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codeName="ThisWorkbook" defaultThemeVersion="124226"/>
  <mc:AlternateContent xmlns:mc="http://schemas.openxmlformats.org/markup-compatibility/2006">
    <mc:Choice Requires="x15">
      <x15ac:absPath xmlns:x15ac="http://schemas.microsoft.com/office/spreadsheetml/2010/11/ac" url="C:\Users\lukas\Documents\GitHub\Masters_Thesis_NorthSeaEnergyIsland\data\costs\"/>
    </mc:Choice>
  </mc:AlternateContent>
  <xr:revisionPtr revIDLastSave="0" documentId="13_ncr:1_{87437095-CF60-4611-8524-2309D908A9AD}" xr6:coauthVersionLast="47" xr6:coauthVersionMax="47" xr10:uidLastSave="{00000000-0000-0000-0000-000000000000}"/>
  <bookViews>
    <workbookView xWindow="-108" yWindow="-108" windowWidth="23256" windowHeight="12576" tabRatio="855" firstSheet="6" activeTab="11" xr2:uid="{00000000-000D-0000-FFFF-FFFF00000000}"/>
  </bookViews>
  <sheets>
    <sheet name="Index" sheetId="38" r:id="rId1"/>
    <sheet name="140 PTES seasonal" sheetId="53" r:id="rId2"/>
    <sheet name="141 Large hot water tank" sheetId="54" r:id="rId3"/>
    <sheet name="142 Small scale hot water tank" sheetId="67" r:id="rId4"/>
    <sheet name="150 Underground Storage of Gas" sheetId="59" r:id="rId5"/>
    <sheet name="151a Hydrogen Storage - Tanks" sheetId="60" r:id="rId6"/>
    <sheet name="151b Hydrogen Storage - LOHC" sheetId="68" r:id="rId7"/>
    <sheet name="151c Hydrogen Storage - Caverns" sheetId="69" r:id="rId8"/>
    <sheet name="160 Pumped hydro storage" sheetId="55" r:id="rId9"/>
    <sheet name="161 CAES" sheetId="56" r:id="rId10"/>
    <sheet name="162 Flywheels" sheetId="61" r:id="rId11"/>
    <sheet name="180 Lithium Ion Battery" sheetId="66" r:id="rId12"/>
    <sheet name="181 Vanadium Redox Flow Battery" sheetId="62" r:id="rId13"/>
    <sheet name="182 Na-S Battery" sheetId="63" r:id="rId14"/>
    <sheet name="183 Na-NiCl2 Battery" sheetId="64" r:id="rId15"/>
  </sheets>
  <externalReferences>
    <externalReference r:id="rId16"/>
  </externalReferences>
  <definedNames>
    <definedName name="_Ref528590632" localSheetId="11">'180 Lithium Ion Battery'!$B$46</definedName>
    <definedName name="_Ref528590707" localSheetId="11">'180 Lithium Ion Battery'!$B$47</definedName>
    <definedName name="_Ref528591471" localSheetId="11">'180 Lithium Ion Battery'!$B$49</definedName>
    <definedName name="_Ref528591483" localSheetId="11">'180 Lithium Ion Battery'!$B$50</definedName>
    <definedName name="_Ref528591591" localSheetId="11">'180 Lithium Ion Battery'!$B$51</definedName>
    <definedName name="_Ref528592058" localSheetId="11">'180 Lithium Ion Battery'!$B$52</definedName>
    <definedName name="_Ref528592236" localSheetId="11">'180 Lithium Ion Battery'!$B$56</definedName>
    <definedName name="_Ref528593310" localSheetId="11">'180 Lithium Ion Battery'!$B$63</definedName>
    <definedName name="_Ref528654609" localSheetId="11">'180 Lithium Ion Battery'!$B$53</definedName>
    <definedName name="_Ref528654640" localSheetId="11">'180 Lithium Ion Battery'!$B$55</definedName>
    <definedName name="_Ref528667067" localSheetId="11">'180 Lithium Ion Battery'!$B$57</definedName>
    <definedName name="_Ref528668644" localSheetId="11">'180 Lithium Ion Battery'!$B$58</definedName>
    <definedName name="_Ref528668946" localSheetId="11">'180 Lithium Ion Battery'!$B$59</definedName>
    <definedName name="_Ref528669041" localSheetId="11">'180 Lithium Ion Battery'!$B$60</definedName>
    <definedName name="_Ref528669245" localSheetId="11">'180 Lithium Ion Battery'!$B$61</definedName>
    <definedName name="_Ref528670685" localSheetId="11">'180 Lithium Ion Battery'!$B$64</definedName>
    <definedName name="_Ref528918119" localSheetId="11">'180 Lithium Ion Battery'!$B$62</definedName>
    <definedName name="_Toc319151912" localSheetId="4">'150 Underground Storage of Gas'!$B$1</definedName>
    <definedName name="_Toc319151913" localSheetId="5">'151a Hydrogen Storage - Tanks'!$B$1</definedName>
    <definedName name="_Toc319151913" localSheetId="6">'151c Hydrogen Storage - Caverns'!$B$1</definedName>
    <definedName name="_Toc319151913" localSheetId="7">'151c Hydrogen Storage - Caverns'!#REF!</definedName>
    <definedName name="_Toc528918118" localSheetId="11">'180 Lithium Ion Battery'!$A$67</definedName>
    <definedName name="aa">#REF!</definedName>
    <definedName name="asdf">#REF!</definedName>
    <definedName name="asdfasfd">#REF!</definedName>
    <definedName name="b">#REF!</definedName>
    <definedName name="BTV11_15">'[1]arbejds ark LARGE New'!$K$33</definedName>
    <definedName name="bvcxx">#REF!</definedName>
    <definedName name="bvcxxx">#REF!</definedName>
    <definedName name="BVT17_15">'[1]arbejds ark LARGE New'!$S$67</definedName>
    <definedName name="d">#REF!</definedName>
    <definedName name="ddd">#REF!</definedName>
    <definedName name="ddddd">#REF!</definedName>
    <definedName name="e">#REF!</definedName>
    <definedName name="EUR16tilEUR15">'[1]22 Photovoltaics  LARGE Old'!$N$2</definedName>
    <definedName name="ewr">#REF!</definedName>
    <definedName name="f">#REF!</definedName>
    <definedName name="fds">#REF!</definedName>
    <definedName name="h">#REF!</definedName>
    <definedName name="Index">Index!$B$1</definedName>
    <definedName name="qwer">#REF!</definedName>
    <definedName name="sadf">#REF!</definedName>
    <definedName name="Sheet">Index!$A$1</definedName>
    <definedName name="Start10">'180 Lithium Ion Battery'!$H$1</definedName>
    <definedName name="Start11">'181 Vanadium Redox Flow Battery'!$H$1</definedName>
    <definedName name="Start12">'182 Na-S Battery'!$H$1</definedName>
    <definedName name="Start13">'183 Na-NiCl2 Battery'!$H$1</definedName>
    <definedName name="Start14" localSheetId="6">#REF!</definedName>
    <definedName name="Start14" localSheetId="7">#REF!</definedName>
    <definedName name="Start14">#REF!</definedName>
    <definedName name="Start15" localSheetId="6">#REF!</definedName>
    <definedName name="Start15" localSheetId="7">#REF!</definedName>
    <definedName name="Start15">#REF!</definedName>
    <definedName name="Start16" localSheetId="6">#REF!</definedName>
    <definedName name="Start16" localSheetId="7">#REF!</definedName>
    <definedName name="Start16">#REF!</definedName>
    <definedName name="Start17" localSheetId="6">#REF!</definedName>
    <definedName name="Start17" localSheetId="7">#REF!</definedName>
    <definedName name="Start17">#REF!</definedName>
    <definedName name="Start18" localSheetId="6">#REF!</definedName>
    <definedName name="Start18" localSheetId="7">#REF!</definedName>
    <definedName name="Start18">#REF!</definedName>
    <definedName name="Start19" localSheetId="6">#REF!</definedName>
    <definedName name="Start19" localSheetId="7">#REF!</definedName>
    <definedName name="Start19">#REF!</definedName>
    <definedName name="Start2">'140 PTES seasonal'!$H$1</definedName>
    <definedName name="Start20" localSheetId="6">#REF!</definedName>
    <definedName name="Start20" localSheetId="7">#REF!</definedName>
    <definedName name="Start20">#REF!</definedName>
    <definedName name="Start21" localSheetId="6">#REF!</definedName>
    <definedName name="Start21" localSheetId="7">#REF!</definedName>
    <definedName name="Start21">#REF!</definedName>
    <definedName name="Start22" localSheetId="6">#REF!</definedName>
    <definedName name="Start22" localSheetId="7">#REF!</definedName>
    <definedName name="Start22">#REF!</definedName>
    <definedName name="Start23" localSheetId="6">#REF!</definedName>
    <definedName name="Start23" localSheetId="7">#REF!</definedName>
    <definedName name="Start23">#REF!</definedName>
    <definedName name="Start24" localSheetId="6">#REF!</definedName>
    <definedName name="Start24" localSheetId="7">#REF!</definedName>
    <definedName name="Start24">#REF!</definedName>
    <definedName name="Start25" localSheetId="6">#REF!</definedName>
    <definedName name="Start25" localSheetId="7">#REF!</definedName>
    <definedName name="Start25">#REF!</definedName>
    <definedName name="Start26" localSheetId="6">#REF!</definedName>
    <definedName name="Start26" localSheetId="7">#REF!</definedName>
    <definedName name="Start26">#REF!</definedName>
    <definedName name="Start27" localSheetId="6">#REF!</definedName>
    <definedName name="Start27" localSheetId="7">#REF!</definedName>
    <definedName name="Start27">#REF!</definedName>
    <definedName name="Start28" localSheetId="6">#REF!</definedName>
    <definedName name="Start28" localSheetId="7">#REF!</definedName>
    <definedName name="Start28">#REF!</definedName>
    <definedName name="Start29" localSheetId="6">#REF!</definedName>
    <definedName name="Start29" localSheetId="7">#REF!</definedName>
    <definedName name="Start29">#REF!</definedName>
    <definedName name="Start3">'141 Large hot water tank'!$H$1</definedName>
    <definedName name="Start30" localSheetId="6">#REF!</definedName>
    <definedName name="Start30" localSheetId="7">#REF!</definedName>
    <definedName name="Start30">#REF!</definedName>
    <definedName name="Start31" localSheetId="6">#REF!</definedName>
    <definedName name="Start31" localSheetId="7">#REF!</definedName>
    <definedName name="Start31">#REF!</definedName>
    <definedName name="Start32" localSheetId="6">#REF!</definedName>
    <definedName name="Start32" localSheetId="7">#REF!</definedName>
    <definedName name="Start32">#REF!</definedName>
    <definedName name="Start33" localSheetId="6">#REF!</definedName>
    <definedName name="Start33" localSheetId="7">#REF!</definedName>
    <definedName name="Start33">#REF!</definedName>
    <definedName name="Start34" localSheetId="6">#REF!</definedName>
    <definedName name="Start34" localSheetId="7">#REF!</definedName>
    <definedName name="Start34">#REF!</definedName>
    <definedName name="Start35" localSheetId="6">#REF!</definedName>
    <definedName name="Start35" localSheetId="7">#REF!</definedName>
    <definedName name="Start35">#REF!</definedName>
    <definedName name="Start36" localSheetId="6">#REF!</definedName>
    <definedName name="Start36" localSheetId="7">#REF!</definedName>
    <definedName name="Start36">#REF!</definedName>
    <definedName name="Start37" localSheetId="6">#REF!</definedName>
    <definedName name="Start37" localSheetId="7">#REF!</definedName>
    <definedName name="Start37">#REF!</definedName>
    <definedName name="Start38" localSheetId="6">#REF!</definedName>
    <definedName name="Start38" localSheetId="7">#REF!</definedName>
    <definedName name="Start38">#REF!</definedName>
    <definedName name="Start39" localSheetId="6">#REF!</definedName>
    <definedName name="Start39" localSheetId="7">#REF!</definedName>
    <definedName name="Start39">#REF!</definedName>
    <definedName name="Start4">'142 Small scale hot water tank'!$H$1</definedName>
    <definedName name="Start40" localSheetId="6">#REF!</definedName>
    <definedName name="Start40" localSheetId="7">#REF!</definedName>
    <definedName name="Start40">#REF!</definedName>
    <definedName name="Start41" localSheetId="6">#REF!</definedName>
    <definedName name="Start41" localSheetId="7">#REF!</definedName>
    <definedName name="Start41">#REF!</definedName>
    <definedName name="Start42" localSheetId="6">#REF!</definedName>
    <definedName name="Start42" localSheetId="7">#REF!</definedName>
    <definedName name="Start42">#REF!</definedName>
    <definedName name="Start43" localSheetId="6">#REF!</definedName>
    <definedName name="Start43" localSheetId="7">#REF!</definedName>
    <definedName name="Start43">#REF!</definedName>
    <definedName name="Start44" localSheetId="6">#REF!</definedName>
    <definedName name="Start44" localSheetId="7">#REF!</definedName>
    <definedName name="Start44">#REF!</definedName>
    <definedName name="Start45" localSheetId="6">#REF!</definedName>
    <definedName name="Start45" localSheetId="7">#REF!</definedName>
    <definedName name="Start45">#REF!</definedName>
    <definedName name="Start46" localSheetId="6">#REF!</definedName>
    <definedName name="Start46" localSheetId="7">#REF!</definedName>
    <definedName name="Start46">#REF!</definedName>
    <definedName name="Start47" localSheetId="6">#REF!</definedName>
    <definedName name="Start47" localSheetId="7">#REF!</definedName>
    <definedName name="Start47">#REF!</definedName>
    <definedName name="Start5">'150 Underground Storage of Gas'!$H$1</definedName>
    <definedName name="Start6" localSheetId="6">'151c Hydrogen Storage - Caverns'!$H$1</definedName>
    <definedName name="Start6" localSheetId="7">'151c Hydrogen Storage - Caverns'!#REF!</definedName>
    <definedName name="Start6">'151a Hydrogen Storage - Tanks'!$H$1</definedName>
    <definedName name="Start7">'160 Pumped hydro storage'!$H$1</definedName>
    <definedName name="Start8">'161 CAES'!$H$1</definedName>
    <definedName name="Start9">'162 Flywheels'!$H$1</definedName>
    <definedName name="w">#REF!</definedName>
    <definedName name="werwer">#REF!</definedName>
    <definedName name="www">#REF!</definedName>
    <definedName name="xcv">#REF!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0" i="68" l="1"/>
  <c r="J30" i="68"/>
  <c r="I30" i="68"/>
  <c r="H30" i="68"/>
  <c r="G30" i="68"/>
  <c r="F30" i="68"/>
  <c r="E30" i="68"/>
  <c r="D30" i="68"/>
  <c r="C30" i="68"/>
  <c r="K29" i="68"/>
  <c r="J29" i="68"/>
  <c r="I29" i="68"/>
  <c r="H29" i="68"/>
  <c r="G29" i="68"/>
  <c r="F29" i="68"/>
  <c r="E29" i="68"/>
  <c r="D29" i="68"/>
  <c r="C29" i="68"/>
  <c r="F27" i="68"/>
  <c r="C29" i="69" l="1"/>
  <c r="D29" i="69"/>
  <c r="E29" i="69"/>
  <c r="E30" i="69" s="1"/>
  <c r="F29" i="69"/>
  <c r="G29" i="69"/>
  <c r="H29" i="69"/>
  <c r="I29" i="69"/>
  <c r="I30" i="69" s="1"/>
  <c r="J29" i="69"/>
  <c r="J30" i="69" s="1"/>
  <c r="K29" i="69"/>
  <c r="C30" i="69"/>
  <c r="D30" i="69"/>
  <c r="F30" i="69"/>
  <c r="G30" i="69"/>
  <c r="H30" i="69"/>
  <c r="K30" i="69"/>
  <c r="K29" i="60"/>
  <c r="K26" i="60" s="1"/>
  <c r="J29" i="60"/>
  <c r="G29" i="60"/>
  <c r="F29" i="60"/>
  <c r="E29" i="60"/>
  <c r="K28" i="60"/>
  <c r="J28" i="60"/>
  <c r="G28" i="60"/>
  <c r="F28" i="60"/>
  <c r="E28" i="60"/>
  <c r="K27" i="60"/>
  <c r="J27" i="60"/>
  <c r="G27" i="60"/>
  <c r="G26" i="60" s="1"/>
  <c r="E27" i="60"/>
  <c r="F27" i="60" s="1"/>
  <c r="F26" i="60" s="1"/>
  <c r="J26" i="60"/>
  <c r="I26" i="60"/>
  <c r="H26" i="60"/>
  <c r="D26" i="60"/>
  <c r="C26" i="60"/>
  <c r="K12" i="60"/>
  <c r="J12" i="60"/>
  <c r="I12" i="60"/>
  <c r="H12" i="60"/>
  <c r="G12" i="60"/>
  <c r="F12" i="60"/>
  <c r="E12" i="60"/>
  <c r="D12" i="60"/>
  <c r="C12" i="60"/>
  <c r="K11" i="60"/>
  <c r="J11" i="60"/>
  <c r="I11" i="60"/>
  <c r="H11" i="60"/>
  <c r="G11" i="60"/>
  <c r="F11" i="60"/>
  <c r="E11" i="60"/>
  <c r="D11" i="60"/>
  <c r="C11" i="60"/>
  <c r="K10" i="60"/>
  <c r="J10" i="60"/>
  <c r="G10" i="60"/>
  <c r="F10" i="60"/>
  <c r="E10" i="60"/>
  <c r="D10" i="60"/>
  <c r="E26" i="60" l="1"/>
  <c r="K26" i="67" l="1"/>
  <c r="J26" i="67"/>
  <c r="I26" i="67"/>
  <c r="H26" i="67"/>
  <c r="G26" i="67"/>
  <c r="F26" i="67"/>
  <c r="E26" i="67"/>
  <c r="D26" i="67"/>
  <c r="C26" i="67"/>
  <c r="K10" i="67"/>
  <c r="J10" i="67"/>
  <c r="I10" i="67"/>
  <c r="H10" i="67"/>
  <c r="G10" i="67"/>
  <c r="F10" i="67"/>
  <c r="E10" i="67"/>
  <c r="D10" i="67"/>
  <c r="C10" i="67"/>
  <c r="K8" i="67"/>
  <c r="K24" i="67" s="1"/>
  <c r="J8" i="67"/>
  <c r="J24" i="67" s="1"/>
  <c r="I8" i="67"/>
  <c r="I24" i="67" s="1"/>
  <c r="H8" i="67"/>
  <c r="H24" i="67" s="1"/>
  <c r="G8" i="67"/>
  <c r="G24" i="67" s="1"/>
  <c r="F8" i="67"/>
  <c r="F24" i="67" s="1"/>
  <c r="E8" i="67"/>
  <c r="E24" i="67" s="1"/>
  <c r="D8" i="67"/>
  <c r="D24" i="67" s="1"/>
  <c r="C8" i="67"/>
  <c r="C24" i="67" s="1"/>
  <c r="K14" i="54" l="1"/>
  <c r="J14" i="54"/>
  <c r="I14" i="54"/>
  <c r="H14" i="54"/>
  <c r="G14" i="54"/>
  <c r="F14" i="54"/>
  <c r="E14" i="54"/>
  <c r="D14" i="54"/>
  <c r="C14" i="54"/>
  <c r="K8" i="54"/>
  <c r="K9" i="54" s="1"/>
  <c r="K10" i="54" s="1"/>
  <c r="J8" i="54"/>
  <c r="K27" i="54" s="1"/>
  <c r="I8" i="54"/>
  <c r="I9" i="54" s="1"/>
  <c r="I10" i="54" s="1"/>
  <c r="H8" i="54"/>
  <c r="I27" i="54" s="1"/>
  <c r="H9" i="54"/>
  <c r="H10" i="54" s="1"/>
  <c r="G8" i="54"/>
  <c r="G9" i="54" s="1"/>
  <c r="G10" i="54" s="1"/>
  <c r="F8" i="54"/>
  <c r="F9" i="54" s="1"/>
  <c r="F10" i="54" s="1"/>
  <c r="E8" i="54"/>
  <c r="E24" i="54" s="1"/>
  <c r="D8" i="54"/>
  <c r="D9" i="54" s="1"/>
  <c r="D10" i="54" s="1"/>
  <c r="C8" i="54"/>
  <c r="C9" i="54" s="1"/>
  <c r="C10" i="54" s="1"/>
  <c r="C24" i="54"/>
  <c r="I24" i="54"/>
  <c r="D30" i="53"/>
  <c r="D8" i="53" s="1"/>
  <c r="H24" i="53" s="1"/>
  <c r="K8" i="53"/>
  <c r="K24" i="53" s="1"/>
  <c r="J8" i="53"/>
  <c r="J24" i="53" s="1"/>
  <c r="I8" i="53"/>
  <c r="H8" i="53"/>
  <c r="C8" i="53"/>
  <c r="C24" i="53" s="1"/>
  <c r="C25" i="59"/>
  <c r="J27" i="54" l="1"/>
  <c r="E30" i="53"/>
  <c r="G30" i="53" s="1"/>
  <c r="G8" i="53" s="1"/>
  <c r="G24" i="53" s="1"/>
  <c r="D24" i="53"/>
  <c r="E9" i="54"/>
  <c r="E10" i="54" s="1"/>
  <c r="K24" i="54"/>
  <c r="J9" i="54"/>
  <c r="J10" i="54" s="1"/>
  <c r="D24" i="54"/>
  <c r="G24" i="54"/>
  <c r="J24" i="54"/>
  <c r="H24" i="54"/>
  <c r="H27" i="54"/>
  <c r="F30" i="53" l="1"/>
  <c r="F8" i="53" s="1"/>
  <c r="E8" i="53"/>
  <c r="I24" i="53" l="1"/>
  <c r="E24" i="53"/>
  <c r="F24" i="53" s="1"/>
</calcChain>
</file>

<file path=xl/sharedStrings.xml><?xml version="1.0" encoding="utf-8"?>
<sst xmlns="http://schemas.openxmlformats.org/spreadsheetml/2006/main" count="1903" uniqueCount="769">
  <si>
    <t>Technology</t>
  </si>
  <si>
    <t>Note</t>
  </si>
  <si>
    <t>Ref</t>
  </si>
  <si>
    <t>Energy/technical data</t>
  </si>
  <si>
    <t>Generating capacity for one unit (MW)</t>
  </si>
  <si>
    <t>B</t>
  </si>
  <si>
    <t>Technical lifetime (years)</t>
  </si>
  <si>
    <t>Construction time (years)</t>
  </si>
  <si>
    <t>C</t>
  </si>
  <si>
    <t>Regulation ability</t>
  </si>
  <si>
    <t>D</t>
  </si>
  <si>
    <t>Variable O&amp;M (€/MWh)</t>
  </si>
  <si>
    <t>Notes:</t>
  </si>
  <si>
    <t>A</t>
  </si>
  <si>
    <t>E</t>
  </si>
  <si>
    <t>F</t>
  </si>
  <si>
    <t>References:</t>
  </si>
  <si>
    <t>-</t>
  </si>
  <si>
    <t>“Energy technology perspectives 2008”, International Energy Agency, 2008.</t>
  </si>
  <si>
    <t>All cost data is in 2015€</t>
  </si>
  <si>
    <t>Financial data</t>
  </si>
  <si>
    <t>INDEX</t>
  </si>
  <si>
    <t>Back to Index</t>
  </si>
  <si>
    <t>Sheet</t>
  </si>
  <si>
    <t>Technology Data for Energy storage</t>
  </si>
  <si>
    <t>Pumped hydro storage</t>
  </si>
  <si>
    <t>10-1000</t>
  </si>
  <si>
    <t>Total efficiency (%) net</t>
  </si>
  <si>
    <t>70 - 80</t>
  </si>
  <si>
    <t>2-3</t>
  </si>
  <si>
    <t>Investment, pump part (M€/MW)</t>
  </si>
  <si>
    <t>B;C;A</t>
  </si>
  <si>
    <t>1&amp;2</t>
  </si>
  <si>
    <t>Investment, total, greenfield plant (M€/MW)</t>
  </si>
  <si>
    <t>&lt; 4</t>
  </si>
  <si>
    <t>D;A</t>
  </si>
  <si>
    <t>Fixed O&amp;M (€/MW/year) - 1-2% of investment</t>
  </si>
  <si>
    <t>6-12,000</t>
  </si>
  <si>
    <t>B;A</t>
  </si>
  <si>
    <t>Depends on power price</t>
  </si>
  <si>
    <t>BKK, presentation on Nygard Pumpekraftverk</t>
  </si>
  <si>
    <t>Tonstad Pumpekraftverk, Sira-Kvina kraftselskap, 2002</t>
  </si>
  <si>
    <t xml:space="preserve">BKK and Sira-Kvina </t>
  </si>
  <si>
    <t>No significant technology advance or cost decrease is expected, since hydropower and water pumping are established technologies.</t>
  </si>
  <si>
    <t>Based on the September 2004 exchange rate of 1NOK = 0,12€</t>
  </si>
  <si>
    <t>Cost data are the same as in the 2005 catalogue, however inflated from price level 2002 to 2011 by multiplying with a general inflation factor 1.2306</t>
  </si>
  <si>
    <t>Cf. paragraph 'Additional remarks' above.</t>
  </si>
  <si>
    <t>Cavern leaching</t>
  </si>
  <si>
    <t>Plant for cavern leaching</t>
  </si>
  <si>
    <t>Mill. €</t>
  </si>
  <si>
    <t>Total</t>
  </si>
  <si>
    <t>Establishment of one cavern, 100 million Nm3 (approx. 1.1 TWh)</t>
  </si>
  <si>
    <t>Construction and equipment</t>
  </si>
  <si>
    <t>Cushion gas for one cavern (40% of total)</t>
  </si>
  <si>
    <t>Total cost, 100 mio Nm3 active volume</t>
  </si>
  <si>
    <t>Process equipment; injection 200,000 Nm3/hour (approx. 2200 MW),</t>
  </si>
  <si>
    <t>withdrawal 600,000 nM3/hour (approx. 6600 MW)</t>
  </si>
  <si>
    <t>Construction work</t>
  </si>
  <si>
    <t>Compressors, incl. auxiliaries</t>
  </si>
  <si>
    <t>Udtrækstog</t>
  </si>
  <si>
    <t>Withdrawal equipment</t>
  </si>
  <si>
    <t>Connections, transformer, regulation, and instruments</t>
  </si>
  <si>
    <t>Total investment cost</t>
  </si>
  <si>
    <t>A new greenfield store, equivalent to Lille Torup in Denmark, would require</t>
  </si>
  <si>
    <t>one leaching plant, 5 caverns, and one process plant.</t>
  </si>
  <si>
    <t>mill. €</t>
  </si>
  <si>
    <t>Operation and maintenace, salt cavern, 400-500 million m3 working gas</t>
  </si>
  <si>
    <t>Mill. € per year</t>
  </si>
  <si>
    <t>Electricity</t>
  </si>
  <si>
    <t>0.7 - 1.1</t>
  </si>
  <si>
    <t>Gas consumption to reheat extracted gas</t>
  </si>
  <si>
    <t>Total, incl. administration</t>
  </si>
  <si>
    <t>150 Underground Storage of Gas</t>
  </si>
  <si>
    <t>151 Hydrogen Storage</t>
  </si>
  <si>
    <t>140 PTES seasonal</t>
  </si>
  <si>
    <t>141 Large hot water tank</t>
  </si>
  <si>
    <t>160 Pumped hydro storage</t>
  </si>
  <si>
    <t>161 CAES</t>
  </si>
  <si>
    <t>Pit Thermal Energy Storage (PTES)</t>
  </si>
  <si>
    <t>Uncertainty (2020)</t>
  </si>
  <si>
    <t>Uncertainty (2050)</t>
  </si>
  <si>
    <t>Lower</t>
  </si>
  <si>
    <t>Upper</t>
  </si>
  <si>
    <t>Form of energy stored</t>
  </si>
  <si>
    <t>Heat</t>
  </si>
  <si>
    <t>Application</t>
  </si>
  <si>
    <t>System</t>
  </si>
  <si>
    <t>Energy storage capacity for one unit (MWh)</t>
  </si>
  <si>
    <t>Output capacity for one unit (MW)</t>
  </si>
  <si>
    <t>Input capacity for one unit (MW)</t>
  </si>
  <si>
    <t>Round trip efficiency (%)</t>
  </si>
  <si>
    <t>1, 5, 14</t>
  </si>
  <si>
    <t xml:space="preserve"> - Discharge efficiency (%)</t>
  </si>
  <si>
    <t>Energy losses during storage (K / day)</t>
  </si>
  <si>
    <t>Auxiliary electricity consumption (% of output)</t>
  </si>
  <si>
    <t>Forced outage (%)</t>
  </si>
  <si>
    <t>Planned outage (weeks per year)</t>
  </si>
  <si>
    <t>Primary regulation (% per 30 sec)</t>
  </si>
  <si>
    <t>Secondary regulation (% per minute)</t>
  </si>
  <si>
    <t xml:space="preserve">Financial data                                 </t>
  </si>
  <si>
    <t xml:space="preserve"> - hereof equipment (%)</t>
  </si>
  <si>
    <t xml:space="preserve"> - hereof installation (%)</t>
  </si>
  <si>
    <t>G</t>
  </si>
  <si>
    <t>1, 5</t>
  </si>
  <si>
    <t xml:space="preserve">Technology specific data                                 </t>
  </si>
  <si>
    <t>Storage medium</t>
  </si>
  <si>
    <t>Water</t>
  </si>
  <si>
    <t>H</t>
  </si>
  <si>
    <t>The charge/discharge capacity corresponds to an example where a solar fraction of 40 % was desired. Other input/output capacities (also relative to storage capacity) may occur for other purposes. Measurements from SUNSTORE 3 show approx. 80 % efficiency for a storage with heat pump.</t>
  </si>
  <si>
    <r>
      <t>Values in the table are without a heat pump. The storage loss depends on several parameters, such as store volume, insulation, whether a heat pump is part of the system etc. Round trip efficiency of approx. 80 % when applying a heat pump for cooling to 10</t>
    </r>
    <r>
      <rPr>
        <sz val="9"/>
        <rFont val="Calibri"/>
        <family val="2"/>
      </rPr>
      <t>°</t>
    </r>
    <r>
      <rPr>
        <sz val="9"/>
        <rFont val="Arial"/>
        <family val="2"/>
      </rPr>
      <t>C. (Dis-)charge losses 0 cf. Direct use of water from the connected district heating grid (without exchanger).
Losses are dependent on the temperature of the storage. 0.08 K/day at average temperature of approx. 78</t>
    </r>
    <r>
      <rPr>
        <sz val="9"/>
        <rFont val="Calibri"/>
        <family val="2"/>
      </rPr>
      <t>°</t>
    </r>
    <r>
      <rPr>
        <sz val="9"/>
        <rFont val="Arial"/>
        <family val="2"/>
      </rPr>
      <t>C, falling to 0.04 K/day at 56°C.</t>
    </r>
  </si>
  <si>
    <t>Approx. 100 MWh/year for pumps, at 2,000 fullload hours for the pumps, considering one full cycle</t>
  </si>
  <si>
    <t>Current max. Technical lifetime for liners.</t>
  </si>
  <si>
    <t>Excl. Extensive planning phase with possibly Environmental Impact Assessment etc. Careful timing of steps is mandatory, as the steps of excavation, building, installation of liners etc. Can be done within one summer. If not, the construction time expands to approx. 2 years.</t>
  </si>
  <si>
    <r>
      <t>Estimated from the cost of the 7 Danish plants, described in the text and due to effects of economy of scale, the total costs of a PTES in 2015  could be described in a formula:   Cost [M€] = 0.9 + 2.44*10</t>
    </r>
    <r>
      <rPr>
        <vertAlign val="superscript"/>
        <sz val="9"/>
        <rFont val="Arial"/>
        <family val="2"/>
      </rPr>
      <t>-5</t>
    </r>
    <r>
      <rPr>
        <sz val="9"/>
        <rFont val="Arial"/>
        <family val="2"/>
      </rPr>
      <t>*V   , with V being the volume in m3 . Corresponding to 37€/m</t>
    </r>
    <r>
      <rPr>
        <vertAlign val="superscript"/>
        <sz val="9"/>
        <rFont val="Arial"/>
        <family val="2"/>
      </rPr>
      <t xml:space="preserve">3 </t>
    </r>
    <r>
      <rPr>
        <sz val="9"/>
        <rFont val="Arial"/>
        <family val="2"/>
      </rPr>
      <t>at 70,000 m</t>
    </r>
    <r>
      <rPr>
        <vertAlign val="superscript"/>
        <sz val="9"/>
        <rFont val="Arial"/>
        <family val="2"/>
      </rPr>
      <t>3</t>
    </r>
    <r>
      <rPr>
        <sz val="9"/>
        <rFont val="Arial"/>
        <family val="2"/>
      </rPr>
      <t xml:space="preserve">  and 0.58 M€ per GWh</t>
    </r>
    <r>
      <rPr>
        <vertAlign val="subscript"/>
        <sz val="9"/>
        <rFont val="Arial"/>
        <family val="2"/>
      </rPr>
      <t>Capacity</t>
    </r>
    <r>
      <rPr>
        <sz val="9"/>
        <rFont val="Arial"/>
        <family val="2"/>
      </rPr>
      <t xml:space="preserve">. The costs are based on decent soil conditions, i.e. sand ground and not e.g. heavy clay.
The costs can be split as follows:
15 % Excavation and reinstallation of soil
35 % Buttom and side surfaces &amp; insulation material
20 % Installation (of primarily liner)
15 % Piping 
15 % Water (incl. desalination) </t>
    </r>
  </si>
  <si>
    <t>The Fixed O&amp;M is set according to capacity of the Energy Storage specified in the top of the table. Corresponding to approx. 13,000 €/storage/year for e.g. divers for inspection, adding of possible leakages and minor fixes.</t>
  </si>
  <si>
    <t>Cooling to lower temperatures is only possible when a heat pump is used to chill the PTES.</t>
  </si>
  <si>
    <t>I</t>
  </si>
  <si>
    <t>Total efficiency during a one year cycle, including losses during storage period.</t>
  </si>
  <si>
    <t>References</t>
  </si>
  <si>
    <r>
      <t xml:space="preserve">PlanEnergi, Teknologisk Institut, GEO &amp; Grøn Energi, 2013, </t>
    </r>
    <r>
      <rPr>
        <i/>
        <sz val="9"/>
        <color theme="1"/>
        <rFont val="Calibri"/>
        <family val="2"/>
        <scheme val="minor"/>
      </rPr>
      <t>Udredning vedrørende varmelagringsteknologier og store varmepumper til brug i fjernvarmesystemer</t>
    </r>
  </si>
  <si>
    <t>PlanEnergi 2017, based on latest three projects and tender material for two planned PTES (2017/18)</t>
  </si>
  <si>
    <t>Danish Energy Agency, 1988, Energy Technology Catalogue 38.01</t>
  </si>
  <si>
    <t>Schmidt, Sørensen (2018). Monitoring Results from Large Scale Heat storages for District Heating in Denmark. 14th International Conference on Energy Storage, 25-28 April 2018, Adana, Turkey</t>
  </si>
  <si>
    <t>Large-Scale Hot Water Tanks (steel)</t>
  </si>
  <si>
    <t>J</t>
  </si>
  <si>
    <t xml:space="preserve"> - Charge efficiency (%)</t>
  </si>
  <si>
    <t>Energy losses during storage (% / day)</t>
  </si>
  <si>
    <t>2, 7</t>
  </si>
  <si>
    <t>Typical temperature difference in storage (hot/cold, K)</t>
  </si>
  <si>
    <t>Considering a temperature difference of 55K (hot/cold), 90% availability.</t>
  </si>
  <si>
    <t>Considering a full charging cycle of 60 hours (2.5 days), cf. traditional application of steel tanks in Danish DH-plants. The capacity is practically limited by the available pipe dimensions for charge/discharge and the number of installed valves in the tank (in order to increase flow at same low turbulence).</t>
  </si>
  <si>
    <t>As tanks are typically connected directly to the district heating supply/return hydraulic system, there is no loss due to the dis-/charging.</t>
  </si>
  <si>
    <r>
      <t>Less than 1 % of the stored energy for circulation pumps and N</t>
    </r>
    <r>
      <rPr>
        <vertAlign val="subscript"/>
        <sz val="9"/>
        <rFont val="Arial"/>
        <family val="2"/>
      </rPr>
      <t>2</t>
    </r>
    <r>
      <rPr>
        <sz val="9"/>
        <rFont val="Arial"/>
        <family val="2"/>
      </rPr>
      <t>-production.</t>
    </r>
  </si>
  <si>
    <t>The Fixed O&amp;M is set according to capacity of the Energy Storage specified in the top of the table. Corresponding to approx. 1500 €/tank/year. Typically limited to one inspection/year using a diver, if any at all.</t>
  </si>
  <si>
    <t>Primarily limited by the extent to which the system is held corrosion-free.</t>
  </si>
  <si>
    <t>Installation period for approval by authorities, site preparation, welding, connection, cleansing, initial filling and insulation. 
Additional delivery time for steel may apply.</t>
  </si>
  <si>
    <r>
      <t>CAPEX for large-scale water tanks are best described in a formula, due to significant impact of economy of scale. For 2015, the following eqation is used to estimate the CAPEX in € pr. m</t>
    </r>
    <r>
      <rPr>
        <vertAlign val="superscript"/>
        <sz val="9"/>
        <rFont val="Arial"/>
        <family val="2"/>
      </rPr>
      <t>3</t>
    </r>
    <r>
      <rPr>
        <sz val="9"/>
        <rFont val="Arial"/>
        <family val="2"/>
      </rPr>
      <t>, based on data as presented in Figure 61.2: 7450*V*^(-0.47), V=Water Volume of tank in m</t>
    </r>
    <r>
      <rPr>
        <vertAlign val="superscript"/>
        <sz val="9"/>
        <rFont val="Arial"/>
        <family val="2"/>
      </rPr>
      <t>3</t>
    </r>
    <r>
      <rPr>
        <sz val="9"/>
        <rFont val="Arial"/>
        <family val="2"/>
      </rPr>
      <t>.
Development in CAPEX depends primarily on the development in steel prices.</t>
    </r>
  </si>
  <si>
    <r>
      <t>Only variable O&amp;M is electricity consumption for pumps and N</t>
    </r>
    <r>
      <rPr>
        <vertAlign val="subscript"/>
        <sz val="9"/>
        <rFont val="Arial"/>
        <family val="2"/>
      </rPr>
      <t>2</t>
    </r>
    <r>
      <rPr>
        <sz val="9"/>
        <rFont val="Arial"/>
        <family val="2"/>
      </rPr>
      <t>-production as specified above.</t>
    </r>
  </si>
  <si>
    <t>PlanEnergi, Teknologisk Institut, GEO &amp; Grøn Energi, 2013, Udredning vedrørende varmelagringsteknologier og store varmepumper til brug i fjern-varmesystemer</t>
  </si>
  <si>
    <t>PlanEnergi, references from various projects in Danish district heating systems.</t>
  </si>
  <si>
    <t xml:space="preserve">Compressed Air Energy Storage </t>
  </si>
  <si>
    <t>Upper </t>
  </si>
  <si>
    <t>Electricity to mechanical and heat</t>
  </si>
  <si>
    <t>System, energy-intensive</t>
  </si>
  <si>
    <t>[3]</t>
  </si>
  <si>
    <t>I, J</t>
  </si>
  <si>
    <t>[9]</t>
  </si>
  <si>
    <t>A, B</t>
  </si>
  <si>
    <t>[9] [26]</t>
  </si>
  <si>
    <t>[7]</t>
  </si>
  <si>
    <t>Energy losses during storage (%/period)</t>
  </si>
  <si>
    <t>Close to 0</t>
  </si>
  <si>
    <t>[27]</t>
  </si>
  <si>
    <t>I, K</t>
  </si>
  <si>
    <t>[20] [8]</t>
  </si>
  <si>
    <t>&lt;3</t>
  </si>
  <si>
    <t>[8]</t>
  </si>
  <si>
    <t>Idle to full discharge (sec)</t>
  </si>
  <si>
    <t>1000 </t>
  </si>
  <si>
    <t> 800</t>
  </si>
  <si>
    <t> 1200</t>
  </si>
  <si>
    <t>D, G</t>
  </si>
  <si>
    <t>[3], [8]</t>
  </si>
  <si>
    <t>Full charge to full discharge (sec)</t>
  </si>
  <si>
    <t>Specific investment (M€2015 per MWh)</t>
  </si>
  <si>
    <t> C, E</t>
  </si>
  <si>
    <t>Table 3 [26]</t>
  </si>
  <si>
    <t xml:space="preserve">  -Energy component (M€/MWh)</t>
  </si>
  <si>
    <t>[23]</t>
  </si>
  <si>
    <t xml:space="preserve">  -Capacity component (M€/MW)</t>
  </si>
  <si>
    <t>[24]</t>
  </si>
  <si>
    <t xml:space="preserve">  -Other project costs (M€/MWh)</t>
  </si>
  <si>
    <t>Fixed O&amp;M (€2016/MW/year)</t>
  </si>
  <si>
    <t>4000 </t>
  </si>
  <si>
    <t>2000 </t>
  </si>
  <si>
    <t>[20]</t>
  </si>
  <si>
    <t>Variable O&amp;M (€2016/MWh)</t>
  </si>
  <si>
    <t>3 </t>
  </si>
  <si>
    <t>2 </t>
  </si>
  <si>
    <t>Specific investment ((€2016/kW)</t>
  </si>
  <si>
    <t>C, K</t>
  </si>
  <si>
    <t>Table 3</t>
  </si>
  <si>
    <t>Notes</t>
  </si>
  <si>
    <r>
      <rPr>
        <sz val="7"/>
        <color theme="1"/>
        <rFont val="Times New Roman"/>
        <family val="1"/>
      </rPr>
      <t xml:space="preserve"> </t>
    </r>
    <r>
      <rPr>
        <sz val="11"/>
        <color theme="1"/>
        <rFont val="Calibri"/>
        <family val="2"/>
        <scheme val="minor"/>
      </rPr>
      <t>For efficiency it is assumed that that new CAES plants can be constructed with at least the same efficiency as the McIntosh plant.</t>
    </r>
  </si>
  <si>
    <t>The use of gas in a CAES plant is assumed at the same efficiency as the average use of chemical fuels in the Danish electricity system, i.e. 35% in 2014</t>
  </si>
  <si>
    <r>
      <rPr>
        <sz val="7"/>
        <color theme="1"/>
        <rFont val="Times New Roman"/>
        <family val="1"/>
      </rPr>
      <t xml:space="preserve"> </t>
    </r>
    <r>
      <rPr>
        <sz val="11"/>
        <color theme="1"/>
        <rFont val="Calibri"/>
        <family val="2"/>
        <scheme val="minor"/>
      </rPr>
      <t>In general it is assumed that at some point between 2020 and 2030 adiabatic CAES plants will dominate the market. This means that investment costs will increase and performance characteristics will improve.</t>
    </r>
  </si>
  <si>
    <t>The obtainable ramping rate is likely to decrease after application of thermal energy storage. This is because the heat must be delivered to the storage material, which is a process that cannot be controlled independently.</t>
  </si>
  <si>
    <t>For the costs per kWh in Table 3 the data lying between 0 and 2 EUR/kWh have been disregarded because it is assumed, that only storage costs are included</t>
  </si>
  <si>
    <t xml:space="preserve">Operation not suitable nor relevant for CAES. Data not available. </t>
  </si>
  <si>
    <t>If a CAES plant is operated as a hot spinning reserve, it can  reach the maximum capacity within a few minutes. The emergency startup times from cold conditions at the Huntorf and McIntosh plants are about 5 minutes. Their normal startup times are about 10 to 12 minutes [8]</t>
  </si>
  <si>
    <t xml:space="preserve">Energy component here taken as the cavern excavating </t>
  </si>
  <si>
    <r>
      <rPr>
        <sz val="7"/>
        <color theme="1"/>
        <rFont val="Times New Roman"/>
        <family val="1"/>
      </rPr>
      <t xml:space="preserve"> </t>
    </r>
    <r>
      <rPr>
        <sz val="11"/>
        <color theme="1"/>
        <rFont val="Calibri"/>
        <family val="2"/>
        <scheme val="minor"/>
      </rPr>
      <t>New plants cannot be realized in 2020 because of lead time. Furthermore the upper limit for storage capacity of one unit is determined by cavern volume, which can be obtained practically without.</t>
    </r>
  </si>
  <si>
    <t>Upper limit in 2050 is based on the author´s assessment of technological development until then.</t>
  </si>
  <si>
    <t>K</t>
  </si>
  <si>
    <t>Lower limit in 2050 is based on the author´s assessment of technological development until then.</t>
  </si>
  <si>
    <t xml:space="preserve">S. Karellas and N. Tzouganatos, "Comparison of the performance of compressed-air and hydrogen," vol. 29, 2014. </t>
  </si>
  <si>
    <t xml:space="preserve">E. Barbour, "http://energystoragesense.com/compressed-air-energy-storage/," [Online]. </t>
  </si>
  <si>
    <t xml:space="preserve">S. Zunft, S. Freund and E. M. Schlichtenmayer, "Large Scale Electricity Storage with Adiabatic CAES," Paris, November 2014. </t>
  </si>
  <si>
    <t xml:space="preserve">"Geological storage in Northern Ireland," Geological Survay of Northern Ireland. [Online]. </t>
  </si>
  <si>
    <t>P. Johnson, "ASSESSMENT OF COMPRESSED AIR ENERGY STORAGE SYSTEM (CAES)," Thesis Submitted to the University of Tennessee, University of Tennessee at Chattanooga, Chattanooga, Tenessee, USA, 2014.</t>
  </si>
  <si>
    <t>R. W. S. Succar, "Compressed Air Energy Storage: Theory, Resources, And Applications For Wind Power," Energy Systems Analysis Group, Princeton Environmental Institute, Princeton University, April 2008.</t>
  </si>
  <si>
    <t>J. W. X. Luo, "Overview on current development on Compressed Air Energy Storage, EERA Technical Report – CAES.," School of engineering, University of Warwick. Available on http://integratedenergystorage.org/. Accessed February 2017, December 2013.</t>
  </si>
  <si>
    <t>I. Gyuk and S. Eckroad, "EPRI-DOE Hanbook of Energy Storage for Transmission and Distribution Applications,1001834, Final Report," EPRI and DOE, December 2003.</t>
  </si>
  <si>
    <r>
      <t xml:space="preserve">Nakhamkin and Brotel, "Second generation compressed air storage," in </t>
    </r>
    <r>
      <rPr>
        <i/>
        <sz val="11"/>
        <color theme="1"/>
        <rFont val="Calibri"/>
        <family val="2"/>
        <scheme val="minor"/>
      </rPr>
      <t>Energy Storage Forum Europe</t>
    </r>
    <r>
      <rPr>
        <sz val="11"/>
        <color theme="1"/>
        <rFont val="Calibri"/>
        <family val="2"/>
        <scheme val="minor"/>
      </rPr>
      <t xml:space="preserve">, Rome, 2012. </t>
    </r>
  </si>
  <si>
    <t xml:space="preserve">F. Crotogino, K.-U. Mohmeyer and R. Scharf, "Huntorf CAES / More than 20 yeasr of successful operation," Orlando, April 2001. </t>
  </si>
  <si>
    <t>"https://dddusmma.wordpress.com/2014/05/30/storage-is-essential-for-wind-and-solar/," Department of Energy, USA. [Online]. [Accessed 2017].</t>
  </si>
  <si>
    <t>"https://dddusmma.wordpress.com/2015/03/17/the-quest-for-storing-electricity/," 17 March 2015. [Online]. [Accessed 2017].</t>
  </si>
  <si>
    <t>A. Wänn, P. Leahy, M. Reidy, S. Doyle, H. Dalton and P. Barr, "Environmental performance of existing energy storage installations. Deliverable D.3.1. Available on www.store-project.eu. Accessed February 2017," stoRE project, 2012.</t>
  </si>
  <si>
    <t xml:space="preserve">E. Bouman, M. M. Øberg and E. G. Hertwich, "LIFE CYCLE ASSESSMENT OF COMPRESSED AIR ENERGY STORAGE (CAES)," Gothenburg, 2013. </t>
  </si>
  <si>
    <t>"ADELE – ADIABATIC COMPRESSED-AIR ENERGY STORAGE FOR ELECTRICITY SUPPLY. RWE Brochure.," RWE Power AG, Cologne, 2010.</t>
  </si>
  <si>
    <t>"Energy Storage Technology Roadmap, Technology Annex, p. 5," International Energy Agency, March 2014.</t>
  </si>
  <si>
    <t xml:space="preserve">Gaelectric. Accesses February 2017. [Online]. </t>
  </si>
  <si>
    <t>"Gaelectric energy storage: The missing link. Brochure by Gaelectric. Availble on http://www.gaelectric.ie/energy-storage-publications/. Accessed February 2017," Gaelectric.</t>
  </si>
  <si>
    <t xml:space="preserve">[Online]. </t>
  </si>
  <si>
    <t>D.Rastler, A. Akhil and D. Gauntlett, "Energy Storage System Costs 2011 update. Excecutive summary.," 2011.</t>
  </si>
  <si>
    <t>"InflationData.com," InflationData, 2017. [Online]. [Accessed March 2017].</t>
  </si>
  <si>
    <t>E. Drury, P. Denholm and R. Sioshansi, "The Value of Compressed Air Energy Storage in Energy and Reserve Markets," National Renewable Energy Laboratory, USA, 2009.</t>
  </si>
  <si>
    <t>"Handbook for Energy Storage for Transmission or Distribution Applications. Report No. 1007189. Technical Update December 2002. Document can be found at: www.epri.com," EPRI, 2002.</t>
  </si>
  <si>
    <t>"COST AND PERFORMANCE DATA FOR POWER GENERATION TECHNOLOGIES, Report prepared for the National Renewable Energy Laboratory, Avaliable on https://www.bv.com/docs/reports-studies/nrel-cost-report.pdf (Accessed February 2017)," Black &amp; Veatch, 2012.</t>
  </si>
  <si>
    <t>B. McGrail, "Techno-economic Performance Evaluation of Compressed Air Energy Storage in the Pacific Northwest. Available on http://caes.pnnl.gov/pdf/PNNL-22235.pdf. Accessed February 2017," Pacific Northwes National Laboratory (operated by Batelle), 2013.</t>
  </si>
  <si>
    <t>"Materials Roadmap Enabling Low Carbon Energy Technologies, Commission Staff Working Paper," European Commission, Brussels, 2011.</t>
  </si>
  <si>
    <t>A. Bary, "Storing natural gas underground. Available on https://www.slb.com/~/media/Files/resources/oilfield_review/ors02/sum02/p2_17.pdf (Accessed February 2017)," Oilfield review, 2002.</t>
  </si>
  <si>
    <t xml:space="preserve">A. Cavallo, "Controllable and affordable utility-scale electricity from intermittent wind resources and compressed air energy storage (CAES)," vol. 32, pp. 120-127, 2007. </t>
  </si>
  <si>
    <t>J. T. Dasand, "Compressed Air Energy Storage (Educational Chapter)," Iowa state University, 2012.</t>
  </si>
  <si>
    <t xml:space="preserve">E. M. G.Locatellia, "Assessing the economics of large Energy Storage Plants with an optimisation methodology," vol. 83, April 2015. </t>
  </si>
  <si>
    <t xml:space="preserve">"Energy Storage News," Energy Storage News, 2016. [Online]. </t>
  </si>
  <si>
    <t>P. Tayler, "Pathways for Energy Storage in the UK, Report 007," The Centre for Low Carbon Futures, March 2012.</t>
  </si>
  <si>
    <t xml:space="preserve">H. Lund and G. Salgi, "The role of compressed air energy storage (CAES) in future sustainable energy systems," vol. 50, pp. 1172-1179, 2009. </t>
  </si>
  <si>
    <t>M. Nakhamkin, M. Chiruvolu and C. Daniel, "Available Compressed Air Energy Storage (CAES) Plant Concepts. Available on http://www.espcinc.com/library/PowerGen_2007_paper.pdf. Accessed February 2017," ESPC and Towngas International Company, 2007.</t>
  </si>
  <si>
    <t>J. Simmons, "Study of Compressed Air Energy Storage with Grid and Photovoltaic Energy Generation," The Arizona Research Institute for Solar Energy (AzRISE) - APS Final Draft Report., University of Arizona, 2010.</t>
  </si>
  <si>
    <t>Flywheels</t>
  </si>
  <si>
    <t>Uncertainty</t>
  </si>
  <si>
    <t>Electro-mechanical energy</t>
  </si>
  <si>
    <t>Short and medium term grid services</t>
  </si>
  <si>
    <t>A, F, M</t>
  </si>
  <si>
    <t>Output capacity for one unit (MW)*</t>
  </si>
  <si>
    <t>Input capacity for one unit (MW)*</t>
  </si>
  <si>
    <t>G, M</t>
  </si>
  <si>
    <t>Energy losses during storage (%/day)</t>
  </si>
  <si>
    <t>[16]</t>
  </si>
  <si>
    <t>[17]</t>
  </si>
  <si>
    <t>B, M</t>
  </si>
  <si>
    <t>A, M</t>
  </si>
  <si>
    <t>Response time from idle to full-rated discharge (sec)</t>
  </si>
  <si>
    <t>D, M</t>
  </si>
  <si>
    <t>Response time from full-rated charge to full-rated  discharge (sec)</t>
  </si>
  <si>
    <t>E, J, L</t>
  </si>
  <si>
    <t>[18]</t>
  </si>
  <si>
    <t>Fixed O&amp;M (€2015/MW/year)</t>
  </si>
  <si>
    <t>Variable O&amp;M (€2015/MWh)</t>
  </si>
  <si>
    <t>Specific investment (M€2015/MW)</t>
  </si>
  <si>
    <t>Specific energy (Wh/kg)</t>
  </si>
  <si>
    <t>Specific energy (Wh/l)</t>
  </si>
  <si>
    <t>Cycle life</t>
  </si>
  <si>
    <r>
      <t>A.</t>
    </r>
    <r>
      <rPr>
        <sz val="7"/>
        <color theme="1"/>
        <rFont val="Times New Roman"/>
        <family val="1"/>
      </rPr>
      <t xml:space="preserve">    </t>
    </r>
    <r>
      <rPr>
        <sz val="11"/>
        <color theme="1"/>
        <rFont val="Arial"/>
        <family val="2"/>
      </rPr>
      <t>Data informed by WattsUp Power February 2018</t>
    </r>
  </si>
  <si>
    <r>
      <t>B.</t>
    </r>
    <r>
      <rPr>
        <sz val="7"/>
        <color theme="1"/>
        <rFont val="Times New Roman"/>
        <family val="1"/>
      </rPr>
      <t xml:space="preserve">    </t>
    </r>
    <r>
      <rPr>
        <sz val="11"/>
        <color theme="1"/>
        <rFont val="Arial"/>
        <family val="2"/>
      </rPr>
      <t>+25 years on mechanics. 15 years on electronics. Informed by WattsUp Power March 2017</t>
    </r>
  </si>
  <si>
    <r>
      <t>C.</t>
    </r>
    <r>
      <rPr>
        <sz val="7"/>
        <color theme="1"/>
        <rFont val="Times New Roman"/>
        <family val="1"/>
      </rPr>
      <t xml:space="preserve">   </t>
    </r>
    <r>
      <rPr>
        <sz val="11"/>
        <color theme="1"/>
        <rFont val="Arial"/>
        <family val="2"/>
      </rPr>
      <t>150 W during upstart procedure for 7 min informed by WattsUp Power. After upstart auxiliary power is included in round trip efficiency</t>
    </r>
  </si>
  <si>
    <r>
      <t>D.</t>
    </r>
    <r>
      <rPr>
        <sz val="7"/>
        <color theme="1"/>
        <rFont val="Times New Roman"/>
        <family val="1"/>
      </rPr>
      <t xml:space="preserve">   </t>
    </r>
    <r>
      <rPr>
        <sz val="11"/>
        <color theme="1"/>
        <rFont val="Arial"/>
        <family val="2"/>
      </rPr>
      <t>Informed by WattsUp Power February 2018</t>
    </r>
  </si>
  <si>
    <r>
      <t>E.</t>
    </r>
    <r>
      <rPr>
        <sz val="7"/>
        <color theme="1"/>
        <rFont val="Times New Roman"/>
        <family val="1"/>
      </rPr>
      <t xml:space="preserve">    </t>
    </r>
    <r>
      <rPr>
        <sz val="11"/>
        <color theme="1"/>
        <rFont val="Arial"/>
        <family val="2"/>
      </rPr>
      <t>Confer also Table 2</t>
    </r>
  </si>
  <si>
    <r>
      <t>F.</t>
    </r>
    <r>
      <rPr>
        <sz val="7"/>
        <color theme="1"/>
        <rFont val="Times New Roman"/>
        <family val="1"/>
      </rPr>
      <t xml:space="preserve">    </t>
    </r>
    <r>
      <rPr>
        <sz val="11"/>
        <color theme="1"/>
        <rFont val="Arial"/>
        <family val="2"/>
      </rPr>
      <t xml:space="preserve">Please note that the mentioned 1 MW is standard size </t>
    </r>
    <r>
      <rPr>
        <i/>
        <sz val="11"/>
        <color theme="1"/>
        <rFont val="Arial"/>
        <family val="2"/>
      </rPr>
      <t>of one unit</t>
    </r>
    <r>
      <rPr>
        <sz val="11"/>
        <color theme="1"/>
        <rFont val="Arial"/>
        <family val="2"/>
      </rPr>
      <t xml:space="preserve"> that can be assembled to larger entities functioning as “larger units” (somewhat similar to the case of cells in batteries). The displayed financial data is for a 2 MW plant. Flywheels can be connected and provide 20 MW regulation power and several MWh of storage capacity (this size is in commercial operation cf. Figure 5 above). Higher capacities can be obtained and the price per unit decreases when several units are purchased.</t>
    </r>
  </si>
  <si>
    <r>
      <t>G.</t>
    </r>
    <r>
      <rPr>
        <sz val="7"/>
        <color theme="1"/>
        <rFont val="Times New Roman"/>
        <family val="1"/>
      </rPr>
      <t xml:space="preserve">   </t>
    </r>
    <r>
      <rPr>
        <sz val="11"/>
        <color theme="1"/>
        <rFont val="Arial"/>
        <family val="2"/>
      </rPr>
      <t>Informed by WattsUp Power February 2018</t>
    </r>
  </si>
  <si>
    <r>
      <t>H.</t>
    </r>
    <r>
      <rPr>
        <sz val="7"/>
        <color theme="1"/>
        <rFont val="Times New Roman"/>
        <family val="1"/>
      </rPr>
      <t xml:space="preserve">   </t>
    </r>
    <r>
      <rPr>
        <sz val="11"/>
        <color theme="1"/>
        <rFont val="Arial"/>
        <family val="2"/>
      </rPr>
      <t>Loss per day measured by WattsUp Power. The projected losses towards 2050 is justified by results already now obtained by NASA</t>
    </r>
  </si>
  <si>
    <r>
      <t>I.</t>
    </r>
    <r>
      <rPr>
        <sz val="7"/>
        <color theme="1"/>
        <rFont val="Times New Roman"/>
        <family val="1"/>
      </rPr>
      <t xml:space="preserve">      </t>
    </r>
    <r>
      <rPr>
        <sz val="11"/>
        <color theme="1"/>
        <rFont val="Arial"/>
        <family val="2"/>
      </rPr>
      <t>The variable costs of flywheels are not directly related to the power put in and out. The data is based on storing (and discharging) 33 MWh per day in 350 days per year. Data from WattsUp Power.</t>
    </r>
  </si>
  <si>
    <r>
      <t>J.</t>
    </r>
    <r>
      <rPr>
        <sz val="7"/>
        <color theme="1"/>
        <rFont val="Times New Roman"/>
        <family val="1"/>
      </rPr>
      <t xml:space="preserve">    </t>
    </r>
    <r>
      <rPr>
        <sz val="11"/>
        <color theme="1"/>
        <rFont val="Arial"/>
        <family val="2"/>
      </rPr>
      <t>Displayed price information is based on recent WattsUp Power sales prices for two units (</t>
    </r>
    <r>
      <rPr>
        <u/>
        <sz val="11"/>
        <color theme="1"/>
        <rFont val="Arial"/>
        <family val="2"/>
      </rPr>
      <t>each</t>
    </r>
    <r>
      <rPr>
        <sz val="11"/>
        <color theme="1"/>
        <rFont val="Arial"/>
        <family val="2"/>
      </rPr>
      <t xml:space="preserve"> 1 MW, 100 kWh). Price for one unit of 1 MW and 100 kWh is approx. 0.1 mill EUR. If several units are purchased </t>
    </r>
    <r>
      <rPr>
        <u/>
        <sz val="11"/>
        <color theme="1"/>
        <rFont val="Arial"/>
        <family val="2"/>
      </rPr>
      <t>unit price</t>
    </r>
    <r>
      <rPr>
        <sz val="11"/>
        <color theme="1"/>
        <rFont val="Arial"/>
        <family val="2"/>
      </rPr>
      <t xml:space="preserve"> may be lower than by purchase of two units.</t>
    </r>
  </si>
  <si>
    <r>
      <t>K.</t>
    </r>
    <r>
      <rPr>
        <sz val="7"/>
        <color theme="1"/>
        <rFont val="Times New Roman"/>
        <family val="1"/>
      </rPr>
      <t xml:space="preserve">    </t>
    </r>
    <r>
      <rPr>
        <sz val="11"/>
        <color theme="1"/>
        <rFont val="Arial"/>
        <family val="2"/>
      </rPr>
      <t>Based on plans for increasing rotational speed by a factor 3 (WattsUp Power)</t>
    </r>
  </si>
  <si>
    <r>
      <t>L.</t>
    </r>
    <r>
      <rPr>
        <sz val="7"/>
        <color theme="1"/>
        <rFont val="Times New Roman"/>
        <family val="1"/>
      </rPr>
      <t xml:space="preserve">    </t>
    </r>
    <r>
      <rPr>
        <sz val="11"/>
        <color theme="1"/>
        <rFont val="Arial"/>
        <family val="2"/>
      </rPr>
      <t>The non-flywheel costs depend on the use of the flywheel. Demanding use patterns may increase non-flywheel costs from the 5 kEUR (as included here) to 75 kEUR per MWh</t>
    </r>
  </si>
  <si>
    <r>
      <t>M.</t>
    </r>
    <r>
      <rPr>
        <sz val="7"/>
        <color theme="1"/>
        <rFont val="Times New Roman"/>
        <family val="1"/>
      </rPr>
      <t xml:space="preserve">   </t>
    </r>
    <r>
      <rPr>
        <sz val="11"/>
        <color theme="1"/>
        <rFont val="Arial"/>
        <family val="2"/>
      </rPr>
      <t>Future uncertainties based on author´s best assessment</t>
    </r>
  </si>
  <si>
    <t>162 Flywheels</t>
  </si>
  <si>
    <t>Vanadium Redox Battery (VRB)</t>
  </si>
  <si>
    <t>System, power- and energy-intensive</t>
  </si>
  <si>
    <t>A,M</t>
  </si>
  <si>
    <t>[4]+[9]</t>
  </si>
  <si>
    <t>[4]</t>
  </si>
  <si>
    <t>Round trip efficiency - DC (%)</t>
  </si>
  <si>
    <t>[5];[22]</t>
  </si>
  <si>
    <t>[4];[22]</t>
  </si>
  <si>
    <t>D,M</t>
  </si>
  <si>
    <t>[1]</t>
  </si>
  <si>
    <t>[4];[28]+[22]</t>
  </si>
  <si>
    <t>E,M</t>
  </si>
  <si>
    <t> 2</t>
  </si>
  <si>
    <t> 0.005</t>
  </si>
  <si>
    <t>F,G</t>
  </si>
  <si>
    <t>[4]+[30]</t>
  </si>
  <si>
    <t>Response time from full-rated charge to full-rated discharge (sec)</t>
  </si>
  <si>
    <t>F,G,M</t>
  </si>
  <si>
    <t>[22]+[27]/[19]</t>
  </si>
  <si>
    <t xml:space="preserve"> - energy component (M€/MWh)</t>
  </si>
  <si>
    <t>H, I</t>
  </si>
  <si>
    <t>[22]+[27]</t>
  </si>
  <si>
    <t xml:space="preserve"> - capacity component (M€/MW) </t>
  </si>
  <si>
    <t>[22]+[25]+[27]/[19]</t>
  </si>
  <si>
    <t xml:space="preserve"> - other project costs (M€/MWh)</t>
  </si>
  <si>
    <t>[19]</t>
  </si>
  <si>
    <t>Fixed O&amp;M (% total investment)</t>
  </si>
  <si>
    <t xml:space="preserve">[24]+[25]/[2] </t>
  </si>
  <si>
    <t>[25]/[2]</t>
  </si>
  <si>
    <t>Alternative Investment cost (M€2015/MW)</t>
  </si>
  <si>
    <t>[22]+[31]+[27]/[19]</t>
  </si>
  <si>
    <t>Lifetime in total number of cycles</t>
  </si>
  <si>
    <t>-|-</t>
  </si>
  <si>
    <t>Specific power (W/kg)</t>
  </si>
  <si>
    <t>A,L,M</t>
  </si>
  <si>
    <t>Power density (W/m3)</t>
  </si>
  <si>
    <t>Energy density (Wh/m3)</t>
  </si>
  <si>
    <t xml:space="preserve">One Uni.System unit from UniEnergy Technologies. Installation sizes vary from tens of kW to hundreds of MW. </t>
  </si>
  <si>
    <t>Efficiency varies depending on use.</t>
  </si>
  <si>
    <t xml:space="preserve">Energy losses depend on idle situation. If pumps are off and electrolyte not present in the reaction stack no energy loss occurs. This increases response time (see above). Self-discharge only occurs for electrolyte inside the reaction stack. This is a relatively small volume and the self-discharge will be at most 2 % over time for typical installations. Losses related to stand-by energy consumption of pumps are not included.  </t>
  </si>
  <si>
    <t>Some companies guarantee at least 99.5% uptime.</t>
  </si>
  <si>
    <t xml:space="preserve">Depends highly on the installation. </t>
  </si>
  <si>
    <t>Time is less than 100 ms for idle situation with electrolyte in reaction stack and pumps on [4]. Less the 1 s if electrolyte must first be pumped [5]. Less than 1 min if pumps are not on [5]. PCS might be limiting the response time.</t>
  </si>
  <si>
    <t xml:space="preserve">Might in practice be limited by PCS. </t>
  </si>
  <si>
    <t xml:space="preserve">Valid for installations with rated discharge times of 4 hours. Use equation in “Prediction of performance and cost” above to calculate for installations with a different rated discharge time. </t>
  </si>
  <si>
    <t>Composed of both electrolyte etc. at 347 €/kWh and stack at 1313 €/kW [22].</t>
  </si>
  <si>
    <t>Value for utility T&amp;D installations with discharge time of 4 hours used.</t>
  </si>
  <si>
    <t>Manufactures state unlimited number of cycles during technical lifetime [4], [5].</t>
  </si>
  <si>
    <t>L</t>
  </si>
  <si>
    <t xml:space="preserve">Varies with capacity to storage ratio. Is significantly lower for some manufactures. </t>
  </si>
  <si>
    <t>M</t>
  </si>
  <si>
    <t>Uncertainties are based on a qualified guess.</t>
  </si>
  <si>
    <r>
      <t xml:space="preserve">M. Manahan, N. Jewell, D. Link, and B. Westlake, “Program on Technology Innovation: Assessment of Flow Battery Technologies for Stationary Applications,” </t>
    </r>
    <r>
      <rPr>
        <i/>
        <sz val="11"/>
        <color theme="1"/>
        <rFont val="Calibri"/>
        <family val="2"/>
        <scheme val="minor"/>
      </rPr>
      <t>EPRI</t>
    </r>
    <r>
      <rPr>
        <sz val="11"/>
        <color theme="1"/>
        <rFont val="Calibri"/>
        <family val="2"/>
        <scheme val="minor"/>
      </rPr>
      <t>, 2016.</t>
    </r>
  </si>
  <si>
    <t>[2]</t>
  </si>
  <si>
    <r>
      <t xml:space="preserve">M. Guarnieri, P. Mattavelli, G. Petrone, and G. Spagnuolo, “Vanadium Redox Flow Batteries: Potentials and Challenges of an Emerging Storage Technology,” </t>
    </r>
    <r>
      <rPr>
        <i/>
        <sz val="11"/>
        <color theme="1"/>
        <rFont val="Calibri"/>
        <family val="2"/>
        <scheme val="minor"/>
      </rPr>
      <t>IEEE Ind. Electron. Mag.</t>
    </r>
    <r>
      <rPr>
        <sz val="11"/>
        <color theme="1"/>
        <rFont val="Calibri"/>
        <family val="2"/>
        <scheme val="minor"/>
      </rPr>
      <t>, vol. 10, no. 4, pp. 20–31, 2016.</t>
    </r>
  </si>
  <si>
    <r>
      <t xml:space="preserve">M. Skyllas-Kazacos, “SECONDARY BATTERIES – FLOW SYSTEMS | Vanadium Redox-Flow Batteries,” in </t>
    </r>
    <r>
      <rPr>
        <i/>
        <sz val="11"/>
        <color theme="1"/>
        <rFont val="Calibri"/>
        <family val="2"/>
        <scheme val="minor"/>
      </rPr>
      <t>Encyclopedia of Electrochemical Power Sources</t>
    </r>
    <r>
      <rPr>
        <sz val="11"/>
        <color theme="1"/>
        <rFont val="Calibri"/>
        <family val="2"/>
        <scheme val="minor"/>
      </rPr>
      <t>, 2009, pp. 444–453.</t>
    </r>
  </si>
  <si>
    <t>UniEnergy Technologies, “Uni.System product data,” 2016.</t>
  </si>
  <si>
    <t>[5]</t>
  </si>
  <si>
    <t>Vionx Energy, “VNX 1000 SERIES Product data,” 2017.</t>
  </si>
  <si>
    <t>[6]</t>
  </si>
  <si>
    <r>
      <t xml:space="preserve">UniEnergy Technologies, </t>
    </r>
    <r>
      <rPr>
        <i/>
        <sz val="11"/>
        <color theme="1"/>
        <rFont val="Calibri"/>
        <family val="2"/>
        <scheme val="minor"/>
      </rPr>
      <t>Product material: Maximizing Value Thorugh UET Energy Storage</t>
    </r>
    <r>
      <rPr>
        <sz val="11"/>
        <color theme="1"/>
        <rFont val="Calibri"/>
        <family val="2"/>
        <scheme val="minor"/>
      </rPr>
      <t>. 2015.</t>
    </r>
  </si>
  <si>
    <r>
      <t xml:space="preserve">Z. Yang </t>
    </r>
    <r>
      <rPr>
        <i/>
        <sz val="11"/>
        <color theme="1"/>
        <rFont val="Calibri"/>
        <family val="2"/>
        <scheme val="minor"/>
      </rPr>
      <t>et al.</t>
    </r>
    <r>
      <rPr>
        <sz val="11"/>
        <color theme="1"/>
        <rFont val="Calibri"/>
        <family val="2"/>
        <scheme val="minor"/>
      </rPr>
      <t xml:space="preserve">, “Electrochemical Energy Storage for Green Grid,” </t>
    </r>
    <r>
      <rPr>
        <i/>
        <sz val="11"/>
        <color theme="1"/>
        <rFont val="Calibri"/>
        <family val="2"/>
        <scheme val="minor"/>
      </rPr>
      <t>Chem. Rev.</t>
    </r>
    <r>
      <rPr>
        <sz val="11"/>
        <color theme="1"/>
        <rFont val="Calibri"/>
        <family val="2"/>
        <scheme val="minor"/>
      </rPr>
      <t>, vol. 111, no. 5, pp. 3577–3613, May 2011.</t>
    </r>
  </si>
  <si>
    <r>
      <t xml:space="preserve">Sumitomo Electric Group, </t>
    </r>
    <r>
      <rPr>
        <i/>
        <sz val="11"/>
        <color theme="1"/>
        <rFont val="Calibri"/>
        <family val="2"/>
        <scheme val="minor"/>
      </rPr>
      <t>REDOX FLOW BATTERY: Product material</t>
    </r>
    <r>
      <rPr>
        <sz val="11"/>
        <color theme="1"/>
        <rFont val="Calibri"/>
        <family val="2"/>
        <scheme val="minor"/>
      </rPr>
      <t>. 2016.</t>
    </r>
  </si>
  <si>
    <t>“DOE Global Energy Storage Database.” [Online]. Available: https://www.energystorageexchange.org/. [Accessed: 29-Mar-2017].</t>
  </si>
  <si>
    <t>[10]</t>
  </si>
  <si>
    <t>Sumitomo Electric Group, “Container Type Redox Flow Battery System,” 2017.</t>
  </si>
  <si>
    <t>[11]</t>
  </si>
  <si>
    <t>IEC, “Electrical Energy Storage,” 2011.</t>
  </si>
  <si>
    <t>[12]</t>
  </si>
  <si>
    <t>“Sumitomo Electric Industries, Ltd. | Press Release (2013) Selected to be Subsidized by the Governmental Program for Urgent Demonstration Project of Large-scale Energy Storage Systems.” [Online]. Available: http://global-sei.com/news/press/13/prs088_s.html. [Accessed: 30-Mar-2017].</t>
  </si>
  <si>
    <t>[13]</t>
  </si>
  <si>
    <r>
      <t xml:space="preserve">J. Cho, S. Jeong, and Y. Kim, “Commercial and research battery technologies for electrical energy storage applications,” </t>
    </r>
    <r>
      <rPr>
        <i/>
        <sz val="11"/>
        <color theme="1"/>
        <rFont val="Calibri"/>
        <family val="2"/>
        <scheme val="minor"/>
      </rPr>
      <t>Prog. Energy Combust. Sci.</t>
    </r>
    <r>
      <rPr>
        <sz val="11"/>
        <color theme="1"/>
        <rFont val="Calibri"/>
        <family val="2"/>
        <scheme val="minor"/>
      </rPr>
      <t>, vol. 48, pp. 84–101, Jun. 2015.</t>
    </r>
  </si>
  <si>
    <t>[14]</t>
  </si>
  <si>
    <r>
      <t xml:space="preserve">T. Biesheuvel and M. Burton, “It’s Boom Time for Vanadium, Ruthenium and Cobalt - Bloomberg,” </t>
    </r>
    <r>
      <rPr>
        <i/>
        <sz val="11"/>
        <color theme="1"/>
        <rFont val="Calibri"/>
        <family val="2"/>
        <scheme val="minor"/>
      </rPr>
      <t>Bloomberg Markets</t>
    </r>
    <r>
      <rPr>
        <sz val="11"/>
        <color theme="1"/>
        <rFont val="Calibri"/>
        <family val="2"/>
        <scheme val="minor"/>
      </rPr>
      <t>, 2017. [Online]. Available: https://www.bloomberg.com/news/articles/2017-08-23/obscure-metal-used-to-fight-crusaders-has-surged-67-in-a-month. [Accessed: 06-Dec-2017].</t>
    </r>
  </si>
  <si>
    <t>[15]</t>
  </si>
  <si>
    <t>C. K. Charlotte Radford, Anna Xu, “GLOBAL VANADIUM WRAP: Prices rise across the board amid tight supply of V2O5 | Metal Bulletin.com,” 2017. [Online]. Available: https://www.metalbulletin.com/Article/3768052/GLOBAL-VANADIUM-WRAP-Prices-rise-across-the-board-amid-tight-supply-of-V2O5.html. [Accessed: 18-Dec-2017].</t>
  </si>
  <si>
    <r>
      <t xml:space="preserve">M. Moore, R. Counce, J. Watson, and T. Zawodzinski, “A Comparison of the Capital Costs of a Vanadium Redox-Flow Battery and a Regenerative Hydrogen-Vanadium Fuel Cell,” </t>
    </r>
    <r>
      <rPr>
        <i/>
        <sz val="11"/>
        <color theme="1"/>
        <rFont val="Calibri"/>
        <family val="2"/>
        <scheme val="minor"/>
      </rPr>
      <t>J. Adv. Chem. Eng.</t>
    </r>
    <r>
      <rPr>
        <sz val="11"/>
        <color theme="1"/>
        <rFont val="Calibri"/>
        <family val="2"/>
        <scheme val="minor"/>
      </rPr>
      <t>, vol. 5, no. 4, pp. 5–7, 2015.</t>
    </r>
  </si>
  <si>
    <t>M. C. S. U.S. Geological Survey, “VANADIUM (Data in metric tons of vanadium content unless otherwise noted),” 2014.</t>
  </si>
  <si>
    <r>
      <t xml:space="preserve">O. Schmidt, A. Hawkes, A. Gambhir, and I. Staffell, “The future cost of electrical energy storage based on experience rates,” </t>
    </r>
    <r>
      <rPr>
        <i/>
        <sz val="11"/>
        <color theme="1"/>
        <rFont val="Calibri"/>
        <family val="2"/>
        <scheme val="minor"/>
      </rPr>
      <t>Nat. Energy</t>
    </r>
    <r>
      <rPr>
        <sz val="11"/>
        <color theme="1"/>
        <rFont val="Calibri"/>
        <family val="2"/>
        <scheme val="minor"/>
      </rPr>
      <t>, vol. 2, no. 8, p. 17110, Jul. 2017.</t>
    </r>
  </si>
  <si>
    <r>
      <t xml:space="preserve">G. Huff </t>
    </r>
    <r>
      <rPr>
        <i/>
        <sz val="11"/>
        <color theme="1"/>
        <rFont val="Calibri"/>
        <family val="2"/>
        <scheme val="minor"/>
      </rPr>
      <t>et al.</t>
    </r>
    <r>
      <rPr>
        <sz val="11"/>
        <color theme="1"/>
        <rFont val="Calibri"/>
        <family val="2"/>
        <scheme val="minor"/>
      </rPr>
      <t xml:space="preserve">, “DOE/EPRI 2013 electricity storage handbook in collaboration with NRECA,” </t>
    </r>
    <r>
      <rPr>
        <i/>
        <sz val="11"/>
        <color theme="1"/>
        <rFont val="Calibri"/>
        <family val="2"/>
        <scheme val="minor"/>
      </rPr>
      <t>Rep. SAND2013- …</t>
    </r>
    <r>
      <rPr>
        <sz val="11"/>
        <color theme="1"/>
        <rFont val="Calibri"/>
        <family val="2"/>
        <scheme val="minor"/>
      </rPr>
      <t>, no. July, p. 340, 2013.</t>
    </r>
  </si>
  <si>
    <r>
      <t xml:space="preserve">L. Baumann and E. Boggasch, “Experimental assessment of hydrogen systems and vanadium-redox-flow-batteries for increasing the self-consumption of photovoltaic energy in buildings,” </t>
    </r>
    <r>
      <rPr>
        <i/>
        <sz val="11"/>
        <color theme="1"/>
        <rFont val="Calibri"/>
        <family val="2"/>
        <scheme val="minor"/>
      </rPr>
      <t>Int. J. Hydrogen Energy</t>
    </r>
    <r>
      <rPr>
        <sz val="11"/>
        <color theme="1"/>
        <rFont val="Calibri"/>
        <family val="2"/>
        <scheme val="minor"/>
      </rPr>
      <t>, vol. 41, no. 2, pp. 740–751, 2016.</t>
    </r>
  </si>
  <si>
    <t>[21]</t>
  </si>
  <si>
    <r>
      <t xml:space="preserve">O. Teller </t>
    </r>
    <r>
      <rPr>
        <i/>
        <sz val="11"/>
        <color theme="1"/>
        <rFont val="Calibri"/>
        <family val="2"/>
        <scheme val="minor"/>
      </rPr>
      <t>et al.</t>
    </r>
    <r>
      <rPr>
        <sz val="11"/>
        <color theme="1"/>
        <rFont val="Calibri"/>
        <family val="2"/>
        <scheme val="minor"/>
      </rPr>
      <t>, “Joint EASE/EERA Recommendations for a European Energy Storage Technology Development Roadmap Towards 2030,” 2013.</t>
    </r>
  </si>
  <si>
    <t>[22]</t>
  </si>
  <si>
    <t>IRENA, “Electricity storage and renewables: Costs and markets to 2030 - Cost-of-service tool. Version 1.0,” 2017.</t>
  </si>
  <si>
    <r>
      <t xml:space="preserve">G. Kear, A. A. Shah, and F. C. Walsh, “Development of the all-vanadium redox flow battery for energy storage: a review of technological, financial and policy aspects,” </t>
    </r>
    <r>
      <rPr>
        <i/>
        <sz val="11"/>
        <color theme="1"/>
        <rFont val="Calibri"/>
        <family val="2"/>
        <scheme val="minor"/>
      </rPr>
      <t>Int. J. Energy Res.</t>
    </r>
    <r>
      <rPr>
        <sz val="11"/>
        <color theme="1"/>
        <rFont val="Calibri"/>
        <family val="2"/>
        <scheme val="minor"/>
      </rPr>
      <t>, vol. 36, no. 11, pp. 1105–1120, Sep. 2012.</t>
    </r>
  </si>
  <si>
    <t>J. E. Al Carlsson, “ETRI 2014 - Energy Technology Reference Indicator projections for 2010-2050,” 2014.</t>
  </si>
  <si>
    <t>[25]</t>
  </si>
  <si>
    <r>
      <t xml:space="preserve">B. Zakeri and S. Syri, “Electrical energy storage systems: A comparative life cycle cost analysis,” </t>
    </r>
    <r>
      <rPr>
        <i/>
        <sz val="11"/>
        <color theme="1"/>
        <rFont val="Calibri"/>
        <family val="2"/>
        <scheme val="minor"/>
      </rPr>
      <t>Renew. Sustain. Energy Rev.</t>
    </r>
    <r>
      <rPr>
        <sz val="11"/>
        <color theme="1"/>
        <rFont val="Calibri"/>
        <family val="2"/>
        <scheme val="minor"/>
      </rPr>
      <t>, vol. 42, pp. 569–596, 2015.</t>
    </r>
  </si>
  <si>
    <t>[26]</t>
  </si>
  <si>
    <r>
      <t xml:space="preserve">M. Skyllas-Kazacos and J. F. McCann, “Chapter 10 – Vanadium redox flow batteries (VRBs) for medium- and large-scale energy storage,” in </t>
    </r>
    <r>
      <rPr>
        <i/>
        <sz val="11"/>
        <color theme="1"/>
        <rFont val="Calibri"/>
        <family val="2"/>
        <scheme val="minor"/>
      </rPr>
      <t>Advances in Batteries for Medium and Large-Scale Energy Storage</t>
    </r>
    <r>
      <rPr>
        <sz val="11"/>
        <color theme="1"/>
        <rFont val="Calibri"/>
        <family val="2"/>
        <scheme val="minor"/>
      </rPr>
      <t>, 2015, pp. 329–386.</t>
    </r>
  </si>
  <si>
    <r>
      <t xml:space="preserve">K.-P. Kairies, “Battery storage technology improvements and cost reductions to 2030: A Deep Dive,” </t>
    </r>
    <r>
      <rPr>
        <i/>
        <sz val="11"/>
        <color theme="1"/>
        <rFont val="Calibri"/>
        <family val="2"/>
        <scheme val="minor"/>
      </rPr>
      <t>Int. Renew. Energy Agency Work.</t>
    </r>
    <r>
      <rPr>
        <sz val="11"/>
        <color theme="1"/>
        <rFont val="Calibri"/>
        <family val="2"/>
        <scheme val="minor"/>
      </rPr>
      <t>, 2017.</t>
    </r>
  </si>
  <si>
    <t>[28]</t>
  </si>
  <si>
    <r>
      <t xml:space="preserve">P. Ralon, M. Taylor, and A. Ilas, </t>
    </r>
    <r>
      <rPr>
        <i/>
        <sz val="11"/>
        <color theme="1"/>
        <rFont val="Calibri"/>
        <family val="2"/>
        <scheme val="minor"/>
      </rPr>
      <t>Electricity storage and renewables: costs and market to 2030</t>
    </r>
    <r>
      <rPr>
        <sz val="11"/>
        <color theme="1"/>
        <rFont val="Calibri"/>
        <family val="2"/>
        <scheme val="minor"/>
      </rPr>
      <t>, no. October. 2017.</t>
    </r>
  </si>
  <si>
    <t>[29]</t>
  </si>
  <si>
    <r>
      <t xml:space="preserve">R. Benato, G. Bruno, F. Palone, R. Polito, and M. Rebolini, “Large-Scale Electrochemical Energy Storage in High Voltage Grids: Overview of the Italian Experience,” </t>
    </r>
    <r>
      <rPr>
        <i/>
        <sz val="11"/>
        <color theme="1"/>
        <rFont val="Calibri"/>
        <family val="2"/>
        <scheme val="minor"/>
      </rPr>
      <t>Energies</t>
    </r>
    <r>
      <rPr>
        <sz val="11"/>
        <color theme="1"/>
        <rFont val="Calibri"/>
        <family val="2"/>
        <scheme val="minor"/>
      </rPr>
      <t>, vol. 10, no. 1, p. 108, Jan. 2017.</t>
    </r>
  </si>
  <si>
    <t>[30]</t>
  </si>
  <si>
    <r>
      <t xml:space="preserve">L. Sigrist and E. Peirano, “E-Highway2050: Battery Storage Technology Assessment,” in </t>
    </r>
    <r>
      <rPr>
        <i/>
        <sz val="11"/>
        <color theme="1"/>
        <rFont val="Calibri"/>
        <family val="2"/>
        <scheme val="minor"/>
      </rPr>
      <t>WP3 workshop April 15th,</t>
    </r>
    <r>
      <rPr>
        <sz val="11"/>
        <color theme="1"/>
        <rFont val="Calibri"/>
        <family val="2"/>
        <scheme val="minor"/>
      </rPr>
      <t xml:space="preserve"> 2014.</t>
    </r>
  </si>
  <si>
    <t>[31]</t>
  </si>
  <si>
    <t>I. Renewable Energy Agency, “IRENA-IEA-ETSAP Technology Brief 5: Electricity Storage,” 2012.</t>
  </si>
  <si>
    <t>181 Vanadium Redox Flow Battery</t>
  </si>
  <si>
    <t>(2050)</t>
  </si>
  <si>
    <r>
      <t>[1]</t>
    </r>
    <r>
      <rPr>
        <sz val="7"/>
        <color rgb="FF000000"/>
        <rFont val="Times New Roman"/>
        <family val="1"/>
      </rPr>
      <t xml:space="preserve">    </t>
    </r>
    <r>
      <rPr>
        <sz val="11"/>
        <color rgb="FF000000"/>
        <rFont val="Calibri"/>
        <family val="2"/>
        <scheme val="minor"/>
      </rPr>
      <t>"http://www.elp.com/articles/2016/01/amber-kinetics-signs-flywheel-energy-storage-contract-with-pg-e.html," 2016. [Online]. [Accessed March 2017].</t>
    </r>
  </si>
  <si>
    <r>
      <t>[2]</t>
    </r>
    <r>
      <rPr>
        <sz val="7"/>
        <color rgb="FF000000"/>
        <rFont val="Times New Roman"/>
        <family val="1"/>
      </rPr>
      <t xml:space="preserve">    </t>
    </r>
    <r>
      <rPr>
        <sz val="11"/>
        <color rgb="FF000000"/>
        <rFont val="Calibri"/>
        <family val="2"/>
        <scheme val="minor"/>
      </rPr>
      <t>e. a. I. Gyuk, "Grid Energy Storage," US Department of Energy, 2013.</t>
    </r>
  </si>
  <si>
    <r>
      <t>[3]</t>
    </r>
    <r>
      <rPr>
        <sz val="7"/>
        <color rgb="FF000000"/>
        <rFont val="Times New Roman"/>
        <family val="1"/>
      </rPr>
      <t xml:space="preserve">    </t>
    </r>
    <r>
      <rPr>
        <sz val="11"/>
        <color rgb="FF000000"/>
        <rFont val="Calibri"/>
        <family val="2"/>
        <scheme val="minor"/>
      </rPr>
      <t>S.-i. Inage, "Prospects of Electricity Storage in Decarbonised Power Grids, IEA Working Paper Series," OECD/IEA, 2009.</t>
    </r>
  </si>
  <si>
    <r>
      <t>[4]</t>
    </r>
    <r>
      <rPr>
        <sz val="7"/>
        <color rgb="FF000000"/>
        <rFont val="Times New Roman"/>
        <family val="1"/>
      </rPr>
      <t xml:space="preserve">    </t>
    </r>
    <r>
      <rPr>
        <sz val="11"/>
        <color rgb="FF000000"/>
        <rFont val="Calibri"/>
        <family val="2"/>
        <scheme val="minor"/>
      </rPr>
      <t>"Toshiba Leading Innovation," Toshiba. [Online]. [Accessed March 2017].</t>
    </r>
  </si>
  <si>
    <r>
      <t>[5]</t>
    </r>
    <r>
      <rPr>
        <sz val="7"/>
        <color rgb="FF000000"/>
        <rFont val="Times New Roman"/>
        <family val="1"/>
      </rPr>
      <t xml:space="preserve">    </t>
    </r>
    <r>
      <rPr>
        <sz val="11"/>
        <color rgb="FF000000"/>
        <rFont val="Calibri"/>
        <family val="2"/>
        <scheme val="minor"/>
      </rPr>
      <t>"Fact sheet. Frequency Regulation and Flywheels," Beacon Power, 2010. Archived March 2017. Available on https://web.archive.org/web/20100331042630/http://www.beaconpower.com/files/Flywheel_FR-Fact-Sheet.pdf.</t>
    </r>
  </si>
  <si>
    <r>
      <t>[6]</t>
    </r>
    <r>
      <rPr>
        <sz val="7"/>
        <color rgb="FF000000"/>
        <rFont val="Times New Roman"/>
        <family val="1"/>
      </rPr>
      <t xml:space="preserve">    </t>
    </r>
    <r>
      <rPr>
        <sz val="11"/>
        <color rgb="FF000000"/>
        <rFont val="Calibri"/>
        <family val="2"/>
        <scheme val="minor"/>
      </rPr>
      <t>"http://beaconpower.com," Beacon Power. [Online]. [Accessed March 2017].</t>
    </r>
  </si>
  <si>
    <r>
      <t>[7]</t>
    </r>
    <r>
      <rPr>
        <sz val="7"/>
        <color rgb="FF000000"/>
        <rFont val="Times New Roman"/>
        <family val="1"/>
      </rPr>
      <t xml:space="preserve">    </t>
    </r>
    <r>
      <rPr>
        <sz val="11"/>
        <color rgb="FF000000"/>
        <rFont val="Calibri"/>
        <family val="2"/>
        <scheme val="minor"/>
      </rPr>
      <t xml:space="preserve">B. Z. a. S. Syri, "Electrical Energy Storage Systems: A comparative life cycle cost analysis," Renewable and Sustainable Energy Reviews, vol. 42, pp. 569-596, 2015. </t>
    </r>
  </si>
  <si>
    <r>
      <t>[8]</t>
    </r>
    <r>
      <rPr>
        <sz val="7"/>
        <color rgb="FF000000"/>
        <rFont val="Times New Roman"/>
        <family val="1"/>
      </rPr>
      <t xml:space="preserve">    </t>
    </r>
    <r>
      <rPr>
        <sz val="11"/>
        <color rgb="FF000000"/>
        <rFont val="Calibri"/>
        <family val="2"/>
        <scheme val="minor"/>
      </rPr>
      <t>I. P. ,. E. S. Gyuk, "EPRI-DOE Handbook of Energy Storage for Transmission &amp; Distribution Applications 1001834," US Department of Energy, Washington, 2003.</t>
    </r>
  </si>
  <si>
    <r>
      <t>[9]</t>
    </r>
    <r>
      <rPr>
        <sz val="7"/>
        <color rgb="FF000000"/>
        <rFont val="Times New Roman"/>
        <family val="1"/>
      </rPr>
      <t xml:space="preserve">    </t>
    </r>
    <r>
      <rPr>
        <sz val="11"/>
        <color rgb="FF000000"/>
        <rFont val="Calibri"/>
        <family val="2"/>
        <scheme val="minor"/>
      </rPr>
      <t>"timesunion," Times Union, 2011. [Online]. [Accessed March 2017].</t>
    </r>
  </si>
  <si>
    <t>[10] "Joint EASE/EERA recommendations for a European Energy Storage Technology Development Roadmap towards 2030," EASE and EERA, Brussels, 2013.</t>
  </si>
  <si>
    <t>[11] "Technology Roadmap, Energy Storage," International Energy Agency, Paris, 2013.</t>
  </si>
  <si>
    <t>[12] N. K. Kohli, "Short-Term backup power through flywheel energy storage system. Available on https://www.slideshare.net/Drnavinkumarkohli/ppt-fly-wheel-navin-kohli (Accessed March 2017)," 2012.</t>
  </si>
  <si>
    <t>[13] S. o. A. E. I. SAE, "https://global.ihs.com/doc_detail.cfm?rid=GS&amp;&amp;item_s_key=00138611," IHS Markit, 2013. [Online]. [Accessed March 2017].</t>
  </si>
  <si>
    <t>[14] "Electrical Energy Storage," International Electrotechnical Commission, Geneva, Switzerland, 2011.</t>
  </si>
  <si>
    <t xml:space="preserve">[15] 2. Private communication with WattsUp Power. </t>
  </si>
  <si>
    <t>[16] W. Torell, "Lifecycle C arbon Footprint Analysis of Batteries vs. Flywheels, White Paper 209," Schneider Electric, 2015.</t>
  </si>
  <si>
    <t>[17] W. V. H. Susan M. Schoenung, "Long- vs. Short-Term Energy Storage Technologies Analysis. A Life-Cycle Cost Study," Sandia National Laboratories, Albuquerque, New Mexico 87185 and Livermore, California 94550, 2003.</t>
  </si>
  <si>
    <t>[18] "Lazard´s levelized cost of storage - Version 2.0," Lazard, 2016.</t>
  </si>
  <si>
    <t>[19] e. a. P. Tayler, "Pathways for Energy Storage in the UK, Report 007," The Centre for Low Carbon Futures, March 2012.</t>
  </si>
  <si>
    <t>[20] "https://www.calnetix.com/resource/flywheels/advantages-flywheels," Calnetix. [Online]. [Accessed March 2017].</t>
  </si>
  <si>
    <t xml:space="preserve">[21] "http://www.climatetechwiki.org/technology/jiqweb-es-fw," [Online]. </t>
  </si>
  <si>
    <t>[22] P. N. N. L. Daryl Brown, "Federal Technology Alert. DOE/EE-0286," Federal Energy Management Program, 2003.</t>
  </si>
  <si>
    <t>[23] "InflationData.com," InflationData, 2017. [Online]. [Accessed 2017].</t>
  </si>
  <si>
    <t>[24] "Materials Roadmap Enabling Low Carbon Energy Technologies, Commission Staff Working Paper," European Commission, Brussels, 2011.</t>
  </si>
  <si>
    <t>[25] "energy.gov," 2010. [Online]. [Accessed March 2017].</t>
  </si>
  <si>
    <t>[26] "Scientific American," Scientific American, 2011. [Online]. [Accessed March 2017].</t>
  </si>
  <si>
    <t xml:space="preserve">[27] e. a. M. Hedlund, "Flywheel Energy Storage for Automotive Applications," Energies, vol. 8, pp. 10636-10663, 2015. </t>
  </si>
  <si>
    <t>[28] 2009. [Online]. [Accessed March 2017].</t>
  </si>
  <si>
    <t>[29] Memoori, Smart Building Resesearch, 2017. [Online]. [Accessed MArch 2017].</t>
  </si>
  <si>
    <t>NaS battery</t>
  </si>
  <si>
    <t>A B,Q</t>
  </si>
  <si>
    <t>A,B,Q</t>
  </si>
  <si>
    <t>[9];[26]</t>
  </si>
  <si>
    <t>D,Q</t>
  </si>
  <si>
    <t>[11]/[30]/[26]</t>
  </si>
  <si>
    <t>E,Q</t>
  </si>
  <si>
    <t>F,Q</t>
  </si>
  <si>
    <t>[13];[25]+[27]</t>
  </si>
  <si>
    <t>Q</t>
  </si>
  <si>
    <t> 0.02</t>
  </si>
  <si>
    <t> 0.001</t>
  </si>
  <si>
    <t>[10]+[28]</t>
  </si>
  <si>
    <t>H,I,Q</t>
  </si>
  <si>
    <t>[22];[25]+[26]</t>
  </si>
  <si>
    <t>G, J</t>
  </si>
  <si>
    <t>[22]+[26]</t>
  </si>
  <si>
    <t>G, K</t>
  </si>
  <si>
    <t>G,L,M</t>
  </si>
  <si>
    <t>[23];[24]</t>
  </si>
  <si>
    <t>[24]+[23]</t>
  </si>
  <si>
    <t>Technology specific data</t>
  </si>
  <si>
    <t>N, G</t>
  </si>
  <si>
    <t>[9];[25]+[27]</t>
  </si>
  <si>
    <t>O,P,Q</t>
  </si>
  <si>
    <t>Specific Italian installation from 2015 used here as example. Assuming installations similar to Buzen City discussed above to become standard in the future.</t>
  </si>
  <si>
    <t>Highly modular technology type with near linear scaling between total cost and installation size. Power and storage capacity cannot be varied independently.</t>
  </si>
  <si>
    <t xml:space="preserve">Grid size unit including balancing and auxiliary losses. Excluding converters. Assumes no improvement between 2030 and 2050. </t>
  </si>
  <si>
    <t>Ohmic losses maintain the temperature of the battery during operation. Losses are thus included in round trip efficiency [7]. No electrical self-discharge. If idle the heat loss is as much as 1 % of storage capacity per hour but highly variational. IRENA reports as “worst” value og 1.0 % [26]</t>
  </si>
  <si>
    <t>Forced outage is minimal. Only reported case is a 2011 fire incident [9].</t>
  </si>
  <si>
    <t>On the order of 1 h per year.</t>
  </si>
  <si>
    <t>Assumptions for development and uncertainty discussed above in “Prediction of performance” and “Uncertainty”.</t>
  </si>
  <si>
    <t xml:space="preserve">Due to absence of predictions in literature, no development is assumed as an estimate. </t>
  </si>
  <si>
    <t>Measurement. Possibly limited by PCS.</t>
  </si>
  <si>
    <t>Includes “Batteries” from reference [22] for 2015 values.</t>
  </si>
  <si>
    <t>Includes “PCS-SCI”, “Auxiliary equipment”, and “Switching and actuating equipment” from reference [22] for 2015 values.</t>
  </si>
  <si>
    <t xml:space="preserve">Highly uncertain. Reported in range 2000 to 17300 €2015/MW/year [24] </t>
  </si>
  <si>
    <t>Does not include replacement costs. The batteries do not need replacement within lifetime [13],[10].</t>
  </si>
  <si>
    <t>N</t>
  </si>
  <si>
    <t>See Figure 5.</t>
  </si>
  <si>
    <t>O</t>
  </si>
  <si>
    <t>Data for standard NGK container unit.</t>
  </si>
  <si>
    <t>P</t>
  </si>
  <si>
    <t xml:space="preserve">Not the technological maximum values, i.e., the density of single cells, but the specifications for a full market-standard commercial product.  </t>
  </si>
  <si>
    <t>NGK Insulators LTD, “Case Studies.” pp. 1–13, 2016.</t>
  </si>
  <si>
    <t>C.-H. Dustmann and A. Bito, “SECONDARY BATTERIES – HIGH TEMPERATURE SYSTEMS | Safety,” in Encyclopedia of Electrochemical Power Sources, 2009, pp. 324–333.</t>
  </si>
  <si>
    <t>B. Dunn, H. Kamath, and J.-M. Tarascon, “Electrical Energy Storage for the Grid: A Battery of Choices,” Science (80-. )., vol. 334, no. 6058, pp. 928–935, 2011.</t>
  </si>
  <si>
    <t>J. Cho, S. Jeong, and Y. Kim, “Commercial and research battery technologies for electrical energy storage applications,” Prog. Energy Combust. Sci., vol. 48, pp. 84–101, Jun. 2015.</t>
  </si>
  <si>
    <t>J. Garche and C. K. Dyer, Encyclopedia of electrochemical power sources. Academic Press, 2009.</t>
  </si>
  <si>
    <t>R. Holze, “SECONDARY BATTERIES – HIGH TEMPERATURE SYSTEMS: Sodium-Sulfur,” in Encyclopedia of Electrochemical Power Systems, vol. 200, 2009, pp. 302–311.</t>
  </si>
  <si>
    <t>M. Andriollo et al., “Energy intensive electrochemical storage in Italy: 34.8 MW sodium-sulphur secondary cells,” J. Energy Storage, vol. 5, pp. 146–155, Feb. 2016.</t>
  </si>
  <si>
    <t>NGK Insulators LTD, “Structure of NAS Energy Storage System,” 2016. [Online]. Available: https://www.ngk.co.jp/nas/specs/.</t>
  </si>
  <si>
    <t>H. Chen, T. N. Cong, W. Yang, C. Tan, Y. Li, and Y. Ding, “Progress in electrical energy storage system: A critical review,” Prog. Nat. Sci., vol. 19, no. 3, pp. 291–312, 2009.</t>
  </si>
  <si>
    <t>NGK Insulators LTD, “The World’s Largest NAS Battery Installation Commences Operation Short Installation Period Achieved through Containerized, Compact Format,” 2016. [Online]. Available: http://www.ngk.co.jp/english/news/2016/0303.html.</t>
  </si>
  <si>
    <t>G. Huff et al., “DOE/EPRI 2013 electricity storage handbook in collaboration with NRECA,” Rep. SAND2013- …, no. July, p. 340, 2013.</t>
  </si>
  <si>
    <t>NGK Insulators LTD, “Comparison of Battery Technologies | Why NAS? | NAS.” [Online]. Available: https://www.ngk.co.jp/nas/why/comparison.html. [Accessed: 13-Sep-2017].</t>
  </si>
  <si>
    <t>O. Teller et al., “Joint EASE/EERA Recommendations for a European Energy Storage Technology Development Roadmap Towards 2030,” 2013.</t>
  </si>
  <si>
    <t>Z. Wen, Y. Hu, X. Wu, J. Han, and Z. Gu, “Main Challenges for High Performance NAS Battery: Materials and Interfaces,” Adv. Funct. Mater., vol. 23, no. 8, pp. 1005–1018, Feb. 2013.</t>
  </si>
  <si>
    <t>G. Kim, Y.-C. Park, Y. Lee, N. Cho, C.-S. Kim, and K. Jung, “The effect of cathode felt geometries on electrochemical characteristics of sodium sulfur (NaS) cells: Planar vs. tubular,” J. Power Sources, vol. 325, pp. 238–245, Sep. 2016.</t>
  </si>
  <si>
    <t>S. I. Kim, W. Il Park, K. Jung, and C.-S. Kim, “An innovative electronically-conducting matrix of the cathode for sodium sulfur battery,” J. Power Sources, vol. 320, pp. 37–42, Jul. 2016.</t>
  </si>
  <si>
    <t>K. . Ahlbrecht, C. Bucharsky, M. Holzapfel, J. Tübke, and M. J. Hoffmann, “Investigation of the wetting behavior of Na and Na alloys on uncoated and coated Na-β”-alumina at temperatures below 150 °C,” Ionics (Kiel)., pp. 1–9, Mar. 2017.</t>
  </si>
  <si>
    <t>X. Yu and A. Manthiram, “Ambient-Temperature Sodium-Sulfur Batteries with a Sodiated Nafion Membrane and a Carbon Nanofiber-Activated Carbon Composite Electrode,” Adv. Energy Mater., vol. 5, no. 12, pp. 1–6, 2015.</t>
  </si>
  <si>
    <t>X. Yu and A. Manthiram, “Performance Enhancement and Mechanistic Studies of Room-Temperature Sodium–Sulfur Batteries with a Carbon-Coated Functional Nafion Separator and a Na 2 S/Activated Carbon Nanofiber Cathode,” Chem. Mater., vol. 28, no. 3, pp. 896–905, Feb. 2016.</t>
  </si>
  <si>
    <t>R. Benato, G. Bruno, F. Palone, R. Polito, and M. Rebolini, “Large-Scale Electrochemical Energy Storage in High Voltage Grids: Overview of the Italian Experience,” Energies, vol. 10, no. 1, p. 108, Jan. 2017.</t>
  </si>
  <si>
    <t>B. Zakeri and S. Syri, “Electrical energy storage systems: A comparative life cycle cost analysis,” Renew. Sustain. Energy Rev., vol. 42, pp. 569–596, 2015.</t>
  </si>
  <si>
    <t>K.-P. Kairies, “Battery storage technology improvements and cost reductions to 2030: A Deep Dive,” Int. Renew. Energy Agency Work., 2017.</t>
  </si>
  <si>
    <t>P. Ralon, M. Taylor, and A. Ilas, Electricity storage and renewables: costs and market to 2030, no. October. 2017.</t>
  </si>
  <si>
    <t>L. Sigrist and E. Peirano, “E-Highway2050: Battery Storage Technology Assessment,” in WP3 workshop April 15th, 2014.</t>
  </si>
  <si>
    <t>R. Benato et al., “Sodium nickel chloride battery technology for large-scale stationary storage in the high voltage network,” J. Power Sources, vol. 293, pp. 127–136, 2015.</t>
  </si>
  <si>
    <t>G. L. Soloveichik, “Battery Technologies for Large-Scale Stationary Energy Storage,” Annu. Rev. Chem. Biomol. Eng, vol. 2, pp. 503–27, 2011.</t>
  </si>
  <si>
    <t>2050</t>
  </si>
  <si>
    <t>A,B,P</t>
  </si>
  <si>
    <t>[12]+[11]</t>
  </si>
  <si>
    <t>C,P</t>
  </si>
  <si>
    <t>[34]+[8]</t>
  </si>
  <si>
    <t>Round trip efficiency  DC(%)</t>
  </si>
  <si>
    <t>[4]+[7]; [31]</t>
  </si>
  <si>
    <t>E,P</t>
  </si>
  <si>
    <t>[35]+[5];[31]</t>
  </si>
  <si>
    <t>F,P</t>
  </si>
  <si>
    <t>[28]+[8];[30]+[32]+[31]</t>
  </si>
  <si>
    <t>G,P</t>
  </si>
  <si>
    <t>[10]/[4]+[33]</t>
  </si>
  <si>
    <t>H,P</t>
  </si>
  <si>
    <t>[12]+[28]; [30]+[31]</t>
  </si>
  <si>
    <t>[12]; [31]</t>
  </si>
  <si>
    <t>[29]+[28]+[27]</t>
  </si>
  <si>
    <t>[12]+[28]</t>
  </si>
  <si>
    <t>[4]+[8];[30]+[32]</t>
  </si>
  <si>
    <t>O,P</t>
  </si>
  <si>
    <r>
      <t>A.</t>
    </r>
    <r>
      <rPr>
        <sz val="7"/>
        <color theme="1"/>
        <rFont val="Times New Roman"/>
        <family val="1"/>
      </rPr>
      <t xml:space="preserve">      </t>
    </r>
    <r>
      <rPr>
        <sz val="11"/>
        <color theme="1"/>
        <rFont val="Calibri"/>
        <family val="2"/>
        <scheme val="minor"/>
      </rPr>
      <t>Italian batteries (Codrongianos (Sardinia) and Ciminna (Sicily)) used as standard.</t>
    </r>
  </si>
  <si>
    <r>
      <t>B.</t>
    </r>
    <r>
      <rPr>
        <sz val="7"/>
        <color theme="1"/>
        <rFont val="Times New Roman"/>
        <family val="1"/>
      </rPr>
      <t xml:space="preserve">      </t>
    </r>
    <r>
      <rPr>
        <sz val="11"/>
        <color theme="1"/>
        <rFont val="Calibri"/>
        <family val="2"/>
        <scheme val="minor"/>
      </rPr>
      <t>Highly modular technology type with near linear scaling between total cost and installation size. Power and storage capacity cannot be varied independently.</t>
    </r>
  </si>
  <si>
    <r>
      <t>C.</t>
    </r>
    <r>
      <rPr>
        <sz val="7"/>
        <color theme="1"/>
        <rFont val="Times New Roman"/>
        <family val="1"/>
      </rPr>
      <t xml:space="preserve">      </t>
    </r>
    <r>
      <rPr>
        <sz val="11"/>
        <color theme="1"/>
        <rFont val="Calibri"/>
        <family val="2"/>
        <scheme val="minor"/>
      </rPr>
      <t>Can fast recharge with rate identical to discharge rate. Standard charge/discharge time is 8/3 h.</t>
    </r>
  </si>
  <si>
    <r>
      <t>D.</t>
    </r>
    <r>
      <rPr>
        <sz val="7"/>
        <color theme="1"/>
        <rFont val="Times New Roman"/>
        <family val="1"/>
      </rPr>
      <t xml:space="preserve">      </t>
    </r>
    <r>
      <rPr>
        <sz val="11"/>
        <color theme="1"/>
        <rFont val="Calibri"/>
        <family val="2"/>
        <scheme val="minor"/>
      </rPr>
      <t>Efficiency varies depending on use. Loss due to balance of system is approximately 2 % higher than for Li-ion batteries with similar PCS equipment [7]</t>
    </r>
  </si>
  <si>
    <r>
      <t>E.</t>
    </r>
    <r>
      <rPr>
        <sz val="7"/>
        <color theme="1"/>
        <rFont val="Times New Roman"/>
        <family val="1"/>
      </rPr>
      <t xml:space="preserve">       </t>
    </r>
    <r>
      <rPr>
        <sz val="11"/>
        <color theme="1"/>
        <rFont val="Calibri"/>
        <family val="2"/>
        <scheme val="minor"/>
      </rPr>
      <t>During intended continuous operation, Ohmic losses maintain the temperature of the battery. Losses are thus included in round trip efficiency. No electrical self-discharge. Heat losses during idle periods on the order of 0.5 %/h discussed above. IRENA finds self-dischage per day to vary between 0.1 % and 15 % depending on unit and use [31]</t>
    </r>
  </si>
  <si>
    <r>
      <t>F.</t>
    </r>
    <r>
      <rPr>
        <sz val="7"/>
        <color theme="1"/>
        <rFont val="Times New Roman"/>
        <family val="1"/>
      </rPr>
      <t xml:space="preserve">       </t>
    </r>
    <r>
      <rPr>
        <sz val="11"/>
        <color theme="1"/>
        <rFont val="Calibri"/>
        <family val="2"/>
        <scheme val="minor"/>
      </rPr>
      <t>Highly reliable and with no downtime required for maintenance during lifetime according to manufacturer.</t>
    </r>
  </si>
  <si>
    <r>
      <t>G.</t>
    </r>
    <r>
      <rPr>
        <sz val="7"/>
        <color theme="1"/>
        <rFont val="Times New Roman"/>
        <family val="1"/>
      </rPr>
      <t xml:space="preserve">     </t>
    </r>
    <r>
      <rPr>
        <sz val="11"/>
        <color theme="1"/>
        <rFont val="Calibri"/>
        <family val="2"/>
        <scheme val="minor"/>
      </rPr>
      <t>Can be down to 2 months.</t>
    </r>
  </si>
  <si>
    <r>
      <t>H.</t>
    </r>
    <r>
      <rPr>
        <sz val="7"/>
        <color theme="1"/>
        <rFont val="Times New Roman"/>
        <family val="1"/>
      </rPr>
      <t xml:space="preserve">      </t>
    </r>
    <r>
      <rPr>
        <sz val="11"/>
        <color theme="1"/>
        <rFont val="Calibri"/>
        <family val="2"/>
        <scheme val="minor"/>
      </rPr>
      <t>Measurement. Possibly limited by PCS.</t>
    </r>
  </si>
  <si>
    <r>
      <t>J.</t>
    </r>
    <r>
      <rPr>
        <sz val="7"/>
        <color theme="1"/>
        <rFont val="Times New Roman"/>
        <family val="1"/>
      </rPr>
      <t xml:space="preserve">        </t>
    </r>
    <r>
      <rPr>
        <sz val="11"/>
        <color theme="1"/>
        <rFont val="Calibri"/>
        <family val="2"/>
        <scheme val="minor"/>
      </rPr>
      <t>Development rates from IRENA are used for prediction of future cost [30]</t>
    </r>
  </si>
  <si>
    <r>
      <t>K.</t>
    </r>
    <r>
      <rPr>
        <sz val="7"/>
        <color theme="1"/>
        <rFont val="Times New Roman"/>
        <family val="1"/>
      </rPr>
      <t xml:space="preserve">      </t>
    </r>
    <r>
      <rPr>
        <sz val="11"/>
        <color theme="1"/>
        <rFont val="Calibri"/>
        <family val="2"/>
        <scheme val="minor"/>
      </rPr>
      <t>Includes “Batteries” from reference [12]</t>
    </r>
  </si>
  <si>
    <r>
      <t>L.</t>
    </r>
    <r>
      <rPr>
        <sz val="7"/>
        <color theme="1"/>
        <rFont val="Times New Roman"/>
        <family val="1"/>
      </rPr>
      <t xml:space="preserve">       </t>
    </r>
    <r>
      <rPr>
        <sz val="11"/>
        <color theme="1"/>
        <rFont val="Calibri"/>
        <family val="2"/>
        <scheme val="minor"/>
      </rPr>
      <t>Includes “PCS-SCI”, “Transformer”, “Auxiliary equipment”, “Switching and actuating equipment”, and “System Controls &amp; Instrumentation (SCI)” from reference [12].</t>
    </r>
  </si>
  <si>
    <r>
      <t>M.</t>
    </r>
    <r>
      <rPr>
        <sz val="7"/>
        <color theme="1"/>
        <rFont val="Times New Roman"/>
        <family val="1"/>
      </rPr>
      <t xml:space="preserve">    </t>
    </r>
    <r>
      <rPr>
        <sz val="11"/>
        <color theme="1"/>
        <rFont val="Calibri"/>
        <family val="2"/>
        <scheme val="minor"/>
      </rPr>
      <t>Assumed similar to Na-S batteries in good agreement with data from EPRI [28]</t>
    </r>
  </si>
  <si>
    <r>
      <t>N.</t>
    </r>
    <r>
      <rPr>
        <sz val="7"/>
        <color theme="1"/>
        <rFont val="Times New Roman"/>
        <family val="1"/>
      </rPr>
      <t xml:space="preserve">     </t>
    </r>
    <r>
      <rPr>
        <sz val="11"/>
        <color theme="1"/>
        <rFont val="Calibri"/>
        <family val="2"/>
        <scheme val="minor"/>
      </rPr>
      <t>Highly uncertain. Average value given. Reported in range 0.38 to 2.1 [29]</t>
    </r>
  </si>
  <si>
    <r>
      <t>O.</t>
    </r>
    <r>
      <rPr>
        <sz val="7"/>
        <color theme="1"/>
        <rFont val="Times New Roman"/>
        <family val="1"/>
      </rPr>
      <t xml:space="preserve">     </t>
    </r>
    <r>
      <rPr>
        <sz val="11"/>
        <color theme="1"/>
        <rFont val="Calibri"/>
        <family val="2"/>
        <scheme val="minor"/>
      </rPr>
      <t>Data for Energy Spring 164 system from FZSoNick. Irena do not expected improvements on cell level. Improvements on installation level might occur [32]</t>
    </r>
  </si>
  <si>
    <r>
      <t>P.</t>
    </r>
    <r>
      <rPr>
        <sz val="7"/>
        <color theme="1"/>
        <rFont val="Times New Roman"/>
        <family val="1"/>
      </rPr>
      <t xml:space="preserve">      </t>
    </r>
    <r>
      <rPr>
        <sz val="11"/>
        <color theme="1"/>
        <rFont val="Calibri"/>
        <family val="2"/>
        <scheme val="minor"/>
      </rPr>
      <t>Uncertainties are based on a qualified guess.</t>
    </r>
  </si>
  <si>
    <t>J. L. Sudworth and R. C. Galloway, “SECONDARY BATTERIES – HIGH TEMPERATURE SYSTEMS | Sodium–Nickel Chloride,” in Encyclopedia of Electrochemical Power Sources, 2009, pp. 312–323.</t>
  </si>
  <si>
    <t>Z. Yang et al., “Electrochemical Energy Storage for Green Grid,” Chem. Rev., vol. 111, no. 5, pp. 3577–3613, May 2011.</t>
  </si>
  <si>
    <t>X. Lu, G. Li, J. Y. Kim, J. P. Lemmon, V. L. Sprenkle, and Z. Yang, “A novel low-cost sodium–zinc chloride battery,” Energy Environ. Sci., vol. 6, no. 6, p. 1837, 2013.</t>
  </si>
  <si>
    <t>B. Parkhideh, “Project : Storage Technologies for Hybrid Electric Buses - Subject : ZEBRA Battery,” 2006.</t>
  </si>
  <si>
    <t>M. Pietrucci, “Progetti Pilota Power Intensive: Descrizione degli impianti e delle tecnologie,” 2017.</t>
  </si>
  <si>
    <t>FZSoNick, “DATASHEETS,” 2017. [Online]. Available: http://www.fzsonick.com/en/emea/energy-storage/prodotti/spring,-mod-164,-324.aspx.</t>
  </si>
  <si>
    <t>M. Hosseinifar and A. Petric, “Effect of High Charge Rate on Cycle Life of ZEBRA (Na/NiCl 2 ) Cells,” J. Electrochem. Soc., vol. 163, no. 7, pp. A1226–A1231, 2016.</t>
  </si>
  <si>
    <t>T. V Rachel Carnegie Douglas Gotham David Nderitu Paul Preckel, “Utility Scale Energy Storage Systems,” 2013.</t>
  </si>
  <si>
    <t>K. Bradbury, “Energy Storage Technology Review,” A Br. Introd. to Batter., no. September, pp. 1–33, 2010.</t>
  </si>
  <si>
    <t>A. Colthorpe, “NGK’s NAS sodium sulfur grid-scale batteries in depth E,” Energy Storage News, 2017.</t>
  </si>
  <si>
    <t>R. C. Galloway, -Mes-Dea Sa, and C.-H. Dustmann, “ZEBRA Battery -Material Cost Availability and Recycling,” vol. 1519, 2003.</t>
  </si>
  <si>
    <t>H.-J. Chang, N. L. Canfield, K. Jung, V. L. Sprenkle, and G. Li, “Advanced Na-NiCl 2 Battery Using Nickel-Coated Graphite with Core− Shell Microarchitecture.”</t>
  </si>
  <si>
    <t>Fred Lambert, “Breakdown of raw materials in Tesla’s batteries and possible bottlenecks | Electrek,” Electrek, 2016. [Online]. Available: https://electrek.co/2016/11/01/breakdown-raw-materials-tesla-batteries-possible-bottleneck/. [Accessed: 12-Sep-2017].</t>
  </si>
  <si>
    <t>S. Longo, V. Antonucci, M. Cellura, and M. Ferraro, “Life cycle assessment of storage systems: the case study of a sodium/nickel chloride battery,” J. Clean. Prod., vol. 85, pp. 337–346, 2014.</t>
  </si>
  <si>
    <t>X. Lu et al., “Liquid-metal electrode to enable ultra-low temperature sodium–beta alumina batteries for renewable energy storage,” Nat. Commun., vol. 5, pp. 5884–5901, Aug. 2014.</t>
  </si>
  <si>
    <t>[32]</t>
  </si>
  <si>
    <t>[33]</t>
  </si>
  <si>
    <t>[34]</t>
  </si>
  <si>
    <t>[35]</t>
  </si>
  <si>
    <t>183 Na-NiCl2 Battery</t>
  </si>
  <si>
    <r>
      <t>Na-NiCl</t>
    </r>
    <r>
      <rPr>
        <b/>
        <vertAlign val="subscript"/>
        <sz val="8"/>
        <color theme="1"/>
        <rFont val="Arial"/>
        <family val="2"/>
      </rPr>
      <t>2</t>
    </r>
    <r>
      <rPr>
        <b/>
        <sz val="8"/>
        <color theme="1"/>
        <rFont val="Arial"/>
        <family val="2"/>
      </rPr>
      <t xml:space="preserve"> battery</t>
    </r>
  </si>
  <si>
    <r>
      <t xml:space="preserve"> - </t>
    </r>
    <r>
      <rPr>
        <i/>
        <sz val="8"/>
        <color theme="1"/>
        <rFont val="Arial"/>
        <family val="2"/>
      </rPr>
      <t>Charge efficiency (%)</t>
    </r>
  </si>
  <si>
    <r>
      <t>-</t>
    </r>
    <r>
      <rPr>
        <sz val="8"/>
        <color theme="1"/>
        <rFont val="Times New Roman"/>
        <family val="1"/>
      </rPr>
      <t xml:space="preserve">   </t>
    </r>
    <r>
      <rPr>
        <sz val="8"/>
        <color theme="1"/>
        <rFont val="Arial"/>
        <family val="2"/>
      </rPr>
      <t xml:space="preserve">energy component </t>
    </r>
    <r>
      <rPr>
        <sz val="8"/>
        <color rgb="FF000000"/>
        <rFont val="Arial"/>
        <family val="2"/>
      </rPr>
      <t>(M€2015 per MWh)</t>
    </r>
  </si>
  <si>
    <r>
      <t xml:space="preserve">- capacity component </t>
    </r>
    <r>
      <rPr>
        <sz val="8"/>
        <color rgb="FF000000"/>
        <rFont val="Arial"/>
        <family val="2"/>
      </rPr>
      <t>(M€2015 per MW)</t>
    </r>
  </si>
  <si>
    <t>182 Na-S Battery</t>
  </si>
  <si>
    <t>Lithium-ion NMC battery (Utility-scale, Samsung SDI E3-R135)</t>
  </si>
  <si>
    <t>[2,14]</t>
  </si>
  <si>
    <t>A,B</t>
  </si>
  <si>
    <t>Round trip efficiency (%) AC</t>
  </si>
  <si>
    <t>[3,21,22,51]</t>
  </si>
  <si>
    <t>Round trip efficiency (%) DC</t>
  </si>
  <si>
    <t>- Discharge efficiency (%)</t>
  </si>
  <si>
    <t>[18,50,52]</t>
  </si>
  <si>
    <t>[3,5,8,14]</t>
  </si>
  <si>
    <t>[38]</t>
  </si>
  <si>
    <t>&lt;0.08</t>
  </si>
  <si>
    <t>[53]</t>
  </si>
  <si>
    <t>[44,48]</t>
  </si>
  <si>
    <t>- energy component (M€/MWh)</t>
  </si>
  <si>
    <t>[44]</t>
  </si>
  <si>
    <t>- capacity component (M€/MW) PCS</t>
  </si>
  <si>
    <t>[54–56]</t>
  </si>
  <si>
    <t>[22,40,54]</t>
  </si>
  <si>
    <t>Fixed O&amp;M (k€2015/MW/year)</t>
  </si>
  <si>
    <t>[55]</t>
  </si>
  <si>
    <t>Energy storage expansion cost (M€2015/MWh)</t>
  </si>
  <si>
    <t>Output capacity expansion cost (M€2015/MW)</t>
  </si>
  <si>
    <t>[41,44,48,54–56]</t>
  </si>
  <si>
    <t>R</t>
  </si>
  <si>
    <t>[3–5,14]</t>
  </si>
  <si>
    <t>S</t>
  </si>
  <si>
    <t>[2,24]</t>
  </si>
  <si>
    <t>Power density (kW/m3)</t>
  </si>
  <si>
    <t>Energy density (kWh/m3)</t>
  </si>
  <si>
    <t>** 1 € = 1.14 US$</t>
  </si>
  <si>
    <t>Leclanche. Lithium Ion Technology and Product Description, (2018). http://www.leclanche.com/technology-products/leclanche-technology/lithium-ion-cells/</t>
  </si>
  <si>
    <t>Samsung. ESS Batteries by Samsung SDI Top Safety &amp; Reliability Solutions, (2018). http://www.samsungsdi.com/upload/ess_brochure/201809_SamsungSDI ESS_EN.pdf</t>
  </si>
  <si>
    <t>L. Kokam Co. Total Energy Storage Solution Provider, (2018). http://kokam.com/data/2018_Kokam_ESS_Brochure_ver_5.0.pdf</t>
  </si>
  <si>
    <t>L. Kokam Co. Kokam Li-ion / Polymer Cell, (2017).  http://kokam.com/data/Kokam_Cell_Brochure_V.4.pdf</t>
  </si>
  <si>
    <t>StoraXe. StoraXe Industrial &amp; Infrastructure Scalable battery storage system, (2018). https://www.ads-tec.de/fileadmin/download/doc/brochure/Datasheet_Energy_Industrial_EN.pdf</t>
  </si>
  <si>
    <t>Fronius. Fronius Energy Package, (2018). http://www.fronius.com/en/photovoltaics/products/all-products/solutions/fronius-storage-solution/fronius-energy-package/fronius-energy-package</t>
  </si>
  <si>
    <t>Fenecon. Fenecon Commercial 50-series Battery Module | Battery Rack, (2018). https://www.fenecon.de/en_US/page/infocenter#fenecon-industrial</t>
  </si>
  <si>
    <t>Altairnano. 24 V 60 Ah Battery Module, (2016). https://altairnano.com/products/battery-module/</t>
  </si>
  <si>
    <t>S. Weintraub, Electrek. Tesla Gigafactory tour roundup and tidbits: ‘This is the coolest factory in the world’, (2016). https://electrek.co/2016/07/28/tesla-gigafactory-tour-roundup-and-tidbits-this-is-the-coolest-factory-ever/</t>
  </si>
  <si>
    <t>M. Kane, InsideEVs. BMW i3 Samsung SDI 94 Ah Battery Rated For 524,000 Miles, (2018). https://insideevs.com/lets-look-at-the-specs-of-the-samsung-sdi-94-ah-battery/</t>
  </si>
  <si>
    <t>Qnovo. Inside the Battery of a Nissan Leaf, (2018). https://qnovo.com/inside-the-battery-of-a-nissan-leaf/</t>
  </si>
  <si>
    <t>Shutterstock. Tesla 2170 battery cell stock photos, (2018). https://www.shutterstock.com/search/tesla+2170+battery+cell</t>
  </si>
  <si>
    <t>Samsung, Smart Battery Systems for Energy Storage, (2016). http://www.samsungsdi.com/upload/ess_brochure/Samsung SDI brochure_EN.pdf</t>
  </si>
  <si>
    <t>Inside EVs. LCChem Prismatic Cell, (2018). https://insideevs.com/wp-content/uploads/2015/12/ess_cell1.jpg</t>
  </si>
  <si>
    <t>Electropaedia. Battery Performance Characteristics - How to specify and test a battery, (2018). https://www.mpoweruk.com/performance.htm</t>
  </si>
  <si>
    <t>Sempra Renewables. Auwahi Wind, (2012). http://www.semprarenewables.com/project/auwahi-wind/</t>
  </si>
  <si>
    <t xml:space="preserve">Lazard. Levelized Cost of Storage (2017)., https://www.lazard.com/perspective/levelized-cost-of-storage-2017/ </t>
  </si>
  <si>
    <t>LG Chem. Change your energy. Change your life., (2018). http://www.lgchem.com/upload/file/product/LGChem_Catalog_Global_2018.pdf</t>
  </si>
  <si>
    <t>Researchinterfaces. Lithium-ion batteries for large-scale grid energy storage, (2018). https://researchinterfaces.com/lithium-ion-batteries-grid-energy-storage/</t>
  </si>
  <si>
    <t>U.S. EPA. Application of Life-Cycle Assessment to Nanoscale Technology: Lithium-ion Batteries for Electric Vehicles, United States Environ. Prot. Agency. (2013) 1–119. doi:10.1038/nchem.2085.</t>
  </si>
  <si>
    <t>The Washington Post. The environmental impact of cobalt mining, (2018). https://www.washingtonpost.com/news/in-sight/wp/2018/02/28/the-cost-of-cobalt/?utm_term=.eebc6c00f0de</t>
  </si>
  <si>
    <t>Visualcapitalist. Nickel: The Secret Driver of the Battery Revolution, (2017). http://www.visualcapitalist.com/nickel-secret-driver-battery-revolution/</t>
  </si>
  <si>
    <t>Bloomberg. We’re Going to Need More Lithium, (2017). https://www.bloomberg.com/graphics/2017-lithium-battery-future/</t>
  </si>
  <si>
    <t>[36]</t>
  </si>
  <si>
    <t>eeNews Power Management. Revolutionary solid state rechargeable aluminium-sulfur battery project starts, (2017). http://www.eenewspower.com/news/revolutionary-solid-state-rechargeable-aluminium-sulfur-battery-project-starts</t>
  </si>
  <si>
    <t>[37]</t>
  </si>
  <si>
    <t>Ørsted. Ørsted takes first steps into commercial energy storage, (2018). https://orsted.com/en/Media/Newsroom/News/2018/04/Orsted-takes-first-steps-into-commercial-battery-storage</t>
  </si>
  <si>
    <t>Tesla. Addressing Peak Energy Demand with the Tesla Powerpack, (2016). https://www.tesla.com/da_DK/blog/addressing-peak-energy-demand-tesla-powerpack?redirect=no</t>
  </si>
  <si>
    <t>[39]</t>
  </si>
  <si>
    <t>Electrek. Tesla quietly brings online its massive - biggest in the world - 80 MWh Powerpack station with Southern California Edison, (2017). https://electrek.co/2017/01/23/tesla-mira-loma-powerpack-station-southern-california-edison/</t>
  </si>
  <si>
    <t>[40]</t>
  </si>
  <si>
    <t>Tesla. Tesla Powerpack to Enable Large Scale Sustainable Energy to South Australia, (2017). https://www.tesla.com/da_DK/blog/Tesla-powerpack-enable-large-scale-sustainable-energy-south-australia?redirect=no Page</t>
  </si>
  <si>
    <t>[41]</t>
  </si>
  <si>
    <t>Energy Storage Association. Frequency Regulation Services and a Firm Wind Product: AES Energy Storage Laurel Mountain Battery Energy Storage, (2018). http://energystorage.org/energy-storage/case-studies/frequency-regulation-services-and-firm-wind-product-aes-energy-storage</t>
  </si>
  <si>
    <t>[42]</t>
  </si>
  <si>
    <t>ABB. Battery energy storage system PQpluS, (2018). https://new.abb.com/high-voltage/capacitors/lv/bess-products/PQpluS</t>
  </si>
  <si>
    <t>[43]</t>
  </si>
  <si>
    <t>S. Saylors, Philip C. Kjær. Rasmus Lærke. Ancillary Services Provided from Wind Power Plant Augmented with Energy Storage, (2014). https://www.ieee-pes.org/presentations/gm2014/PESGM2014P-000718.pdf</t>
  </si>
  <si>
    <t>Bloomberg New Energy Finance. New Energy Outlook 2018, (2018). https://bnef.turtl.co/story/neo2018.pdf?autoprint=true&amp;teaser=true</t>
  </si>
  <si>
    <t>[45]</t>
  </si>
  <si>
    <t>CleanTechnica. $100/kWh Tesla Battery Cells This Year, $100/kWh Tesla Battery Packs In 2020|, (2018). https://cleantechnica.com/2018/06/09/100-kwh-tesla-battery-cells-this-year-100-kwh-tesla-battery-packs-in-2020/</t>
  </si>
  <si>
    <t>[46]</t>
  </si>
  <si>
    <t>Wardsauto. Two Tidbits From CES: Better Cybersecurity and Cheaper EV Batteries, (2017). https://www.wardsauto.com/ideaxchange/two-tidbits-ces</t>
  </si>
  <si>
    <t>[47]</t>
  </si>
  <si>
    <t>Visualcapitalist. China Leading the Charge for Lithium-Ion Megafactories, (2017) http://www.visualcapitalist.com/china-leading-charge-lithium-ion-megafactories/</t>
  </si>
  <si>
    <t>[48]</t>
  </si>
  <si>
    <t>International Renewable Energy Agency. IRENA Battery Storage Report, (2015). http://www.irena.org/-/media/Files/IRENA/Agency/Publication/2015/IRENA_Battery_Storage_report_2015.pdf</t>
  </si>
  <si>
    <t>[49]</t>
  </si>
  <si>
    <t>Windpower Engineering &amp; Development. Global battery energy-storage system installed capacity will exceed 14 GW by 2020, (2016). https://www.windpowerengineering.com/business-news-projects/global-battery-energy-storage-system-installed-capacity-will-exceed-14-gw-2020/</t>
  </si>
  <si>
    <t>[50]</t>
  </si>
  <si>
    <t>International Renewable Energy Agency. Electricity Storage and Renewables : Costs and Markets To 2030, (2017). http://www.irena.org/publications/2017/Oct/Electricity-storage-and-renewables-costs-and-markets</t>
  </si>
  <si>
    <t>[51]</t>
  </si>
  <si>
    <t>Danish Technological Institute. BESS project Smart grid ready Battery Energy Storage System for future grid, (2017). https://www.energiforskning.dk/sites/energiteknologi.dk/files/slutrapporter/bess_final_report_forskel_10731.pdf</t>
  </si>
  <si>
    <t>[52]</t>
  </si>
  <si>
    <t>[54]</t>
  </si>
  <si>
    <t>[56]</t>
  </si>
  <si>
    <t>G. Huff, A.B. Currier, B.C. Kaun, D.M. Rastler, S.B. Chen, D.T. Bradshaw, W.D. Gauntlett, DOE/EPRI electricity storage handbook in collaboration with NRECA, (2015). https://www.sandia.gov/ess-ssl/publications/SAND2015-1002.pdf</t>
  </si>
  <si>
    <t>J.M. Tarascon, M. Armand. Issues and challenges facing rechargeable lithium batteries, Nature, 414 (2001) 359. doi:10.1038/35104644</t>
  </si>
  <si>
    <t>H.C. Hesse, M. Schimpe, D. Kucevic, A. Jossen. Lithium-ion battery storage for the grid - A review of stationary battery storage system design tailored for applications in modern power grids, Energies, 10 (2017) 2107. doi:10.3390/en10122107</t>
  </si>
  <si>
    <t>M. Schimpe, M. Naumann, N. Truong, H.C. Hesse, S. Santhanagopalan, A. Saxon, A. Jossen. Energy efficiency evaluation of a stationary lithium-ion battery container storage system via electro-thermal modeling and detailed component analysis, Appl. Energy. 210 (2018) 211. doi:10.1016/j.apenenergy.2017.10.129</t>
  </si>
  <si>
    <t>L. Kokam Co. Lithium Ion Polymer Cells - High Energy High PowerㅣKokam Battery Cells, (2018). http://kokam.com/cell/</t>
  </si>
  <si>
    <t>A.H. Fathima, K. Palanisamy. Renewable systems and energy storages for hybrid systems, Ed(s): A. Hina Fathima, et al., in  Hybrid-renewable energy systems in microgrids. Woodhead Publishing (2018), pp. 162. https://doi.org/10.1016/B978-0-08-102493-5.00008-X</t>
  </si>
  <si>
    <t>R. Hidalgo-León et al. A survey of battery energy storage system (BESS), applications and environmental impacts in power systems, 2017 IEEE 2nd ETCM pp. 1–6. doi:10.1109/etcm.2017.8247485.</t>
  </si>
  <si>
    <t>J.F. Peters, M. Baumann, B. Zimmermann, J. Braun, M. Weil. The environmental impact of Li-Ion batteries and the role of key parameters – A review, Renew. Sustain. Energy Rev. 67 (2017) 491–506. doi:10.1016/j.rser.2016.08.039</t>
  </si>
  <si>
    <t>R. Petibon, J. Xia, L. Ma, M.K.G. Bauer, K.J. Nelson, J.R. Dahn. Electrolyte System for High Voltage Li-Ion Cells, J. Electrochem. Soc. 163 (2016) A2571–A2578. doi:10.1149/2.0321613jes</t>
  </si>
  <si>
    <t>A. Casimir, H. Zhang, O. Ogoke, J.C. Amine, J. Lu, G. Wu. Silicon-based anodes for lithium-ion batteries: Effectiveness of materials synthesis and electrode preparation, Nano Energy. 27 (2016) 359–376. doi:10.1016/j.nanoen.2016.07.023</t>
  </si>
  <si>
    <t>M. Saulnier, A. Auclair, G. Liang, S.B. Schougaard. Manganese dissolution in lithium-ion positive electrode materials, Solid State Ionics. 294 (2016) 1–5. doi:10.1016/j.ssi.2016.06.007</t>
  </si>
  <si>
    <t>E.-Y. Kim, B.-R. Lee, G. Yun, E.-S. Oh, H. Lee. Effects of binder content on manganese dissolution and electrochemical performances of spinel lithium manganese oxide cathodes for lithium ion batteries, Curr. Appl. Phys. 15 (2015) 429–434. doi:10.1016/j.cap.2015.01.029</t>
  </si>
  <si>
    <t>S. Lee, E.-Y. Kim, H. Lee, E.-S. Oh. Effects of polymeric binders on electrochemical performances of spinel lithium manganese oxide cathodes in lithium ion batteries, J. Power Sources. 269 (2014) 418–423. doi:10.1016/j.jpowsour.2014.06.167</t>
  </si>
  <si>
    <t>H. Chen, T.N. Cong, W. Yang, C. Tan, Y. Li, Y. Ding, Progress in electrical energy storage system: A critical review, Prog. Nat. Sci. 19 (2009) 291–312. doi:10.1016/j.pnsc.2008.07.014</t>
  </si>
  <si>
    <t>D.M. Greenwood, K.Y. Lim, C. Patsios, P.F. Lyons, Y.S. Lim, P.C. Taylor, Frequency response services designed for energy storage, Appl. Energy. 203 (2017) 115–127. doi:10.1016/j.apenergy.2017.06.046</t>
  </si>
  <si>
    <t>R. Benato, G. Bruno, F. Palone, R.M. Polito, M. Rebolini, Large-scale electrochemical energy storage in high voltage grids: Overview of the Italian experience, Energies. 10 (2017) 1-17. doi:10.3390/en10010108</t>
  </si>
  <si>
    <t>B. Zakeri, S. Syri, Electrical energy storage systems: A comparative life cycle cost analysis, Renew. Sustain. Energy Rev. 42 (2015) 569–596. doi:10.1016/j.rser.2014.10.011</t>
  </si>
  <si>
    <t>180 Lithium Ion Battery</t>
  </si>
  <si>
    <t>98</t>
  </si>
  <si>
    <t>97</t>
  </si>
  <si>
    <t>0.308</t>
  </si>
  <si>
    <t>0.29</t>
  </si>
  <si>
    <t>- other project costs (M€/MWh)</t>
  </si>
  <si>
    <t>0.11</t>
  </si>
  <si>
    <r>
      <t>B.</t>
    </r>
    <r>
      <rPr>
        <sz val="7"/>
        <color theme="1"/>
        <rFont val="Times New Roman"/>
        <family val="1"/>
      </rPr>
      <t xml:space="preserve">   </t>
    </r>
    <r>
      <rPr>
        <sz val="11"/>
        <color theme="1"/>
        <rFont val="Times New Roman"/>
        <family val="1"/>
      </rPr>
      <t xml:space="preserve">Power input/output are set to 0.5/3 times the energy capacity as it is the standard grid-connected LIBs designed for power purposes [2,14]. It is noted that the power capacity is strongly dependent on the battery type and chemistry. </t>
    </r>
  </si>
  <si>
    <r>
      <t>C.</t>
    </r>
    <r>
      <rPr>
        <sz val="7"/>
        <color theme="1"/>
        <rFont val="Times New Roman"/>
        <family val="1"/>
      </rPr>
      <t xml:space="preserve">   </t>
    </r>
    <r>
      <rPr>
        <sz val="11"/>
        <color theme="1"/>
        <rFont val="Times New Roman"/>
        <family val="1"/>
      </rPr>
      <t>The gradual change towards lower C-rates following the transition from frequency regulation to renewable integration promotes lower C-rates. Therefore the average DC roundtrip efficiency is expected to increase slightly. The RT eff. vs. C-rate is exemplified in Figure 7 [3,51]. The AC roundtrip efficiency includes losses in the power electronics and is 2-4% lower than the DC roundtrip efficiency. The total roundtrip efficiency further includes standby losses making the total roundtrip efficiency typically ranging between 80% and 90% [21,22].</t>
    </r>
  </si>
  <si>
    <r>
      <t>D.</t>
    </r>
    <r>
      <rPr>
        <sz val="7"/>
        <color theme="1"/>
        <rFont val="Times New Roman"/>
        <family val="1"/>
      </rPr>
      <t xml:space="preserve">  </t>
    </r>
    <r>
      <rPr>
        <sz val="11"/>
        <color theme="1"/>
        <rFont val="Times New Roman"/>
        <family val="1"/>
      </rPr>
      <t xml:space="preserve">The C-rate is 0.5 during charge and up to 6 during discharge for the Samsung SDI batteries [2,14]. The presented conversion efficiencies assume average discharge C-rates in 2015-2020 around 3 and charge C-rates around 0.5. </t>
    </r>
  </si>
  <si>
    <r>
      <t>E.</t>
    </r>
    <r>
      <rPr>
        <sz val="7"/>
        <color theme="1"/>
        <rFont val="Times New Roman"/>
        <family val="1"/>
      </rPr>
      <t xml:space="preserve">   </t>
    </r>
    <r>
      <rPr>
        <sz val="11"/>
        <color theme="1"/>
        <rFont val="Times New Roman"/>
        <family val="1"/>
      </rPr>
      <t>Lithium-ion battery daily discharge loss. The central estimates for self-discharge of Li-ion batteries range between 0.05% and 0.20% a day in 2016 and are expected to stay flat to 2030.</t>
    </r>
  </si>
  <si>
    <r>
      <t>F.</t>
    </r>
    <r>
      <rPr>
        <sz val="7"/>
        <color theme="1"/>
        <rFont val="Times New Roman"/>
        <family val="1"/>
      </rPr>
      <t xml:space="preserve">    </t>
    </r>
    <r>
      <rPr>
        <sz val="11"/>
        <color theme="1"/>
        <rFont val="Times New Roman"/>
        <family val="1"/>
      </rPr>
      <t xml:space="preserve">It is expected not to have any outage during lifetime of the grid-connected LIB. Only a few days during the e.g. 15 years life time is needed for service and exchanging fans and blowers for thermal management system and power conversion system. Forced outage is expected to drop with increasing robustness following the learning rate and cumulated production. Planned outage is expected to decrease after 2020 due to increased automation. </t>
    </r>
  </si>
  <si>
    <r>
      <t>G.</t>
    </r>
    <r>
      <rPr>
        <sz val="7"/>
        <color theme="1"/>
        <rFont val="Times New Roman"/>
        <family val="1"/>
      </rPr>
      <t xml:space="preserve">  </t>
    </r>
    <r>
      <rPr>
        <sz val="11"/>
        <color theme="1"/>
        <rFont val="Times New Roman"/>
        <family val="1"/>
      </rPr>
      <t xml:space="preserve">Current state-of-the-art NMC LIB has 20 years lifetime. The NMC lifetime is expected to reach LTO lifetime by 2020 and 30 years lifetime for grid-connected LIBs in 2040 and 2050 as photovoltaic power systems have today [3,5,8,14]. </t>
    </r>
  </si>
  <si>
    <r>
      <t>H.</t>
    </r>
    <r>
      <rPr>
        <sz val="7"/>
        <color theme="1"/>
        <rFont val="Times New Roman"/>
        <family val="1"/>
      </rPr>
      <t xml:space="preserve">  </t>
    </r>
    <r>
      <rPr>
        <sz val="11"/>
        <color theme="1"/>
        <rFont val="Times New Roman"/>
        <family val="1"/>
      </rPr>
      <t xml:space="preserve">The response time is obtained from simulated response time experiments with hardware in the loop [53]. </t>
    </r>
  </si>
  <si>
    <r>
      <t>J.</t>
    </r>
    <r>
      <rPr>
        <sz val="7"/>
        <color theme="1"/>
        <rFont val="Times New Roman"/>
        <family val="1"/>
      </rPr>
      <t xml:space="preserve">     </t>
    </r>
    <r>
      <rPr>
        <sz val="11"/>
        <color theme="1"/>
        <rFont val="Times New Roman"/>
        <family val="1"/>
      </rPr>
      <t>The battery pack cost forecast is provided in Figure 8 and the related text [44].</t>
    </r>
  </si>
  <si>
    <r>
      <t>K.</t>
    </r>
    <r>
      <rPr>
        <sz val="7"/>
        <color theme="1"/>
        <rFont val="Times New Roman"/>
        <family val="1"/>
      </rPr>
      <t xml:space="preserve">  </t>
    </r>
    <r>
      <rPr>
        <sz val="11"/>
        <color theme="1"/>
        <rFont val="Times New Roman"/>
        <family val="1"/>
      </rPr>
      <t xml:space="preserve">Power conversion cost is strongly dependent on scalability and application. The PCS cost is based on references [54–56] and reflects the necessity for high power performance and compliance to grid codes to provide ancillary services, bidirectional electricity flow and two-stage conversion, as well as the early stage of development and the fact that few manufacturers can guarantee turnkey systems. Inverter replacement is expected every 10 years. The bidirectional inverter given here has more or less the same charge and discharge capacity (MW). </t>
    </r>
  </si>
  <si>
    <r>
      <t>L.</t>
    </r>
    <r>
      <rPr>
        <sz val="7"/>
        <color theme="1"/>
        <rFont val="Times New Roman"/>
        <family val="1"/>
      </rPr>
      <t xml:space="preserve">   </t>
    </r>
    <r>
      <rPr>
        <sz val="11"/>
        <color theme="1"/>
        <rFont val="Times New Roman"/>
        <family val="1"/>
      </rPr>
      <t>Other costs include construction costs and entrepreneur work. These costs heavily dependent on location, substrate and site access. Power cables to the site and entrepreneur work for installation of the containers are included in other costs. Therefore other costs are assumed to – roughly – correlate with the system size. Automation is expected to decrease other costs from 2030 and onwards. Estimates are aggregated from the literature [22,40,54].</t>
    </r>
  </si>
  <si>
    <r>
      <t>M.</t>
    </r>
    <r>
      <rPr>
        <sz val="7"/>
        <color theme="1"/>
        <rFont val="Times New Roman"/>
        <family val="1"/>
      </rPr>
      <t xml:space="preserve"> </t>
    </r>
    <r>
      <rPr>
        <sz val="11"/>
        <color theme="1"/>
        <rFont val="Times New Roman"/>
        <family val="1"/>
      </rPr>
      <t>Fixed O&amp;M is assumed to be constant, although the O&amp;M may depend on the application [22].</t>
    </r>
  </si>
  <si>
    <r>
      <t>N.</t>
    </r>
    <r>
      <rPr>
        <sz val="7"/>
        <color theme="1"/>
        <rFont val="Times New Roman"/>
        <family val="1"/>
      </rPr>
      <t xml:space="preserve">  </t>
    </r>
    <r>
      <rPr>
        <sz val="11"/>
        <color theme="1"/>
        <rFont val="Times New Roman"/>
        <family val="1"/>
      </rPr>
      <t xml:space="preserve">Variable O&amp;M is assumed to be 2.1 €/MWh in 2015 with a range of 0.4 – 5.6 [55]. </t>
    </r>
  </si>
  <si>
    <r>
      <t>O.</t>
    </r>
    <r>
      <rPr>
        <sz val="7"/>
        <color theme="1"/>
        <rFont val="Times New Roman"/>
        <family val="1"/>
      </rPr>
      <t xml:space="preserve">  </t>
    </r>
    <r>
      <rPr>
        <sz val="11"/>
        <color theme="1"/>
        <rFont val="Times New Roman"/>
        <family val="1"/>
      </rPr>
      <t>Since multi-MWh LIB systems are scalar, the energy storage expansion cost is here estimated to be equal to the energy component plus the “other costs” [44,48].</t>
    </r>
  </si>
  <si>
    <r>
      <t>P.</t>
    </r>
    <r>
      <rPr>
        <sz val="7"/>
        <color theme="1"/>
        <rFont val="Times New Roman"/>
        <family val="1"/>
      </rPr>
      <t xml:space="preserve">    </t>
    </r>
    <r>
      <rPr>
        <sz val="11"/>
        <color theme="1"/>
        <rFont val="Times New Roman"/>
        <family val="1"/>
      </rPr>
      <t>Since multi-MW LIB systems are scalar, the capacity expansion cost equals the capacity component cost [54–56].</t>
    </r>
  </si>
  <si>
    <r>
      <t>Q.</t>
    </r>
    <r>
      <rPr>
        <sz val="7"/>
        <color theme="1"/>
        <rFont val="Times New Roman"/>
        <family val="1"/>
      </rPr>
      <t xml:space="preserve">  </t>
    </r>
    <r>
      <rPr>
        <sz val="11"/>
        <color theme="1"/>
        <rFont val="Times New Roman"/>
        <family val="1"/>
      </rPr>
      <t>The alternative investment cost in M€2015/MW is specified for a 4C, 0.25 h system as for the Laurel Mountain, West Virginia, USA grid-scale LIB storage system [41]. I.e. the alternative investment cost is 25% of the energy storage expansion cost plus the PCS cost [41,44,48,54–56].</t>
    </r>
  </si>
  <si>
    <r>
      <t>R.</t>
    </r>
    <r>
      <rPr>
        <sz val="7"/>
        <color theme="1"/>
        <rFont val="Times New Roman"/>
        <family val="1"/>
      </rPr>
      <t xml:space="preserve">   </t>
    </r>
    <r>
      <rPr>
        <sz val="11"/>
        <color theme="1"/>
        <rFont val="Times New Roman"/>
        <family val="1"/>
      </rPr>
      <t xml:space="preserve">Cycle life specified as the number of cycles at 1C/1C to 80% state-of-health. Samsung SDI 2016 whitepaper on ESS solutions provide 15 year lifetime for current modules operating at C/2 to 3C [14]. Steady improvement in battery lifetime due to better materials and battery management is expected. Kokam ESS solutions are also rated at more than 8000-20000 cycles (80-90% DOD) based on chemistry [3]. Thus for daily full charge-discharge cycles, the batteries are designed to last for 15-50 years if supporting units are well functioning. Lifetimes are given for both graphite and LTO anode based commercial batteries from Kokam. Cycle lives are steadily increasing over last few years as reflected in 2020/2030 numbers [4,5,14]. </t>
    </r>
  </si>
  <si>
    <r>
      <t>I.</t>
    </r>
    <r>
      <rPr>
        <sz val="7"/>
        <color theme="1"/>
        <rFont val="Times New Roman"/>
        <family val="1"/>
      </rPr>
      <t xml:space="preserve">        </t>
    </r>
    <r>
      <rPr>
        <sz val="11"/>
        <color theme="1"/>
        <rFont val="Calibri"/>
        <family val="2"/>
        <scheme val="minor"/>
      </rPr>
      <t>For 2015, the specific storage to power capacity ratio is set to the average value for Italian “Terna Storage Lab” batteries. For future installations, the 4150 kWh and 1200 kW system is assumed.</t>
    </r>
  </si>
  <si>
    <t>Small-Scale Hot Water Tanks (steel)</t>
  </si>
  <si>
    <t>Local</t>
  </si>
  <si>
    <t>Energy storage capacity for one unit (kWh)</t>
  </si>
  <si>
    <t>Output capacity for one unit (kW)</t>
  </si>
  <si>
    <t>Input capacity for one unit (kW)</t>
  </si>
  <si>
    <t>N/A</t>
  </si>
  <si>
    <t>Energy losses during storage (% / hour)</t>
  </si>
  <si>
    <t>Specific investment (€2015 per kWh)</t>
  </si>
  <si>
    <t>F,G,L</t>
  </si>
  <si>
    <t>5, 6</t>
  </si>
  <si>
    <t>Fixed O&amp;M (€2015/tank/year)</t>
  </si>
  <si>
    <t xml:space="preserve"> - of which is electricity costs (€/MWh)</t>
  </si>
  <si>
    <t xml:space="preserve"> - of which is other O&amp;M costs (€/MWh)</t>
  </si>
  <si>
    <t>Efficiency at typical cycle period (%)</t>
  </si>
  <si>
    <t>I, B</t>
  </si>
  <si>
    <t>Tank volume of example (l)</t>
  </si>
  <si>
    <t>Considering a temperature difference of 30K (hot/cold), cf.  DS12897:2016 [8], and 60K for large tanks, typically for solar thermal applications.</t>
  </si>
  <si>
    <t>As tanks are typically connected directly to the hydraulic heating system of a building, there is no loss due to the dis-/charging. The heat loss of the tank will typically be utilised as spatial heating, if the tank is mounted inside the building.</t>
  </si>
  <si>
    <t>Less than 1 % of the stored energy for circulation pumps.</t>
  </si>
  <si>
    <t>Typically limited to replacement of the anode for every 3 years, potentially the control unit or valves and fittings.</t>
  </si>
  <si>
    <t>Primarily limited by the extent to which the system is held corrosion-free (the enamelling is held undamaged).</t>
  </si>
  <si>
    <t>Installation period assessed to be 3-8 hours each for two skilled workers, i.e. the construction site is cleared/prepared, varying by the tank size.</t>
  </si>
  <si>
    <t>CAPEX cf. a stand-alone cabinet-solution, mounted, site-clearance/preparation and removal of existing heating source/storage not included. Cost for fittings etc. approx. 10 % of total CAPEX. Additional investment for electric heater of approx. 100 € may be added if necessary.</t>
  </si>
  <si>
    <t>Only variable O&amp;M is electricity consumption for pumps as specified above.</t>
  </si>
  <si>
    <r>
      <t>Considering a heat loss of 60 W at temperature 65/35</t>
    </r>
    <r>
      <rPr>
        <sz val="9"/>
        <rFont val="Calibri"/>
        <family val="2"/>
      </rPr>
      <t>°</t>
    </r>
    <r>
      <rPr>
        <sz val="9"/>
        <rFont val="Arial"/>
        <family val="2"/>
      </rPr>
      <t>C in the storage and 20°C ambient for the 90 l unit. Considering an idle/discharging cycle of total 4 hours.</t>
    </r>
  </si>
  <si>
    <t>Round trip efficiency is not applicable for seasonal storage.</t>
  </si>
  <si>
    <t>The cost of auxiliary electricity consumption is calculated using the following electricity prices in €/MWh: 2015: 63, 2020: 69, 2030: 101, 2040: 117, 2050: 117. These prices include production costs and transport tariffs, but not any taxes or subsidies for renewable energy.</t>
  </si>
  <si>
    <t xml:space="preserve">CAPEX is related to storage volume. I.e. an increase of temperature difference in storage yields a lower specific investment per MWh. </t>
  </si>
  <si>
    <t>Metro-Therm A/S, 2019, sales department and homepage.</t>
  </si>
  <si>
    <t>PlanEnergi, 2019</t>
  </si>
  <si>
    <t>Danish standard, "Specification for indirectly heated unvented (closed) storage water heaters", DS12897:2016</t>
  </si>
  <si>
    <r>
      <t xml:space="preserve">- </t>
    </r>
    <r>
      <rPr>
        <i/>
        <sz val="8"/>
        <color theme="1"/>
        <rFont val="Arial"/>
        <family val="2"/>
      </rPr>
      <t>Charge efficiency (%)</t>
    </r>
  </si>
  <si>
    <t>142 Small scale hot water tank</t>
  </si>
  <si>
    <t>Max. storage temperature, hot(⁰C)</t>
  </si>
  <si>
    <t>Storage temperature, discharged (⁰C)</t>
  </si>
  <si>
    <r>
      <t xml:space="preserve"> - </t>
    </r>
    <r>
      <rPr>
        <i/>
        <sz val="11"/>
        <color theme="1"/>
        <rFont val="Calibri"/>
        <family val="2"/>
        <scheme val="minor"/>
      </rPr>
      <t>Charge efficiency (%)</t>
    </r>
  </si>
  <si>
    <r>
      <t>Specific investment (M€2015 / GWh</t>
    </r>
    <r>
      <rPr>
        <vertAlign val="subscript"/>
        <sz val="11"/>
        <rFont val="Calibri"/>
        <family val="2"/>
        <scheme val="minor"/>
      </rPr>
      <t>Capacity</t>
    </r>
    <r>
      <rPr>
        <sz val="11"/>
        <rFont val="Calibri"/>
        <family val="2"/>
        <scheme val="minor"/>
      </rPr>
      <t>)</t>
    </r>
  </si>
  <si>
    <r>
      <t>Fixed O&amp;M (€2015/MW</t>
    </r>
    <r>
      <rPr>
        <b/>
        <sz val="11"/>
        <rFont val="Calibri"/>
        <family val="2"/>
        <scheme val="minor"/>
      </rPr>
      <t>h</t>
    </r>
    <r>
      <rPr>
        <b/>
        <vertAlign val="subscript"/>
        <sz val="11"/>
        <rFont val="Calibri"/>
        <family val="2"/>
        <scheme val="minor"/>
      </rPr>
      <t>Capacity</t>
    </r>
    <r>
      <rPr>
        <sz val="11"/>
        <rFont val="Calibri"/>
        <family val="2"/>
        <scheme val="minor"/>
      </rPr>
      <t>/year)</t>
    </r>
  </si>
  <si>
    <r>
      <t>Variable O&amp;M (€2015/MWh</t>
    </r>
    <r>
      <rPr>
        <vertAlign val="subscript"/>
        <sz val="11"/>
        <rFont val="Calibri"/>
        <family val="2"/>
        <scheme val="minor"/>
      </rPr>
      <t>output</t>
    </r>
    <r>
      <rPr>
        <sz val="11"/>
        <rFont val="Calibri"/>
        <family val="2"/>
        <scheme val="minor"/>
      </rPr>
      <t>)</t>
    </r>
  </si>
  <si>
    <r>
      <t>Storage volume for one unit (m</t>
    </r>
    <r>
      <rPr>
        <vertAlign val="superscript"/>
        <sz val="11"/>
        <rFont val="Calibri"/>
        <family val="2"/>
        <scheme val="minor"/>
      </rPr>
      <t>3</t>
    </r>
    <r>
      <rPr>
        <sz val="11"/>
        <rFont val="Calibri"/>
        <family val="2"/>
        <scheme val="minor"/>
      </rPr>
      <t>)</t>
    </r>
  </si>
  <si>
    <r>
      <t>Tank volume of example (m</t>
    </r>
    <r>
      <rPr>
        <vertAlign val="superscript"/>
        <sz val="11"/>
        <rFont val="Calibri"/>
        <family val="2"/>
        <scheme val="minor"/>
      </rPr>
      <t>3</t>
    </r>
    <r>
      <rPr>
        <sz val="11"/>
        <rFont val="Calibri"/>
        <family val="2"/>
        <scheme val="minor"/>
      </rPr>
      <t>)</t>
    </r>
  </si>
  <si>
    <r>
      <t xml:space="preserve"> - </t>
    </r>
    <r>
      <rPr>
        <i/>
        <sz val="8"/>
        <color theme="1"/>
        <rFont val="Calibri"/>
        <family val="2"/>
        <scheme val="minor"/>
      </rPr>
      <t>Charge efficiency (%)</t>
    </r>
  </si>
  <si>
    <t>Auxiliary electricity consumption 
(% of output)</t>
  </si>
  <si>
    <t xml:space="preserve">A. One unit defined as a 40 feet container including LIB system and excluding power conversion system. Values for 2015-2030 are taken from Samsung SDI brochures for grid-connected LIBs from 2016 and 2018 [2,14]. This unit of 3.2MWh/9.6MW (3C) is a typical size grid scale battery. The Specific investment cost under financial data is provided for a 1MWh : 3MW (3C) battery. Cost examples of a 2MWh/8MW and a 16MWh/4MW battery are given in the section below. </t>
  </si>
  <si>
    <t xml:space="preserve">I.   The system specific forecasts includes rack, TMS, BMS, EMS and PCS (Figure 5). The forecast is calculated as the sum of the PCS, the battery cell, and other costs. The system specific forecast is exclusive power cables to the site and entrepreneur work for installation of the containers [44,48]. The specific investment cost is the total cost of a 1MWh : 3MW (3C) battery, which is the typical grid scale battery defined in note A. Cost examples of a 2MWh/8MW and a 16MWh/4MW battery are given in the section below.   </t>
  </si>
  <si>
    <t>S.  Specific power, power density, Specific energy and energy density is provided for discharge mode, starting with the values provided in the section “Typical characteristics and capacities”. A charge/discharge conversion factor of 12 can be derived from this section. For this datasheet, a discharge rate of 3C is assumed. The expected development depends on the successive R&amp;D progress as indicated in the section “Research and development perspectives” [2,24].</t>
  </si>
  <si>
    <t xml:space="preserve">Technology </t>
  </si>
  <si>
    <t>Storage technologies</t>
  </si>
  <si>
    <t xml:space="preserve">Pressurized hydrogen gas storage system (Compressor &amp; Type I tanks @ 200bar) </t>
  </si>
  <si>
    <t>Explanation</t>
  </si>
  <si>
    <t>Hydrogen gas</t>
  </si>
  <si>
    <t>Electricity, heat or gas</t>
  </si>
  <si>
    <t>Stationary short-medium term storage after production from an electrolyzer</t>
  </si>
  <si>
    <t>System or local (if electricity specify also if power-intensive or energy-intensive)</t>
  </si>
  <si>
    <t>1,2</t>
  </si>
  <si>
    <r>
      <t xml:space="preserve"> - </t>
    </r>
    <r>
      <rPr>
        <i/>
        <sz val="7"/>
        <color theme="1"/>
        <rFont val="Arial"/>
        <family val="2"/>
      </rPr>
      <t>Charge efficiency (%)</t>
    </r>
  </si>
  <si>
    <t>~100</t>
  </si>
  <si>
    <t>Energy losses during storage (% / period)</t>
  </si>
  <si>
    <t>&lt;1</t>
  </si>
  <si>
    <t>Expressed only for heat and gas storages</t>
  </si>
  <si>
    <t>Only for electricity storage</t>
  </si>
  <si>
    <t>Compressor component (M€2015 per MWh)</t>
  </si>
  <si>
    <t>Type I tanks component (M€2015 per MWh)</t>
  </si>
  <si>
    <t>Installation, equipment, manhours (M€2015 per MWh)</t>
  </si>
  <si>
    <t>See table in the specific section</t>
  </si>
  <si>
    <t>Gravimetric energy density (kWh/kg)</t>
  </si>
  <si>
    <r>
      <t>Volumetric energy density @0</t>
    </r>
    <r>
      <rPr>
        <vertAlign val="superscript"/>
        <sz val="9"/>
        <rFont val="Arial"/>
        <family val="2"/>
        <charset val="161"/>
      </rPr>
      <t>o</t>
    </r>
    <r>
      <rPr>
        <sz val="9"/>
        <rFont val="Arial"/>
        <family val="2"/>
      </rPr>
      <t>C and 1atm pressure (kWh/m</t>
    </r>
    <r>
      <rPr>
        <vertAlign val="superscript"/>
        <sz val="9"/>
        <rFont val="Arial"/>
        <family val="2"/>
        <charset val="161"/>
      </rPr>
      <t>3</t>
    </r>
    <r>
      <rPr>
        <sz val="9"/>
        <rFont val="Arial"/>
        <family val="2"/>
      </rPr>
      <t>)</t>
    </r>
  </si>
  <si>
    <r>
      <t>Permeation characteristics for Type I tanks (mol/s/m/MPa</t>
    </r>
    <r>
      <rPr>
        <vertAlign val="superscript"/>
        <sz val="9"/>
        <rFont val="Arial"/>
        <family val="2"/>
        <charset val="161"/>
      </rPr>
      <t>1/2</t>
    </r>
    <r>
      <rPr>
        <sz val="9"/>
        <rFont val="Arial"/>
        <family val="2"/>
      </rPr>
      <t>)</t>
    </r>
  </si>
  <si>
    <r>
      <t>2.84×10</t>
    </r>
    <r>
      <rPr>
        <vertAlign val="superscript"/>
        <sz val="9"/>
        <rFont val="Arial"/>
        <family val="2"/>
        <charset val="161"/>
      </rPr>
      <t>-27</t>
    </r>
  </si>
  <si>
    <r>
      <t>2.84×10</t>
    </r>
    <r>
      <rPr>
        <vertAlign val="superscript"/>
        <sz val="9"/>
        <rFont val="Arial"/>
        <family val="2"/>
        <charset val="161"/>
      </rPr>
      <t>-27</t>
    </r>
    <r>
      <rPr>
        <sz val="11"/>
        <color theme="1"/>
        <rFont val="Calibri"/>
        <family val="2"/>
        <charset val="161"/>
        <scheme val="minor"/>
      </rPr>
      <t/>
    </r>
  </si>
  <si>
    <t>Cannot be defined since there is no conversion of hydrogen back to electricity in the form of a fuel cell in the system</t>
  </si>
  <si>
    <t>The only power input that is considered is the input for the compressor and does not include power needs for  the electrolyzer that is making the hydrogen as described in the system definition. Compressor power input decrease of 5% every 10 years</t>
  </si>
  <si>
    <t>Calculated in the "Energy Efficiency" section. Compressor efficency lineraly improved by 20% until 2050.</t>
  </si>
  <si>
    <t>The charge efficiency is practically the roundrtip efficiency itself as there are almost no losses in the discharge process (See note E)</t>
  </si>
  <si>
    <t>Almost no losses during discharge as it is a physical discharge for a pressurized gas from a valve.</t>
  </si>
  <si>
    <t>Permeation characteristics are neglibile for Type I tanks, see also Technology specific data.</t>
  </si>
  <si>
    <t>System O&amp;M includes maintenance of the compressor and periodic check of the tanks intergrity.</t>
  </si>
  <si>
    <t xml:space="preserve">System complies with the frequency regulation requirements from Energinet </t>
  </si>
  <si>
    <t>No hydrogen storage systems are known to have time of forced outage.</t>
  </si>
  <si>
    <t xml:space="preserve">Compressor consumption is not considered auxiliary. Rest of losses that can be translated into energy losses and consequently more electricity consumption are negligible. </t>
  </si>
  <si>
    <t xml:space="preserve">name / decription </t>
  </si>
  <si>
    <t>Large-scale stationary hydrogen production</t>
  </si>
  <si>
    <t>54-57</t>
  </si>
  <si>
    <t xml:space="preserve"> - hereof equipment (M€2015 per MWh)</t>
  </si>
  <si>
    <t xml:space="preserve"> - hereof installation(M€2015 per MWh)</t>
  </si>
  <si>
    <t>Gravimetric energy density (Wh/kg)</t>
  </si>
  <si>
    <r>
      <t>Volumetric energy density @0</t>
    </r>
    <r>
      <rPr>
        <vertAlign val="superscript"/>
        <sz val="7"/>
        <rFont val="Arial"/>
        <family val="2"/>
        <charset val="161"/>
      </rPr>
      <t>o</t>
    </r>
    <r>
      <rPr>
        <sz val="7"/>
        <rFont val="Arial"/>
        <family val="2"/>
      </rPr>
      <t>C and 1atm pressure (Wh/m</t>
    </r>
    <r>
      <rPr>
        <vertAlign val="superscript"/>
        <sz val="7"/>
        <rFont val="Arial"/>
        <family val="2"/>
        <charset val="161"/>
      </rPr>
      <t>3</t>
    </r>
    <r>
      <rPr>
        <sz val="7"/>
        <rFont val="Arial"/>
        <family val="2"/>
      </rPr>
      <t>)</t>
    </r>
  </si>
  <si>
    <r>
      <t>Permeation characteristics (mol/s/m/MPa</t>
    </r>
    <r>
      <rPr>
        <vertAlign val="superscript"/>
        <sz val="7"/>
        <rFont val="Arial"/>
        <family val="2"/>
        <charset val="161"/>
      </rPr>
      <t>1/2</t>
    </r>
    <r>
      <rPr>
        <sz val="7"/>
        <rFont val="Arial"/>
        <family val="2"/>
      </rPr>
      <t>)</t>
    </r>
  </si>
  <si>
    <t>Data calculated according to the system defined in the report</t>
  </si>
  <si>
    <t>Based on system definition</t>
  </si>
  <si>
    <t>Negligible energy losses reported in literature</t>
  </si>
  <si>
    <t>One constructed, no outage time is defined</t>
  </si>
  <si>
    <t>Pre existing caverns</t>
  </si>
  <si>
    <t>Regulation similar to the tanks based on demand supply profile</t>
  </si>
  <si>
    <t>O&amp;M cost defined as a percentageof CAPEX in litertaure</t>
  </si>
  <si>
    <t>Variable O&amp;M is treated as half of fixed O&amp;M</t>
  </si>
  <si>
    <t>Only considering hydrogen pressure, not considering gradient in the cavern (since it depends on the site)</t>
  </si>
  <si>
    <t>Negligible permeation losses (Through conversations with Gas energy denmark)</t>
  </si>
  <si>
    <t xml:space="preserve">Large-scale liquid organic hydrogen carrier for transport </t>
  </si>
  <si>
    <t>The storage capacity in MWh (or rather kg of hydrogen as we do not assess energy storage applications) is fully flexible and independent of system size. It only depends on the chosen tank size</t>
  </si>
  <si>
    <r>
      <rPr>
        <i/>
        <sz val="9"/>
        <rFont val="Arial"/>
        <family val="2"/>
      </rPr>
      <t xml:space="preserve"> - </t>
    </r>
    <r>
      <rPr>
        <i/>
        <sz val="9"/>
        <color theme="1"/>
        <rFont val="Arial"/>
        <family val="2"/>
      </rPr>
      <t>Charge efficiency (%)</t>
    </r>
  </si>
  <si>
    <t>Input and Output efficiency are exactly the other way round (i.e. output at 72%</t>
  </si>
  <si>
    <t>Loss is timeindependent!</t>
  </si>
  <si>
    <t>Investment per MWh is not a relevant factor for the LOHC technology as MW and MWh our fully independet, thus the full investment per MWh depends on the specific case.
Therefore I also cannot follow / understand your numbers.</t>
  </si>
  <si>
    <t xml:space="preserve"> - hereof installation (M€2015 per MWh)</t>
  </si>
  <si>
    <t>Calculated based on techno-economic data of 12tpd plant from Hydrogenious</t>
  </si>
  <si>
    <t>Losses during hydrogenation</t>
  </si>
  <si>
    <t>Efficiency as received from Hydrogenious</t>
  </si>
  <si>
    <t>LOHC uptake does not change with part load operation</t>
  </si>
  <si>
    <t>Investment cost on the lines of 5500 tpd scenario.</t>
  </si>
  <si>
    <t>Assuming 60% as equipment cost and 40% as installation cost</t>
  </si>
  <si>
    <t>Fixed O&amp;M is treated at 4% of CAPEX (Data obtained from hydrogenious)</t>
  </si>
  <si>
    <t>Variable O&amp;M is treated as 1% of CAPEX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</si>
</sst>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 #,##0.00_ ;_ * \-#,##0.00_ ;_ * &quot;-&quot;??_ ;_ @_ "/>
    <numFmt numFmtId="165" formatCode="0.0"/>
    <numFmt numFmtId="166" formatCode="_ * #,##0_ ;_ * \-#,##0_ ;_ * &quot;-&quot;??_ ;_ @_ "/>
    <numFmt numFmtId="167" formatCode="#,##0.0"/>
    <numFmt numFmtId="168" formatCode="0.000"/>
  </numFmts>
  <fonts count="89" x14ac:knownFonts="1">
    <font>
      <sz val="11"/>
      <color theme="1"/>
      <name val="Calibri"/>
      <family val="2"/>
      <scheme val="minor"/>
    </font>
    <font>
      <sz val="11"/>
      <color theme="1"/>
      <name val="Calibri"/>
      <family val="2"/>
      <scheme val="minor"/>
    </font>
    <font>
      <sz val="9"/>
      <name val="Arial"/>
      <family val="2"/>
    </font>
    <font>
      <b/>
      <sz val="10"/>
      <name val="Arial"/>
      <family val="2"/>
    </font>
    <font>
      <sz val="10"/>
      <name val="Arial"/>
      <family val="2"/>
    </font>
    <font>
      <b/>
      <sz val="9"/>
      <name val="Arial"/>
      <family val="2"/>
    </font>
    <font>
      <vertAlign val="subscript"/>
      <sz val="9"/>
      <name val="Arial"/>
      <family val="2"/>
    </font>
    <font>
      <u/>
      <sz val="10"/>
      <color indexed="12"/>
      <name val="Arial"/>
      <family val="2"/>
    </font>
    <font>
      <b/>
      <sz val="16"/>
      <color theme="1"/>
      <name val="Arial"/>
      <family val="2"/>
    </font>
    <font>
      <b/>
      <sz val="10"/>
      <color theme="1"/>
      <name val="Arial"/>
      <family val="2"/>
    </font>
    <font>
      <sz val="10"/>
      <name val="Helv"/>
    </font>
    <font>
      <u/>
      <sz val="11"/>
      <color theme="10"/>
      <name val="Calibri"/>
      <family val="2"/>
      <scheme val="minor"/>
    </font>
    <font>
      <sz val="11"/>
      <color indexed="62"/>
      <name val="Calibri"/>
      <family val="2"/>
    </font>
    <font>
      <sz val="11"/>
      <color indexed="60"/>
      <name val="Calibri"/>
      <family val="2"/>
    </font>
    <font>
      <b/>
      <sz val="11"/>
      <color indexed="63"/>
      <name val="Calibri"/>
      <family val="2"/>
    </font>
    <font>
      <b/>
      <sz val="11"/>
      <color indexed="8"/>
      <name val="Calibri"/>
      <family val="2"/>
    </font>
    <font>
      <sz val="10"/>
      <color theme="1"/>
      <name val="Arial"/>
      <family val="2"/>
    </font>
    <font>
      <b/>
      <sz val="11"/>
      <color theme="1"/>
      <name val="Calibri"/>
      <family val="2"/>
      <scheme val="minor"/>
    </font>
    <font>
      <b/>
      <sz val="18"/>
      <color theme="1"/>
      <name val="Calibri"/>
      <family val="2"/>
      <scheme val="minor"/>
    </font>
    <font>
      <u/>
      <sz val="10"/>
      <color theme="1"/>
      <name val="Arial"/>
      <family val="2"/>
    </font>
    <font>
      <sz val="9"/>
      <color theme="1"/>
      <name val="Arial"/>
      <family val="2"/>
    </font>
    <font>
      <vertAlign val="superscript"/>
      <sz val="9"/>
      <name val="Arial"/>
      <family val="2"/>
    </font>
    <font>
      <sz val="9"/>
      <name val="Calibri"/>
      <family val="2"/>
    </font>
    <font>
      <i/>
      <sz val="9"/>
      <color theme="1"/>
      <name val="Calibri"/>
      <family val="2"/>
      <scheme val="minor"/>
    </font>
    <font>
      <b/>
      <sz val="16"/>
      <name val="Arial"/>
      <family val="2"/>
    </font>
    <font>
      <b/>
      <sz val="11"/>
      <color rgb="FFFF0000"/>
      <name val="Calibri"/>
      <family val="2"/>
      <scheme val="minor"/>
    </font>
    <font>
      <b/>
      <sz val="7"/>
      <color theme="1"/>
      <name val="Arial"/>
      <family val="2"/>
    </font>
    <font>
      <sz val="7"/>
      <color theme="1"/>
      <name val="Arial"/>
      <family val="2"/>
    </font>
    <font>
      <sz val="11"/>
      <color indexed="12"/>
      <name val="Arial"/>
      <family val="2"/>
    </font>
    <font>
      <strike/>
      <sz val="7"/>
      <color theme="1"/>
      <name val="Arial"/>
      <family val="2"/>
    </font>
    <font>
      <sz val="7"/>
      <color theme="1"/>
      <name val="Times New Roman"/>
      <family val="1"/>
    </font>
    <font>
      <i/>
      <sz val="11"/>
      <color theme="1"/>
      <name val="Calibri"/>
      <family val="2"/>
      <scheme val="minor"/>
    </font>
    <font>
      <sz val="11"/>
      <color theme="1"/>
      <name val="Arial"/>
      <family val="2"/>
    </font>
    <font>
      <sz val="11"/>
      <color rgb="FF44546A"/>
      <name val="Arial"/>
      <family val="2"/>
    </font>
    <font>
      <sz val="7"/>
      <color rgb="FF000000"/>
      <name val="Arial"/>
      <family val="2"/>
    </font>
    <font>
      <i/>
      <sz val="10"/>
      <color rgb="FF44546A"/>
      <name val="Arial"/>
      <family val="2"/>
    </font>
    <font>
      <b/>
      <sz val="11"/>
      <color theme="1"/>
      <name val="Arial"/>
      <family val="2"/>
    </font>
    <font>
      <i/>
      <sz val="11"/>
      <color theme="1"/>
      <name val="Arial"/>
      <family val="2"/>
    </font>
    <font>
      <u/>
      <sz val="11"/>
      <color theme="1"/>
      <name val="Arial"/>
      <family val="2"/>
    </font>
    <font>
      <sz val="16"/>
      <color rgb="FF2E74B5"/>
      <name val="Arial"/>
      <family val="2"/>
    </font>
    <font>
      <b/>
      <sz val="11"/>
      <color rgb="FF0097A7"/>
      <name val="Calibri"/>
      <family val="2"/>
      <scheme val="minor"/>
    </font>
    <font>
      <sz val="10"/>
      <color theme="1"/>
      <name val="Times New Roman"/>
      <family val="1"/>
    </font>
    <font>
      <sz val="11"/>
      <color theme="1"/>
      <name val="Calibri"/>
      <family val="2"/>
    </font>
    <font>
      <b/>
      <sz val="11"/>
      <color rgb="FF0097A7"/>
      <name val="Calibri"/>
      <family val="2"/>
    </font>
    <font>
      <b/>
      <sz val="13"/>
      <color rgb="FF0097A7"/>
      <name val="Calibri"/>
      <family val="2"/>
      <scheme val="minor"/>
    </font>
    <font>
      <b/>
      <sz val="14"/>
      <color rgb="FF00707D"/>
      <name val="Calibri"/>
      <family val="2"/>
      <scheme val="minor"/>
    </font>
    <font>
      <sz val="11"/>
      <color rgb="FF000000"/>
      <name val="Calibri"/>
      <family val="2"/>
      <scheme val="minor"/>
    </font>
    <font>
      <sz val="7"/>
      <color rgb="FF000000"/>
      <name val="Times New Roman"/>
      <family val="1"/>
    </font>
    <font>
      <sz val="11"/>
      <color rgb="FF0097A7"/>
      <name val="Calibri"/>
      <family val="2"/>
      <scheme val="minor"/>
    </font>
    <font>
      <b/>
      <sz val="8"/>
      <color theme="1"/>
      <name val="Arial"/>
      <family val="2"/>
    </font>
    <font>
      <b/>
      <vertAlign val="subscript"/>
      <sz val="8"/>
      <color theme="1"/>
      <name val="Arial"/>
      <family val="2"/>
    </font>
    <font>
      <sz val="8"/>
      <color theme="1"/>
      <name val="Arial"/>
      <family val="2"/>
    </font>
    <font>
      <sz val="8"/>
      <color theme="1"/>
      <name val="Times New Roman"/>
      <family val="1"/>
    </font>
    <font>
      <sz val="8"/>
      <color rgb="FF000000"/>
      <name val="Arial"/>
      <family val="2"/>
    </font>
    <font>
      <i/>
      <sz val="8"/>
      <color theme="1"/>
      <name val="Arial"/>
      <family val="2"/>
    </font>
    <font>
      <sz val="8"/>
      <name val="Arial"/>
      <family val="2"/>
    </font>
    <font>
      <b/>
      <sz val="8"/>
      <color rgb="FF000000"/>
      <name val="Arial"/>
      <family val="2"/>
    </font>
    <font>
      <b/>
      <sz val="6"/>
      <color theme="1"/>
      <name val="Arial"/>
      <family val="2"/>
    </font>
    <font>
      <sz val="6"/>
      <color theme="1"/>
      <name val="Arial"/>
      <family val="2"/>
    </font>
    <font>
      <sz val="11"/>
      <color theme="1"/>
      <name val="Times New Roman"/>
      <family val="1"/>
    </font>
    <font>
      <u/>
      <sz val="9"/>
      <color indexed="12"/>
      <name val="Arial"/>
      <family val="2"/>
    </font>
    <font>
      <b/>
      <sz val="16"/>
      <name val="Calibri"/>
      <family val="2"/>
      <scheme val="minor"/>
    </font>
    <font>
      <b/>
      <sz val="13"/>
      <name val="Calibri"/>
      <family val="2"/>
      <scheme val="minor"/>
    </font>
    <font>
      <b/>
      <sz val="11"/>
      <name val="Calibri"/>
      <family val="2"/>
    </font>
    <font>
      <b/>
      <sz val="11"/>
      <name val="Calibri"/>
      <family val="2"/>
      <scheme val="minor"/>
    </font>
    <font>
      <sz val="11"/>
      <name val="Calibri"/>
      <family val="2"/>
      <scheme val="minor"/>
    </font>
    <font>
      <i/>
      <sz val="11"/>
      <name val="Calibri"/>
      <family val="2"/>
      <scheme val="minor"/>
    </font>
    <font>
      <vertAlign val="subscript"/>
      <sz val="11"/>
      <name val="Calibri"/>
      <family val="2"/>
      <scheme val="minor"/>
    </font>
    <font>
      <b/>
      <vertAlign val="subscript"/>
      <sz val="11"/>
      <name val="Calibri"/>
      <family val="2"/>
      <scheme val="minor"/>
    </font>
    <font>
      <vertAlign val="superscript"/>
      <sz val="11"/>
      <name val="Calibri"/>
      <family val="2"/>
      <scheme val="minor"/>
    </font>
    <font>
      <b/>
      <sz val="8"/>
      <name val="Calibri"/>
      <family val="2"/>
      <scheme val="minor"/>
    </font>
    <font>
      <sz val="8"/>
      <name val="Calibri"/>
      <family val="2"/>
      <scheme val="minor"/>
    </font>
    <font>
      <sz val="8"/>
      <color theme="1"/>
      <name val="Calibri"/>
      <family val="2"/>
      <scheme val="minor"/>
    </font>
    <font>
      <i/>
      <sz val="8"/>
      <name val="Calibri"/>
      <family val="2"/>
      <scheme val="minor"/>
    </font>
    <font>
      <i/>
      <sz val="8"/>
      <color theme="1"/>
      <name val="Calibri"/>
      <family val="2"/>
      <scheme val="minor"/>
    </font>
    <font>
      <b/>
      <sz val="7"/>
      <name val="Arial"/>
      <family val="2"/>
    </font>
    <font>
      <sz val="7"/>
      <name val="Arial"/>
      <family val="2"/>
    </font>
    <font>
      <sz val="9"/>
      <color indexed="8"/>
      <name val="Arial"/>
      <family val="2"/>
    </font>
    <font>
      <i/>
      <sz val="7"/>
      <name val="Arial"/>
      <family val="2"/>
    </font>
    <font>
      <i/>
      <sz val="7"/>
      <color theme="1"/>
      <name val="Arial"/>
      <family val="2"/>
    </font>
    <font>
      <vertAlign val="superscript"/>
      <sz val="9"/>
      <name val="Arial"/>
      <family val="2"/>
      <charset val="161"/>
    </font>
    <font>
      <sz val="11"/>
      <color theme="1"/>
      <name val="Calibri"/>
      <family val="2"/>
      <charset val="161"/>
      <scheme val="minor"/>
    </font>
    <font>
      <sz val="7"/>
      <color theme="1"/>
      <name val="Calibri"/>
      <family val="2"/>
      <scheme val="minor"/>
    </font>
    <font>
      <sz val="7"/>
      <color indexed="8"/>
      <name val="Arial"/>
      <family val="2"/>
    </font>
    <font>
      <vertAlign val="superscript"/>
      <sz val="7"/>
      <name val="Arial"/>
      <family val="2"/>
      <charset val="161"/>
    </font>
    <font>
      <u/>
      <sz val="7"/>
      <color indexed="12"/>
      <name val="Arial"/>
      <family val="2"/>
    </font>
    <font>
      <i/>
      <sz val="9"/>
      <name val="Arial"/>
      <family val="2"/>
    </font>
    <font>
      <i/>
      <sz val="9"/>
      <color theme="1"/>
      <name val="Arial"/>
      <family val="2"/>
    </font>
    <font>
      <sz val="6"/>
      <color rgb="FF000000"/>
      <name val="Arial"/>
      <family val="2"/>
    </font>
  </fonts>
  <fills count="8">
    <fill>
      <patternFill patternType="none"/>
    </fill>
    <fill>
      <patternFill patternType="gray125"/>
    </fill>
    <fill>
      <patternFill patternType="solid">
        <fgColor theme="0"/>
        <bgColor indexed="64"/>
      </patternFill>
    </fill>
    <fill>
      <patternFill patternType="solid">
        <fgColor indexed="47"/>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style="medium">
        <color indexed="64"/>
      </right>
      <top/>
      <bottom style="medium">
        <color indexed="64"/>
      </bottom>
      <diagonal/>
    </border>
  </borders>
  <cellStyleXfs count="25">
    <xf numFmtId="0" fontId="0" fillId="0" borderId="0"/>
    <xf numFmtId="0" fontId="4"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43" fontId="1" fillId="0" borderId="0" applyFont="0" applyFill="0" applyBorder="0" applyAlignment="0" applyProtection="0"/>
    <xf numFmtId="164" fontId="1" fillId="0" borderId="0" applyFont="0" applyFill="0" applyBorder="0" applyAlignment="0" applyProtection="0"/>
    <xf numFmtId="0" fontId="10" fillId="0" borderId="0"/>
    <xf numFmtId="0" fontId="10" fillId="0" borderId="0"/>
    <xf numFmtId="0" fontId="7" fillId="0" borderId="0" applyNumberFormat="0" applyFill="0" applyBorder="0" applyAlignment="0" applyProtection="0">
      <alignment vertical="top"/>
      <protection locked="0"/>
    </xf>
    <xf numFmtId="0" fontId="11" fillId="0" borderId="0" applyNumberFormat="0" applyFill="0" applyBorder="0" applyAlignment="0" applyProtection="0"/>
    <xf numFmtId="0" fontId="12" fillId="3" borderId="11" applyNumberFormat="0" applyAlignment="0" applyProtection="0"/>
    <xf numFmtId="43" fontId="1" fillId="0" borderId="0" applyFont="0" applyFill="0" applyBorder="0" applyAlignment="0" applyProtection="0"/>
    <xf numFmtId="164" fontId="10" fillId="0" borderId="0" applyFont="0" applyFill="0" applyBorder="0" applyAlignment="0" applyProtection="0"/>
    <xf numFmtId="0" fontId="13" fillId="4" borderId="0" applyNumberFormat="0" applyBorder="0" applyAlignment="0" applyProtection="0"/>
    <xf numFmtId="0" fontId="10" fillId="0" borderId="0"/>
    <xf numFmtId="0" fontId="4" fillId="0" borderId="0"/>
    <xf numFmtId="0" fontId="4" fillId="0" borderId="0"/>
    <xf numFmtId="0" fontId="14" fillId="5" borderId="12" applyNumberFormat="0" applyAlignment="0" applyProtection="0"/>
    <xf numFmtId="0" fontId="10" fillId="0" borderId="0"/>
    <xf numFmtId="9" fontId="4" fillId="0" borderId="0" applyFont="0" applyFill="0" applyBorder="0" applyAlignment="0" applyProtection="0"/>
    <xf numFmtId="9" fontId="4" fillId="0" borderId="0" applyFont="0" applyFill="0" applyBorder="0" applyAlignment="0" applyProtection="0"/>
    <xf numFmtId="0" fontId="15" fillId="0" borderId="13" applyNumberFormat="0" applyFill="0" applyAlignment="0" applyProtection="0"/>
    <xf numFmtId="0" fontId="11" fillId="0" borderId="0" applyNumberForma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58">
    <xf numFmtId="0" fontId="0" fillId="0" borderId="0" xfId="0"/>
    <xf numFmtId="0" fontId="2" fillId="0" borderId="0" xfId="0" applyFont="1"/>
    <xf numFmtId="0" fontId="7" fillId="0" borderId="0" xfId="3" applyAlignment="1" applyProtection="1"/>
    <xf numFmtId="0" fontId="17" fillId="0" borderId="0" xfId="0" applyFont="1" applyAlignment="1">
      <alignment horizontal="center"/>
    </xf>
    <xf numFmtId="0" fontId="0" fillId="2" borderId="0" xfId="0" applyFill="1" applyAlignment="1">
      <alignment vertical="top" wrapText="1"/>
    </xf>
    <xf numFmtId="0" fontId="5" fillId="0" borderId="0" xfId="0" applyFont="1"/>
    <xf numFmtId="0" fontId="5" fillId="2" borderId="0" xfId="0" applyFont="1" applyFill="1"/>
    <xf numFmtId="0" fontId="2" fillId="2" borderId="0" xfId="0" applyFont="1" applyFill="1" applyAlignment="1">
      <alignment horizontal="center" vertical="top" wrapText="1"/>
    </xf>
    <xf numFmtId="0" fontId="2" fillId="2" borderId="0" xfId="0" applyFont="1" applyFill="1"/>
    <xf numFmtId="0" fontId="3" fillId="2" borderId="1" xfId="0" applyFont="1" applyFill="1" applyBorder="1" applyAlignment="1">
      <alignment vertical="top" wrapText="1"/>
    </xf>
    <xf numFmtId="0" fontId="2" fillId="2" borderId="5" xfId="0" applyFont="1" applyFill="1" applyBorder="1" applyAlignment="1">
      <alignment vertical="top" wrapText="1"/>
    </xf>
    <xf numFmtId="0" fontId="2" fillId="2" borderId="6" xfId="0" applyFont="1" applyFill="1" applyBorder="1" applyAlignment="1">
      <alignment horizontal="center" vertical="top" wrapText="1"/>
    </xf>
    <xf numFmtId="0" fontId="2" fillId="2" borderId="0" xfId="0" applyFont="1" applyFill="1" applyAlignment="1">
      <alignment vertical="top"/>
    </xf>
    <xf numFmtId="0" fontId="2" fillId="2" borderId="0" xfId="0" applyFont="1" applyFill="1" applyAlignment="1">
      <alignment horizontal="right" vertical="top"/>
    </xf>
    <xf numFmtId="0" fontId="8" fillId="0" borderId="0" xfId="0" applyFont="1"/>
    <xf numFmtId="0" fontId="2" fillId="0" borderId="0" xfId="0" applyFont="1" applyAlignment="1">
      <alignment horizontal="center"/>
    </xf>
    <xf numFmtId="0" fontId="2" fillId="6" borderId="0" xfId="0" applyFont="1" applyFill="1"/>
    <xf numFmtId="0" fontId="3" fillId="6" borderId="1" xfId="0" applyFont="1" applyFill="1" applyBorder="1" applyAlignment="1">
      <alignment vertical="top" wrapText="1"/>
    </xf>
    <xf numFmtId="0" fontId="2" fillId="6" borderId="5" xfId="0" applyFont="1" applyFill="1" applyBorder="1" applyAlignment="1">
      <alignment vertical="top" wrapText="1"/>
    </xf>
    <xf numFmtId="0" fontId="3" fillId="6" borderId="6" xfId="0" applyFont="1" applyFill="1" applyBorder="1" applyAlignment="1">
      <alignment horizontal="center" vertical="top" wrapText="1"/>
    </xf>
    <xf numFmtId="0" fontId="2" fillId="6" borderId="6" xfId="0" applyFont="1" applyFill="1" applyBorder="1" applyAlignment="1">
      <alignment horizontal="center" vertical="top" wrapText="1"/>
    </xf>
    <xf numFmtId="0" fontId="2" fillId="6" borderId="8" xfId="0" applyFont="1" applyFill="1" applyBorder="1" applyAlignment="1">
      <alignment vertical="top" wrapText="1"/>
    </xf>
    <xf numFmtId="1" fontId="2" fillId="6" borderId="1" xfId="0" applyNumberFormat="1" applyFont="1" applyFill="1" applyBorder="1" applyAlignment="1">
      <alignment horizontal="center" vertical="top" wrapText="1"/>
    </xf>
    <xf numFmtId="9" fontId="2" fillId="6" borderId="1" xfId="0" applyNumberFormat="1" applyFont="1" applyFill="1" applyBorder="1" applyAlignment="1">
      <alignment horizontal="center" vertical="top" wrapText="1"/>
    </xf>
    <xf numFmtId="0" fontId="2" fillId="6" borderId="1" xfId="0" applyFont="1" applyFill="1" applyBorder="1" applyAlignment="1">
      <alignment horizontal="center" vertical="top" wrapText="1"/>
    </xf>
    <xf numFmtId="16" fontId="2" fillId="6" borderId="6" xfId="0" quotePrefix="1" applyNumberFormat="1" applyFont="1" applyFill="1" applyBorder="1" applyAlignment="1">
      <alignment horizontal="center" vertical="top" wrapText="1"/>
    </xf>
    <xf numFmtId="16" fontId="2" fillId="6" borderId="6" xfId="0" applyNumberFormat="1" applyFont="1" applyFill="1" applyBorder="1" applyAlignment="1">
      <alignment horizontal="center" vertical="top" wrapText="1"/>
    </xf>
    <xf numFmtId="165" fontId="2" fillId="6" borderId="6" xfId="0" applyNumberFormat="1" applyFont="1" applyFill="1" applyBorder="1" applyAlignment="1">
      <alignment horizontal="center" vertical="top" wrapText="1"/>
    </xf>
    <xf numFmtId="3" fontId="2" fillId="6" borderId="6" xfId="0" applyNumberFormat="1" applyFont="1" applyFill="1" applyBorder="1" applyAlignment="1">
      <alignment horizontal="center" vertical="top" wrapText="1"/>
    </xf>
    <xf numFmtId="1" fontId="2" fillId="0" borderId="0" xfId="0" applyNumberFormat="1" applyFont="1"/>
    <xf numFmtId="0" fontId="2" fillId="6" borderId="0" xfId="0" applyFont="1" applyFill="1" applyAlignment="1">
      <alignment horizontal="center"/>
    </xf>
    <xf numFmtId="0" fontId="5" fillId="6" borderId="0" xfId="0" applyFont="1" applyFill="1"/>
    <xf numFmtId="0" fontId="2" fillId="6" borderId="0" xfId="0" applyFont="1" applyFill="1" applyAlignment="1">
      <alignment vertical="top"/>
    </xf>
    <xf numFmtId="0" fontId="2" fillId="6" borderId="0" xfId="0" applyFont="1" applyFill="1" applyAlignment="1">
      <alignment horizontal="left" wrapText="1"/>
    </xf>
    <xf numFmtId="0" fontId="2" fillId="6" borderId="0" xfId="0" applyFont="1" applyFill="1" applyAlignment="1">
      <alignment horizontal="right" vertical="top"/>
    </xf>
    <xf numFmtId="0" fontId="2" fillId="6" borderId="0" xfId="0" applyFont="1" applyFill="1" applyAlignment="1">
      <alignment horizontal="right"/>
    </xf>
    <xf numFmtId="0" fontId="7" fillId="0" borderId="0" xfId="3" applyAlignment="1" applyProtection="1">
      <alignment horizontal="center"/>
    </xf>
    <xf numFmtId="0" fontId="5" fillId="2" borderId="0" xfId="0" applyFont="1" applyFill="1" applyAlignment="1">
      <alignment vertical="top"/>
    </xf>
    <xf numFmtId="0" fontId="19" fillId="0" borderId="0" xfId="0" applyFont="1"/>
    <xf numFmtId="0" fontId="16" fillId="0" borderId="0" xfId="0" applyFont="1"/>
    <xf numFmtId="0" fontId="9" fillId="2" borderId="0" xfId="0" applyFont="1" applyFill="1"/>
    <xf numFmtId="0" fontId="16" fillId="2" borderId="0" xfId="0" applyFont="1" applyFill="1"/>
    <xf numFmtId="0" fontId="16" fillId="2" borderId="1" xfId="0" applyFont="1" applyFill="1" applyBorder="1"/>
    <xf numFmtId="0" fontId="16" fillId="2" borderId="1" xfId="0" applyFont="1" applyFill="1" applyBorder="1" applyAlignment="1">
      <alignment horizontal="center"/>
    </xf>
    <xf numFmtId="0" fontId="16" fillId="2" borderId="0" xfId="0" applyFont="1" applyFill="1" applyAlignment="1">
      <alignment horizontal="center"/>
    </xf>
    <xf numFmtId="165" fontId="16" fillId="2" borderId="1" xfId="0" applyNumberFormat="1" applyFont="1" applyFill="1" applyBorder="1" applyAlignment="1">
      <alignment horizontal="center"/>
    </xf>
    <xf numFmtId="165" fontId="16" fillId="2" borderId="0" xfId="0" applyNumberFormat="1" applyFont="1" applyFill="1" applyAlignment="1">
      <alignment horizontal="center"/>
    </xf>
    <xf numFmtId="1" fontId="16" fillId="2" borderId="1" xfId="0" applyNumberFormat="1" applyFont="1" applyFill="1" applyBorder="1" applyAlignment="1">
      <alignment horizontal="center"/>
    </xf>
    <xf numFmtId="0" fontId="16" fillId="2" borderId="1" xfId="0" applyFont="1" applyFill="1" applyBorder="1" applyAlignment="1">
      <alignment vertical="top" wrapText="1"/>
    </xf>
    <xf numFmtId="1" fontId="16" fillId="2" borderId="0" xfId="0" applyNumberFormat="1" applyFont="1" applyFill="1"/>
    <xf numFmtId="0" fontId="9" fillId="2" borderId="1" xfId="0" applyFont="1" applyFill="1" applyBorder="1"/>
    <xf numFmtId="0" fontId="16" fillId="0" borderId="0" xfId="0" applyFont="1" applyAlignment="1">
      <alignment horizontal="center"/>
    </xf>
    <xf numFmtId="0" fontId="2" fillId="2" borderId="0" xfId="0" applyFont="1" applyFill="1" applyAlignment="1">
      <alignment horizontal="left" vertical="top" wrapText="1"/>
    </xf>
    <xf numFmtId="0" fontId="8" fillId="0" borderId="0" xfId="0" applyFont="1" applyAlignment="1">
      <alignment vertical="center"/>
    </xf>
    <xf numFmtId="0" fontId="2" fillId="2" borderId="0" xfId="0" applyFont="1" applyFill="1" applyAlignment="1">
      <alignment wrapText="1"/>
    </xf>
    <xf numFmtId="0" fontId="2" fillId="2" borderId="0" xfId="0" applyFont="1" applyFill="1" applyAlignment="1">
      <alignment horizontal="left" vertical="top"/>
    </xf>
    <xf numFmtId="0" fontId="24" fillId="0" borderId="0" xfId="0" applyFont="1" applyAlignment="1">
      <alignment vertical="center"/>
    </xf>
    <xf numFmtId="0" fontId="2" fillId="7" borderId="0" xfId="0" applyFont="1" applyFill="1" applyAlignment="1">
      <alignment vertical="center" wrapText="1"/>
    </xf>
    <xf numFmtId="0" fontId="2" fillId="7" borderId="0" xfId="0" applyFont="1" applyFill="1" applyAlignment="1">
      <alignment horizontal="center" vertical="center" wrapText="1"/>
    </xf>
    <xf numFmtId="0" fontId="25" fillId="2" borderId="0" xfId="0" applyFont="1" applyFill="1"/>
    <xf numFmtId="0" fontId="28" fillId="0" borderId="0" xfId="3" quotePrefix="1" applyFont="1" applyAlignment="1" applyProtection="1"/>
    <xf numFmtId="0" fontId="27" fillId="7" borderId="0" xfId="0" applyFont="1" applyFill="1" applyAlignment="1">
      <alignment vertical="center" wrapText="1"/>
    </xf>
    <xf numFmtId="0" fontId="26" fillId="7" borderId="0" xfId="0" applyFont="1" applyFill="1" applyAlignment="1">
      <alignment horizontal="center" vertical="center" wrapText="1"/>
    </xf>
    <xf numFmtId="0" fontId="0" fillId="0" borderId="0" xfId="0" applyAlignment="1">
      <alignment vertical="center" wrapText="1"/>
    </xf>
    <xf numFmtId="0" fontId="32" fillId="0" borderId="0" xfId="0" applyFont="1" applyAlignment="1">
      <alignment vertical="center"/>
    </xf>
    <xf numFmtId="0" fontId="33" fillId="0" borderId="0" xfId="0" applyFont="1" applyAlignment="1">
      <alignment vertical="center"/>
    </xf>
    <xf numFmtId="0" fontId="26" fillId="7" borderId="0" xfId="0" applyFont="1" applyFill="1" applyAlignment="1">
      <alignment vertical="center" wrapText="1"/>
    </xf>
    <xf numFmtId="0" fontId="27" fillId="7" borderId="0" xfId="0" applyFont="1" applyFill="1" applyAlignment="1">
      <alignment horizontal="center" vertical="center" wrapText="1"/>
    </xf>
    <xf numFmtId="0" fontId="35" fillId="0" borderId="0" xfId="0" applyFont="1" applyAlignment="1">
      <alignment vertical="center"/>
    </xf>
    <xf numFmtId="0" fontId="36" fillId="0" borderId="0" xfId="0" applyFont="1" applyAlignment="1">
      <alignment vertical="center"/>
    </xf>
    <xf numFmtId="0" fontId="32" fillId="0" borderId="0" xfId="0" applyFont="1" applyAlignment="1">
      <alignment horizontal="left" vertical="center" indent="5"/>
    </xf>
    <xf numFmtId="0" fontId="39" fillId="0" borderId="0" xfId="0" applyFont="1" applyAlignment="1">
      <alignment vertical="center"/>
    </xf>
    <xf numFmtId="0" fontId="0" fillId="0" borderId="0" xfId="0" applyAlignment="1">
      <alignment horizontal="justify" vertical="center"/>
    </xf>
    <xf numFmtId="0" fontId="27" fillId="7" borderId="0" xfId="0" applyFont="1" applyFill="1" applyAlignment="1">
      <alignment horizontal="justify" vertical="center" wrapText="1"/>
    </xf>
    <xf numFmtId="0" fontId="27" fillId="0" borderId="0" xfId="0" applyFont="1" applyAlignment="1">
      <alignment horizontal="center" vertical="center" wrapText="1"/>
    </xf>
    <xf numFmtId="0" fontId="27" fillId="0" borderId="0" xfId="0" applyFont="1" applyAlignment="1">
      <alignment horizontal="justify" vertical="center" wrapText="1"/>
    </xf>
    <xf numFmtId="0" fontId="20" fillId="7" borderId="0" xfId="0" applyFont="1" applyFill="1" applyAlignment="1">
      <alignment horizontal="right" vertical="center"/>
    </xf>
    <xf numFmtId="0" fontId="20" fillId="7" borderId="0" xfId="0" applyFont="1" applyFill="1" applyAlignment="1">
      <alignment horizontal="left" vertical="center" wrapText="1"/>
    </xf>
    <xf numFmtId="0" fontId="41" fillId="0" borderId="0" xfId="0" applyFont="1" applyAlignment="1">
      <alignment vertical="center" wrapText="1"/>
    </xf>
    <xf numFmtId="0" fontId="20" fillId="7" borderId="0" xfId="0" applyFont="1" applyFill="1" applyAlignment="1">
      <alignment horizontal="right" vertical="center" wrapText="1"/>
    </xf>
    <xf numFmtId="0" fontId="0" fillId="0" borderId="0" xfId="0" applyAlignment="1">
      <alignment horizontal="left" vertical="center"/>
    </xf>
    <xf numFmtId="0" fontId="44" fillId="0" borderId="0" xfId="0" applyFont="1" applyAlignment="1">
      <alignment horizontal="left" vertical="center"/>
    </xf>
    <xf numFmtId="0" fontId="45" fillId="0" borderId="0" xfId="0" applyFont="1" applyAlignment="1">
      <alignment horizontal="left" vertical="center"/>
    </xf>
    <xf numFmtId="0" fontId="0" fillId="0" borderId="0" xfId="0" quotePrefix="1"/>
    <xf numFmtId="0" fontId="0" fillId="0" borderId="0" xfId="0" applyAlignment="1">
      <alignment horizontal="left"/>
    </xf>
    <xf numFmtId="0" fontId="0" fillId="0" borderId="0" xfId="0" applyAlignment="1">
      <alignment horizontal="center" vertical="center"/>
    </xf>
    <xf numFmtId="0" fontId="46" fillId="0" borderId="0" xfId="0" applyFont="1" applyAlignment="1">
      <alignment horizontal="left" vertical="center"/>
    </xf>
    <xf numFmtId="0" fontId="27" fillId="7" borderId="0" xfId="0" applyFont="1" applyFill="1" applyAlignment="1">
      <alignment horizontal="right" vertical="center" wrapText="1"/>
    </xf>
    <xf numFmtId="0" fontId="48" fillId="0" borderId="0" xfId="0" applyFont="1" applyAlignment="1">
      <alignment horizontal="justify" vertical="center"/>
    </xf>
    <xf numFmtId="0" fontId="40" fillId="0" borderId="0" xfId="0" applyFont="1" applyAlignment="1">
      <alignment horizontal="left" vertical="center"/>
    </xf>
    <xf numFmtId="0" fontId="17" fillId="0" borderId="0" xfId="0" applyFont="1" applyAlignment="1">
      <alignment horizontal="left" vertical="center"/>
    </xf>
    <xf numFmtId="0" fontId="17" fillId="0" borderId="0" xfId="0" applyFont="1"/>
    <xf numFmtId="0" fontId="2" fillId="2" borderId="0" xfId="0" applyFont="1" applyFill="1" applyAlignment="1">
      <alignment vertical="top" wrapText="1"/>
    </xf>
    <xf numFmtId="0" fontId="59" fillId="0" borderId="0" xfId="0" applyFont="1" applyAlignment="1">
      <alignment vertical="center"/>
    </xf>
    <xf numFmtId="0" fontId="3" fillId="2" borderId="0" xfId="0" applyFont="1" applyFill="1" applyAlignment="1">
      <alignment horizontal="center" vertical="top" wrapText="1"/>
    </xf>
    <xf numFmtId="0" fontId="2" fillId="2" borderId="0" xfId="0" quotePrefix="1" applyFont="1" applyFill="1" applyAlignment="1">
      <alignment horizontal="center" vertical="top" wrapText="1"/>
    </xf>
    <xf numFmtId="0" fontId="2" fillId="0" borderId="0" xfId="0" quotePrefix="1" applyFont="1" applyAlignment="1">
      <alignment horizontal="left" vertical="top"/>
    </xf>
    <xf numFmtId="0" fontId="2" fillId="0" borderId="0" xfId="0" applyFont="1" applyAlignment="1">
      <alignment horizontal="center" vertical="top" wrapText="1"/>
    </xf>
    <xf numFmtId="0" fontId="3" fillId="2" borderId="0" xfId="0" applyFont="1" applyFill="1" applyAlignment="1">
      <alignment vertical="top" wrapText="1"/>
    </xf>
    <xf numFmtId="0" fontId="2" fillId="0" borderId="0" xfId="0" applyFont="1" applyAlignment="1">
      <alignment horizontal="left" vertical="top"/>
    </xf>
    <xf numFmtId="0" fontId="4" fillId="2" borderId="0" xfId="0" applyFont="1" applyFill="1" applyAlignment="1">
      <alignment vertical="top"/>
    </xf>
    <xf numFmtId="0" fontId="20" fillId="0" borderId="0" xfId="0" applyFont="1"/>
    <xf numFmtId="0" fontId="2" fillId="0" borderId="0" xfId="0" applyFont="1" applyAlignment="1">
      <alignment horizontal="right" vertical="top"/>
    </xf>
    <xf numFmtId="0" fontId="2" fillId="0" borderId="0" xfId="0" applyFont="1" applyAlignment="1">
      <alignment vertical="top"/>
    </xf>
    <xf numFmtId="0" fontId="60" fillId="2" borderId="0" xfId="3" applyFont="1" applyFill="1" applyAlignment="1" applyProtection="1">
      <alignment vertical="top" wrapText="1"/>
    </xf>
    <xf numFmtId="165" fontId="2" fillId="0" borderId="0" xfId="0" applyNumberFormat="1" applyFont="1"/>
    <xf numFmtId="2" fontId="2" fillId="0" borderId="0" xfId="0" applyNumberFormat="1" applyFont="1"/>
    <xf numFmtId="0" fontId="61" fillId="0" borderId="0" xfId="0" applyFont="1" applyAlignment="1">
      <alignment horizontal="left"/>
    </xf>
    <xf numFmtId="0" fontId="62" fillId="0" borderId="0" xfId="0" applyFont="1" applyAlignment="1">
      <alignment horizontal="left" vertical="center"/>
    </xf>
    <xf numFmtId="0" fontId="61" fillId="0" borderId="0" xfId="0" applyFont="1" applyAlignment="1">
      <alignment horizontal="left" vertical="center"/>
    </xf>
    <xf numFmtId="0" fontId="49" fillId="7" borderId="1" xfId="0" applyFont="1" applyFill="1" applyBorder="1" applyAlignment="1">
      <alignment vertical="top" wrapText="1"/>
    </xf>
    <xf numFmtId="0" fontId="49" fillId="7" borderId="1" xfId="0" applyFont="1" applyFill="1" applyBorder="1" applyAlignment="1">
      <alignment horizontal="center" vertical="center" wrapText="1"/>
    </xf>
    <xf numFmtId="0" fontId="49" fillId="7" borderId="1" xfId="0" applyFont="1" applyFill="1" applyBorder="1" applyAlignment="1">
      <alignment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54" fillId="7" borderId="1" xfId="0" applyFont="1" applyFill="1" applyBorder="1" applyAlignment="1">
      <alignment vertical="center" wrapText="1"/>
    </xf>
    <xf numFmtId="0" fontId="0" fillId="7" borderId="1" xfId="0" applyFill="1" applyBorder="1" applyAlignment="1">
      <alignment vertical="top" wrapText="1"/>
    </xf>
    <xf numFmtId="0" fontId="27" fillId="7" borderId="1" xfId="0" applyFont="1" applyFill="1" applyBorder="1" applyAlignment="1">
      <alignment horizontal="center" vertical="center" wrapText="1"/>
    </xf>
    <xf numFmtId="0" fontId="27" fillId="7" borderId="1" xfId="0" applyFont="1" applyFill="1" applyBorder="1" applyAlignment="1">
      <alignment vertical="center" wrapText="1"/>
    </xf>
    <xf numFmtId="0" fontId="29" fillId="7" borderId="1" xfId="0" applyFont="1" applyFill="1" applyBorder="1" applyAlignment="1">
      <alignment horizontal="center"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3" fillId="7" borderId="1" xfId="0" applyFont="1" applyFill="1" applyBorder="1" applyAlignment="1">
      <alignment horizontal="left" vertical="center" wrapText="1"/>
    </xf>
    <xf numFmtId="0" fontId="58" fillId="7" borderId="0" xfId="0" applyFont="1" applyFill="1" applyAlignment="1">
      <alignment vertical="center"/>
    </xf>
    <xf numFmtId="0" fontId="57" fillId="7" borderId="0" xfId="0" applyFont="1" applyFill="1" applyAlignment="1">
      <alignment vertical="center"/>
    </xf>
    <xf numFmtId="0" fontId="52" fillId="7" borderId="1" xfId="0" applyFont="1" applyFill="1" applyBorder="1" applyAlignment="1">
      <alignment vertical="center" wrapText="1"/>
    </xf>
    <xf numFmtId="0" fontId="54" fillId="7" borderId="1" xfId="0" applyFont="1" applyFill="1" applyBorder="1" applyAlignment="1">
      <alignment horizontal="center" vertical="center" wrapText="1"/>
    </xf>
    <xf numFmtId="0" fontId="51" fillId="0" borderId="1" xfId="0" applyFont="1" applyBorder="1" applyAlignment="1">
      <alignment horizontal="center" vertical="center" wrapText="1"/>
    </xf>
    <xf numFmtId="0" fontId="49" fillId="7" borderId="2" xfId="0" applyFont="1" applyFill="1" applyBorder="1" applyAlignment="1">
      <alignment vertical="top"/>
    </xf>
    <xf numFmtId="0" fontId="49" fillId="7" borderId="3" xfId="0" applyFont="1" applyFill="1" applyBorder="1" applyAlignment="1">
      <alignment vertical="top"/>
    </xf>
    <xf numFmtId="0" fontId="49" fillId="7" borderId="4" xfId="0" applyFont="1" applyFill="1" applyBorder="1" applyAlignment="1">
      <alignment vertical="top"/>
    </xf>
    <xf numFmtId="0" fontId="49" fillId="7" borderId="2" xfId="0" applyFont="1" applyFill="1" applyBorder="1" applyAlignment="1">
      <alignment horizontal="left" vertical="top"/>
    </xf>
    <xf numFmtId="0" fontId="49" fillId="7" borderId="3" xfId="0" applyFont="1" applyFill="1" applyBorder="1" applyAlignment="1">
      <alignment horizontal="left" vertical="top"/>
    </xf>
    <xf numFmtId="0" fontId="49" fillId="7" borderId="4" xfId="0" applyFont="1" applyFill="1" applyBorder="1" applyAlignment="1">
      <alignment horizontal="left" vertical="top"/>
    </xf>
    <xf numFmtId="0" fontId="49" fillId="7" borderId="1" xfId="0" applyFont="1" applyFill="1" applyBorder="1" applyAlignment="1">
      <alignment horizontal="left" vertical="center" wrapText="1"/>
    </xf>
    <xf numFmtId="0" fontId="54" fillId="7" borderId="1" xfId="0" applyFont="1" applyFill="1" applyBorder="1" applyAlignment="1">
      <alignment horizontal="left" vertical="center" wrapText="1"/>
    </xf>
    <xf numFmtId="0" fontId="53" fillId="0" borderId="1" xfId="0" applyFont="1" applyBorder="1" applyAlignment="1">
      <alignment horizontal="center" vertical="center" wrapText="1"/>
    </xf>
    <xf numFmtId="0" fontId="63" fillId="7" borderId="0" xfId="0" applyFont="1" applyFill="1" applyAlignment="1">
      <alignment vertical="center" wrapText="1"/>
    </xf>
    <xf numFmtId="0" fontId="64" fillId="0" borderId="0" xfId="0" applyFont="1" applyAlignment="1">
      <alignment horizontal="left" vertical="center"/>
    </xf>
    <xf numFmtId="0" fontId="52" fillId="7" borderId="1" xfId="0" applyFont="1" applyFill="1" applyBorder="1" applyAlignment="1">
      <alignment horizontal="center" vertical="center" wrapText="1"/>
    </xf>
    <xf numFmtId="0" fontId="27" fillId="7" borderId="1" xfId="0" applyFont="1" applyFill="1" applyBorder="1" applyAlignment="1">
      <alignment horizontal="left" vertical="center" wrapText="1"/>
    </xf>
    <xf numFmtId="0" fontId="27" fillId="0" borderId="1" xfId="0" applyFont="1" applyBorder="1" applyAlignment="1">
      <alignment horizontal="center" vertical="center" wrapText="1"/>
    </xf>
    <xf numFmtId="0" fontId="34" fillId="7" borderId="1" xfId="0" applyFont="1" applyFill="1" applyBorder="1" applyAlignment="1">
      <alignment horizontal="center" vertical="center" wrapText="1"/>
    </xf>
    <xf numFmtId="0" fontId="34" fillId="0" borderId="1" xfId="0" applyFont="1" applyBorder="1" applyAlignment="1">
      <alignment horizontal="center" vertical="center" wrapText="1"/>
    </xf>
    <xf numFmtId="0" fontId="26" fillId="7" borderId="2" xfId="0" applyFont="1" applyFill="1" applyBorder="1" applyAlignment="1">
      <alignment vertical="center"/>
    </xf>
    <xf numFmtId="0" fontId="26" fillId="7" borderId="3" xfId="0" applyFont="1" applyFill="1" applyBorder="1" applyAlignment="1">
      <alignment vertical="center"/>
    </xf>
    <xf numFmtId="0" fontId="26" fillId="7" borderId="4" xfId="0" applyFont="1" applyFill="1" applyBorder="1" applyAlignment="1">
      <alignment vertical="center"/>
    </xf>
    <xf numFmtId="0" fontId="26" fillId="0" borderId="2" xfId="0" applyFont="1" applyBorder="1" applyAlignment="1">
      <alignment horizontal="left" vertical="center"/>
    </xf>
    <xf numFmtId="0" fontId="26" fillId="0" borderId="3" xfId="0" applyFont="1" applyBorder="1" applyAlignment="1">
      <alignment horizontal="left" vertical="center"/>
    </xf>
    <xf numFmtId="0" fontId="26" fillId="0" borderId="4" xfId="0" applyFont="1" applyBorder="1" applyAlignment="1">
      <alignment horizontal="left" vertical="center"/>
    </xf>
    <xf numFmtId="0" fontId="26" fillId="7" borderId="15" xfId="0" applyFont="1" applyFill="1" applyBorder="1" applyAlignment="1">
      <alignment vertical="center"/>
    </xf>
    <xf numFmtId="0" fontId="26" fillId="7" borderId="14" xfId="0" applyFont="1" applyFill="1" applyBorder="1" applyAlignment="1">
      <alignment vertical="center"/>
    </xf>
    <xf numFmtId="0" fontId="26" fillId="7" borderId="10" xfId="0" applyFont="1" applyFill="1" applyBorder="1" applyAlignment="1">
      <alignment vertical="center"/>
    </xf>
    <xf numFmtId="0" fontId="64" fillId="2" borderId="1" xfId="0" applyFont="1" applyFill="1" applyBorder="1" applyAlignment="1">
      <alignment vertical="top" wrapText="1"/>
    </xf>
    <xf numFmtId="0" fontId="65" fillId="2" borderId="5" xfId="0" applyFont="1" applyFill="1" applyBorder="1" applyAlignment="1">
      <alignment vertical="top" wrapText="1"/>
    </xf>
    <xf numFmtId="0" fontId="64" fillId="2" borderId="6" xfId="0" applyFont="1" applyFill="1" applyBorder="1" applyAlignment="1">
      <alignment horizontal="center" vertical="center" wrapText="1"/>
    </xf>
    <xf numFmtId="0" fontId="64" fillId="2" borderId="2" xfId="0" applyFont="1" applyFill="1" applyBorder="1" applyAlignment="1">
      <alignment wrapText="1"/>
    </xf>
    <xf numFmtId="0" fontId="64" fillId="2" borderId="3" xfId="0" applyFont="1" applyFill="1" applyBorder="1" applyAlignment="1">
      <alignment wrapText="1"/>
    </xf>
    <xf numFmtId="0" fontId="64" fillId="2" borderId="4" xfId="0" applyFont="1" applyFill="1" applyBorder="1" applyAlignment="1">
      <alignment wrapText="1"/>
    </xf>
    <xf numFmtId="0" fontId="64" fillId="2" borderId="2" xfId="0" applyFont="1" applyFill="1" applyBorder="1" applyAlignment="1">
      <alignment horizontal="center" wrapText="1"/>
    </xf>
    <xf numFmtId="0" fontId="64" fillId="2" borderId="3" xfId="0" applyFont="1" applyFill="1" applyBorder="1" applyAlignment="1">
      <alignment horizontal="center" wrapText="1"/>
    </xf>
    <xf numFmtId="0" fontId="64" fillId="2" borderId="4" xfId="0" applyFont="1" applyFill="1" applyBorder="1" applyAlignment="1">
      <alignment horizontal="center" wrapText="1"/>
    </xf>
    <xf numFmtId="0" fontId="64" fillId="2" borderId="14" xfId="0" applyFont="1" applyFill="1" applyBorder="1" applyAlignment="1">
      <alignment wrapText="1"/>
    </xf>
    <xf numFmtId="0" fontId="64" fillId="2" borderId="10" xfId="0" applyFont="1" applyFill="1" applyBorder="1" applyAlignment="1">
      <alignment wrapText="1"/>
    </xf>
    <xf numFmtId="0" fontId="65" fillId="2" borderId="1" xfId="0" applyFont="1" applyFill="1" applyBorder="1" applyAlignment="1">
      <alignment wrapText="1"/>
    </xf>
    <xf numFmtId="0" fontId="0" fillId="7" borderId="1" xfId="0" applyFill="1" applyBorder="1" applyAlignment="1">
      <alignment horizontal="center" wrapText="1"/>
    </xf>
    <xf numFmtId="0" fontId="65" fillId="2" borderId="8" xfId="0" applyFont="1" applyFill="1" applyBorder="1" applyAlignment="1">
      <alignment wrapText="1"/>
    </xf>
    <xf numFmtId="166" fontId="0" fillId="7" borderId="1" xfId="23" applyNumberFormat="1" applyFont="1" applyFill="1" applyBorder="1" applyAlignment="1">
      <alignment horizontal="center" wrapText="1"/>
    </xf>
    <xf numFmtId="0" fontId="65" fillId="2" borderId="5" xfId="0" applyFont="1" applyFill="1" applyBorder="1" applyAlignment="1">
      <alignment wrapText="1"/>
    </xf>
    <xf numFmtId="0" fontId="0" fillId="7" borderId="1" xfId="0" quotePrefix="1" applyFill="1" applyBorder="1" applyAlignment="1">
      <alignment horizontal="center" wrapText="1"/>
    </xf>
    <xf numFmtId="0" fontId="66" fillId="2" borderId="5" xfId="0" applyFont="1" applyFill="1" applyBorder="1" applyAlignment="1">
      <alignment wrapText="1"/>
    </xf>
    <xf numFmtId="2" fontId="65" fillId="7" borderId="1" xfId="0" applyNumberFormat="1" applyFont="1" applyFill="1" applyBorder="1" applyAlignment="1">
      <alignment horizontal="center" wrapText="1"/>
    </xf>
    <xf numFmtId="0" fontId="65" fillId="7" borderId="1" xfId="0" applyFont="1" applyFill="1" applyBorder="1" applyAlignment="1">
      <alignment horizontal="center" wrapText="1"/>
    </xf>
    <xf numFmtId="166" fontId="0" fillId="7" borderId="1" xfId="23" applyNumberFormat="1"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6" xfId="0" applyFill="1" applyBorder="1" applyAlignment="1">
      <alignment horizontal="center" vertical="center" wrapText="1"/>
    </xf>
    <xf numFmtId="0" fontId="65" fillId="2" borderId="6" xfId="0" applyFont="1" applyFill="1" applyBorder="1" applyAlignment="1">
      <alignment horizontal="center" vertical="top" wrapText="1"/>
    </xf>
    <xf numFmtId="0" fontId="64" fillId="2" borderId="2" xfId="0" applyFont="1" applyFill="1" applyBorder="1"/>
    <xf numFmtId="0" fontId="64" fillId="2" borderId="3" xfId="0" applyFont="1" applyFill="1" applyBorder="1"/>
    <xf numFmtId="0" fontId="64" fillId="2" borderId="14" xfId="0" applyFont="1" applyFill="1" applyBorder="1" applyAlignment="1">
      <alignment horizontal="center" wrapText="1"/>
    </xf>
    <xf numFmtId="0" fontId="65" fillId="7" borderId="4" xfId="0" applyFont="1" applyFill="1" applyBorder="1" applyAlignment="1">
      <alignment horizontal="center" wrapText="1"/>
    </xf>
    <xf numFmtId="0" fontId="65" fillId="7" borderId="5" xfId="0" applyFont="1" applyFill="1" applyBorder="1" applyAlignment="1">
      <alignment horizontal="center" wrapText="1"/>
    </xf>
    <xf numFmtId="0" fontId="66" fillId="2" borderId="1" xfId="0" applyFont="1" applyFill="1" applyBorder="1" applyAlignment="1">
      <alignment wrapText="1"/>
    </xf>
    <xf numFmtId="165" fontId="65" fillId="7" borderId="1" xfId="0" applyNumberFormat="1" applyFont="1" applyFill="1" applyBorder="1" applyAlignment="1">
      <alignment horizontal="center" wrapText="1"/>
    </xf>
    <xf numFmtId="0" fontId="64" fillId="2" borderId="15" xfId="0" applyFont="1" applyFill="1" applyBorder="1" applyAlignment="1">
      <alignment vertical="center"/>
    </xf>
    <xf numFmtId="0" fontId="64" fillId="2" borderId="14" xfId="0" applyFont="1" applyFill="1" applyBorder="1" applyAlignment="1">
      <alignment vertical="center"/>
    </xf>
    <xf numFmtId="0" fontId="64" fillId="2" borderId="10" xfId="0" applyFont="1" applyFill="1" applyBorder="1" applyAlignment="1">
      <alignment vertical="center"/>
    </xf>
    <xf numFmtId="165" fontId="65" fillId="7" borderId="4" xfId="0" applyNumberFormat="1" applyFont="1" applyFill="1" applyBorder="1" applyAlignment="1">
      <alignment horizontal="center" wrapText="1"/>
    </xf>
    <xf numFmtId="167" fontId="65" fillId="0" borderId="4" xfId="0" applyNumberFormat="1" applyFont="1" applyBorder="1" applyAlignment="1">
      <alignment horizontal="center" wrapText="1"/>
    </xf>
    <xf numFmtId="3" fontId="65" fillId="0" borderId="1" xfId="0" applyNumberFormat="1" applyFont="1" applyBorder="1" applyAlignment="1">
      <alignment horizontal="center" wrapText="1"/>
    </xf>
    <xf numFmtId="0" fontId="65" fillId="0" borderId="4" xfId="0" applyFont="1" applyBorder="1" applyAlignment="1">
      <alignment horizontal="center" wrapText="1"/>
    </xf>
    <xf numFmtId="0" fontId="65" fillId="0" borderId="1" xfId="0" applyFont="1" applyBorder="1" applyAlignment="1">
      <alignment horizontal="center" wrapText="1"/>
    </xf>
    <xf numFmtId="0" fontId="64" fillId="2" borderId="2" xfId="0" applyFont="1" applyFill="1" applyBorder="1" applyAlignment="1">
      <alignment vertical="center"/>
    </xf>
    <xf numFmtId="0" fontId="64" fillId="2" borderId="3" xfId="0" applyFont="1" applyFill="1" applyBorder="1" applyAlignment="1">
      <alignment vertical="center"/>
    </xf>
    <xf numFmtId="0" fontId="64" fillId="2" borderId="4" xfId="0" applyFont="1" applyFill="1" applyBorder="1" applyAlignment="1">
      <alignment vertical="center"/>
    </xf>
    <xf numFmtId="0" fontId="65" fillId="7" borderId="1" xfId="0" applyFont="1" applyFill="1" applyBorder="1" applyAlignment="1">
      <alignment vertical="center" wrapText="1"/>
    </xf>
    <xf numFmtId="3" fontId="65" fillId="0" borderId="4" xfId="0" applyNumberFormat="1" applyFont="1" applyBorder="1" applyAlignment="1">
      <alignment horizontal="center" wrapText="1"/>
    </xf>
    <xf numFmtId="0" fontId="65" fillId="7" borderId="1" xfId="0" applyFont="1" applyFill="1" applyBorder="1" applyAlignment="1">
      <alignment horizontal="center" vertical="center" wrapText="1"/>
    </xf>
    <xf numFmtId="0" fontId="65" fillId="7" borderId="4" xfId="0" applyFont="1" applyFill="1" applyBorder="1" applyAlignment="1">
      <alignment horizontal="center" vertical="center" wrapText="1"/>
    </xf>
    <xf numFmtId="0" fontId="70" fillId="2" borderId="1" xfId="0" applyFont="1" applyFill="1" applyBorder="1" applyAlignment="1">
      <alignment vertical="top" wrapText="1"/>
    </xf>
    <xf numFmtId="0" fontId="71" fillId="2" borderId="1" xfId="0" applyFont="1" applyFill="1" applyBorder="1" applyAlignment="1">
      <alignment vertical="top" wrapText="1"/>
    </xf>
    <xf numFmtId="0" fontId="70" fillId="2" borderId="1" xfId="0" applyFont="1" applyFill="1" applyBorder="1" applyAlignment="1">
      <alignment horizontal="center" vertical="center" wrapText="1"/>
    </xf>
    <xf numFmtId="0" fontId="70" fillId="0" borderId="1" xfId="0" applyFont="1" applyBorder="1" applyAlignment="1">
      <alignment horizontal="center" vertical="center" wrapText="1"/>
    </xf>
    <xf numFmtId="0" fontId="70" fillId="2" borderId="1" xfId="0" applyFont="1" applyFill="1" applyBorder="1"/>
    <xf numFmtId="0" fontId="70" fillId="2" borderId="1" xfId="0" applyFont="1" applyFill="1" applyBorder="1" applyAlignment="1">
      <alignment horizontal="center" wrapText="1"/>
    </xf>
    <xf numFmtId="0" fontId="70" fillId="2" borderId="1" xfId="0" applyFont="1" applyFill="1" applyBorder="1" applyAlignment="1">
      <alignment wrapText="1"/>
    </xf>
    <xf numFmtId="0" fontId="71" fillId="2" borderId="1" xfId="0" applyFont="1" applyFill="1" applyBorder="1" applyAlignment="1">
      <alignment wrapText="1"/>
    </xf>
    <xf numFmtId="0" fontId="72" fillId="7" borderId="1" xfId="0" applyFont="1" applyFill="1" applyBorder="1" applyAlignment="1">
      <alignment horizontal="center" wrapText="1"/>
    </xf>
    <xf numFmtId="0" fontId="72" fillId="0" borderId="1" xfId="0" applyFont="1" applyBorder="1" applyAlignment="1">
      <alignment horizontal="center" wrapText="1"/>
    </xf>
    <xf numFmtId="0" fontId="71" fillId="0" borderId="1" xfId="0" applyFont="1" applyBorder="1" applyAlignment="1">
      <alignment wrapText="1"/>
    </xf>
    <xf numFmtId="0" fontId="73" fillId="2" borderId="1" xfId="0" applyFont="1" applyFill="1" applyBorder="1" applyAlignment="1">
      <alignment wrapText="1"/>
    </xf>
    <xf numFmtId="1" fontId="72" fillId="7" borderId="1" xfId="0" applyNumberFormat="1" applyFont="1" applyFill="1" applyBorder="1" applyAlignment="1">
      <alignment horizontal="center" wrapText="1"/>
    </xf>
    <xf numFmtId="0" fontId="70" fillId="2" borderId="1" xfId="0" applyFont="1" applyFill="1" applyBorder="1" applyAlignment="1">
      <alignment vertical="center"/>
    </xf>
    <xf numFmtId="3" fontId="72" fillId="0" borderId="1" xfId="0" applyNumberFormat="1" applyFont="1" applyBorder="1" applyAlignment="1">
      <alignment horizontal="center" wrapText="1"/>
    </xf>
    <xf numFmtId="0" fontId="72" fillId="0" borderId="1" xfId="0" applyFont="1" applyBorder="1" applyAlignment="1">
      <alignment vertical="center" wrapText="1"/>
    </xf>
    <xf numFmtId="0" fontId="72" fillId="0" borderId="1" xfId="0" applyFont="1" applyBorder="1" applyAlignment="1">
      <alignment horizontal="center" vertical="center" wrapText="1"/>
    </xf>
    <xf numFmtId="0" fontId="72" fillId="7" borderId="1" xfId="0" applyFont="1" applyFill="1" applyBorder="1" applyAlignment="1">
      <alignment vertical="center" wrapText="1"/>
    </xf>
    <xf numFmtId="0" fontId="72" fillId="7" borderId="1" xfId="0" applyFont="1" applyFill="1" applyBorder="1" applyAlignment="1">
      <alignment horizontal="center" vertical="center" wrapText="1"/>
    </xf>
    <xf numFmtId="0" fontId="0" fillId="0" borderId="0" xfId="0" applyAlignment="1">
      <alignment vertical="center"/>
    </xf>
    <xf numFmtId="0" fontId="4" fillId="2" borderId="0" xfId="0" applyFont="1" applyFill="1" applyAlignment="1">
      <alignment vertical="top" wrapText="1"/>
    </xf>
    <xf numFmtId="1" fontId="2" fillId="2" borderId="0" xfId="0" applyNumberFormat="1" applyFont="1" applyFill="1" applyAlignment="1">
      <alignment horizontal="center" vertical="top" wrapText="1"/>
    </xf>
    <xf numFmtId="0" fontId="2" fillId="0" borderId="0" xfId="0" applyFont="1" applyAlignment="1">
      <alignment vertical="center"/>
    </xf>
    <xf numFmtId="0" fontId="26" fillId="0" borderId="0" xfId="0" applyFont="1" applyAlignment="1">
      <alignment vertical="center" wrapText="1"/>
    </xf>
    <xf numFmtId="0" fontId="75"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wrapText="1"/>
    </xf>
    <xf numFmtId="0" fontId="2" fillId="2" borderId="0" xfId="0" applyFont="1" applyFill="1" applyAlignment="1">
      <alignment vertical="center"/>
    </xf>
    <xf numFmtId="0" fontId="75" fillId="2" borderId="1" xfId="0" applyFont="1" applyFill="1" applyBorder="1" applyAlignment="1">
      <alignment vertical="center" wrapText="1"/>
    </xf>
    <xf numFmtId="0" fontId="3" fillId="2" borderId="0" xfId="0" applyFont="1" applyFill="1" applyAlignment="1">
      <alignment horizontal="center" vertical="center" wrapText="1"/>
    </xf>
    <xf numFmtId="0" fontId="3" fillId="2" borderId="0" xfId="0" applyFont="1" applyFill="1" applyAlignment="1">
      <alignment vertical="center" wrapText="1"/>
    </xf>
    <xf numFmtId="0" fontId="76" fillId="2" borderId="5" xfId="0" applyFont="1" applyFill="1" applyBorder="1" applyAlignment="1">
      <alignment vertical="center" wrapText="1"/>
    </xf>
    <xf numFmtId="0" fontId="75" fillId="2" borderId="6" xfId="0" applyFont="1" applyFill="1" applyBorder="1" applyAlignment="1">
      <alignment horizontal="center" vertical="center" wrapText="1"/>
    </xf>
    <xf numFmtId="0" fontId="75" fillId="2" borderId="1" xfId="0" applyFont="1" applyFill="1" applyBorder="1" applyAlignment="1">
      <alignment horizontal="center" vertical="center" wrapText="1"/>
    </xf>
    <xf numFmtId="0" fontId="4" fillId="2" borderId="0" xfId="0" applyFont="1" applyFill="1" applyAlignment="1">
      <alignment vertical="center" wrapText="1"/>
    </xf>
    <xf numFmtId="0" fontId="75" fillId="2" borderId="14" xfId="0" applyFont="1" applyFill="1" applyBorder="1" applyAlignment="1">
      <alignment horizontal="center" vertical="center" wrapText="1"/>
    </xf>
    <xf numFmtId="0" fontId="75" fillId="2" borderId="14" xfId="0" applyFont="1" applyFill="1" applyBorder="1" applyAlignment="1">
      <alignment vertical="center" wrapText="1"/>
    </xf>
    <xf numFmtId="0" fontId="75" fillId="2" borderId="10" xfId="0" applyFont="1" applyFill="1" applyBorder="1" applyAlignment="1">
      <alignment horizontal="center" vertical="center" wrapText="1"/>
    </xf>
    <xf numFmtId="0" fontId="26" fillId="7" borderId="8" xfId="0" applyFont="1" applyFill="1" applyBorder="1" applyAlignment="1">
      <alignment vertical="center" wrapText="1"/>
    </xf>
    <xf numFmtId="0" fontId="76" fillId="2" borderId="1" xfId="0" applyFont="1" applyFill="1" applyBorder="1" applyAlignment="1">
      <alignment vertical="center" wrapText="1"/>
    </xf>
    <xf numFmtId="0" fontId="27" fillId="7" borderId="8"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77" fillId="2" borderId="0" xfId="0" applyFont="1" applyFill="1" applyAlignment="1">
      <alignment horizontal="center" vertical="center" wrapText="1"/>
    </xf>
    <xf numFmtId="0" fontId="76" fillId="2" borderId="8" xfId="0" applyFont="1" applyFill="1" applyBorder="1" applyAlignment="1">
      <alignment vertical="center" wrapText="1"/>
    </xf>
    <xf numFmtId="0" fontId="2" fillId="2" borderId="0" xfId="0" quotePrefix="1" applyFont="1" applyFill="1" applyAlignment="1">
      <alignment horizontal="center" vertical="center" wrapText="1"/>
    </xf>
    <xf numFmtId="9" fontId="27" fillId="7" borderId="1" xfId="24" applyFont="1" applyFill="1" applyBorder="1" applyAlignment="1">
      <alignment horizontal="center" vertical="center" wrapText="1"/>
    </xf>
    <xf numFmtId="0" fontId="78" fillId="2" borderId="5" xfId="0" applyFont="1" applyFill="1" applyBorder="1" applyAlignment="1">
      <alignment vertical="center" wrapText="1"/>
    </xf>
    <xf numFmtId="0" fontId="41" fillId="7" borderId="1" xfId="0" applyFont="1" applyFill="1" applyBorder="1" applyAlignment="1">
      <alignment vertical="center" wrapText="1"/>
    </xf>
    <xf numFmtId="0" fontId="2" fillId="2" borderId="1" xfId="0" applyFont="1" applyFill="1" applyBorder="1" applyAlignment="1">
      <alignment vertical="center" wrapText="1"/>
    </xf>
    <xf numFmtId="0" fontId="27" fillId="7" borderId="8" xfId="0" applyFont="1" applyFill="1" applyBorder="1" applyAlignment="1">
      <alignment vertical="center" wrapText="1"/>
    </xf>
    <xf numFmtId="0" fontId="2" fillId="2" borderId="5" xfId="0" applyFont="1" applyFill="1" applyBorder="1" applyAlignment="1">
      <alignment vertical="center" wrapText="1"/>
    </xf>
    <xf numFmtId="165" fontId="2" fillId="2" borderId="0" xfId="0" applyNumberFormat="1" applyFont="1" applyFill="1" applyAlignment="1">
      <alignment horizontal="center" vertical="center" wrapText="1"/>
    </xf>
    <xf numFmtId="168" fontId="27" fillId="7" borderId="1" xfId="0" applyNumberFormat="1" applyFont="1" applyFill="1" applyBorder="1" applyAlignment="1">
      <alignment horizontal="center" vertical="center" wrapText="1"/>
    </xf>
    <xf numFmtId="2" fontId="2" fillId="2" borderId="0" xfId="0" applyNumberFormat="1" applyFont="1" applyFill="1" applyAlignment="1">
      <alignment horizontal="center" vertical="center" wrapText="1"/>
    </xf>
    <xf numFmtId="0" fontId="2" fillId="0" borderId="8" xfId="0" applyFont="1" applyBorder="1" applyAlignment="1">
      <alignment vertical="center"/>
    </xf>
    <xf numFmtId="1" fontId="2" fillId="2" borderId="0" xfId="0" applyNumberFormat="1" applyFont="1" applyFill="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5" fillId="2" borderId="0" xfId="0" applyFont="1" applyFill="1" applyAlignment="1">
      <alignment vertical="center"/>
    </xf>
    <xf numFmtId="0" fontId="2" fillId="2" borderId="0" xfId="0" applyFont="1" applyFill="1" applyAlignment="1">
      <alignment horizontal="center" vertical="center"/>
    </xf>
    <xf numFmtId="0" fontId="2" fillId="2" borderId="0" xfId="0" applyFont="1" applyFill="1" applyAlignment="1">
      <alignment horizontal="right" vertical="center"/>
    </xf>
    <xf numFmtId="0" fontId="0" fillId="2" borderId="0" xfId="0" applyFill="1" applyAlignment="1">
      <alignment vertical="center" wrapText="1"/>
    </xf>
    <xf numFmtId="0" fontId="60" fillId="2" borderId="0" xfId="3" applyFont="1" applyFill="1" applyAlignment="1" applyProtection="1">
      <alignment vertical="center" wrapText="1"/>
    </xf>
    <xf numFmtId="0" fontId="0" fillId="2" borderId="0" xfId="0" applyFill="1" applyAlignment="1">
      <alignment horizontal="center" vertical="center" wrapText="1"/>
    </xf>
    <xf numFmtId="165" fontId="2" fillId="0" borderId="0" xfId="0" applyNumberFormat="1" applyFont="1" applyAlignment="1">
      <alignment vertical="center"/>
    </xf>
    <xf numFmtId="2" fontId="2" fillId="0" borderId="0" xfId="0" applyNumberFormat="1" applyFont="1" applyAlignment="1">
      <alignment vertical="center"/>
    </xf>
    <xf numFmtId="0" fontId="76" fillId="0" borderId="0" xfId="0" applyFont="1"/>
    <xf numFmtId="0" fontId="26" fillId="0" borderId="0" xfId="0" applyFont="1" applyAlignment="1">
      <alignment vertical="center"/>
    </xf>
    <xf numFmtId="0" fontId="75" fillId="0" borderId="0" xfId="0" applyFont="1"/>
    <xf numFmtId="0" fontId="82" fillId="0" borderId="0" xfId="0" applyFont="1"/>
    <xf numFmtId="0" fontId="76" fillId="2" borderId="0" xfId="0" applyFont="1" applyFill="1"/>
    <xf numFmtId="0" fontId="75" fillId="2" borderId="1" xfId="0" applyFont="1" applyFill="1" applyBorder="1" applyAlignment="1">
      <alignment vertical="top" wrapText="1"/>
    </xf>
    <xf numFmtId="0" fontId="75" fillId="2" borderId="0" xfId="0" applyFont="1" applyFill="1" applyAlignment="1">
      <alignment horizontal="center" vertical="top" wrapText="1"/>
    </xf>
    <xf numFmtId="0" fontId="75" fillId="2" borderId="0" xfId="0" applyFont="1" applyFill="1" applyAlignment="1">
      <alignment vertical="top" wrapText="1"/>
    </xf>
    <xf numFmtId="0" fontId="76" fillId="2" borderId="5" xfId="0" applyFont="1" applyFill="1" applyBorder="1" applyAlignment="1">
      <alignment vertical="top" wrapText="1"/>
    </xf>
    <xf numFmtId="0" fontId="30" fillId="0" borderId="0" xfId="0" applyFont="1" applyAlignment="1">
      <alignment vertical="center" wrapText="1"/>
    </xf>
    <xf numFmtId="0" fontId="76" fillId="2" borderId="0" xfId="0" applyFont="1" applyFill="1" applyAlignment="1">
      <alignment vertical="top" wrapText="1"/>
    </xf>
    <xf numFmtId="0" fontId="75" fillId="2" borderId="14" xfId="0" applyFont="1" applyFill="1" applyBorder="1" applyAlignment="1">
      <alignment horizontal="center" wrapText="1"/>
    </xf>
    <xf numFmtId="0" fontId="75" fillId="2" borderId="14" xfId="0" applyFont="1" applyFill="1" applyBorder="1" applyAlignment="1">
      <alignment wrapText="1"/>
    </xf>
    <xf numFmtId="0" fontId="75" fillId="2" borderId="10" xfId="0" applyFont="1" applyFill="1" applyBorder="1" applyAlignment="1">
      <alignment wrapText="1"/>
    </xf>
    <xf numFmtId="0" fontId="76" fillId="2" borderId="1" xfId="0" applyFont="1" applyFill="1" applyBorder="1" applyAlignment="1">
      <alignment wrapText="1"/>
    </xf>
    <xf numFmtId="0" fontId="27" fillId="7" borderId="1" xfId="0" applyFont="1" applyFill="1" applyBorder="1" applyAlignment="1">
      <alignment horizontal="center" wrapText="1"/>
    </xf>
    <xf numFmtId="0" fontId="76" fillId="2" borderId="0" xfId="0" applyFont="1" applyFill="1" applyAlignment="1">
      <alignment horizontal="center" vertical="top" wrapText="1"/>
    </xf>
    <xf numFmtId="0" fontId="83" fillId="2" borderId="0" xfId="0" applyFont="1" applyFill="1" applyAlignment="1">
      <alignment horizontal="center" vertical="top" wrapText="1"/>
    </xf>
    <xf numFmtId="0" fontId="76" fillId="2" borderId="8" xfId="0" applyFont="1" applyFill="1" applyBorder="1" applyAlignment="1">
      <alignment wrapText="1"/>
    </xf>
    <xf numFmtId="0" fontId="76" fillId="2" borderId="0" xfId="0" quotePrefix="1" applyFont="1" applyFill="1" applyAlignment="1">
      <alignment horizontal="center" vertical="top" wrapText="1"/>
    </xf>
    <xf numFmtId="0" fontId="76" fillId="2" borderId="5" xfId="0" applyFont="1" applyFill="1" applyBorder="1" applyAlignment="1">
      <alignment wrapText="1"/>
    </xf>
    <xf numFmtId="9" fontId="27" fillId="7" borderId="1" xfId="0" applyNumberFormat="1" applyFont="1" applyFill="1" applyBorder="1" applyAlignment="1">
      <alignment horizontal="center" wrapText="1"/>
    </xf>
    <xf numFmtId="0" fontId="27" fillId="7" borderId="1" xfId="0" applyFont="1" applyFill="1" applyBorder="1" applyAlignment="1">
      <alignment wrapText="1"/>
    </xf>
    <xf numFmtId="0" fontId="78" fillId="2" borderId="5" xfId="0" applyFont="1" applyFill="1" applyBorder="1" applyAlignment="1">
      <alignment wrapText="1"/>
    </xf>
    <xf numFmtId="0" fontId="30" fillId="7" borderId="1" xfId="0" applyFont="1" applyFill="1" applyBorder="1" applyAlignment="1">
      <alignment wrapText="1"/>
    </xf>
    <xf numFmtId="165" fontId="76" fillId="2" borderId="0" xfId="0" applyNumberFormat="1" applyFont="1" applyFill="1" applyAlignment="1">
      <alignment horizontal="center" vertical="top" wrapText="1"/>
    </xf>
    <xf numFmtId="2" fontId="76" fillId="2" borderId="0" xfId="0" applyNumberFormat="1" applyFont="1" applyFill="1" applyAlignment="1">
      <alignment horizontal="center" vertical="top" wrapText="1"/>
    </xf>
    <xf numFmtId="1" fontId="76" fillId="2" borderId="0" xfId="0" applyNumberFormat="1" applyFont="1" applyFill="1" applyAlignment="1">
      <alignment horizontal="center" vertical="top" wrapText="1"/>
    </xf>
    <xf numFmtId="0" fontId="76" fillId="2" borderId="6" xfId="0" applyFont="1" applyFill="1" applyBorder="1" applyAlignment="1">
      <alignment horizontal="center" vertical="top" wrapText="1"/>
    </xf>
    <xf numFmtId="0" fontId="75" fillId="2" borderId="0" xfId="0" applyFont="1" applyFill="1"/>
    <xf numFmtId="0" fontId="76" fillId="2" borderId="0" xfId="0" applyFont="1" applyFill="1" applyAlignment="1">
      <alignment horizontal="right" vertical="top"/>
    </xf>
    <xf numFmtId="0" fontId="76" fillId="2" borderId="0" xfId="0" applyFont="1" applyFill="1" applyAlignment="1">
      <alignment wrapText="1"/>
    </xf>
    <xf numFmtId="0" fontId="76" fillId="2" borderId="0" xfId="0" applyFont="1" applyFill="1" applyAlignment="1">
      <alignment vertical="top"/>
    </xf>
    <xf numFmtId="0" fontId="76" fillId="2" borderId="0" xfId="0" applyFont="1" applyFill="1" applyAlignment="1">
      <alignment vertical="justify" wrapText="1"/>
    </xf>
    <xf numFmtId="0" fontId="82" fillId="2" borderId="0" xfId="0" applyFont="1" applyFill="1" applyAlignment="1">
      <alignment vertical="top" wrapText="1"/>
    </xf>
    <xf numFmtId="0" fontId="85" fillId="2" borderId="0" xfId="3" applyFont="1" applyFill="1" applyAlignment="1" applyProtection="1">
      <alignment vertical="top" wrapText="1"/>
    </xf>
    <xf numFmtId="0" fontId="76" fillId="0" borderId="0" xfId="0" applyFont="1" applyAlignment="1">
      <alignment vertical="top"/>
    </xf>
    <xf numFmtId="165" fontId="76" fillId="0" borderId="0" xfId="0" applyNumberFormat="1" applyFont="1"/>
    <xf numFmtId="2" fontId="76" fillId="0" borderId="0" xfId="0" applyNumberFormat="1" applyFont="1"/>
    <xf numFmtId="0" fontId="3" fillId="2" borderId="6" xfId="0" applyFont="1" applyFill="1" applyBorder="1" applyAlignment="1">
      <alignment horizontal="center" vertical="center" wrapText="1"/>
    </xf>
    <xf numFmtId="0" fontId="3" fillId="2" borderId="14" xfId="0" applyFont="1" applyFill="1" applyBorder="1" applyAlignment="1">
      <alignment horizontal="center" wrapText="1"/>
    </xf>
    <xf numFmtId="0" fontId="3" fillId="2" borderId="14" xfId="0" applyFont="1" applyFill="1" applyBorder="1" applyAlignment="1">
      <alignment wrapText="1"/>
    </xf>
    <xf numFmtId="0" fontId="3" fillId="2" borderId="10" xfId="0" applyFont="1" applyFill="1" applyBorder="1" applyAlignment="1">
      <alignment wrapText="1"/>
    </xf>
    <xf numFmtId="0" fontId="26" fillId="2" borderId="0" xfId="0" applyFont="1" applyFill="1" applyAlignment="1">
      <alignment vertical="center" wrapText="1"/>
    </xf>
    <xf numFmtId="0" fontId="2" fillId="2" borderId="1" xfId="0" applyFont="1" applyFill="1" applyBorder="1" applyAlignment="1">
      <alignment wrapText="1"/>
    </xf>
    <xf numFmtId="0" fontId="27" fillId="2" borderId="1" xfId="0" applyFont="1" applyFill="1" applyBorder="1" applyAlignment="1">
      <alignment horizontal="center" wrapText="1"/>
    </xf>
    <xf numFmtId="0" fontId="27" fillId="2" borderId="0" xfId="0" applyFont="1" applyFill="1" applyAlignment="1">
      <alignment horizontal="center" vertical="center" wrapText="1"/>
    </xf>
    <xf numFmtId="0" fontId="77" fillId="2" borderId="0" xfId="0" applyFont="1" applyFill="1" applyAlignment="1">
      <alignment horizontal="center" vertical="top" wrapText="1"/>
    </xf>
    <xf numFmtId="0" fontId="2" fillId="2" borderId="8" xfId="0" applyFont="1" applyFill="1" applyBorder="1" applyAlignment="1">
      <alignment wrapText="1"/>
    </xf>
    <xf numFmtId="0" fontId="27" fillId="2" borderId="1" xfId="0" applyFont="1" applyFill="1" applyBorder="1" applyAlignment="1">
      <alignment horizontal="center" vertical="center" wrapText="1"/>
    </xf>
    <xf numFmtId="0" fontId="2" fillId="2" borderId="5" xfId="0" applyFont="1" applyFill="1" applyBorder="1" applyAlignment="1">
      <alignment wrapText="1"/>
    </xf>
    <xf numFmtId="9" fontId="27" fillId="2" borderId="1" xfId="0" applyNumberFormat="1" applyFont="1" applyFill="1" applyBorder="1" applyAlignment="1">
      <alignment horizontal="center" wrapText="1"/>
    </xf>
    <xf numFmtId="0" fontId="27" fillId="2" borderId="1" xfId="0" applyFont="1" applyFill="1" applyBorder="1" applyAlignment="1">
      <alignment wrapText="1"/>
    </xf>
    <xf numFmtId="0" fontId="86" fillId="2" borderId="5" xfId="0" applyFont="1" applyFill="1" applyBorder="1" applyAlignment="1">
      <alignment wrapText="1"/>
    </xf>
    <xf numFmtId="9" fontId="27" fillId="2" borderId="1" xfId="24" applyFont="1" applyFill="1" applyBorder="1" applyAlignment="1">
      <alignment horizontal="center" vertical="center" wrapText="1"/>
    </xf>
    <xf numFmtId="0" fontId="41" fillId="2" borderId="1" xfId="0" applyFont="1" applyFill="1" applyBorder="1" applyAlignment="1">
      <alignment wrapText="1"/>
    </xf>
    <xf numFmtId="0" fontId="27" fillId="2" borderId="0" xfId="0" applyFont="1" applyFill="1" applyAlignment="1">
      <alignment vertical="center" wrapText="1"/>
    </xf>
    <xf numFmtId="165" fontId="2" fillId="2" borderId="0" xfId="0" applyNumberFormat="1" applyFont="1" applyFill="1" applyAlignment="1">
      <alignment horizontal="center" vertical="top" wrapText="1"/>
    </xf>
    <xf numFmtId="2" fontId="2" fillId="2" borderId="0" xfId="0" applyNumberFormat="1" applyFont="1" applyFill="1" applyAlignment="1">
      <alignment horizontal="center" vertical="top" wrapText="1"/>
    </xf>
    <xf numFmtId="0" fontId="88" fillId="2" borderId="17" xfId="0" applyFont="1" applyFill="1" applyBorder="1" applyAlignment="1">
      <alignment horizontal="center" vertical="center" wrapText="1"/>
    </xf>
    <xf numFmtId="0" fontId="2" fillId="2" borderId="0" xfId="0" applyFont="1" applyFill="1" applyAlignment="1">
      <alignment vertical="justify" wrapText="1"/>
    </xf>
    <xf numFmtId="0" fontId="18" fillId="0" borderId="0" xfId="0" applyFont="1" applyAlignment="1">
      <alignment horizontal="left" vertical="top" wrapText="1"/>
    </xf>
    <xf numFmtId="0" fontId="2" fillId="2" borderId="0" xfId="0" applyFont="1" applyFill="1" applyAlignment="1">
      <alignment horizontal="left" vertical="top" wrapText="1"/>
    </xf>
    <xf numFmtId="0" fontId="64" fillId="2" borderId="2" xfId="0" applyFont="1" applyFill="1" applyBorder="1" applyAlignment="1">
      <alignment horizontal="left" vertical="center" wrapText="1"/>
    </xf>
    <xf numFmtId="0" fontId="64" fillId="2" borderId="3" xfId="0" applyFont="1" applyFill="1" applyBorder="1" applyAlignment="1">
      <alignment horizontal="left" vertical="center" wrapText="1"/>
    </xf>
    <xf numFmtId="0" fontId="64" fillId="2" borderId="4" xfId="0" applyFont="1" applyFill="1" applyBorder="1" applyAlignment="1">
      <alignment horizontal="left" vertical="center" wrapText="1"/>
    </xf>
    <xf numFmtId="0" fontId="0" fillId="7" borderId="2" xfId="0" applyFill="1" applyBorder="1" applyAlignment="1">
      <alignment horizontal="center" vertical="center" wrapText="1"/>
    </xf>
    <xf numFmtId="0" fontId="0" fillId="7" borderId="3" xfId="0" applyFill="1" applyBorder="1" applyAlignment="1">
      <alignment horizontal="center" vertical="center" wrapText="1"/>
    </xf>
    <xf numFmtId="0" fontId="0" fillId="7" borderId="4" xfId="0" applyFill="1" applyBorder="1" applyAlignment="1">
      <alignment horizontal="center" vertical="center" wrapText="1"/>
    </xf>
    <xf numFmtId="0" fontId="2" fillId="0" borderId="0" xfId="0" applyFont="1" applyAlignment="1">
      <alignment horizontal="left" vertical="top" wrapText="1"/>
    </xf>
    <xf numFmtId="0" fontId="64" fillId="2" borderId="2" xfId="0" applyFont="1" applyFill="1" applyBorder="1" applyAlignment="1">
      <alignment horizontal="center" vertical="top" wrapText="1"/>
    </xf>
    <xf numFmtId="0" fontId="64" fillId="2" borderId="3" xfId="0" applyFont="1" applyFill="1" applyBorder="1" applyAlignment="1">
      <alignment horizontal="center" vertical="top" wrapText="1"/>
    </xf>
    <xf numFmtId="0" fontId="64" fillId="2" borderId="4" xfId="0" applyFont="1" applyFill="1" applyBorder="1" applyAlignment="1">
      <alignment horizontal="center" vertical="top" wrapText="1"/>
    </xf>
    <xf numFmtId="0" fontId="0" fillId="7" borderId="1" xfId="0" applyFill="1" applyBorder="1" applyAlignment="1">
      <alignment horizontal="center" wrapText="1"/>
    </xf>
    <xf numFmtId="0" fontId="2" fillId="2" borderId="0" xfId="0" applyFont="1" applyFill="1" applyAlignment="1">
      <alignment vertical="top" wrapText="1"/>
    </xf>
    <xf numFmtId="0" fontId="64" fillId="2" borderId="7" xfId="0" applyFont="1" applyFill="1" applyBorder="1" applyAlignment="1">
      <alignment horizontal="left" vertical="center" wrapText="1"/>
    </xf>
    <xf numFmtId="0" fontId="64" fillId="2" borderId="16" xfId="0" applyFont="1" applyFill="1" applyBorder="1" applyAlignment="1">
      <alignment horizontal="left" vertical="center" wrapText="1"/>
    </xf>
    <xf numFmtId="0" fontId="64" fillId="2" borderId="6" xfId="0" applyFont="1" applyFill="1" applyBorder="1" applyAlignment="1">
      <alignment horizontal="left" vertical="center" wrapText="1"/>
    </xf>
    <xf numFmtId="0" fontId="65" fillId="7" borderId="10" xfId="0" applyFont="1" applyFill="1" applyBorder="1" applyAlignment="1">
      <alignment horizontal="center" wrapText="1"/>
    </xf>
    <xf numFmtId="0" fontId="65" fillId="7" borderId="9" xfId="0" applyFont="1" applyFill="1" applyBorder="1" applyAlignment="1">
      <alignment horizontal="center" wrapText="1"/>
    </xf>
    <xf numFmtId="0" fontId="65" fillId="7" borderId="15" xfId="0" applyFont="1" applyFill="1" applyBorder="1" applyAlignment="1">
      <alignment horizontal="center" wrapText="1"/>
    </xf>
    <xf numFmtId="0" fontId="64" fillId="2" borderId="1" xfId="0" applyFont="1" applyFill="1" applyBorder="1" applyAlignment="1">
      <alignment horizontal="center" vertical="top" wrapText="1"/>
    </xf>
    <xf numFmtId="0" fontId="65" fillId="7" borderId="4" xfId="0" applyFont="1" applyFill="1" applyBorder="1" applyAlignment="1">
      <alignment horizontal="center" wrapText="1"/>
    </xf>
    <xf numFmtId="0" fontId="65" fillId="7" borderId="1" xfId="0" applyFont="1" applyFill="1" applyBorder="1" applyAlignment="1">
      <alignment horizontal="center" wrapText="1"/>
    </xf>
    <xf numFmtId="0" fontId="65" fillId="7" borderId="2" xfId="0" applyFont="1" applyFill="1" applyBorder="1" applyAlignment="1">
      <alignment horizontal="center" wrapText="1"/>
    </xf>
    <xf numFmtId="0" fontId="70" fillId="2" borderId="1" xfId="0" applyFont="1" applyFill="1" applyBorder="1" applyAlignment="1">
      <alignment horizontal="left" vertical="center" wrapText="1"/>
    </xf>
    <xf numFmtId="0" fontId="0" fillId="2" borderId="0" xfId="0" applyFill="1" applyAlignment="1">
      <alignment horizontal="center" vertical="top" wrapText="1"/>
    </xf>
    <xf numFmtId="0" fontId="3" fillId="2" borderId="0" xfId="0" applyFont="1" applyFill="1" applyAlignment="1">
      <alignment vertical="top" wrapText="1"/>
    </xf>
    <xf numFmtId="0" fontId="0" fillId="2" borderId="0" xfId="0" applyFill="1" applyAlignment="1">
      <alignment vertical="top" wrapText="1"/>
    </xf>
    <xf numFmtId="0" fontId="70" fillId="2" borderId="1" xfId="0" applyFont="1" applyFill="1" applyBorder="1" applyAlignment="1">
      <alignment horizontal="center" vertical="top" wrapText="1"/>
    </xf>
    <xf numFmtId="0" fontId="2" fillId="0" borderId="0" xfId="0" applyFont="1" applyAlignment="1">
      <alignment vertical="top" wrapText="1"/>
    </xf>
    <xf numFmtId="0" fontId="2" fillId="0" borderId="0" xfId="0" applyFont="1" applyAlignment="1">
      <alignment vertical="top"/>
    </xf>
    <xf numFmtId="0" fontId="0" fillId="0" borderId="0" xfId="0" applyAlignment="1">
      <alignment vertical="top" wrapText="1"/>
    </xf>
    <xf numFmtId="0" fontId="70" fillId="2" borderId="2" xfId="0" applyFont="1" applyFill="1" applyBorder="1" applyAlignment="1">
      <alignment horizontal="center" vertical="center" wrapText="1"/>
    </xf>
    <xf numFmtId="0" fontId="70" fillId="2" borderId="4" xfId="0" applyFont="1" applyFill="1" applyBorder="1" applyAlignment="1">
      <alignment horizontal="center" vertical="center" wrapText="1"/>
    </xf>
    <xf numFmtId="0" fontId="72" fillId="7" borderId="1" xfId="0" applyFont="1" applyFill="1" applyBorder="1" applyAlignment="1">
      <alignment horizontal="center" wrapText="1"/>
    </xf>
    <xf numFmtId="0" fontId="3" fillId="2" borderId="0" xfId="0" applyFont="1" applyFill="1" applyAlignment="1">
      <alignment horizontal="center" vertical="center" wrapText="1"/>
    </xf>
    <xf numFmtId="0" fontId="0" fillId="2" borderId="0" xfId="0" applyFill="1" applyAlignment="1">
      <alignment horizontal="center" vertical="center" wrapText="1"/>
    </xf>
    <xf numFmtId="0" fontId="75" fillId="2" borderId="2" xfId="0" applyFont="1" applyFill="1" applyBorder="1" applyAlignment="1">
      <alignment horizontal="center" vertical="center" wrapText="1"/>
    </xf>
    <xf numFmtId="0" fontId="75" fillId="2" borderId="4" xfId="0" applyFont="1" applyFill="1" applyBorder="1" applyAlignment="1">
      <alignment horizontal="center" vertical="center" wrapText="1"/>
    </xf>
    <xf numFmtId="0" fontId="75" fillId="2" borderId="2" xfId="0" applyFont="1" applyFill="1" applyBorder="1" applyAlignment="1">
      <alignment horizontal="left" vertical="center" wrapText="1"/>
    </xf>
    <xf numFmtId="0" fontId="75" fillId="2" borderId="3" xfId="0" applyFont="1" applyFill="1" applyBorder="1" applyAlignment="1">
      <alignment horizontal="left" vertical="center" wrapText="1"/>
    </xf>
    <xf numFmtId="0" fontId="3" fillId="2" borderId="0" xfId="0" applyFont="1" applyFill="1" applyAlignment="1">
      <alignment vertical="center" wrapText="1"/>
    </xf>
    <xf numFmtId="0" fontId="75" fillId="2" borderId="3" xfId="0" applyFont="1" applyFill="1" applyBorder="1" applyAlignment="1">
      <alignment horizontal="center" vertical="center" wrapText="1"/>
    </xf>
    <xf numFmtId="17" fontId="5" fillId="2" borderId="0" xfId="0" quotePrefix="1" applyNumberFormat="1" applyFont="1" applyFill="1" applyAlignment="1">
      <alignment horizontal="center" vertical="center" wrapText="1"/>
    </xf>
    <xf numFmtId="0" fontId="0" fillId="2" borderId="0" xfId="0" applyFill="1" applyAlignment="1">
      <alignment vertical="center" wrapText="1"/>
    </xf>
    <xf numFmtId="0" fontId="27" fillId="7" borderId="1" xfId="0" applyFont="1" applyFill="1" applyBorder="1" applyAlignment="1">
      <alignment horizontal="center"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2" fillId="2" borderId="0" xfId="0" applyFont="1" applyFill="1" applyAlignment="1">
      <alignment vertical="center" wrapText="1"/>
    </xf>
    <xf numFmtId="0" fontId="77" fillId="2" borderId="0" xfId="0" applyFont="1" applyFill="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2" borderId="2" xfId="0" applyFont="1" applyFill="1" applyBorder="1" applyAlignment="1">
      <alignment horizontal="left" wrapText="1"/>
    </xf>
    <xf numFmtId="0" fontId="3" fillId="2" borderId="3" xfId="0" applyFont="1" applyFill="1" applyBorder="1" applyAlignment="1">
      <alignment horizontal="left" wrapText="1"/>
    </xf>
    <xf numFmtId="0" fontId="27" fillId="2" borderId="1" xfId="0" applyFont="1" applyFill="1" applyBorder="1" applyAlignment="1">
      <alignment horizontal="center" wrapText="1"/>
    </xf>
    <xf numFmtId="0" fontId="3" fillId="2" borderId="2" xfId="0" applyFont="1" applyFill="1" applyBorder="1" applyAlignment="1">
      <alignment horizontal="center" vertical="top"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0" xfId="0" applyFont="1" applyFill="1" applyAlignment="1">
      <alignment horizontal="center" vertical="top" wrapText="1"/>
    </xf>
    <xf numFmtId="17" fontId="5" fillId="2" borderId="0" xfId="0" quotePrefix="1" applyNumberFormat="1" applyFont="1" applyFill="1" applyAlignment="1">
      <alignment horizontal="center" vertical="top" wrapText="1"/>
    </xf>
    <xf numFmtId="0" fontId="77" fillId="2" borderId="0" xfId="0" applyFont="1" applyFill="1" applyAlignment="1">
      <alignment wrapText="1"/>
    </xf>
    <xf numFmtId="0" fontId="2" fillId="2" borderId="0" xfId="0" applyFont="1" applyFill="1" applyAlignment="1">
      <alignment wrapText="1"/>
    </xf>
    <xf numFmtId="0" fontId="2" fillId="2" borderId="0" xfId="0" applyFont="1" applyFill="1" applyAlignment="1">
      <alignment vertical="top"/>
    </xf>
    <xf numFmtId="0" fontId="76" fillId="2" borderId="0" xfId="0" applyFont="1" applyFill="1" applyAlignment="1">
      <alignment vertical="top" wrapText="1"/>
    </xf>
    <xf numFmtId="0" fontId="76" fillId="0" borderId="0" xfId="0" applyFont="1" applyAlignment="1">
      <alignment vertical="top" wrapText="1"/>
    </xf>
    <xf numFmtId="0" fontId="76" fillId="0" borderId="0" xfId="0" applyFont="1" applyAlignment="1">
      <alignment vertical="top"/>
    </xf>
    <xf numFmtId="0" fontId="82" fillId="2" borderId="0" xfId="0" applyFont="1" applyFill="1" applyAlignment="1">
      <alignment vertical="top" wrapText="1"/>
    </xf>
    <xf numFmtId="0" fontId="75" fillId="2" borderId="0" xfId="0" applyFont="1" applyFill="1" applyAlignment="1">
      <alignment vertical="top" wrapText="1"/>
    </xf>
    <xf numFmtId="0" fontId="75" fillId="2" borderId="4" xfId="0" applyFont="1" applyFill="1" applyBorder="1" applyAlignment="1">
      <alignment horizontal="left" vertical="center" wrapText="1"/>
    </xf>
    <xf numFmtId="0" fontId="83" fillId="2" borderId="0" xfId="0" applyFont="1" applyFill="1" applyAlignment="1">
      <alignment wrapText="1"/>
    </xf>
    <xf numFmtId="0" fontId="76" fillId="2" borderId="0" xfId="0" applyFont="1" applyFill="1" applyAlignment="1">
      <alignment wrapText="1"/>
    </xf>
    <xf numFmtId="0" fontId="76" fillId="2" borderId="0" xfId="0" applyFont="1" applyFill="1" applyAlignment="1">
      <alignment vertical="top"/>
    </xf>
    <xf numFmtId="17" fontId="75" fillId="2" borderId="0" xfId="0" quotePrefix="1" applyNumberFormat="1" applyFont="1" applyFill="1" applyAlignment="1">
      <alignment horizontal="center" vertical="top" wrapText="1"/>
    </xf>
    <xf numFmtId="0" fontId="27" fillId="7" borderId="1" xfId="0" applyFont="1" applyFill="1" applyBorder="1" applyAlignment="1">
      <alignment horizontal="center" wrapText="1"/>
    </xf>
    <xf numFmtId="0" fontId="75" fillId="2" borderId="0" xfId="0" applyFont="1" applyFill="1" applyAlignment="1">
      <alignment horizontal="center" vertical="center" wrapText="1"/>
    </xf>
    <xf numFmtId="0" fontId="82" fillId="2" borderId="0" xfId="0" applyFont="1" applyFill="1" applyAlignment="1">
      <alignment horizontal="center" vertical="center" wrapText="1"/>
    </xf>
    <xf numFmtId="0" fontId="75" fillId="2" borderId="0" xfId="0" applyFont="1" applyFill="1" applyAlignment="1">
      <alignment horizontal="center" vertical="top" wrapText="1"/>
    </xf>
    <xf numFmtId="0" fontId="82" fillId="2" borderId="0" xfId="0" applyFont="1" applyFill="1" applyAlignment="1">
      <alignment horizontal="center" vertical="top" wrapText="1"/>
    </xf>
    <xf numFmtId="0" fontId="75" fillId="2" borderId="2" xfId="0" applyFont="1" applyFill="1" applyBorder="1" applyAlignment="1">
      <alignment horizontal="center" vertical="top" wrapText="1"/>
    </xf>
    <xf numFmtId="0" fontId="75" fillId="2" borderId="4" xfId="0" applyFont="1" applyFill="1" applyBorder="1" applyAlignment="1">
      <alignment horizontal="center" vertical="top" wrapText="1"/>
    </xf>
    <xf numFmtId="0" fontId="75" fillId="2" borderId="2" xfId="0" applyFont="1" applyFill="1" applyBorder="1" applyAlignment="1">
      <alignment horizontal="left" wrapText="1"/>
    </xf>
    <xf numFmtId="0" fontId="75" fillId="2" borderId="3" xfId="0" applyFont="1" applyFill="1" applyBorder="1" applyAlignment="1">
      <alignment horizontal="left" wrapText="1"/>
    </xf>
    <xf numFmtId="0" fontId="75" fillId="2" borderId="3" xfId="0" applyFont="1" applyFill="1" applyBorder="1" applyAlignment="1">
      <alignment horizontal="center" vertical="top" wrapText="1"/>
    </xf>
    <xf numFmtId="0" fontId="2" fillId="6" borderId="0" xfId="0" applyFont="1" applyFill="1" applyAlignment="1">
      <alignment horizontal="left" wrapText="1"/>
    </xf>
    <xf numFmtId="0" fontId="2" fillId="6" borderId="0" xfId="0" applyFont="1" applyFill="1" applyAlignment="1">
      <alignment vertical="top"/>
    </xf>
    <xf numFmtId="0" fontId="0" fillId="6" borderId="0" xfId="0" applyFill="1" applyAlignment="1">
      <alignment vertical="top"/>
    </xf>
    <xf numFmtId="0" fontId="2" fillId="6" borderId="0" xfId="0" applyFont="1" applyFill="1" applyAlignment="1">
      <alignment vertical="top" wrapText="1"/>
    </xf>
    <xf numFmtId="0" fontId="0" fillId="6" borderId="0" xfId="0" applyFill="1" applyAlignment="1">
      <alignment vertical="top" wrapText="1"/>
    </xf>
    <xf numFmtId="0" fontId="2" fillId="6" borderId="0" xfId="0" applyFont="1" applyFill="1" applyAlignment="1">
      <alignment horizontal="left" vertical="top" wrapText="1"/>
    </xf>
    <xf numFmtId="0" fontId="3" fillId="6" borderId="2" xfId="0" applyFont="1"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3" fillId="6" borderId="4" xfId="0" applyFont="1" applyFill="1" applyBorder="1" applyAlignment="1">
      <alignment vertical="top" wrapText="1"/>
    </xf>
    <xf numFmtId="0" fontId="2" fillId="6" borderId="2" xfId="0" applyFont="1" applyFill="1" applyBorder="1" applyAlignment="1">
      <alignment horizontal="center" vertical="top" wrapText="1"/>
    </xf>
    <xf numFmtId="0" fontId="49" fillId="7" borderId="1" xfId="0" applyFont="1" applyFill="1" applyBorder="1" applyAlignment="1">
      <alignment horizontal="center" vertical="center" wrapText="1"/>
    </xf>
    <xf numFmtId="0" fontId="51" fillId="7" borderId="1" xfId="0" applyFont="1" applyFill="1" applyBorder="1" applyAlignment="1">
      <alignment vertical="center" wrapText="1"/>
    </xf>
    <xf numFmtId="0" fontId="51" fillId="7" borderId="1" xfId="0" applyFont="1" applyFill="1" applyBorder="1" applyAlignment="1">
      <alignment horizontal="center" vertical="center" wrapText="1"/>
    </xf>
    <xf numFmtId="0" fontId="26" fillId="7" borderId="1" xfId="0" applyFont="1" applyFill="1" applyBorder="1" applyAlignment="1">
      <alignment vertical="center" wrapText="1"/>
    </xf>
    <xf numFmtId="0" fontId="0" fillId="0" borderId="0" xfId="0" applyAlignment="1">
      <alignment vertical="center"/>
    </xf>
    <xf numFmtId="0" fontId="0" fillId="0" borderId="0" xfId="0" applyAlignment="1">
      <alignment vertical="center" wrapText="1"/>
    </xf>
    <xf numFmtId="0" fontId="27" fillId="7" borderId="0" xfId="0" applyFont="1" applyFill="1" applyAlignment="1">
      <alignment horizontal="center" vertical="center" wrapText="1"/>
    </xf>
    <xf numFmtId="0" fontId="26" fillId="7" borderId="0" xfId="0" applyFont="1" applyFill="1" applyAlignment="1">
      <alignment horizontal="center" vertical="center" wrapText="1"/>
    </xf>
    <xf numFmtId="0" fontId="55" fillId="7" borderId="1" xfId="0" applyFont="1" applyFill="1" applyBorder="1" applyAlignment="1">
      <alignment horizontal="center" vertical="center" wrapText="1"/>
    </xf>
    <xf numFmtId="0" fontId="49" fillId="7" borderId="1" xfId="0" applyFont="1" applyFill="1" applyBorder="1" applyAlignment="1">
      <alignment horizontal="left" vertical="center" wrapText="1"/>
    </xf>
    <xf numFmtId="0" fontId="56" fillId="7" borderId="1" xfId="0" applyFont="1" applyFill="1" applyBorder="1" applyAlignment="1">
      <alignment horizontal="left" vertical="center" wrapText="1"/>
    </xf>
    <xf numFmtId="0" fontId="26" fillId="7" borderId="0" xfId="0" applyFont="1" applyFill="1" applyAlignment="1">
      <alignment vertical="center" wrapText="1"/>
    </xf>
    <xf numFmtId="0" fontId="51" fillId="7" borderId="1" xfId="0" applyFont="1" applyFill="1" applyBorder="1" applyAlignment="1">
      <alignment horizontal="left" vertical="center" wrapText="1"/>
    </xf>
    <xf numFmtId="0" fontId="53" fillId="7" borderId="1" xfId="0" applyFont="1" applyFill="1" applyBorder="1" applyAlignment="1">
      <alignment horizontal="center" vertical="center" wrapText="1"/>
    </xf>
    <xf numFmtId="0" fontId="52" fillId="7" borderId="1" xfId="0" applyFont="1" applyFill="1" applyBorder="1" applyAlignment="1">
      <alignment vertical="center" wrapText="1"/>
    </xf>
    <xf numFmtId="0" fontId="42" fillId="0" borderId="0" xfId="0" applyFont="1" applyAlignment="1">
      <alignment horizontal="justify" vertical="center" wrapText="1"/>
    </xf>
    <xf numFmtId="49" fontId="49" fillId="7" borderId="1" xfId="0" applyNumberFormat="1" applyFont="1" applyFill="1" applyBorder="1" applyAlignment="1">
      <alignment horizontal="center" vertical="center" wrapText="1"/>
    </xf>
    <xf numFmtId="0" fontId="26" fillId="7" borderId="0" xfId="0" applyFont="1" applyFill="1" applyAlignment="1">
      <alignment horizontal="justify" vertical="center" wrapText="1"/>
    </xf>
    <xf numFmtId="0" fontId="49" fillId="0" borderId="1" xfId="0" applyFont="1" applyBorder="1" applyAlignment="1">
      <alignment horizontal="left" vertical="center" wrapText="1"/>
    </xf>
    <xf numFmtId="0" fontId="27" fillId="7" borderId="0" xfId="0" applyFont="1" applyFill="1" applyAlignment="1">
      <alignment horizontal="justify" vertical="center" wrapText="1"/>
    </xf>
    <xf numFmtId="0" fontId="53" fillId="7" borderId="1" xfId="0" applyFont="1" applyFill="1" applyBorder="1" applyAlignment="1">
      <alignment horizontal="left" vertical="center" wrapText="1"/>
    </xf>
    <xf numFmtId="0" fontId="27" fillId="0" borderId="0" xfId="0" applyFont="1" applyAlignment="1">
      <alignment horizontal="center" vertical="center" wrapText="1"/>
    </xf>
    <xf numFmtId="0" fontId="20" fillId="7" borderId="0" xfId="0" applyFont="1" applyFill="1" applyAlignment="1">
      <alignment horizontal="right" vertical="center" wrapText="1"/>
    </xf>
    <xf numFmtId="0" fontId="20" fillId="7" borderId="0" xfId="0" applyFont="1" applyFill="1" applyAlignment="1">
      <alignment horizontal="justify" vertical="center" wrapText="1"/>
    </xf>
    <xf numFmtId="0" fontId="27" fillId="0" borderId="0" xfId="0" applyFont="1" applyAlignment="1">
      <alignment horizontal="justify" vertical="center" wrapText="1"/>
    </xf>
    <xf numFmtId="0" fontId="20" fillId="0" borderId="0" xfId="0" applyFont="1" applyAlignment="1">
      <alignment horizontal="justify" vertical="center" wrapText="1"/>
    </xf>
    <xf numFmtId="0" fontId="43" fillId="7" borderId="0" xfId="0" applyFont="1" applyFill="1" applyAlignment="1">
      <alignment horizontal="justify" vertical="center" wrapText="1"/>
    </xf>
    <xf numFmtId="0" fontId="27" fillId="7" borderId="0" xfId="0" applyFont="1" applyFill="1" applyAlignment="1">
      <alignment horizontal="right" vertical="center" wrapText="1"/>
    </xf>
    <xf numFmtId="0" fontId="34" fillId="7" borderId="1" xfId="0" applyFont="1" applyFill="1" applyBorder="1" applyAlignment="1">
      <alignment horizontal="center" vertical="center" wrapText="1"/>
    </xf>
    <xf numFmtId="0" fontId="34" fillId="7" borderId="1" xfId="0" applyFont="1" applyFill="1" applyBorder="1" applyAlignment="1">
      <alignment horizontal="left" vertical="center" wrapText="1"/>
    </xf>
    <xf numFmtId="0" fontId="49" fillId="7" borderId="15" xfId="0" applyFont="1" applyFill="1" applyBorder="1" applyAlignment="1">
      <alignment horizontal="center" vertical="center" wrapText="1"/>
    </xf>
    <xf numFmtId="0" fontId="49" fillId="7" borderId="10" xfId="0" applyFont="1" applyFill="1" applyBorder="1" applyAlignment="1">
      <alignment horizontal="center" vertical="center" wrapText="1"/>
    </xf>
    <xf numFmtId="0" fontId="49" fillId="7" borderId="7" xfId="0" applyFont="1" applyFill="1" applyBorder="1" applyAlignment="1">
      <alignment horizontal="center" vertical="center" wrapText="1"/>
    </xf>
    <xf numFmtId="0" fontId="49" fillId="7" borderId="6" xfId="0" applyFont="1" applyFill="1" applyBorder="1" applyAlignment="1">
      <alignment horizontal="center" vertical="center" wrapText="1"/>
    </xf>
  </cellXfs>
  <cellStyles count="25">
    <cellStyle name="Comma" xfId="23" builtinId="3"/>
    <cellStyle name="Comma 2" xfId="4" xr:uid="{00000000-0005-0000-0000-000000000000}"/>
    <cellStyle name="Comma 3" xfId="5" xr:uid="{00000000-0005-0000-0000-000001000000}"/>
    <cellStyle name="Comma0 - Type3" xfId="6" xr:uid="{00000000-0005-0000-0000-000002000000}"/>
    <cellStyle name="Fixed2 - Type2" xfId="7" xr:uid="{00000000-0005-0000-0000-000003000000}"/>
    <cellStyle name="Hyperlink" xfId="3" builtinId="8"/>
    <cellStyle name="Hyperlink 2" xfId="8" xr:uid="{00000000-0005-0000-0000-000004000000}"/>
    <cellStyle name="Hyperlink 3" xfId="9" xr:uid="{00000000-0005-0000-0000-000005000000}"/>
    <cellStyle name="Input 2" xfId="10" xr:uid="{00000000-0005-0000-0000-000006000000}"/>
    <cellStyle name="Komma 2" xfId="11" xr:uid="{00000000-0005-0000-0000-000008000000}"/>
    <cellStyle name="Komma 3" xfId="12" xr:uid="{00000000-0005-0000-0000-000009000000}"/>
    <cellStyle name="Link 2" xfId="22" xr:uid="{00000000-0005-0000-0000-00000B000000}"/>
    <cellStyle name="Neutral 2" xfId="13" xr:uid="{00000000-0005-0000-0000-00000C000000}"/>
    <cellStyle name="Normal" xfId="0" builtinId="0"/>
    <cellStyle name="Normal 10" xfId="1" xr:uid="{00000000-0005-0000-0000-00000E000000}"/>
    <cellStyle name="Normal 2" xfId="14" xr:uid="{00000000-0005-0000-0000-00000F000000}"/>
    <cellStyle name="Normal 6" xfId="15" xr:uid="{00000000-0005-0000-0000-000010000000}"/>
    <cellStyle name="Normal 6 2" xfId="16" xr:uid="{00000000-0005-0000-0000-000011000000}"/>
    <cellStyle name="Output 2" xfId="17" xr:uid="{00000000-0005-0000-0000-000012000000}"/>
    <cellStyle name="Percen - Type1" xfId="18" xr:uid="{00000000-0005-0000-0000-000013000000}"/>
    <cellStyle name="Percent" xfId="24" builtinId="5"/>
    <cellStyle name="Percent 2" xfId="2" xr:uid="{00000000-0005-0000-0000-000014000000}"/>
    <cellStyle name="Procent 2" xfId="19" xr:uid="{00000000-0005-0000-0000-000016000000}"/>
    <cellStyle name="Procent 3" xfId="20" xr:uid="{00000000-0005-0000-0000-000017000000}"/>
    <cellStyle name="Total 2" xfId="21"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4</xdr:col>
      <xdr:colOff>609599</xdr:colOff>
      <xdr:row>2</xdr:row>
      <xdr:rowOff>9525</xdr:rowOff>
    </xdr:from>
    <xdr:to>
      <xdr:col>14</xdr:col>
      <xdr:colOff>38100</xdr:colOff>
      <xdr:row>21</xdr:row>
      <xdr:rowOff>66675</xdr:rowOff>
    </xdr:to>
    <xdr:sp macro="" textlink="">
      <xdr:nvSpPr>
        <xdr:cNvPr id="2" name="Tekstboks 2">
          <a:extLst>
            <a:ext uri="{FF2B5EF4-FFF2-40B4-BE49-F238E27FC236}">
              <a16:creationId xmlns:a16="http://schemas.microsoft.com/office/drawing/2014/main" id="{00000000-0008-0000-0000-000002000000}"/>
            </a:ext>
          </a:extLst>
        </xdr:cNvPr>
        <xdr:cNvSpPr txBox="1"/>
      </xdr:nvSpPr>
      <xdr:spPr>
        <a:xfrm>
          <a:off x="3047999" y="819150"/>
          <a:ext cx="5524501" cy="3676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The data sheets are continuously updated as technologies evolve, if the data changes significantly or if errors are found.  The date for the latest update is listed</a:t>
          </a:r>
          <a:r>
            <a:rPr lang="da-DK" sz="1100" baseline="0"/>
            <a:t> in the index below and also  indicated in the specific datasheets. </a:t>
          </a:r>
        </a:p>
        <a:p>
          <a:endParaRPr lang="da-DK" sz="1100"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Chapters on LIB </a:t>
          </a:r>
          <a:r>
            <a:rPr kumimoji="0" lang="da-DK" sz="1100" b="1" i="0" u="none" strike="noStrike" kern="0" cap="none" spc="0" normalizeH="0" baseline="0" noProof="0">
              <a:ln>
                <a:noFill/>
              </a:ln>
              <a:solidFill>
                <a:srgbClr val="FF0000"/>
              </a:solidFill>
              <a:effectLst/>
              <a:uLnTx/>
              <a:uFillTx/>
              <a:latin typeface="+mn-lt"/>
              <a:ea typeface="+mn-ea"/>
              <a:cs typeface="+mn-cs"/>
            </a:rPr>
            <a:t>(added Jan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181, 182 and 183 Chapters on VRB, NaS and NaNiCl2 batteries </a:t>
          </a:r>
          <a:r>
            <a:rPr kumimoji="0" lang="da-DK" sz="1100" b="1" i="0" u="none" strike="noStrike" kern="0" cap="none" spc="0" normalizeH="0" baseline="0" noProof="0">
              <a:ln>
                <a:noFill/>
              </a:ln>
              <a:solidFill>
                <a:srgbClr val="FF0000"/>
              </a:solidFill>
              <a:effectLst/>
              <a:uLnTx/>
              <a:uFillTx/>
              <a:latin typeface="+mn-lt"/>
              <a:ea typeface="+mn-ea"/>
              <a:cs typeface="+mn-cs"/>
            </a:rPr>
            <a:t>(added Dec 2018)</a:t>
          </a:r>
          <a:endParaRPr kumimoji="0" lang="da-DK" sz="1100" b="1" i="0" u="none" strike="noStrike" kern="0" cap="none" spc="0" normalizeH="0" baseline="0" noProof="0">
            <a:ln>
              <a:noFill/>
            </a:ln>
            <a:solidFill>
              <a:sysClr val="windowText" lastClr="000000"/>
            </a:solidFill>
            <a:effectLst/>
            <a:uLnTx/>
            <a:uFillTx/>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180 Batteries </a:t>
          </a:r>
          <a:r>
            <a:rPr lang="da-DK" sz="1100" b="1" i="0" baseline="0">
              <a:solidFill>
                <a:schemeClr val="dk1"/>
              </a:solidFill>
              <a:effectLst/>
              <a:latin typeface="+mn-lt"/>
              <a:ea typeface="+mn-ea"/>
              <a:cs typeface="+mn-cs"/>
            </a:rPr>
            <a:t>NaS </a:t>
          </a:r>
          <a:r>
            <a:rPr kumimoji="0" lang="da-DK" sz="1100" b="1" i="0" u="none" strike="noStrike" kern="0" cap="none" spc="0" normalizeH="0" baseline="0">
              <a:ln>
                <a:noFill/>
              </a:ln>
              <a:solidFill>
                <a:sysClr val="windowText" lastClr="000000"/>
              </a:solidFill>
              <a:effectLst/>
              <a:uLnTx/>
              <a:uFillTx/>
              <a:latin typeface="+mn-lt"/>
              <a:ea typeface="+mn-ea"/>
              <a:cs typeface="+mn-cs"/>
            </a:rPr>
            <a:t>and VRB chapter </a:t>
          </a:r>
          <a:r>
            <a:rPr kumimoji="0" lang="da-DK" sz="1100" b="1" i="0" u="none" strike="noStrike" kern="0" cap="none" spc="0" normalizeH="0" baseline="0" noProof="0">
              <a:ln>
                <a:noFill/>
              </a:ln>
              <a:solidFill>
                <a:srgbClr val="FF0000"/>
              </a:solidFill>
              <a:effectLst/>
              <a:uLnTx/>
              <a:uFillTx/>
              <a:latin typeface="+mn-lt"/>
              <a:ea typeface="+mn-ea"/>
              <a:cs typeface="+mn-cs"/>
            </a:rPr>
            <a:t>(removed Dec 2018)</a:t>
          </a:r>
          <a:endParaRPr kumimoji="0" lang="da-DK" sz="1100" b="1" i="0" u="none" strike="noStrike" kern="0" cap="none" spc="0" normalizeH="0" baseline="0">
            <a:ln>
              <a:noFill/>
            </a:ln>
            <a:solidFill>
              <a:sysClr val="windowText" lastClr="000000"/>
            </a:solidFill>
            <a:effectLst/>
            <a:uLnTx/>
            <a:uFillTx/>
            <a:latin typeface="+mn-lt"/>
            <a:ea typeface="+mn-ea"/>
            <a:cs typeface="+mn-cs"/>
          </a:endParaRP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140 PTES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lvl="0" indent="-171450">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141 Large scale hot water tank </a:t>
          </a:r>
          <a:r>
            <a:rPr kumimoji="0" lang="da-DK" sz="1100" b="1" i="0" u="none" strike="noStrike" kern="0" cap="none" spc="0" normalizeH="0" baseline="0">
              <a:ln>
                <a:noFill/>
              </a:ln>
              <a:solidFill>
                <a:srgbClr val="FF0000"/>
              </a:solidFill>
              <a:effectLst/>
              <a:uLnTx/>
              <a:uFillTx/>
              <a:latin typeface="+mn-lt"/>
              <a:ea typeface="+mn-ea"/>
              <a:cs typeface="+mn-cs"/>
            </a:rPr>
            <a:t>(updated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a:ln>
                <a:noFill/>
              </a:ln>
              <a:solidFill>
                <a:sysClr val="windowText" lastClr="000000"/>
              </a:solidFill>
              <a:effectLst/>
              <a:uLnTx/>
              <a:uFillTx/>
              <a:latin typeface="+mn-lt"/>
              <a:ea typeface="+mn-ea"/>
              <a:cs typeface="+mn-cs"/>
            </a:rPr>
            <a:t>142 Small scale hot water tank </a:t>
          </a:r>
          <a:r>
            <a:rPr lang="da-DK" sz="1100" b="1" i="0" baseline="0">
              <a:solidFill>
                <a:srgbClr val="FF0000"/>
              </a:solidFill>
              <a:effectLst/>
              <a:latin typeface="+mn-lt"/>
              <a:ea typeface="+mn-ea"/>
              <a:cs typeface="+mn-cs"/>
            </a:rPr>
            <a:t>(added Aug 2019)</a:t>
          </a:r>
          <a:endParaRPr kumimoji="0" lang="da-DK" sz="1100" b="1" i="0" u="none" strike="noStrike" kern="0" cap="none" spc="0" normalizeH="0" baseline="0">
            <a:ln>
              <a:noFill/>
            </a:ln>
            <a:solidFill>
              <a:srgbClr val="FF0000"/>
            </a:solidFill>
            <a:effectLst/>
            <a:uLnTx/>
            <a:uFillTx/>
            <a:latin typeface="+mn-lt"/>
            <a:ea typeface="+mn-ea"/>
            <a:cs typeface="+mn-cs"/>
          </a:endParaRP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150 Underground storage of gas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eaLnBrk="1" fontAlgn="auto" latinLnBrk="0" hangingPunct="1">
            <a:buFont typeface="Arial" panose="020B0604020202020204" pitchFamily="34" charset="0"/>
            <a:buChar char="•"/>
          </a:pPr>
          <a:r>
            <a:rPr kumimoji="0" lang="da-DK" sz="1100" b="1" i="0" u="none" strike="noStrike" kern="0" cap="none" spc="0" normalizeH="0" baseline="0">
              <a:ln>
                <a:noFill/>
              </a:ln>
              <a:solidFill>
                <a:sysClr val="windowText" lastClr="000000"/>
              </a:solidFill>
              <a:effectLst/>
              <a:uLnTx/>
              <a:uFillTx/>
              <a:latin typeface="+mn-lt"/>
              <a:ea typeface="+mn-ea"/>
              <a:cs typeface="+mn-cs"/>
            </a:rPr>
            <a:t>151 Hydrogen Storage </a:t>
          </a:r>
          <a:r>
            <a:rPr kumimoji="0" lang="da-DK" sz="1100" b="1" i="0" u="none" strike="noStrike" kern="0" cap="none" spc="0" normalizeH="0" baseline="0">
              <a:ln>
                <a:noFill/>
              </a:ln>
              <a:solidFill>
                <a:srgbClr val="FF0000"/>
              </a:solidFill>
              <a:effectLst/>
              <a:uLnTx/>
              <a:uFillTx/>
              <a:latin typeface="+mn-lt"/>
              <a:ea typeface="+mn-ea"/>
              <a:cs typeface="+mn-cs"/>
            </a:rPr>
            <a:t>(transferred from previous catalogue for el and DH from 2012 Oct 2018)</a:t>
          </a:r>
        </a:p>
        <a:p>
          <a:pPr marL="171450" lvl="0" indent="-171450">
            <a:buFont typeface="Arial" panose="020B0604020202020204" pitchFamily="34" charset="0"/>
            <a:buChar char="•"/>
          </a:pPr>
          <a:r>
            <a:rPr lang="da-DK" sz="1100" b="1" baseline="0">
              <a:solidFill>
                <a:sysClr val="windowText" lastClr="000000"/>
              </a:solidFill>
              <a:effectLst/>
            </a:rPr>
            <a:t>160 PHS </a:t>
          </a:r>
          <a:r>
            <a:rPr lang="da-DK" sz="1100" b="1" baseline="0">
              <a:solidFill>
                <a:srgbClr val="FF0000"/>
              </a:solidFill>
              <a:effectLst/>
            </a:rPr>
            <a:t>(transferred from previous catalogue for el and DH from 2012 Oct 2018)</a:t>
          </a:r>
        </a:p>
        <a:p>
          <a:pPr marL="171450" lvl="0" indent="-171450">
            <a:buFont typeface="Arial" panose="020B0604020202020204" pitchFamily="34" charset="0"/>
            <a:buChar cha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161 CAES </a:t>
          </a:r>
          <a:r>
            <a:rPr kumimoji="0" lang="da-DK" sz="1100" b="1" i="0" u="none" strike="noStrike" kern="0" cap="none" spc="0" normalizeH="0" baseline="0" noProof="0">
              <a:ln>
                <a:noFill/>
              </a:ln>
              <a:solidFill>
                <a:srgbClr val="FF0000"/>
              </a:solidFill>
              <a:effectLst/>
              <a:uLnTx/>
              <a:uFillTx/>
              <a:latin typeface="+mn-lt"/>
              <a:ea typeface="+mn-ea"/>
              <a:cs typeface="+mn-cs"/>
            </a:rPr>
            <a:t>(Updated Nov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da-DK" sz="1100" b="1" i="0" u="none" strike="noStrike" kern="0" cap="none" spc="0" normalizeH="0" baseline="0" noProof="0">
              <a:ln>
                <a:noFill/>
              </a:ln>
              <a:solidFill>
                <a:sysClr val="windowText" lastClr="000000"/>
              </a:solidFill>
              <a:effectLst/>
              <a:uLnTx/>
              <a:uFillTx/>
              <a:latin typeface="+mn-lt"/>
              <a:ea typeface="+mn-ea"/>
              <a:cs typeface="+mn-cs"/>
            </a:rPr>
            <a:t>180 Batteries NaS </a:t>
          </a:r>
          <a:r>
            <a:rPr kumimoji="0" lang="da-DK" sz="1100" b="1" i="0" u="none" strike="noStrike" kern="0" cap="none" spc="0" normalizeH="0" baseline="0" noProof="0">
              <a:ln>
                <a:noFill/>
              </a:ln>
              <a:solidFill>
                <a:srgbClr val="FF0000"/>
              </a:solidFill>
              <a:effectLst/>
              <a:uLnTx/>
              <a:uFillTx/>
              <a:latin typeface="+mn-lt"/>
              <a:ea typeface="+mn-ea"/>
              <a:cs typeface="+mn-cs"/>
            </a:rPr>
            <a:t>(transferred from previous catalogue for el and DH from 2012 Oct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da-DK" sz="1100" b="1" i="0" baseline="0">
              <a:solidFill>
                <a:schemeClr val="dk1"/>
              </a:solidFill>
              <a:effectLst/>
              <a:latin typeface="+mn-lt"/>
              <a:ea typeface="+mn-ea"/>
              <a:cs typeface="+mn-cs"/>
            </a:rPr>
            <a:t>180 Batteries VRB </a:t>
          </a:r>
          <a:r>
            <a:rPr lang="da-DK" sz="1100" b="1" i="0" baseline="0">
              <a:solidFill>
                <a:srgbClr val="FF0000"/>
              </a:solidFill>
              <a:effectLst/>
              <a:latin typeface="+mn-lt"/>
              <a:ea typeface="+mn-ea"/>
              <a:cs typeface="+mn-cs"/>
            </a:rPr>
            <a:t>(transferred from previous catalogue for el and DH from 2012 Oct 2018)</a:t>
          </a:r>
          <a:endParaRPr lang="da-DK" sz="1100" b="1" baseline="0">
            <a:solidFill>
              <a:srgbClr val="FF0000"/>
            </a:solidFill>
            <a:effectLst/>
          </a:endParaRPr>
        </a:p>
        <a:p>
          <a:pPr marL="171450" indent="-171450">
            <a:buFont typeface="Arial" panose="020B0604020202020204" pitchFamily="34" charset="0"/>
            <a:buChar char="•"/>
          </a:pPr>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s.dk/0110_2014%20teknologikatalog%20opdat/Fase%203/PV%20HURTIG%20JAN2017/oktober%202017/Copy%20of%2020-23_electricity_generation_-_non-thermal_processes_solar%20PV%20_%20data%20sheet%20rin%2011ok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2 Photovoltaics  LARGE Old"/>
      <sheetName val="arbejds ark LARGE New"/>
      <sheetName val="22 Photovoltaics  SMALL old "/>
      <sheetName val="fra leverandører"/>
      <sheetName val="22 Photovoltaics  LARGE new"/>
    </sheetNames>
    <sheetDataSet>
      <sheetData sheetId="0">
        <row r="2">
          <cell r="N2">
            <v>0.98501248959200671</v>
          </cell>
        </row>
      </sheetData>
      <sheetData sheetId="1">
        <row r="33">
          <cell r="K33">
            <v>1.0720000000000001</v>
          </cell>
        </row>
        <row r="67">
          <cell r="S67">
            <v>0.97574759572313619</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7"/>
  <sheetViews>
    <sheetView showGridLines="0" zoomScaleNormal="100" workbookViewId="0">
      <selection activeCell="B4" sqref="B4"/>
    </sheetView>
  </sheetViews>
  <sheetFormatPr defaultRowHeight="14.4" x14ac:dyDescent="0.3"/>
  <cols>
    <col min="1" max="1" width="9.109375"/>
  </cols>
  <sheetData>
    <row r="1" spans="1:13" ht="48.75" customHeight="1" x14ac:dyDescent="0.3">
      <c r="A1" s="3" t="s">
        <v>23</v>
      </c>
      <c r="B1" s="3" t="s">
        <v>21</v>
      </c>
      <c r="F1" s="327" t="s">
        <v>24</v>
      </c>
      <c r="G1" s="327"/>
      <c r="H1" s="327"/>
      <c r="I1" s="327"/>
      <c r="J1" s="327"/>
      <c r="K1" s="327"/>
      <c r="L1" s="327"/>
      <c r="M1" s="327"/>
    </row>
    <row r="2" spans="1:13" x14ac:dyDescent="0.3">
      <c r="A2" s="2">
        <v>2</v>
      </c>
      <c r="B2" s="2" t="s">
        <v>74</v>
      </c>
      <c r="F2" t="s">
        <v>19</v>
      </c>
    </row>
    <row r="3" spans="1:13" x14ac:dyDescent="0.3">
      <c r="A3" s="2">
        <v>3</v>
      </c>
      <c r="B3" s="2" t="s">
        <v>75</v>
      </c>
    </row>
    <row r="4" spans="1:13" x14ac:dyDescent="0.3">
      <c r="A4" s="2">
        <v>4</v>
      </c>
      <c r="B4" s="2" t="s">
        <v>688</v>
      </c>
    </row>
    <row r="5" spans="1:13" x14ac:dyDescent="0.3">
      <c r="A5" s="2">
        <v>5</v>
      </c>
      <c r="B5" s="2" t="s">
        <v>72</v>
      </c>
    </row>
    <row r="6" spans="1:13" x14ac:dyDescent="0.3">
      <c r="A6" s="2">
        <v>6</v>
      </c>
      <c r="B6" s="2" t="s">
        <v>73</v>
      </c>
    </row>
    <row r="7" spans="1:13" x14ac:dyDescent="0.3">
      <c r="A7" s="2">
        <v>7</v>
      </c>
      <c r="B7" s="2" t="s">
        <v>76</v>
      </c>
    </row>
    <row r="8" spans="1:13" x14ac:dyDescent="0.3">
      <c r="A8" s="2">
        <v>8</v>
      </c>
      <c r="B8" s="2" t="s">
        <v>77</v>
      </c>
    </row>
    <row r="9" spans="1:13" x14ac:dyDescent="0.3">
      <c r="A9" s="2">
        <v>9</v>
      </c>
      <c r="B9" s="2" t="s">
        <v>267</v>
      </c>
    </row>
    <row r="10" spans="1:13" x14ac:dyDescent="0.3">
      <c r="A10" s="2">
        <v>10</v>
      </c>
      <c r="B10" s="2" t="s">
        <v>632</v>
      </c>
    </row>
    <row r="11" spans="1:13" x14ac:dyDescent="0.3">
      <c r="A11" s="2">
        <v>11</v>
      </c>
      <c r="B11" s="2" t="s">
        <v>368</v>
      </c>
    </row>
    <row r="12" spans="1:13" x14ac:dyDescent="0.3">
      <c r="A12" s="2">
        <v>12</v>
      </c>
      <c r="B12" s="2" t="s">
        <v>528</v>
      </c>
    </row>
    <row r="13" spans="1:13" x14ac:dyDescent="0.3">
      <c r="A13" s="2">
        <v>13</v>
      </c>
      <c r="B13" s="2" t="s">
        <v>523</v>
      </c>
    </row>
    <row r="14" spans="1:13" x14ac:dyDescent="0.3">
      <c r="A14" s="2"/>
      <c r="B14" s="2"/>
    </row>
    <row r="15" spans="1:13" x14ac:dyDescent="0.3">
      <c r="A15" s="2"/>
      <c r="B15" s="2"/>
    </row>
    <row r="16" spans="1:13" x14ac:dyDescent="0.3">
      <c r="A16" s="2"/>
      <c r="B16" s="2"/>
    </row>
    <row r="17" spans="1:2" x14ac:dyDescent="0.3">
      <c r="A17" s="2"/>
      <c r="B17" s="2"/>
    </row>
    <row r="18" spans="1:2" x14ac:dyDescent="0.3">
      <c r="A18" s="2"/>
      <c r="B18" s="2"/>
    </row>
    <row r="19" spans="1:2" x14ac:dyDescent="0.3">
      <c r="A19" s="2"/>
      <c r="B19" s="2"/>
    </row>
    <row r="20" spans="1:2" x14ac:dyDescent="0.3">
      <c r="A20" s="2"/>
      <c r="B20" s="2"/>
    </row>
    <row r="21" spans="1:2" x14ac:dyDescent="0.3">
      <c r="A21" s="2"/>
      <c r="B21" s="2"/>
    </row>
    <row r="22" spans="1:2" x14ac:dyDescent="0.3">
      <c r="A22" s="2"/>
      <c r="B22" s="2"/>
    </row>
    <row r="23" spans="1:2" x14ac:dyDescent="0.3">
      <c r="A23" s="2"/>
      <c r="B23" s="2"/>
    </row>
    <row r="24" spans="1:2" x14ac:dyDescent="0.3">
      <c r="A24" s="2"/>
      <c r="B24" s="2"/>
    </row>
    <row r="25" spans="1:2" x14ac:dyDescent="0.3">
      <c r="A25" s="2"/>
      <c r="B25" s="2"/>
    </row>
    <row r="26" spans="1:2" x14ac:dyDescent="0.3">
      <c r="A26" s="2"/>
      <c r="B26" s="2"/>
    </row>
    <row r="27" spans="1:2" x14ac:dyDescent="0.3">
      <c r="A27" s="2"/>
      <c r="B27" s="2"/>
    </row>
    <row r="28" spans="1:2" x14ac:dyDescent="0.3">
      <c r="A28" s="2"/>
      <c r="B28" s="2"/>
    </row>
    <row r="29" spans="1:2" x14ac:dyDescent="0.3">
      <c r="A29" s="2"/>
      <c r="B29" s="2"/>
    </row>
    <row r="30" spans="1:2" x14ac:dyDescent="0.3">
      <c r="A30" s="2"/>
      <c r="B30" s="2"/>
    </row>
    <row r="31" spans="1:2" x14ac:dyDescent="0.3">
      <c r="A31" s="2"/>
      <c r="B31" s="2"/>
    </row>
    <row r="32" spans="1:2" x14ac:dyDescent="0.3">
      <c r="A32" s="2"/>
      <c r="B32" s="2"/>
    </row>
    <row r="33" spans="1:2" x14ac:dyDescent="0.3">
      <c r="A33" s="2"/>
      <c r="B33" s="2"/>
    </row>
    <row r="34" spans="1:2" x14ac:dyDescent="0.3">
      <c r="A34" s="2"/>
      <c r="B34" s="2"/>
    </row>
    <row r="35" spans="1:2" x14ac:dyDescent="0.3">
      <c r="A35" s="2"/>
      <c r="B35" s="2"/>
    </row>
    <row r="36" spans="1:2" x14ac:dyDescent="0.3">
      <c r="A36" s="2"/>
      <c r="B36" s="2"/>
    </row>
    <row r="37" spans="1:2" x14ac:dyDescent="0.3">
      <c r="A37" s="2"/>
      <c r="B37" s="2"/>
    </row>
    <row r="38" spans="1:2" x14ac:dyDescent="0.3">
      <c r="A38" s="2"/>
      <c r="B38" s="2"/>
    </row>
    <row r="39" spans="1:2" x14ac:dyDescent="0.3">
      <c r="A39" s="2"/>
      <c r="B39" s="2"/>
    </row>
    <row r="40" spans="1:2" x14ac:dyDescent="0.3">
      <c r="A40" s="2"/>
      <c r="B40" s="2"/>
    </row>
    <row r="41" spans="1:2" x14ac:dyDescent="0.3">
      <c r="A41" s="2"/>
      <c r="B41" s="2"/>
    </row>
    <row r="42" spans="1:2" x14ac:dyDescent="0.3">
      <c r="A42" s="2"/>
      <c r="B42" s="2"/>
    </row>
    <row r="43" spans="1:2" x14ac:dyDescent="0.3">
      <c r="A43" s="2"/>
      <c r="B43" s="2"/>
    </row>
    <row r="44" spans="1:2" x14ac:dyDescent="0.3">
      <c r="A44" s="2"/>
      <c r="B44" s="2"/>
    </row>
    <row r="45" spans="1:2" x14ac:dyDescent="0.3">
      <c r="A45" s="2"/>
      <c r="B45" s="2"/>
    </row>
    <row r="46" spans="1:2" x14ac:dyDescent="0.3">
      <c r="A46" s="2"/>
      <c r="B46" s="2"/>
    </row>
    <row r="47" spans="1:2" x14ac:dyDescent="0.3">
      <c r="B47" s="2"/>
    </row>
  </sheetData>
  <mergeCells count="1">
    <mergeCell ref="F1:M1"/>
  </mergeCells>
  <hyperlinks>
    <hyperlink ref="B2" location="Start2" display="140 PTES seasonal" xr:uid="{00000000-0004-0000-0000-000000000000}"/>
    <hyperlink ref="B3" location="Start3" display="141 Large hot water tank" xr:uid="{00000000-0004-0000-0000-000001000000}"/>
    <hyperlink ref="B4" location="Start4" display="142 Small scale hot water tank" xr:uid="{00000000-0004-0000-0000-000002000000}"/>
    <hyperlink ref="B5" location="Start5" display="150 Underground Storage of Gas" xr:uid="{00000000-0004-0000-0000-000003000000}"/>
    <hyperlink ref="B6" location="Start6" display="151 Hydrogen Storage" xr:uid="{00000000-0004-0000-0000-000004000000}"/>
    <hyperlink ref="B7" location="Start7" display="160 Pumped hydro storage" xr:uid="{00000000-0004-0000-0000-000005000000}"/>
    <hyperlink ref="B8" location="Start8" display="161 CAES" xr:uid="{00000000-0004-0000-0000-000006000000}"/>
    <hyperlink ref="B9" location="Start9" display="162 Flywheels" xr:uid="{00000000-0004-0000-0000-000007000000}"/>
    <hyperlink ref="B10" location="Start10" display="180 Lithium Ion Battery" xr:uid="{00000000-0004-0000-0000-000008000000}"/>
    <hyperlink ref="B11" location="Start11" display="181 Vanadium Redox Flow Battery" xr:uid="{00000000-0004-0000-0000-000009000000}"/>
    <hyperlink ref="B12" location="Start12" display="182 Na-S Battery" xr:uid="{00000000-0004-0000-0000-00000A000000}"/>
    <hyperlink ref="B13" location="Start13" display="183 Na-NiCl2 Battery" xr:uid="{00000000-0004-0000-0000-00000B000000}"/>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dimension ref="A1:L86"/>
  <sheetViews>
    <sheetView showGridLines="0" zoomScaleNormal="100" workbookViewId="0">
      <selection activeCell="B54" sqref="B54:H54"/>
    </sheetView>
  </sheetViews>
  <sheetFormatPr defaultRowHeight="14.4" x14ac:dyDescent="0.3"/>
  <cols>
    <col min="1" max="1" width="3.6640625" customWidth="1"/>
    <col min="2" max="2" width="29.44140625" customWidth="1"/>
  </cols>
  <sheetData>
    <row r="1" spans="1:12" ht="21" x14ac:dyDescent="0.4">
      <c r="B1" s="14"/>
      <c r="H1" s="2" t="s">
        <v>22</v>
      </c>
    </row>
    <row r="2" spans="1:12" x14ac:dyDescent="0.3">
      <c r="B2" s="59"/>
    </row>
    <row r="3" spans="1:12" ht="15" customHeight="1" x14ac:dyDescent="0.3">
      <c r="B3" s="110"/>
      <c r="C3" s="111"/>
      <c r="D3" s="424" t="s">
        <v>140</v>
      </c>
      <c r="E3" s="424"/>
      <c r="F3" s="424"/>
      <c r="G3" s="424"/>
      <c r="H3" s="424"/>
      <c r="I3" s="424"/>
      <c r="J3" s="424"/>
      <c r="K3" s="424"/>
      <c r="L3" s="424"/>
    </row>
    <row r="4" spans="1:12" x14ac:dyDescent="0.3">
      <c r="B4" s="425"/>
      <c r="C4" s="424">
        <v>2015</v>
      </c>
      <c r="D4" s="424">
        <v>2020</v>
      </c>
      <c r="E4" s="424">
        <v>2030</v>
      </c>
      <c r="F4" s="424">
        <v>2050</v>
      </c>
      <c r="G4" s="424" t="s">
        <v>79</v>
      </c>
      <c r="H4" s="424"/>
      <c r="I4" s="424" t="s">
        <v>80</v>
      </c>
      <c r="J4" s="424"/>
      <c r="K4" s="424" t="s">
        <v>1</v>
      </c>
      <c r="L4" s="424" t="s">
        <v>2</v>
      </c>
    </row>
    <row r="5" spans="1:12" x14ac:dyDescent="0.3">
      <c r="B5" s="425"/>
      <c r="C5" s="424"/>
      <c r="D5" s="424"/>
      <c r="E5" s="424"/>
      <c r="F5" s="424"/>
      <c r="G5" s="424"/>
      <c r="H5" s="424"/>
      <c r="I5" s="424"/>
      <c r="J5" s="424"/>
      <c r="K5" s="424"/>
      <c r="L5" s="424"/>
    </row>
    <row r="6" spans="1:12" x14ac:dyDescent="0.3">
      <c r="B6" s="112" t="s">
        <v>3</v>
      </c>
      <c r="C6" s="112"/>
      <c r="D6" s="112"/>
      <c r="E6" s="112"/>
      <c r="F6" s="112"/>
      <c r="G6" s="111" t="s">
        <v>81</v>
      </c>
      <c r="H6" s="111" t="s">
        <v>82</v>
      </c>
      <c r="I6" s="111" t="s">
        <v>81</v>
      </c>
      <c r="J6" s="111" t="s">
        <v>141</v>
      </c>
      <c r="K6" s="112"/>
      <c r="L6" s="112"/>
    </row>
    <row r="7" spans="1:12" x14ac:dyDescent="0.3">
      <c r="A7" s="60"/>
      <c r="B7" s="113" t="s">
        <v>83</v>
      </c>
      <c r="C7" s="426" t="s">
        <v>142</v>
      </c>
      <c r="D7" s="426"/>
      <c r="E7" s="426"/>
      <c r="F7" s="426"/>
      <c r="G7" s="114"/>
      <c r="H7" s="114"/>
      <c r="I7" s="114"/>
      <c r="J7" s="114"/>
      <c r="K7" s="114"/>
      <c r="L7" s="114"/>
    </row>
    <row r="8" spans="1:12" x14ac:dyDescent="0.3">
      <c r="B8" s="113" t="s">
        <v>85</v>
      </c>
      <c r="C8" s="426" t="s">
        <v>143</v>
      </c>
      <c r="D8" s="426"/>
      <c r="E8" s="426"/>
      <c r="F8" s="426"/>
      <c r="G8" s="114"/>
      <c r="H8" s="114"/>
      <c r="I8" s="114"/>
      <c r="J8" s="114"/>
      <c r="K8" s="114"/>
      <c r="L8" s="114"/>
    </row>
    <row r="9" spans="1:12" x14ac:dyDescent="0.3">
      <c r="B9" s="113" t="s">
        <v>87</v>
      </c>
      <c r="C9" s="114">
        <v>3000</v>
      </c>
      <c r="D9" s="114">
        <v>3000</v>
      </c>
      <c r="E9" s="114">
        <v>3000</v>
      </c>
      <c r="F9" s="114">
        <v>3000</v>
      </c>
      <c r="G9" s="114" t="s">
        <v>17</v>
      </c>
      <c r="H9" s="114" t="s">
        <v>17</v>
      </c>
      <c r="I9" s="114">
        <v>3000</v>
      </c>
      <c r="J9" s="114">
        <v>10000</v>
      </c>
      <c r="K9" s="114" t="s">
        <v>116</v>
      </c>
      <c r="L9" s="114" t="s">
        <v>144</v>
      </c>
    </row>
    <row r="10" spans="1:12" x14ac:dyDescent="0.3">
      <c r="B10" s="113" t="s">
        <v>88</v>
      </c>
      <c r="C10" s="114">
        <v>300</v>
      </c>
      <c r="D10" s="114">
        <v>300</v>
      </c>
      <c r="E10" s="114">
        <v>300</v>
      </c>
      <c r="F10" s="114">
        <v>300</v>
      </c>
      <c r="G10" s="114" t="s">
        <v>17</v>
      </c>
      <c r="H10" s="114" t="s">
        <v>17</v>
      </c>
      <c r="I10" s="114">
        <v>300</v>
      </c>
      <c r="J10" s="114">
        <v>500</v>
      </c>
      <c r="K10" s="114" t="s">
        <v>145</v>
      </c>
      <c r="L10" s="114" t="s">
        <v>144</v>
      </c>
    </row>
    <row r="11" spans="1:12" x14ac:dyDescent="0.3">
      <c r="B11" s="113" t="s">
        <v>89</v>
      </c>
      <c r="C11" s="114">
        <v>60</v>
      </c>
      <c r="D11" s="114">
        <v>60</v>
      </c>
      <c r="E11" s="114">
        <v>60</v>
      </c>
      <c r="F11" s="114">
        <v>60</v>
      </c>
      <c r="G11" s="114" t="s">
        <v>17</v>
      </c>
      <c r="H11" s="114" t="s">
        <v>17</v>
      </c>
      <c r="I11" s="114">
        <v>60</v>
      </c>
      <c r="J11" s="114">
        <v>80</v>
      </c>
      <c r="K11" s="114" t="s">
        <v>145</v>
      </c>
      <c r="L11" s="114" t="s">
        <v>146</v>
      </c>
    </row>
    <row r="12" spans="1:12" x14ac:dyDescent="0.3">
      <c r="B12" s="113" t="s">
        <v>90</v>
      </c>
      <c r="C12" s="114">
        <v>55</v>
      </c>
      <c r="D12" s="114">
        <v>60</v>
      </c>
      <c r="E12" s="114">
        <v>70</v>
      </c>
      <c r="F12" s="114">
        <v>72</v>
      </c>
      <c r="G12" s="114">
        <v>55</v>
      </c>
      <c r="H12" s="114">
        <v>55</v>
      </c>
      <c r="I12" s="114">
        <v>64</v>
      </c>
      <c r="J12" s="114">
        <v>72</v>
      </c>
      <c r="K12" s="113" t="s">
        <v>147</v>
      </c>
      <c r="L12" s="114" t="s">
        <v>148</v>
      </c>
    </row>
    <row r="13" spans="1:12" x14ac:dyDescent="0.3">
      <c r="B13" s="113" t="s">
        <v>525</v>
      </c>
      <c r="C13" s="114">
        <v>80</v>
      </c>
      <c r="D13" s="114">
        <v>80</v>
      </c>
      <c r="E13" s="114">
        <v>84</v>
      </c>
      <c r="F13" s="114">
        <v>85</v>
      </c>
      <c r="G13" s="114">
        <v>80</v>
      </c>
      <c r="H13" s="114">
        <v>80</v>
      </c>
      <c r="I13" s="114">
        <v>80</v>
      </c>
      <c r="J13" s="114">
        <v>85</v>
      </c>
      <c r="K13" s="114"/>
      <c r="L13" s="114" t="s">
        <v>149</v>
      </c>
    </row>
    <row r="14" spans="1:12" x14ac:dyDescent="0.3">
      <c r="B14" s="115" t="s">
        <v>92</v>
      </c>
      <c r="C14" s="114">
        <v>69</v>
      </c>
      <c r="D14" s="114">
        <v>80</v>
      </c>
      <c r="E14" s="114">
        <v>84</v>
      </c>
      <c r="F14" s="114">
        <v>85</v>
      </c>
      <c r="G14" s="114">
        <v>69</v>
      </c>
      <c r="H14" s="114">
        <v>69</v>
      </c>
      <c r="I14" s="114">
        <v>80</v>
      </c>
      <c r="J14" s="114">
        <v>85</v>
      </c>
      <c r="K14" s="114"/>
      <c r="L14" s="114" t="s">
        <v>149</v>
      </c>
    </row>
    <row r="15" spans="1:12" x14ac:dyDescent="0.3">
      <c r="B15" s="113" t="s">
        <v>150</v>
      </c>
      <c r="C15" s="114" t="s">
        <v>151</v>
      </c>
      <c r="D15" s="114">
        <v>0</v>
      </c>
      <c r="E15" s="114">
        <v>0</v>
      </c>
      <c r="F15" s="114">
        <v>0</v>
      </c>
      <c r="G15" s="114">
        <v>0</v>
      </c>
      <c r="H15" s="114">
        <v>0</v>
      </c>
      <c r="I15" s="114">
        <v>0</v>
      </c>
      <c r="J15" s="114">
        <v>0</v>
      </c>
      <c r="K15" s="114"/>
      <c r="L15" s="114" t="s">
        <v>152</v>
      </c>
    </row>
    <row r="16" spans="1:12" ht="20.399999999999999" x14ac:dyDescent="0.3">
      <c r="B16" s="113" t="s">
        <v>94</v>
      </c>
      <c r="C16" s="114" t="s">
        <v>17</v>
      </c>
      <c r="D16" s="114" t="s">
        <v>17</v>
      </c>
      <c r="E16" s="114" t="s">
        <v>17</v>
      </c>
      <c r="F16" s="114" t="s">
        <v>17</v>
      </c>
      <c r="G16" s="114"/>
      <c r="H16" s="114"/>
      <c r="I16" s="114"/>
      <c r="J16" s="114"/>
      <c r="K16" s="114"/>
      <c r="L16" s="114"/>
    </row>
    <row r="17" spans="1:12" x14ac:dyDescent="0.3">
      <c r="B17" s="113" t="s">
        <v>95</v>
      </c>
      <c r="C17" s="114">
        <v>5</v>
      </c>
      <c r="D17" s="114">
        <v>5</v>
      </c>
      <c r="E17" s="114">
        <v>4</v>
      </c>
      <c r="F17" s="114">
        <v>4</v>
      </c>
      <c r="G17" s="114" t="s">
        <v>17</v>
      </c>
      <c r="H17" s="114" t="s">
        <v>17</v>
      </c>
      <c r="I17" s="114">
        <v>2</v>
      </c>
      <c r="J17" s="114">
        <v>4</v>
      </c>
      <c r="K17" s="114" t="s">
        <v>153</v>
      </c>
      <c r="L17" s="114" t="s">
        <v>146</v>
      </c>
    </row>
    <row r="18" spans="1:12" x14ac:dyDescent="0.3">
      <c r="B18" s="113" t="s">
        <v>96</v>
      </c>
      <c r="C18" s="114">
        <v>5</v>
      </c>
      <c r="D18" s="114">
        <v>5</v>
      </c>
      <c r="E18" s="114">
        <v>4</v>
      </c>
      <c r="F18" s="114">
        <v>3</v>
      </c>
      <c r="G18" s="114" t="s">
        <v>17</v>
      </c>
      <c r="H18" s="114" t="s">
        <v>17</v>
      </c>
      <c r="I18" s="114">
        <v>2</v>
      </c>
      <c r="J18" s="114">
        <v>3</v>
      </c>
      <c r="K18" s="114" t="s">
        <v>153</v>
      </c>
      <c r="L18" s="114" t="s">
        <v>146</v>
      </c>
    </row>
    <row r="19" spans="1:12" x14ac:dyDescent="0.3">
      <c r="B19" s="113" t="s">
        <v>6</v>
      </c>
      <c r="C19" s="114">
        <v>40</v>
      </c>
      <c r="D19" s="114">
        <v>40</v>
      </c>
      <c r="E19" s="114">
        <v>40</v>
      </c>
      <c r="F19" s="114">
        <v>40</v>
      </c>
      <c r="G19" s="114">
        <v>35</v>
      </c>
      <c r="H19" s="114">
        <v>45</v>
      </c>
      <c r="I19" s="114">
        <v>35</v>
      </c>
      <c r="J19" s="114">
        <v>45</v>
      </c>
      <c r="K19" s="114"/>
      <c r="L19" s="114" t="s">
        <v>154</v>
      </c>
    </row>
    <row r="20" spans="1:12" x14ac:dyDescent="0.3">
      <c r="B20" s="113" t="s">
        <v>7</v>
      </c>
      <c r="C20" s="114" t="s">
        <v>155</v>
      </c>
      <c r="D20" s="113" t="s">
        <v>155</v>
      </c>
      <c r="E20" s="113" t="s">
        <v>155</v>
      </c>
      <c r="F20" s="113" t="s">
        <v>155</v>
      </c>
      <c r="G20" s="114">
        <v>2</v>
      </c>
      <c r="H20" s="114">
        <v>3</v>
      </c>
      <c r="I20" s="114">
        <v>2</v>
      </c>
      <c r="J20" s="114">
        <v>3</v>
      </c>
      <c r="K20" s="114"/>
      <c r="L20" s="114" t="s">
        <v>156</v>
      </c>
    </row>
    <row r="21" spans="1:12" x14ac:dyDescent="0.3">
      <c r="B21" s="116"/>
      <c r="C21" s="117"/>
      <c r="D21" s="117"/>
      <c r="E21" s="117"/>
      <c r="F21" s="117"/>
      <c r="G21" s="117"/>
      <c r="H21" s="117"/>
      <c r="I21" s="117"/>
      <c r="J21" s="117"/>
      <c r="K21" s="117"/>
      <c r="L21" s="117"/>
    </row>
    <row r="22" spans="1:12" x14ac:dyDescent="0.3">
      <c r="B22" s="427" t="s">
        <v>9</v>
      </c>
      <c r="C22" s="427"/>
      <c r="D22" s="427"/>
      <c r="E22" s="427"/>
      <c r="F22" s="427"/>
      <c r="G22" s="427"/>
      <c r="H22" s="427"/>
      <c r="I22" s="427"/>
      <c r="J22" s="427"/>
      <c r="K22" s="427"/>
      <c r="L22" s="427"/>
    </row>
    <row r="23" spans="1:12" x14ac:dyDescent="0.3">
      <c r="B23" s="427"/>
      <c r="C23" s="427"/>
      <c r="D23" s="427"/>
      <c r="E23" s="427"/>
      <c r="F23" s="427"/>
      <c r="G23" s="427"/>
      <c r="H23" s="427"/>
      <c r="I23" s="427"/>
      <c r="J23" s="427"/>
      <c r="K23" s="427"/>
      <c r="L23" s="427"/>
    </row>
    <row r="24" spans="1:12" x14ac:dyDescent="0.3">
      <c r="B24" s="118" t="s">
        <v>157</v>
      </c>
      <c r="C24" s="117">
        <v>700</v>
      </c>
      <c r="D24" s="117">
        <v>700</v>
      </c>
      <c r="E24" s="117">
        <v>1000</v>
      </c>
      <c r="F24" s="117">
        <v>1000</v>
      </c>
      <c r="G24" s="117">
        <v>500</v>
      </c>
      <c r="H24" s="117" t="s">
        <v>158</v>
      </c>
      <c r="I24" s="117" t="s">
        <v>159</v>
      </c>
      <c r="J24" s="117" t="s">
        <v>160</v>
      </c>
      <c r="K24" s="117" t="s">
        <v>161</v>
      </c>
      <c r="L24" s="117" t="s">
        <v>162</v>
      </c>
    </row>
    <row r="25" spans="1:12" x14ac:dyDescent="0.3">
      <c r="B25" s="118" t="s">
        <v>163</v>
      </c>
      <c r="C25" s="117" t="s">
        <v>17</v>
      </c>
      <c r="D25" s="117" t="s">
        <v>17</v>
      </c>
      <c r="E25" s="117" t="s">
        <v>17</v>
      </c>
      <c r="F25" s="119" t="s">
        <v>17</v>
      </c>
      <c r="G25" s="118"/>
      <c r="H25" s="117"/>
      <c r="I25" s="117"/>
      <c r="J25" s="117"/>
      <c r="K25" s="117" t="s">
        <v>15</v>
      </c>
      <c r="L25" s="117"/>
    </row>
    <row r="26" spans="1:12" ht="15" customHeight="1" x14ac:dyDescent="0.3">
      <c r="B26" s="118"/>
      <c r="C26" s="117"/>
      <c r="D26" s="117"/>
      <c r="E26" s="117"/>
      <c r="F26" s="117"/>
      <c r="G26" s="117"/>
      <c r="H26" s="117"/>
      <c r="I26" s="117"/>
      <c r="J26" s="117"/>
      <c r="K26" s="117"/>
      <c r="L26" s="117"/>
    </row>
    <row r="27" spans="1:12" x14ac:dyDescent="0.3">
      <c r="A27" s="6"/>
      <c r="B27" s="427" t="s">
        <v>99</v>
      </c>
      <c r="C27" s="427"/>
      <c r="D27" s="427"/>
      <c r="E27" s="427"/>
      <c r="F27" s="427"/>
      <c r="G27" s="427"/>
      <c r="H27" s="427"/>
      <c r="I27" s="427"/>
      <c r="J27" s="427"/>
      <c r="K27" s="427"/>
      <c r="L27" s="427"/>
    </row>
    <row r="28" spans="1:12" x14ac:dyDescent="0.3">
      <c r="A28" s="8"/>
      <c r="B28" s="118" t="s">
        <v>164</v>
      </c>
      <c r="C28" s="117">
        <v>0.65</v>
      </c>
      <c r="D28" s="118">
        <v>0.65</v>
      </c>
      <c r="E28" s="118">
        <v>1</v>
      </c>
      <c r="F28" s="118">
        <v>0.8</v>
      </c>
      <c r="G28" s="117">
        <v>0.3</v>
      </c>
      <c r="H28" s="117">
        <v>1.2</v>
      </c>
      <c r="I28" s="117">
        <v>0.4</v>
      </c>
      <c r="J28" s="117">
        <v>2</v>
      </c>
      <c r="K28" s="117" t="s">
        <v>165</v>
      </c>
      <c r="L28" s="118" t="s">
        <v>166</v>
      </c>
    </row>
    <row r="29" spans="1:12" ht="15" customHeight="1" x14ac:dyDescent="0.3">
      <c r="A29" s="12"/>
      <c r="B29" s="118" t="s">
        <v>167</v>
      </c>
      <c r="C29" s="117">
        <v>2E-3</v>
      </c>
      <c r="D29" s="117">
        <v>2E-3</v>
      </c>
      <c r="E29" s="118">
        <v>2E-3</v>
      </c>
      <c r="F29" s="118">
        <v>2E-3</v>
      </c>
      <c r="G29" s="117">
        <v>2E-3</v>
      </c>
      <c r="H29" s="117">
        <v>0.01</v>
      </c>
      <c r="I29" s="117">
        <v>2E-3</v>
      </c>
      <c r="J29" s="117">
        <v>0.01</v>
      </c>
      <c r="K29" s="117" t="s">
        <v>107</v>
      </c>
      <c r="L29" s="117" t="s">
        <v>168</v>
      </c>
    </row>
    <row r="30" spans="1:12" ht="15" customHeight="1" x14ac:dyDescent="0.3">
      <c r="A30" s="12"/>
      <c r="B30" s="118" t="s">
        <v>169</v>
      </c>
      <c r="C30" s="117">
        <v>0.6</v>
      </c>
      <c r="D30" s="118">
        <v>0.6</v>
      </c>
      <c r="E30" s="117">
        <v>0.9</v>
      </c>
      <c r="F30" s="117">
        <v>0.9</v>
      </c>
      <c r="G30" s="117">
        <v>0.3</v>
      </c>
      <c r="H30" s="117">
        <v>1.2</v>
      </c>
      <c r="I30" s="117">
        <v>0.3</v>
      </c>
      <c r="J30" s="117">
        <v>1.2</v>
      </c>
      <c r="K30" s="117"/>
      <c r="L30" s="117" t="s">
        <v>170</v>
      </c>
    </row>
    <row r="31" spans="1:12" x14ac:dyDescent="0.3">
      <c r="A31" s="12"/>
      <c r="B31" s="118" t="s">
        <v>171</v>
      </c>
      <c r="C31" s="117">
        <v>8.5000000000000006E-2</v>
      </c>
      <c r="D31" s="118">
        <v>8.5000000000000006E-2</v>
      </c>
      <c r="E31" s="118">
        <v>8.5000000000000006E-2</v>
      </c>
      <c r="F31" s="118">
        <v>8.5000000000000006E-2</v>
      </c>
      <c r="G31" s="117">
        <v>0.08</v>
      </c>
      <c r="H31" s="117">
        <v>0.09</v>
      </c>
      <c r="I31" s="117">
        <v>0.08</v>
      </c>
      <c r="J31" s="117">
        <v>0.09</v>
      </c>
      <c r="K31" s="117"/>
      <c r="L31" s="117" t="s">
        <v>170</v>
      </c>
    </row>
    <row r="32" spans="1:12" ht="15" customHeight="1" x14ac:dyDescent="0.3">
      <c r="A32" s="12"/>
      <c r="B32" s="118" t="s">
        <v>172</v>
      </c>
      <c r="C32" s="117">
        <v>2460</v>
      </c>
      <c r="D32" s="118">
        <v>2460</v>
      </c>
      <c r="E32" s="118">
        <v>2460</v>
      </c>
      <c r="F32" s="118">
        <v>2460</v>
      </c>
      <c r="G32" s="117">
        <v>2000</v>
      </c>
      <c r="H32" s="117" t="s">
        <v>173</v>
      </c>
      <c r="I32" s="117" t="s">
        <v>174</v>
      </c>
      <c r="J32" s="117" t="s">
        <v>173</v>
      </c>
      <c r="K32" s="117"/>
      <c r="L32" s="117" t="s">
        <v>175</v>
      </c>
    </row>
    <row r="33" spans="1:12" x14ac:dyDescent="0.3">
      <c r="A33" s="12"/>
      <c r="B33" s="118" t="s">
        <v>176</v>
      </c>
      <c r="C33" s="117">
        <v>2.46</v>
      </c>
      <c r="D33" s="118">
        <v>2.46</v>
      </c>
      <c r="E33" s="118">
        <v>2.46</v>
      </c>
      <c r="F33" s="118">
        <v>2.46</v>
      </c>
      <c r="G33" s="117">
        <v>2</v>
      </c>
      <c r="H33" s="117" t="s">
        <v>177</v>
      </c>
      <c r="I33" s="117" t="s">
        <v>178</v>
      </c>
      <c r="J33" s="117" t="s">
        <v>177</v>
      </c>
      <c r="K33" s="117"/>
      <c r="L33" s="117" t="s">
        <v>175</v>
      </c>
    </row>
    <row r="34" spans="1:12" ht="15" customHeight="1" x14ac:dyDescent="0.3">
      <c r="A34" s="12"/>
      <c r="B34" s="118"/>
      <c r="C34" s="117"/>
      <c r="D34" s="117"/>
      <c r="E34" s="117"/>
      <c r="F34" s="117"/>
      <c r="G34" s="117"/>
      <c r="H34" s="117"/>
      <c r="I34" s="117"/>
      <c r="J34" s="117"/>
      <c r="K34" s="117"/>
      <c r="L34" s="117"/>
    </row>
    <row r="35" spans="1:12" ht="15" customHeight="1" x14ac:dyDescent="0.3">
      <c r="A35" s="12"/>
      <c r="B35" s="427" t="s">
        <v>104</v>
      </c>
      <c r="C35" s="427"/>
      <c r="D35" s="427"/>
      <c r="E35" s="427"/>
      <c r="F35" s="427"/>
      <c r="G35" s="427"/>
      <c r="H35" s="427"/>
      <c r="I35" s="427"/>
      <c r="J35" s="427"/>
      <c r="K35" s="427"/>
      <c r="L35" s="427"/>
    </row>
    <row r="36" spans="1:12" ht="15" customHeight="1" x14ac:dyDescent="0.3">
      <c r="A36" s="12"/>
      <c r="B36" s="118" t="s">
        <v>179</v>
      </c>
      <c r="C36" s="117">
        <v>640</v>
      </c>
      <c r="D36" s="118">
        <v>640</v>
      </c>
      <c r="E36" s="118">
        <v>640</v>
      </c>
      <c r="F36" s="118">
        <v>640</v>
      </c>
      <c r="G36" s="117" t="s">
        <v>17</v>
      </c>
      <c r="H36" s="117" t="s">
        <v>17</v>
      </c>
      <c r="I36" s="117">
        <v>550</v>
      </c>
      <c r="J36" s="117">
        <v>640</v>
      </c>
      <c r="K36" s="117" t="s">
        <v>180</v>
      </c>
      <c r="L36" s="117" t="s">
        <v>181</v>
      </c>
    </row>
    <row r="37" spans="1:12" x14ac:dyDescent="0.3">
      <c r="A37" s="12"/>
      <c r="B37" s="61"/>
      <c r="C37" s="62"/>
      <c r="D37" s="62"/>
      <c r="E37" s="62"/>
      <c r="F37" s="62"/>
      <c r="G37" s="62"/>
      <c r="H37" s="62"/>
      <c r="I37" s="62"/>
      <c r="J37" s="62"/>
      <c r="K37" s="62"/>
      <c r="L37" s="62"/>
    </row>
    <row r="38" spans="1:12" x14ac:dyDescent="0.3">
      <c r="A38" s="37" t="s">
        <v>182</v>
      </c>
      <c r="B38" s="61"/>
      <c r="C38" s="62"/>
      <c r="D38" s="62"/>
      <c r="E38" s="62"/>
      <c r="F38" s="62"/>
      <c r="G38" s="62"/>
      <c r="H38" s="62"/>
      <c r="I38" s="62"/>
      <c r="J38" s="62"/>
      <c r="K38" s="62"/>
      <c r="L38" s="62"/>
    </row>
    <row r="39" spans="1:12" x14ac:dyDescent="0.3">
      <c r="A39" s="13" t="s">
        <v>13</v>
      </c>
      <c r="B39" s="428" t="s">
        <v>183</v>
      </c>
      <c r="C39" s="428"/>
      <c r="D39" s="428"/>
      <c r="E39" s="428"/>
      <c r="F39" s="428"/>
      <c r="G39" s="428"/>
      <c r="H39" s="428"/>
      <c r="I39" s="428"/>
      <c r="J39" s="428"/>
      <c r="K39" s="428"/>
      <c r="L39" s="428"/>
    </row>
    <row r="40" spans="1:12" x14ac:dyDescent="0.3">
      <c r="A40" s="13" t="s">
        <v>5</v>
      </c>
      <c r="B40" s="428" t="s">
        <v>184</v>
      </c>
      <c r="C40" s="428"/>
      <c r="D40" s="428"/>
      <c r="E40" s="428"/>
      <c r="F40" s="428"/>
      <c r="G40" s="428"/>
      <c r="H40" s="428"/>
      <c r="I40" s="428"/>
      <c r="J40" s="428"/>
      <c r="K40" s="428"/>
      <c r="L40" s="428"/>
    </row>
    <row r="41" spans="1:12" x14ac:dyDescent="0.3">
      <c r="A41" s="13" t="s">
        <v>8</v>
      </c>
      <c r="B41" s="428" t="s">
        <v>185</v>
      </c>
      <c r="C41" s="428"/>
      <c r="D41" s="428"/>
      <c r="E41" s="428"/>
      <c r="F41" s="428"/>
      <c r="G41" s="428"/>
      <c r="H41" s="428"/>
      <c r="I41" s="428"/>
      <c r="J41" s="428"/>
      <c r="K41" s="428"/>
      <c r="L41" s="428"/>
    </row>
    <row r="42" spans="1:12" x14ac:dyDescent="0.3">
      <c r="A42" s="13" t="s">
        <v>10</v>
      </c>
      <c r="B42" s="428" t="s">
        <v>186</v>
      </c>
      <c r="C42" s="428"/>
      <c r="D42" s="428"/>
      <c r="E42" s="428"/>
      <c r="F42" s="428"/>
      <c r="G42" s="428"/>
      <c r="H42" s="428"/>
      <c r="I42" s="428"/>
      <c r="J42" s="428"/>
      <c r="K42" s="428"/>
      <c r="L42" s="428"/>
    </row>
    <row r="43" spans="1:12" x14ac:dyDescent="0.3">
      <c r="A43" s="13" t="s">
        <v>14</v>
      </c>
      <c r="B43" s="428" t="s">
        <v>187</v>
      </c>
      <c r="C43" s="428"/>
      <c r="D43" s="428"/>
      <c r="E43" s="428"/>
      <c r="F43" s="428"/>
      <c r="G43" s="428"/>
      <c r="H43" s="428"/>
      <c r="I43" s="428"/>
      <c r="J43" s="428"/>
      <c r="K43" s="428"/>
      <c r="L43" s="428"/>
    </row>
    <row r="44" spans="1:12" x14ac:dyDescent="0.3">
      <c r="A44" s="13" t="s">
        <v>15</v>
      </c>
      <c r="B44" s="428" t="s">
        <v>188</v>
      </c>
      <c r="C44" s="428"/>
      <c r="D44" s="428"/>
      <c r="E44" s="428"/>
      <c r="F44" s="428"/>
      <c r="G44" s="428"/>
      <c r="H44" s="428"/>
      <c r="I44" s="428"/>
      <c r="J44" s="428"/>
      <c r="K44" s="428"/>
      <c r="L44" s="428"/>
    </row>
    <row r="45" spans="1:12" x14ac:dyDescent="0.3">
      <c r="A45" s="13" t="s">
        <v>102</v>
      </c>
      <c r="B45" s="428" t="s">
        <v>189</v>
      </c>
      <c r="C45" s="428"/>
      <c r="D45" s="428"/>
      <c r="E45" s="428"/>
      <c r="F45" s="428"/>
      <c r="G45" s="428"/>
      <c r="H45" s="428"/>
      <c r="I45" s="428"/>
      <c r="J45" s="428"/>
      <c r="K45" s="428"/>
      <c r="L45" s="428"/>
    </row>
    <row r="46" spans="1:12" x14ac:dyDescent="0.3">
      <c r="A46" s="13" t="s">
        <v>107</v>
      </c>
      <c r="B46" s="428" t="s">
        <v>190</v>
      </c>
      <c r="C46" s="428"/>
      <c r="D46" s="428"/>
      <c r="E46" s="428"/>
      <c r="F46" s="428"/>
      <c r="G46" s="428"/>
      <c r="H46" s="428"/>
      <c r="I46" s="428"/>
      <c r="J46" s="428"/>
      <c r="K46" s="428"/>
      <c r="L46" s="428"/>
    </row>
    <row r="47" spans="1:12" x14ac:dyDescent="0.3">
      <c r="A47" s="13" t="s">
        <v>116</v>
      </c>
      <c r="B47" s="428" t="s">
        <v>191</v>
      </c>
      <c r="C47" s="428"/>
      <c r="D47" s="428"/>
      <c r="E47" s="428"/>
      <c r="F47" s="428"/>
      <c r="G47" s="428"/>
      <c r="H47" s="428"/>
      <c r="I47" s="428"/>
      <c r="J47" s="428"/>
      <c r="K47" s="428"/>
      <c r="L47" s="428"/>
    </row>
    <row r="48" spans="1:12" x14ac:dyDescent="0.3">
      <c r="A48" s="13" t="s">
        <v>124</v>
      </c>
      <c r="B48" s="428" t="s">
        <v>192</v>
      </c>
      <c r="C48" s="428"/>
      <c r="D48" s="428"/>
      <c r="E48" s="428"/>
      <c r="F48" s="428"/>
      <c r="G48" s="428"/>
      <c r="H48" s="428"/>
      <c r="I48" s="428"/>
      <c r="J48" s="428"/>
      <c r="K48" s="428"/>
      <c r="L48" s="428"/>
    </row>
    <row r="49" spans="1:12" x14ac:dyDescent="0.3">
      <c r="A49" s="13" t="s">
        <v>193</v>
      </c>
      <c r="B49" s="428" t="s">
        <v>194</v>
      </c>
      <c r="C49" s="428"/>
      <c r="D49" s="428"/>
      <c r="E49" s="428"/>
      <c r="F49" s="428"/>
      <c r="G49" s="428"/>
      <c r="H49" s="428"/>
      <c r="I49" s="428"/>
      <c r="J49" s="428"/>
      <c r="K49" s="428"/>
      <c r="L49" s="428"/>
    </row>
    <row r="50" spans="1:12" x14ac:dyDescent="0.3">
      <c r="A50" s="12"/>
      <c r="B50" s="61"/>
      <c r="C50" s="62"/>
      <c r="D50" s="62"/>
      <c r="E50" s="62"/>
      <c r="F50" s="62"/>
      <c r="G50" s="62"/>
      <c r="H50" s="62"/>
      <c r="I50" s="62"/>
      <c r="J50" s="62"/>
      <c r="K50" s="62"/>
      <c r="L50" s="62"/>
    </row>
    <row r="51" spans="1:12" x14ac:dyDescent="0.3">
      <c r="A51" s="37" t="s">
        <v>118</v>
      </c>
      <c r="B51" s="12"/>
      <c r="C51" s="12"/>
      <c r="D51" s="12"/>
      <c r="E51" s="12"/>
      <c r="F51" s="12"/>
      <c r="G51" s="12"/>
      <c r="H51" s="12"/>
    </row>
    <row r="52" spans="1:12" x14ac:dyDescent="0.3">
      <c r="A52" s="12">
        <v>1</v>
      </c>
      <c r="B52" s="429" t="s">
        <v>195</v>
      </c>
      <c r="C52" s="429"/>
      <c r="D52" s="429"/>
      <c r="E52" s="429"/>
      <c r="F52" s="429"/>
      <c r="G52" s="429"/>
      <c r="H52" s="429"/>
      <c r="I52" s="429"/>
    </row>
    <row r="53" spans="1:12" x14ac:dyDescent="0.3">
      <c r="A53" s="12">
        <v>2</v>
      </c>
      <c r="B53" s="429" t="s">
        <v>196</v>
      </c>
      <c r="C53" s="429"/>
      <c r="D53" s="429"/>
      <c r="E53" s="429"/>
      <c r="F53" s="429"/>
      <c r="G53" s="429"/>
      <c r="H53" s="429"/>
    </row>
    <row r="54" spans="1:12" x14ac:dyDescent="0.3">
      <c r="A54" s="12">
        <v>3</v>
      </c>
      <c r="B54" s="429" t="s">
        <v>197</v>
      </c>
      <c r="C54" s="429"/>
      <c r="D54" s="429"/>
      <c r="E54" s="429"/>
      <c r="F54" s="429"/>
      <c r="G54" s="429"/>
      <c r="H54" s="429"/>
    </row>
    <row r="55" spans="1:12" x14ac:dyDescent="0.3">
      <c r="A55" s="12">
        <v>4</v>
      </c>
      <c r="B55" s="429" t="s">
        <v>198</v>
      </c>
      <c r="C55" s="429"/>
      <c r="D55" s="429"/>
      <c r="E55" s="429"/>
      <c r="F55" s="429"/>
      <c r="G55" s="429"/>
      <c r="H55" s="429"/>
    </row>
    <row r="56" spans="1:12" x14ac:dyDescent="0.3">
      <c r="A56" s="12">
        <v>5</v>
      </c>
      <c r="B56" s="429" t="s">
        <v>199</v>
      </c>
      <c r="C56" s="429"/>
      <c r="D56" s="429"/>
      <c r="E56" s="429"/>
      <c r="F56" s="429"/>
      <c r="G56" s="429"/>
      <c r="H56" s="429"/>
    </row>
    <row r="57" spans="1:12" x14ac:dyDescent="0.3">
      <c r="A57" s="12">
        <v>6</v>
      </c>
      <c r="B57" s="429" t="s">
        <v>200</v>
      </c>
      <c r="C57" s="429"/>
      <c r="D57" s="429"/>
      <c r="E57" s="429"/>
      <c r="F57" s="429"/>
      <c r="G57" s="429"/>
      <c r="H57" s="429"/>
    </row>
    <row r="58" spans="1:12" x14ac:dyDescent="0.3">
      <c r="A58" s="12">
        <v>7</v>
      </c>
      <c r="B58" s="429" t="s">
        <v>201</v>
      </c>
      <c r="C58" s="429"/>
      <c r="D58" s="429"/>
      <c r="E58" s="429"/>
      <c r="F58" s="429"/>
      <c r="G58" s="429"/>
      <c r="H58" s="429"/>
    </row>
    <row r="59" spans="1:12" x14ac:dyDescent="0.3">
      <c r="A59" s="12">
        <v>8</v>
      </c>
      <c r="B59" s="429" t="s">
        <v>202</v>
      </c>
      <c r="C59" s="429"/>
      <c r="D59" s="429"/>
      <c r="E59" s="429"/>
      <c r="F59" s="429"/>
      <c r="G59" s="429"/>
      <c r="H59" s="429"/>
    </row>
    <row r="60" spans="1:12" x14ac:dyDescent="0.3">
      <c r="A60" s="12">
        <v>9</v>
      </c>
      <c r="B60" s="429" t="s">
        <v>203</v>
      </c>
      <c r="C60" s="429"/>
      <c r="D60" s="429"/>
      <c r="E60" s="429"/>
      <c r="F60" s="429"/>
      <c r="G60" s="429"/>
      <c r="H60" s="429"/>
    </row>
    <row r="61" spans="1:12" x14ac:dyDescent="0.3">
      <c r="A61" s="12">
        <v>10</v>
      </c>
      <c r="B61" s="429" t="s">
        <v>204</v>
      </c>
      <c r="C61" s="429"/>
      <c r="D61" s="429"/>
      <c r="E61" s="429"/>
      <c r="F61" s="429"/>
      <c r="G61" s="429"/>
      <c r="H61" s="429"/>
    </row>
    <row r="62" spans="1:12" x14ac:dyDescent="0.3">
      <c r="A62" s="12">
        <v>11</v>
      </c>
      <c r="B62" s="429" t="s">
        <v>205</v>
      </c>
      <c r="C62" s="429"/>
      <c r="D62" s="429"/>
      <c r="E62" s="429"/>
      <c r="F62" s="429"/>
      <c r="G62" s="429"/>
      <c r="H62" s="429"/>
    </row>
    <row r="63" spans="1:12" x14ac:dyDescent="0.3">
      <c r="A63" s="12">
        <v>12</v>
      </c>
      <c r="B63" s="429" t="s">
        <v>206</v>
      </c>
      <c r="C63" s="429"/>
      <c r="D63" s="429"/>
      <c r="E63" s="429"/>
      <c r="F63" s="429"/>
      <c r="G63" s="429"/>
      <c r="H63" s="429"/>
    </row>
    <row r="64" spans="1:12" x14ac:dyDescent="0.3">
      <c r="A64" s="12">
        <v>13</v>
      </c>
      <c r="B64" s="429" t="s">
        <v>207</v>
      </c>
      <c r="C64" s="429"/>
      <c r="D64" s="429"/>
      <c r="E64" s="429"/>
      <c r="F64" s="429"/>
      <c r="G64" s="429"/>
      <c r="H64" s="429"/>
    </row>
    <row r="65" spans="1:8" x14ac:dyDescent="0.3">
      <c r="A65" s="12">
        <v>14</v>
      </c>
      <c r="B65" s="429" t="s">
        <v>208</v>
      </c>
      <c r="C65" s="429"/>
      <c r="D65" s="429"/>
      <c r="E65" s="429"/>
      <c r="F65" s="429"/>
      <c r="G65" s="429"/>
      <c r="H65" s="429"/>
    </row>
    <row r="66" spans="1:8" x14ac:dyDescent="0.3">
      <c r="A66" s="12">
        <v>15</v>
      </c>
      <c r="B66" s="429" t="s">
        <v>209</v>
      </c>
      <c r="C66" s="429"/>
      <c r="D66" s="429"/>
      <c r="E66" s="429"/>
      <c r="F66" s="429"/>
      <c r="G66" s="429"/>
      <c r="H66" s="429"/>
    </row>
    <row r="67" spans="1:8" x14ac:dyDescent="0.3">
      <c r="A67" s="12">
        <v>16</v>
      </c>
      <c r="B67" s="429" t="s">
        <v>210</v>
      </c>
      <c r="C67" s="429"/>
      <c r="D67" s="429"/>
      <c r="E67" s="429"/>
      <c r="F67" s="429"/>
      <c r="G67" s="429"/>
      <c r="H67" s="429"/>
    </row>
    <row r="68" spans="1:8" x14ac:dyDescent="0.3">
      <c r="A68" s="12">
        <v>17</v>
      </c>
      <c r="B68" s="429" t="s">
        <v>211</v>
      </c>
      <c r="C68" s="429"/>
      <c r="D68" s="429"/>
      <c r="E68" s="429"/>
      <c r="F68" s="429"/>
      <c r="G68" s="429"/>
      <c r="H68" s="429"/>
    </row>
    <row r="69" spans="1:8" x14ac:dyDescent="0.3">
      <c r="A69" s="12">
        <v>18</v>
      </c>
      <c r="B69" s="429" t="s">
        <v>212</v>
      </c>
      <c r="C69" s="429"/>
      <c r="D69" s="429"/>
      <c r="E69" s="429"/>
      <c r="F69" s="429"/>
      <c r="G69" s="429"/>
      <c r="H69" s="429"/>
    </row>
    <row r="70" spans="1:8" x14ac:dyDescent="0.3">
      <c r="A70" s="12">
        <v>19</v>
      </c>
      <c r="B70" s="429" t="s">
        <v>213</v>
      </c>
      <c r="C70" s="429"/>
      <c r="D70" s="429"/>
      <c r="E70" s="429"/>
      <c r="F70" s="429"/>
      <c r="G70" s="429"/>
      <c r="H70" s="429"/>
    </row>
    <row r="71" spans="1:8" x14ac:dyDescent="0.3">
      <c r="A71" s="12">
        <v>20</v>
      </c>
      <c r="B71" s="429" t="s">
        <v>214</v>
      </c>
      <c r="C71" s="429"/>
      <c r="D71" s="429"/>
      <c r="E71" s="429"/>
      <c r="F71" s="429"/>
      <c r="G71" s="429"/>
      <c r="H71" s="429"/>
    </row>
    <row r="72" spans="1:8" x14ac:dyDescent="0.3">
      <c r="A72" s="12">
        <v>21</v>
      </c>
      <c r="B72" s="429" t="s">
        <v>215</v>
      </c>
      <c r="C72" s="429"/>
      <c r="D72" s="429"/>
      <c r="E72" s="429"/>
      <c r="F72" s="429"/>
      <c r="G72" s="429"/>
      <c r="H72" s="429"/>
    </row>
    <row r="73" spans="1:8" x14ac:dyDescent="0.3">
      <c r="A73" s="12">
        <v>22</v>
      </c>
      <c r="B73" s="429" t="s">
        <v>216</v>
      </c>
      <c r="C73" s="429"/>
      <c r="D73" s="429"/>
      <c r="E73" s="429"/>
      <c r="F73" s="429"/>
      <c r="G73" s="429"/>
      <c r="H73" s="429"/>
    </row>
    <row r="74" spans="1:8" x14ac:dyDescent="0.3">
      <c r="A74" s="12">
        <v>23</v>
      </c>
      <c r="B74" s="429" t="s">
        <v>217</v>
      </c>
      <c r="C74" s="429"/>
      <c r="D74" s="429"/>
      <c r="E74" s="429"/>
      <c r="F74" s="429"/>
      <c r="G74" s="429"/>
      <c r="H74" s="429"/>
    </row>
    <row r="75" spans="1:8" x14ac:dyDescent="0.3">
      <c r="A75" s="12">
        <v>24</v>
      </c>
      <c r="B75" s="429" t="s">
        <v>218</v>
      </c>
      <c r="C75" s="429"/>
      <c r="D75" s="429"/>
      <c r="E75" s="429"/>
      <c r="F75" s="429"/>
      <c r="G75" s="429"/>
      <c r="H75" s="429"/>
    </row>
    <row r="76" spans="1:8" x14ac:dyDescent="0.3">
      <c r="A76" s="12">
        <v>25</v>
      </c>
      <c r="B76" s="429" t="s">
        <v>219</v>
      </c>
      <c r="C76" s="429"/>
      <c r="D76" s="429"/>
      <c r="E76" s="429"/>
      <c r="F76" s="429"/>
      <c r="G76" s="429"/>
      <c r="H76" s="429"/>
    </row>
    <row r="77" spans="1:8" x14ac:dyDescent="0.3">
      <c r="A77" s="12">
        <v>26</v>
      </c>
      <c r="B77" s="429" t="s">
        <v>220</v>
      </c>
      <c r="C77" s="429"/>
      <c r="D77" s="429"/>
      <c r="E77" s="429"/>
      <c r="F77" s="429"/>
      <c r="G77" s="429"/>
      <c r="H77" s="429"/>
    </row>
    <row r="78" spans="1:8" x14ac:dyDescent="0.3">
      <c r="A78" s="12">
        <v>27</v>
      </c>
      <c r="B78" s="429" t="s">
        <v>221</v>
      </c>
      <c r="C78" s="429"/>
      <c r="D78" s="429"/>
      <c r="E78" s="429"/>
      <c r="F78" s="429"/>
      <c r="G78" s="429"/>
      <c r="H78" s="429"/>
    </row>
    <row r="79" spans="1:8" x14ac:dyDescent="0.3">
      <c r="A79" s="12">
        <v>28</v>
      </c>
      <c r="B79" s="429" t="s">
        <v>222</v>
      </c>
      <c r="C79" s="429"/>
      <c r="D79" s="429"/>
      <c r="E79" s="429"/>
      <c r="F79" s="429"/>
      <c r="G79" s="429"/>
      <c r="H79" s="429"/>
    </row>
    <row r="80" spans="1:8" x14ac:dyDescent="0.3">
      <c r="A80" s="12">
        <v>29</v>
      </c>
      <c r="B80" s="429" t="s">
        <v>223</v>
      </c>
      <c r="C80" s="429"/>
      <c r="D80" s="429"/>
      <c r="E80" s="429"/>
      <c r="F80" s="429"/>
      <c r="G80" s="429"/>
      <c r="H80" s="429"/>
    </row>
    <row r="81" spans="1:8" x14ac:dyDescent="0.3">
      <c r="A81" s="12">
        <v>30</v>
      </c>
      <c r="B81" s="429" t="s">
        <v>224</v>
      </c>
      <c r="C81" s="429"/>
      <c r="D81" s="429"/>
      <c r="E81" s="429"/>
      <c r="F81" s="429"/>
      <c r="G81" s="429"/>
      <c r="H81" s="429"/>
    </row>
    <row r="82" spans="1:8" x14ac:dyDescent="0.3">
      <c r="A82" s="12">
        <v>31</v>
      </c>
      <c r="B82" s="429" t="s">
        <v>225</v>
      </c>
      <c r="C82" s="429"/>
      <c r="D82" s="429"/>
      <c r="E82" s="429"/>
      <c r="F82" s="429"/>
      <c r="G82" s="429"/>
      <c r="H82" s="429"/>
    </row>
    <row r="83" spans="1:8" x14ac:dyDescent="0.3">
      <c r="A83" s="12">
        <v>32</v>
      </c>
      <c r="B83" s="429" t="s">
        <v>226</v>
      </c>
      <c r="C83" s="429"/>
      <c r="D83" s="429"/>
      <c r="E83" s="429"/>
      <c r="F83" s="429"/>
      <c r="G83" s="429"/>
      <c r="H83" s="429"/>
    </row>
    <row r="84" spans="1:8" x14ac:dyDescent="0.3">
      <c r="A84" s="12">
        <v>33</v>
      </c>
      <c r="B84" s="429" t="s">
        <v>227</v>
      </c>
      <c r="C84" s="429"/>
      <c r="D84" s="429"/>
      <c r="E84" s="429"/>
      <c r="F84" s="429"/>
      <c r="G84" s="429"/>
      <c r="H84" s="429"/>
    </row>
    <row r="85" spans="1:8" x14ac:dyDescent="0.3">
      <c r="A85" s="12">
        <v>34</v>
      </c>
      <c r="B85" s="429" t="s">
        <v>228</v>
      </c>
      <c r="C85" s="429"/>
      <c r="D85" s="429"/>
      <c r="E85" s="429"/>
      <c r="F85" s="429"/>
      <c r="G85" s="429"/>
      <c r="H85" s="429"/>
    </row>
    <row r="86" spans="1:8" x14ac:dyDescent="0.3">
      <c r="A86" s="12">
        <v>35</v>
      </c>
      <c r="B86" s="429" t="s">
        <v>229</v>
      </c>
      <c r="C86" s="429"/>
      <c r="D86" s="429"/>
      <c r="E86" s="429"/>
      <c r="F86" s="429"/>
      <c r="G86" s="429"/>
      <c r="H86" s="429"/>
    </row>
  </sheetData>
  <mergeCells count="61">
    <mergeCell ref="B85:H85"/>
    <mergeCell ref="B86:H86"/>
    <mergeCell ref="B80:H80"/>
    <mergeCell ref="B81:H81"/>
    <mergeCell ref="B82:H82"/>
    <mergeCell ref="B83:H83"/>
    <mergeCell ref="B84:H84"/>
    <mergeCell ref="B75:H75"/>
    <mergeCell ref="B76:H76"/>
    <mergeCell ref="B77:H77"/>
    <mergeCell ref="B78:H78"/>
    <mergeCell ref="B79:H79"/>
    <mergeCell ref="B70:H70"/>
    <mergeCell ref="B71:H71"/>
    <mergeCell ref="B72:H72"/>
    <mergeCell ref="B73:H73"/>
    <mergeCell ref="B74:H74"/>
    <mergeCell ref="B65:H65"/>
    <mergeCell ref="B66:H66"/>
    <mergeCell ref="B67:H67"/>
    <mergeCell ref="B68:H68"/>
    <mergeCell ref="B69:H69"/>
    <mergeCell ref="B60:H60"/>
    <mergeCell ref="B61:H61"/>
    <mergeCell ref="B62:H62"/>
    <mergeCell ref="B63:H63"/>
    <mergeCell ref="B64:H64"/>
    <mergeCell ref="B55:H55"/>
    <mergeCell ref="B56:H56"/>
    <mergeCell ref="B57:H57"/>
    <mergeCell ref="B58:H58"/>
    <mergeCell ref="B59:H59"/>
    <mergeCell ref="B49:L49"/>
    <mergeCell ref="B52:I52"/>
    <mergeCell ref="B53:H53"/>
    <mergeCell ref="B54:H54"/>
    <mergeCell ref="B44:L44"/>
    <mergeCell ref="B45:L45"/>
    <mergeCell ref="B46:L46"/>
    <mergeCell ref="B47:L47"/>
    <mergeCell ref="B48:L48"/>
    <mergeCell ref="B39:L39"/>
    <mergeCell ref="B40:L40"/>
    <mergeCell ref="B41:L41"/>
    <mergeCell ref="B42:L42"/>
    <mergeCell ref="B43:L43"/>
    <mergeCell ref="C7:F7"/>
    <mergeCell ref="C8:F8"/>
    <mergeCell ref="B22:L23"/>
    <mergeCell ref="B27:L27"/>
    <mergeCell ref="B35:L35"/>
    <mergeCell ref="D3:L3"/>
    <mergeCell ref="B4:B5"/>
    <mergeCell ref="C4:C5"/>
    <mergeCell ref="D4:D5"/>
    <mergeCell ref="E4:E5"/>
    <mergeCell ref="F4:F5"/>
    <mergeCell ref="G4:H5"/>
    <mergeCell ref="I4:J5"/>
    <mergeCell ref="K4:K5"/>
    <mergeCell ref="L4:L5"/>
  </mergeCells>
  <hyperlinks>
    <hyperlink ref="H1" location="Index" display="Back to Index"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B1:N89"/>
  <sheetViews>
    <sheetView showGridLines="0" zoomScaleNormal="100" workbookViewId="0">
      <selection activeCell="F16" sqref="F16"/>
    </sheetView>
  </sheetViews>
  <sheetFormatPr defaultRowHeight="14.4" x14ac:dyDescent="0.3"/>
  <cols>
    <col min="1" max="1" width="2.5546875" customWidth="1"/>
    <col min="2" max="2" width="26.88671875" customWidth="1"/>
  </cols>
  <sheetData>
    <row r="1" spans="2:14" x14ac:dyDescent="0.3">
      <c r="H1" s="2" t="s">
        <v>22</v>
      </c>
    </row>
    <row r="3" spans="2:14" ht="21" x14ac:dyDescent="0.3">
      <c r="B3" s="53"/>
    </row>
    <row r="4" spans="2:14" x14ac:dyDescent="0.3">
      <c r="B4" s="65"/>
    </row>
    <row r="5" spans="2:14" x14ac:dyDescent="0.3">
      <c r="B5" s="112" t="s">
        <v>0</v>
      </c>
      <c r="C5" s="111"/>
      <c r="D5" s="424" t="s">
        <v>230</v>
      </c>
      <c r="E5" s="424"/>
      <c r="F5" s="424"/>
      <c r="G5" s="424"/>
      <c r="H5" s="424"/>
      <c r="I5" s="424"/>
      <c r="J5" s="424"/>
      <c r="K5" s="424"/>
      <c r="L5" s="424"/>
      <c r="M5" s="62"/>
      <c r="N5" s="63"/>
    </row>
    <row r="6" spans="2:14" x14ac:dyDescent="0.3">
      <c r="B6" s="425"/>
      <c r="C6" s="424">
        <v>2018</v>
      </c>
      <c r="D6" s="424">
        <v>2020</v>
      </c>
      <c r="E6" s="424">
        <v>2030</v>
      </c>
      <c r="F6" s="424">
        <v>2050</v>
      </c>
      <c r="G6" s="424" t="s">
        <v>79</v>
      </c>
      <c r="H6" s="424"/>
      <c r="I6" s="424" t="s">
        <v>231</v>
      </c>
      <c r="J6" s="424"/>
      <c r="K6" s="424" t="s">
        <v>1</v>
      </c>
      <c r="L6" s="424" t="s">
        <v>2</v>
      </c>
      <c r="M6" s="431"/>
      <c r="N6" s="429"/>
    </row>
    <row r="7" spans="2:14" x14ac:dyDescent="0.3">
      <c r="B7" s="425"/>
      <c r="C7" s="424"/>
      <c r="D7" s="424"/>
      <c r="E7" s="424"/>
      <c r="F7" s="424"/>
      <c r="G7" s="424"/>
      <c r="H7" s="424"/>
      <c r="I7" s="424">
        <v>-2050</v>
      </c>
      <c r="J7" s="424"/>
      <c r="K7" s="424"/>
      <c r="L7" s="424"/>
      <c r="M7" s="431"/>
      <c r="N7" s="429"/>
    </row>
    <row r="8" spans="2:14" x14ac:dyDescent="0.3">
      <c r="B8" s="112" t="s">
        <v>3</v>
      </c>
      <c r="C8" s="112"/>
      <c r="D8" s="112"/>
      <c r="E8" s="112"/>
      <c r="F8" s="112"/>
      <c r="G8" s="111" t="s">
        <v>81</v>
      </c>
      <c r="H8" s="111" t="s">
        <v>82</v>
      </c>
      <c r="I8" s="111" t="s">
        <v>81</v>
      </c>
      <c r="J8" s="111" t="s">
        <v>141</v>
      </c>
      <c r="K8" s="112"/>
      <c r="L8" s="112"/>
      <c r="M8" s="66"/>
      <c r="N8" s="63"/>
    </row>
    <row r="9" spans="2:14" ht="15.75" customHeight="1" x14ac:dyDescent="0.3">
      <c r="B9" s="113" t="s">
        <v>83</v>
      </c>
      <c r="C9" s="432" t="s">
        <v>232</v>
      </c>
      <c r="D9" s="432"/>
      <c r="E9" s="432"/>
      <c r="F9" s="432"/>
      <c r="G9" s="114"/>
      <c r="H9" s="114"/>
      <c r="I9" s="114"/>
      <c r="J9" s="114"/>
      <c r="K9" s="114"/>
      <c r="L9" s="114"/>
      <c r="M9" s="67"/>
      <c r="N9" s="63"/>
    </row>
    <row r="10" spans="2:14" ht="15.75" customHeight="1" x14ac:dyDescent="0.3">
      <c r="B10" s="113" t="s">
        <v>85</v>
      </c>
      <c r="C10" s="432" t="s">
        <v>233</v>
      </c>
      <c r="D10" s="432"/>
      <c r="E10" s="432"/>
      <c r="F10" s="432"/>
      <c r="G10" s="114"/>
      <c r="H10" s="114"/>
      <c r="I10" s="114"/>
      <c r="J10" s="114"/>
      <c r="K10" s="114"/>
      <c r="L10" s="114"/>
      <c r="M10" s="67"/>
      <c r="N10" s="63"/>
    </row>
    <row r="11" spans="2:14" ht="20.399999999999999" x14ac:dyDescent="0.3">
      <c r="B11" s="120" t="s">
        <v>87</v>
      </c>
      <c r="C11" s="114">
        <v>0.1</v>
      </c>
      <c r="D11" s="114">
        <v>0.1</v>
      </c>
      <c r="E11" s="114">
        <v>0.1</v>
      </c>
      <c r="F11" s="114">
        <v>0.1</v>
      </c>
      <c r="G11" s="114">
        <v>0.1</v>
      </c>
      <c r="H11" s="114">
        <v>0.1</v>
      </c>
      <c r="I11" s="114">
        <v>0.1</v>
      </c>
      <c r="J11" s="114">
        <v>0.15</v>
      </c>
      <c r="K11" s="114" t="s">
        <v>234</v>
      </c>
      <c r="L11" s="114"/>
      <c r="M11" s="67"/>
      <c r="N11" s="63"/>
    </row>
    <row r="12" spans="2:14" x14ac:dyDescent="0.3">
      <c r="B12" s="120" t="s">
        <v>235</v>
      </c>
      <c r="C12" s="114">
        <v>1</v>
      </c>
      <c r="D12" s="114">
        <v>1</v>
      </c>
      <c r="E12" s="114">
        <v>1</v>
      </c>
      <c r="F12" s="114">
        <v>1</v>
      </c>
      <c r="G12" s="114">
        <v>1</v>
      </c>
      <c r="H12" s="114">
        <v>1</v>
      </c>
      <c r="I12" s="114">
        <v>1</v>
      </c>
      <c r="J12" s="114">
        <v>1.5</v>
      </c>
      <c r="K12" s="114" t="s">
        <v>234</v>
      </c>
      <c r="L12" s="114"/>
      <c r="M12" s="67"/>
      <c r="N12" s="63"/>
    </row>
    <row r="13" spans="2:14" x14ac:dyDescent="0.3">
      <c r="B13" s="120" t="s">
        <v>236</v>
      </c>
      <c r="C13" s="114">
        <v>1</v>
      </c>
      <c r="D13" s="114">
        <v>1</v>
      </c>
      <c r="E13" s="114">
        <v>1</v>
      </c>
      <c r="F13" s="114">
        <v>1</v>
      </c>
      <c r="G13" s="114">
        <v>1</v>
      </c>
      <c r="H13" s="114">
        <v>1</v>
      </c>
      <c r="I13" s="114">
        <v>1</v>
      </c>
      <c r="J13" s="114">
        <v>1.5</v>
      </c>
      <c r="K13" s="114" t="s">
        <v>234</v>
      </c>
      <c r="L13" s="114"/>
      <c r="M13" s="67"/>
      <c r="N13" s="63"/>
    </row>
    <row r="14" spans="2:14" x14ac:dyDescent="0.3">
      <c r="B14" s="120" t="s">
        <v>90</v>
      </c>
      <c r="C14" s="114">
        <v>98</v>
      </c>
      <c r="D14" s="114">
        <v>98</v>
      </c>
      <c r="E14" s="114">
        <v>98</v>
      </c>
      <c r="F14" s="114">
        <v>98</v>
      </c>
      <c r="G14" s="114">
        <v>98</v>
      </c>
      <c r="H14" s="114">
        <v>99</v>
      </c>
      <c r="I14" s="114">
        <v>98</v>
      </c>
      <c r="J14" s="114">
        <v>99</v>
      </c>
      <c r="K14" s="114" t="s">
        <v>237</v>
      </c>
      <c r="L14" s="114"/>
      <c r="M14" s="67"/>
      <c r="N14" s="63"/>
    </row>
    <row r="15" spans="2:14" x14ac:dyDescent="0.3">
      <c r="B15" s="120" t="s">
        <v>525</v>
      </c>
      <c r="C15" s="114">
        <v>99</v>
      </c>
      <c r="D15" s="114">
        <v>99</v>
      </c>
      <c r="E15" s="114">
        <v>99</v>
      </c>
      <c r="F15" s="114">
        <v>99</v>
      </c>
      <c r="G15" s="114">
        <v>99</v>
      </c>
      <c r="H15" s="114">
        <v>99.5</v>
      </c>
      <c r="I15" s="114">
        <v>99</v>
      </c>
      <c r="J15" s="114">
        <v>99.5</v>
      </c>
      <c r="K15" s="114" t="s">
        <v>237</v>
      </c>
      <c r="L15" s="114"/>
      <c r="M15" s="67"/>
      <c r="N15" s="63"/>
    </row>
    <row r="16" spans="2:14" x14ac:dyDescent="0.3">
      <c r="B16" s="120" t="s">
        <v>92</v>
      </c>
      <c r="C16" s="114">
        <v>99</v>
      </c>
      <c r="D16" s="114">
        <v>99</v>
      </c>
      <c r="E16" s="114">
        <v>99</v>
      </c>
      <c r="F16" s="114">
        <v>99</v>
      </c>
      <c r="G16" s="114">
        <v>99</v>
      </c>
      <c r="H16" s="114">
        <v>99.5</v>
      </c>
      <c r="I16" s="114">
        <v>99</v>
      </c>
      <c r="J16" s="114">
        <v>99.5</v>
      </c>
      <c r="K16" s="114" t="s">
        <v>237</v>
      </c>
      <c r="L16" s="114"/>
      <c r="M16" s="67"/>
      <c r="N16" s="63"/>
    </row>
    <row r="17" spans="2:14" x14ac:dyDescent="0.3">
      <c r="B17" s="120" t="s">
        <v>238</v>
      </c>
      <c r="C17" s="114">
        <v>5</v>
      </c>
      <c r="D17" s="114">
        <v>3</v>
      </c>
      <c r="E17" s="114">
        <v>1</v>
      </c>
      <c r="F17" s="114">
        <v>1</v>
      </c>
      <c r="G17" s="114">
        <v>2</v>
      </c>
      <c r="H17" s="114">
        <v>5</v>
      </c>
      <c r="I17" s="114">
        <v>0.5</v>
      </c>
      <c r="J17" s="114">
        <v>1.5</v>
      </c>
      <c r="K17" s="114" t="s">
        <v>107</v>
      </c>
      <c r="L17" s="114" t="s">
        <v>239</v>
      </c>
      <c r="M17" s="67"/>
      <c r="N17" s="63"/>
    </row>
    <row r="18" spans="2:14" ht="20.399999999999999" x14ac:dyDescent="0.3">
      <c r="B18" s="120" t="s">
        <v>94</v>
      </c>
      <c r="C18" s="114">
        <v>0</v>
      </c>
      <c r="D18" s="114"/>
      <c r="E18" s="114"/>
      <c r="F18" s="114"/>
      <c r="G18" s="114"/>
      <c r="H18" s="114"/>
      <c r="I18" s="114"/>
      <c r="J18" s="114"/>
      <c r="K18" s="114" t="s">
        <v>8</v>
      </c>
      <c r="L18" s="114"/>
      <c r="M18" s="67"/>
      <c r="N18" s="63"/>
    </row>
    <row r="19" spans="2:14" x14ac:dyDescent="0.3">
      <c r="B19" s="120" t="s">
        <v>95</v>
      </c>
      <c r="C19" s="114">
        <v>0</v>
      </c>
      <c r="D19" s="114"/>
      <c r="E19" s="114"/>
      <c r="F19" s="114"/>
      <c r="G19" s="114"/>
      <c r="H19" s="114"/>
      <c r="I19" s="114"/>
      <c r="J19" s="114"/>
      <c r="K19" s="114"/>
      <c r="L19" s="114" t="s">
        <v>240</v>
      </c>
      <c r="M19" s="67"/>
      <c r="N19" s="63"/>
    </row>
    <row r="20" spans="2:14" x14ac:dyDescent="0.3">
      <c r="B20" s="120" t="s">
        <v>96</v>
      </c>
      <c r="C20" s="114">
        <v>0</v>
      </c>
      <c r="D20" s="114"/>
      <c r="E20" s="114"/>
      <c r="F20" s="114"/>
      <c r="G20" s="114"/>
      <c r="H20" s="114"/>
      <c r="I20" s="114"/>
      <c r="J20" s="114"/>
      <c r="K20" s="114"/>
      <c r="L20" s="114"/>
      <c r="M20" s="67"/>
      <c r="N20" s="63"/>
    </row>
    <row r="21" spans="2:14" x14ac:dyDescent="0.3">
      <c r="B21" s="120" t="s">
        <v>6</v>
      </c>
      <c r="C21" s="121">
        <v>20</v>
      </c>
      <c r="D21" s="121">
        <v>20</v>
      </c>
      <c r="E21" s="121">
        <v>25</v>
      </c>
      <c r="F21" s="121">
        <v>25</v>
      </c>
      <c r="G21" s="114">
        <v>20</v>
      </c>
      <c r="H21" s="114">
        <v>25</v>
      </c>
      <c r="I21" s="114">
        <v>20</v>
      </c>
      <c r="J21" s="114">
        <v>25</v>
      </c>
      <c r="K21" s="114" t="s">
        <v>241</v>
      </c>
      <c r="L21" s="114" t="s">
        <v>240</v>
      </c>
      <c r="M21" s="67"/>
      <c r="N21" s="63"/>
    </row>
    <row r="22" spans="2:14" x14ac:dyDescent="0.3">
      <c r="B22" s="120" t="s">
        <v>7</v>
      </c>
      <c r="C22" s="121">
        <v>0.5</v>
      </c>
      <c r="D22" s="121">
        <v>0.25</v>
      </c>
      <c r="E22" s="121">
        <v>0.25</v>
      </c>
      <c r="F22" s="121">
        <v>0.25</v>
      </c>
      <c r="G22" s="114">
        <v>0.25</v>
      </c>
      <c r="H22" s="114">
        <v>0.25</v>
      </c>
      <c r="I22" s="114">
        <v>0.25</v>
      </c>
      <c r="J22" s="114">
        <v>0.25</v>
      </c>
      <c r="K22" s="114" t="s">
        <v>242</v>
      </c>
      <c r="L22" s="114"/>
      <c r="M22" s="67"/>
      <c r="N22" s="63"/>
    </row>
    <row r="23" spans="2:14" x14ac:dyDescent="0.3">
      <c r="B23" s="433" t="s">
        <v>9</v>
      </c>
      <c r="C23" s="433"/>
      <c r="D23" s="433"/>
      <c r="E23" s="433"/>
      <c r="F23" s="433"/>
      <c r="G23" s="433"/>
      <c r="H23" s="433"/>
      <c r="I23" s="433"/>
      <c r="J23" s="433"/>
      <c r="K23" s="433"/>
      <c r="L23" s="433"/>
      <c r="M23" s="431"/>
      <c r="N23" s="431"/>
    </row>
    <row r="24" spans="2:14" ht="20.399999999999999" x14ac:dyDescent="0.3">
      <c r="B24" s="120" t="s">
        <v>243</v>
      </c>
      <c r="C24" s="114">
        <v>3.0000000000000001E-3</v>
      </c>
      <c r="D24" s="114">
        <v>3.0000000000000001E-3</v>
      </c>
      <c r="E24" s="114">
        <v>3.0000000000000001E-3</v>
      </c>
      <c r="F24" s="114">
        <v>3.0000000000000001E-3</v>
      </c>
      <c r="G24" s="114">
        <v>3.0000000000000001E-3</v>
      </c>
      <c r="H24" s="114">
        <v>3.0000000000000001E-3</v>
      </c>
      <c r="I24" s="114">
        <v>3.0000000000000001E-3</v>
      </c>
      <c r="J24" s="114">
        <v>3.0000000000000001E-3</v>
      </c>
      <c r="K24" s="114" t="s">
        <v>244</v>
      </c>
      <c r="L24" s="114"/>
      <c r="M24" s="430"/>
      <c r="N24" s="63"/>
    </row>
    <row r="25" spans="2:14" ht="20.399999999999999" x14ac:dyDescent="0.3">
      <c r="B25" s="120" t="s">
        <v>245</v>
      </c>
      <c r="C25" s="114">
        <v>3.0000000000000001E-3</v>
      </c>
      <c r="D25" s="114">
        <v>3.0000000000000001E-3</v>
      </c>
      <c r="E25" s="114">
        <v>3.0000000000000001E-3</v>
      </c>
      <c r="F25" s="114">
        <v>3.0000000000000001E-3</v>
      </c>
      <c r="G25" s="114">
        <v>3.0000000000000001E-3</v>
      </c>
      <c r="H25" s="114">
        <v>3.0000000000000001E-3</v>
      </c>
      <c r="I25" s="114">
        <v>3.0000000000000001E-3</v>
      </c>
      <c r="J25" s="114">
        <v>3.0000000000000001E-3</v>
      </c>
      <c r="K25" s="114" t="s">
        <v>244</v>
      </c>
      <c r="L25" s="114"/>
      <c r="M25" s="430"/>
      <c r="N25" s="63"/>
    </row>
    <row r="26" spans="2:14" x14ac:dyDescent="0.3">
      <c r="B26" s="433" t="s">
        <v>20</v>
      </c>
      <c r="C26" s="433"/>
      <c r="D26" s="433"/>
      <c r="E26" s="433"/>
      <c r="F26" s="433"/>
      <c r="G26" s="433"/>
      <c r="H26" s="433"/>
      <c r="I26" s="433"/>
      <c r="J26" s="433"/>
      <c r="K26" s="433"/>
      <c r="L26" s="433"/>
      <c r="M26" s="435"/>
      <c r="N26" s="435"/>
    </row>
    <row r="27" spans="2:14" x14ac:dyDescent="0.3">
      <c r="B27" s="122" t="s">
        <v>164</v>
      </c>
      <c r="C27" s="121">
        <v>1</v>
      </c>
      <c r="D27" s="121">
        <v>0.33500000000000002</v>
      </c>
      <c r="E27" s="121">
        <v>0.33500000000000002</v>
      </c>
      <c r="F27" s="121">
        <v>0.33500000000000002</v>
      </c>
      <c r="G27" s="114">
        <v>0.3</v>
      </c>
      <c r="H27" s="114">
        <v>0.36</v>
      </c>
      <c r="I27" s="114">
        <v>0.3</v>
      </c>
      <c r="J27" s="114">
        <v>0.36</v>
      </c>
      <c r="K27" s="121" t="s">
        <v>246</v>
      </c>
      <c r="L27" s="121" t="s">
        <v>247</v>
      </c>
      <c r="M27" s="67"/>
      <c r="N27" s="63"/>
    </row>
    <row r="28" spans="2:14" ht="20.25" customHeight="1" x14ac:dyDescent="0.3">
      <c r="B28" s="436" t="s">
        <v>526</v>
      </c>
      <c r="C28" s="114">
        <v>1</v>
      </c>
      <c r="D28" s="426">
        <v>0.33</v>
      </c>
      <c r="E28" s="426">
        <v>0.33</v>
      </c>
      <c r="F28" s="426">
        <v>0.33</v>
      </c>
      <c r="G28" s="426">
        <v>0.3</v>
      </c>
      <c r="H28" s="426">
        <v>0.36</v>
      </c>
      <c r="I28" s="426">
        <v>0.3</v>
      </c>
      <c r="J28" s="426">
        <v>0.36</v>
      </c>
      <c r="K28" s="437" t="s">
        <v>10</v>
      </c>
      <c r="L28" s="437"/>
      <c r="M28" s="430"/>
      <c r="N28" s="429"/>
    </row>
    <row r="29" spans="2:14" x14ac:dyDescent="0.3">
      <c r="B29" s="436"/>
      <c r="C29" s="114">
        <v>0</v>
      </c>
      <c r="D29" s="426"/>
      <c r="E29" s="426"/>
      <c r="F29" s="426"/>
      <c r="G29" s="426"/>
      <c r="H29" s="426"/>
      <c r="I29" s="426"/>
      <c r="J29" s="426"/>
      <c r="K29" s="437"/>
      <c r="L29" s="437"/>
      <c r="M29" s="430"/>
      <c r="N29" s="429"/>
    </row>
    <row r="30" spans="2:14" ht="20.399999999999999" x14ac:dyDescent="0.3">
      <c r="B30" s="120" t="s">
        <v>527</v>
      </c>
      <c r="C30" s="114">
        <v>0.1</v>
      </c>
      <c r="D30" s="114">
        <v>0.1</v>
      </c>
      <c r="E30" s="114">
        <v>0.1</v>
      </c>
      <c r="F30" s="114">
        <v>0.1</v>
      </c>
      <c r="G30" s="114">
        <v>0.1</v>
      </c>
      <c r="H30" s="114">
        <v>0.1</v>
      </c>
      <c r="I30" s="114">
        <v>0.09</v>
      </c>
      <c r="J30" s="114">
        <v>0.1</v>
      </c>
      <c r="K30" s="121" t="s">
        <v>10</v>
      </c>
      <c r="L30" s="121"/>
      <c r="M30" s="67"/>
      <c r="N30" s="63"/>
    </row>
    <row r="31" spans="2:14" x14ac:dyDescent="0.3">
      <c r="B31" s="122" t="s">
        <v>248</v>
      </c>
      <c r="C31" s="121">
        <v>750</v>
      </c>
      <c r="D31" s="121">
        <v>750</v>
      </c>
      <c r="E31" s="121">
        <v>750</v>
      </c>
      <c r="F31" s="121">
        <v>750</v>
      </c>
      <c r="G31" s="114">
        <v>750</v>
      </c>
      <c r="H31" s="114">
        <v>750</v>
      </c>
      <c r="I31" s="114">
        <v>750</v>
      </c>
      <c r="J31" s="114">
        <v>750</v>
      </c>
      <c r="K31" s="121" t="s">
        <v>244</v>
      </c>
      <c r="L31" s="121"/>
      <c r="M31" s="67"/>
      <c r="N31" s="63"/>
    </row>
    <row r="32" spans="2:14" x14ac:dyDescent="0.3">
      <c r="B32" s="122" t="s">
        <v>249</v>
      </c>
      <c r="C32" s="121"/>
      <c r="D32" s="121"/>
      <c r="E32" s="121"/>
      <c r="F32" s="121"/>
      <c r="G32" s="121"/>
      <c r="H32" s="121"/>
      <c r="I32" s="121"/>
      <c r="J32" s="121"/>
      <c r="K32" s="121" t="s">
        <v>116</v>
      </c>
      <c r="L32" s="121" t="s">
        <v>149</v>
      </c>
      <c r="M32" s="67"/>
      <c r="N32" s="63"/>
    </row>
    <row r="33" spans="2:14" x14ac:dyDescent="0.3">
      <c r="B33" s="434" t="s">
        <v>104</v>
      </c>
      <c r="C33" s="434"/>
      <c r="D33" s="434"/>
      <c r="E33" s="434"/>
      <c r="F33" s="434"/>
      <c r="G33" s="434"/>
      <c r="H33" s="434"/>
      <c r="I33" s="434"/>
      <c r="J33" s="434"/>
      <c r="K33" s="434"/>
      <c r="L33" s="434"/>
      <c r="M33" s="435"/>
      <c r="N33" s="435"/>
    </row>
    <row r="34" spans="2:14" x14ac:dyDescent="0.3">
      <c r="B34" s="122" t="s">
        <v>250</v>
      </c>
      <c r="C34" s="121">
        <v>0.16400000000000001</v>
      </c>
      <c r="D34" s="121">
        <v>0.14499999999999999</v>
      </c>
      <c r="E34" s="121">
        <v>0.13600000000000001</v>
      </c>
      <c r="F34" s="121">
        <v>0.13100000000000001</v>
      </c>
      <c r="G34" s="121">
        <v>0.14000000000000001</v>
      </c>
      <c r="H34" s="121">
        <v>0.15</v>
      </c>
      <c r="I34" s="121">
        <v>0.13</v>
      </c>
      <c r="J34" s="121">
        <v>0.14000000000000001</v>
      </c>
      <c r="K34" s="121" t="s">
        <v>13</v>
      </c>
      <c r="L34" s="121" t="s">
        <v>247</v>
      </c>
      <c r="M34" s="430"/>
      <c r="N34" s="63"/>
    </row>
    <row r="35" spans="2:14" x14ac:dyDescent="0.3">
      <c r="B35" s="122" t="s">
        <v>251</v>
      </c>
      <c r="C35" s="121">
        <v>115</v>
      </c>
      <c r="D35" s="121">
        <v>350</v>
      </c>
      <c r="E35" s="121">
        <v>350</v>
      </c>
      <c r="F35" s="121">
        <v>350</v>
      </c>
      <c r="G35" s="121">
        <v>300</v>
      </c>
      <c r="H35" s="121">
        <v>400</v>
      </c>
      <c r="I35" s="121">
        <v>350</v>
      </c>
      <c r="J35" s="121">
        <v>400</v>
      </c>
      <c r="K35" s="121" t="s">
        <v>13</v>
      </c>
      <c r="L35" s="121"/>
      <c r="M35" s="430"/>
      <c r="N35" s="63"/>
    </row>
    <row r="36" spans="2:14" x14ac:dyDescent="0.3">
      <c r="B36" s="122" t="s">
        <v>252</v>
      </c>
      <c r="C36" s="121">
        <v>500</v>
      </c>
      <c r="D36" s="121">
        <v>1500</v>
      </c>
      <c r="E36" s="121">
        <v>1500</v>
      </c>
      <c r="F36" s="121">
        <v>1500</v>
      </c>
      <c r="G36" s="121">
        <v>1300</v>
      </c>
      <c r="H36" s="121">
        <v>2000</v>
      </c>
      <c r="I36" s="121">
        <v>1300</v>
      </c>
      <c r="J36" s="121">
        <v>2000</v>
      </c>
      <c r="K36" s="121" t="s">
        <v>13</v>
      </c>
      <c r="L36" s="121"/>
      <c r="M36" s="430"/>
      <c r="N36" s="63"/>
    </row>
    <row r="37" spans="2:14" x14ac:dyDescent="0.3">
      <c r="B37" s="122" t="s">
        <v>253</v>
      </c>
      <c r="C37" s="121">
        <v>106</v>
      </c>
      <c r="D37" s="121">
        <v>106</v>
      </c>
      <c r="E37" s="121">
        <v>106</v>
      </c>
      <c r="F37" s="121">
        <v>106</v>
      </c>
      <c r="G37" s="121">
        <v>106</v>
      </c>
      <c r="H37" s="121">
        <v>107</v>
      </c>
      <c r="I37" s="121">
        <v>106</v>
      </c>
      <c r="J37" s="121">
        <v>107</v>
      </c>
      <c r="K37" s="121" t="s">
        <v>13</v>
      </c>
      <c r="L37" s="121"/>
      <c r="M37" s="430"/>
      <c r="N37" s="63"/>
    </row>
    <row r="38" spans="2:14" ht="15.75" customHeight="1" x14ac:dyDescent="0.3">
      <c r="B38" s="68"/>
    </row>
    <row r="39" spans="2:14" x14ac:dyDescent="0.3">
      <c r="B39" s="69" t="s">
        <v>182</v>
      </c>
    </row>
    <row r="40" spans="2:14" x14ac:dyDescent="0.3">
      <c r="B40" s="70" t="s">
        <v>254</v>
      </c>
    </row>
    <row r="41" spans="2:14" x14ac:dyDescent="0.3">
      <c r="B41" s="70" t="s">
        <v>255</v>
      </c>
    </row>
    <row r="42" spans="2:14" x14ac:dyDescent="0.3">
      <c r="B42" s="70" t="s">
        <v>256</v>
      </c>
    </row>
    <row r="43" spans="2:14" x14ac:dyDescent="0.3">
      <c r="B43" s="70" t="s">
        <v>257</v>
      </c>
    </row>
    <row r="44" spans="2:14" x14ac:dyDescent="0.3">
      <c r="B44" s="70" t="s">
        <v>258</v>
      </c>
    </row>
    <row r="45" spans="2:14" x14ac:dyDescent="0.3">
      <c r="B45" s="70" t="s">
        <v>259</v>
      </c>
    </row>
    <row r="46" spans="2:14" x14ac:dyDescent="0.3">
      <c r="B46" s="70" t="s">
        <v>260</v>
      </c>
    </row>
    <row r="47" spans="2:14" x14ac:dyDescent="0.3">
      <c r="B47" s="70" t="s">
        <v>261</v>
      </c>
    </row>
    <row r="48" spans="2:14" x14ac:dyDescent="0.3">
      <c r="B48" s="70" t="s">
        <v>262</v>
      </c>
    </row>
    <row r="49" spans="2:3" x14ac:dyDescent="0.3">
      <c r="B49" s="70" t="s">
        <v>263</v>
      </c>
    </row>
    <row r="50" spans="2:3" x14ac:dyDescent="0.3">
      <c r="B50" s="70" t="s">
        <v>264</v>
      </c>
    </row>
    <row r="51" spans="2:3" x14ac:dyDescent="0.3">
      <c r="B51" s="70" t="s">
        <v>265</v>
      </c>
    </row>
    <row r="52" spans="2:3" x14ac:dyDescent="0.3">
      <c r="B52" s="70" t="s">
        <v>266</v>
      </c>
    </row>
    <row r="54" spans="2:3" x14ac:dyDescent="0.3">
      <c r="B54" s="64"/>
    </row>
    <row r="55" spans="2:3" x14ac:dyDescent="0.3">
      <c r="B55" s="64"/>
    </row>
    <row r="56" spans="2:3" ht="20.399999999999999" x14ac:dyDescent="0.3">
      <c r="B56" s="71"/>
    </row>
    <row r="57" spans="2:3" ht="17.399999999999999" x14ac:dyDescent="0.3">
      <c r="B57" s="108" t="s">
        <v>118</v>
      </c>
      <c r="C57" s="63"/>
    </row>
    <row r="58" spans="2:3" x14ac:dyDescent="0.3">
      <c r="B58" s="86" t="s">
        <v>370</v>
      </c>
      <c r="C58" s="63"/>
    </row>
    <row r="59" spans="2:3" x14ac:dyDescent="0.3">
      <c r="B59" s="86" t="s">
        <v>371</v>
      </c>
      <c r="C59" s="63"/>
    </row>
    <row r="60" spans="2:3" x14ac:dyDescent="0.3">
      <c r="B60" s="86" t="s">
        <v>372</v>
      </c>
      <c r="C60" s="63"/>
    </row>
    <row r="61" spans="2:3" x14ac:dyDescent="0.3">
      <c r="B61" s="86" t="s">
        <v>373</v>
      </c>
      <c r="C61" s="63"/>
    </row>
    <row r="62" spans="2:3" x14ac:dyDescent="0.3">
      <c r="B62" s="86" t="s">
        <v>374</v>
      </c>
      <c r="C62" s="63"/>
    </row>
    <row r="63" spans="2:3" x14ac:dyDescent="0.3">
      <c r="B63" s="86" t="s">
        <v>375</v>
      </c>
      <c r="C63" s="63"/>
    </row>
    <row r="64" spans="2:3" x14ac:dyDescent="0.3">
      <c r="B64" s="86" t="s">
        <v>376</v>
      </c>
      <c r="C64" s="63"/>
    </row>
    <row r="65" spans="2:3" x14ac:dyDescent="0.3">
      <c r="B65" s="86" t="s">
        <v>377</v>
      </c>
      <c r="C65" s="63"/>
    </row>
    <row r="66" spans="2:3" x14ac:dyDescent="0.3">
      <c r="B66" s="86" t="s">
        <v>378</v>
      </c>
      <c r="C66" s="63"/>
    </row>
    <row r="67" spans="2:3" x14ac:dyDescent="0.3">
      <c r="B67" s="86" t="s">
        <v>379</v>
      </c>
      <c r="C67" s="63"/>
    </row>
    <row r="68" spans="2:3" x14ac:dyDescent="0.3">
      <c r="B68" s="86" t="s">
        <v>380</v>
      </c>
      <c r="C68" s="63"/>
    </row>
    <row r="69" spans="2:3" x14ac:dyDescent="0.3">
      <c r="B69" s="86" t="s">
        <v>381</v>
      </c>
      <c r="C69" s="63"/>
    </row>
    <row r="70" spans="2:3" x14ac:dyDescent="0.3">
      <c r="B70" s="86" t="s">
        <v>382</v>
      </c>
      <c r="C70" s="63"/>
    </row>
    <row r="71" spans="2:3" x14ac:dyDescent="0.3">
      <c r="B71" s="86" t="s">
        <v>383</v>
      </c>
      <c r="C71" s="63"/>
    </row>
    <row r="72" spans="2:3" x14ac:dyDescent="0.3">
      <c r="B72" s="86" t="s">
        <v>384</v>
      </c>
      <c r="C72" s="63"/>
    </row>
    <row r="73" spans="2:3" x14ac:dyDescent="0.3">
      <c r="B73" s="86" t="s">
        <v>385</v>
      </c>
      <c r="C73" s="63"/>
    </row>
    <row r="74" spans="2:3" x14ac:dyDescent="0.3">
      <c r="B74" s="86" t="s">
        <v>386</v>
      </c>
      <c r="C74" s="63"/>
    </row>
    <row r="75" spans="2:3" x14ac:dyDescent="0.3">
      <c r="B75" s="86" t="s">
        <v>387</v>
      </c>
      <c r="C75" s="63"/>
    </row>
    <row r="76" spans="2:3" x14ac:dyDescent="0.3">
      <c r="B76" s="86" t="s">
        <v>388</v>
      </c>
      <c r="C76" s="63"/>
    </row>
    <row r="77" spans="2:3" x14ac:dyDescent="0.3">
      <c r="B77" s="86" t="s">
        <v>389</v>
      </c>
      <c r="C77" s="63"/>
    </row>
    <row r="78" spans="2:3" x14ac:dyDescent="0.3">
      <c r="B78" s="86" t="s">
        <v>390</v>
      </c>
      <c r="C78" s="63"/>
    </row>
    <row r="79" spans="2:3" x14ac:dyDescent="0.3">
      <c r="B79" s="86" t="s">
        <v>391</v>
      </c>
      <c r="C79" s="63"/>
    </row>
    <row r="80" spans="2:3" x14ac:dyDescent="0.3">
      <c r="B80" s="86" t="s">
        <v>392</v>
      </c>
      <c r="C80" s="63"/>
    </row>
    <row r="81" spans="2:3" x14ac:dyDescent="0.3">
      <c r="B81" s="86" t="s">
        <v>393</v>
      </c>
      <c r="C81" s="63"/>
    </row>
    <row r="82" spans="2:3" x14ac:dyDescent="0.3">
      <c r="B82" s="86" t="s">
        <v>394</v>
      </c>
      <c r="C82" s="63"/>
    </row>
    <row r="83" spans="2:3" x14ac:dyDescent="0.3">
      <c r="B83" s="86" t="s">
        <v>395</v>
      </c>
      <c r="C83" s="63"/>
    </row>
    <row r="84" spans="2:3" x14ac:dyDescent="0.3">
      <c r="B84" s="86" t="s">
        <v>396</v>
      </c>
      <c r="C84" s="63"/>
    </row>
    <row r="85" spans="2:3" x14ac:dyDescent="0.3">
      <c r="B85" s="86" t="s">
        <v>397</v>
      </c>
      <c r="C85" s="63"/>
    </row>
    <row r="86" spans="2:3" x14ac:dyDescent="0.3">
      <c r="B86" s="86" t="s">
        <v>398</v>
      </c>
    </row>
    <row r="87" spans="2:3" x14ac:dyDescent="0.3">
      <c r="B87" s="84"/>
    </row>
    <row r="88" spans="2:3" ht="18" x14ac:dyDescent="0.3">
      <c r="B88" s="82"/>
    </row>
    <row r="89" spans="2:3" x14ac:dyDescent="0.3">
      <c r="B89" s="64"/>
    </row>
  </sheetData>
  <mergeCells count="35">
    <mergeCell ref="B33:L33"/>
    <mergeCell ref="M33:N33"/>
    <mergeCell ref="M34:M37"/>
    <mergeCell ref="M24:M25"/>
    <mergeCell ref="B26:L26"/>
    <mergeCell ref="M26:N26"/>
    <mergeCell ref="B28:B29"/>
    <mergeCell ref="D28:D29"/>
    <mergeCell ref="E28:E29"/>
    <mergeCell ref="F28:F29"/>
    <mergeCell ref="G28:G29"/>
    <mergeCell ref="H28:H29"/>
    <mergeCell ref="I28:I29"/>
    <mergeCell ref="J28:J29"/>
    <mergeCell ref="K28:K29"/>
    <mergeCell ref="L28:L29"/>
    <mergeCell ref="M28:M29"/>
    <mergeCell ref="N28:N29"/>
    <mergeCell ref="M6:M7"/>
    <mergeCell ref="N6:N7"/>
    <mergeCell ref="C9:F9"/>
    <mergeCell ref="C10:F10"/>
    <mergeCell ref="B23:L23"/>
    <mergeCell ref="M23:N23"/>
    <mergeCell ref="D5:L5"/>
    <mergeCell ref="B6:B7"/>
    <mergeCell ref="C6:C7"/>
    <mergeCell ref="D6:D7"/>
    <mergeCell ref="E6:E7"/>
    <mergeCell ref="F6:F7"/>
    <mergeCell ref="G6:H7"/>
    <mergeCell ref="I6:J6"/>
    <mergeCell ref="I7:J7"/>
    <mergeCell ref="K6:K7"/>
    <mergeCell ref="L6:L7"/>
  </mergeCells>
  <hyperlinks>
    <hyperlink ref="H1" location="Index" display="Back to Index" xr:uid="{00000000-0004-0000-0A00-000000000000}"/>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W123"/>
  <sheetViews>
    <sheetView showGridLines="0" tabSelected="1" topLeftCell="A2" zoomScaleNormal="100" workbookViewId="0">
      <selection activeCell="H6" sqref="H6:I7"/>
    </sheetView>
  </sheetViews>
  <sheetFormatPr defaultRowHeight="14.4" x14ac:dyDescent="0.3"/>
  <cols>
    <col min="1" max="1" width="2.5546875" customWidth="1"/>
    <col min="2" max="2" width="32.44140625" customWidth="1"/>
  </cols>
  <sheetData>
    <row r="1" spans="2:23" x14ac:dyDescent="0.3">
      <c r="H1" s="2" t="s">
        <v>22</v>
      </c>
    </row>
    <row r="3" spans="2:23" ht="21" x14ac:dyDescent="0.4">
      <c r="B3" s="107"/>
    </row>
    <row r="5" spans="2:23" x14ac:dyDescent="0.3">
      <c r="B5" s="111" t="s">
        <v>0</v>
      </c>
      <c r="C5" s="424"/>
      <c r="D5" s="424"/>
      <c r="E5" s="111"/>
      <c r="F5" s="424" t="s">
        <v>529</v>
      </c>
      <c r="G5" s="424"/>
      <c r="H5" s="424"/>
      <c r="I5" s="424"/>
      <c r="J5" s="424"/>
      <c r="K5" s="424"/>
      <c r="L5" s="424"/>
      <c r="M5" s="424"/>
      <c r="N5" s="424"/>
      <c r="O5" s="424"/>
      <c r="P5" s="424"/>
      <c r="Q5" s="424"/>
      <c r="R5" s="424"/>
      <c r="S5" s="424"/>
      <c r="T5" s="424"/>
      <c r="U5" s="424"/>
      <c r="V5" s="424"/>
      <c r="W5" s="424"/>
    </row>
    <row r="6" spans="2:23" x14ac:dyDescent="0.3">
      <c r="B6" s="438"/>
      <c r="C6" s="424">
        <v>2015</v>
      </c>
      <c r="D6" s="424">
        <v>2020</v>
      </c>
      <c r="E6" s="424"/>
      <c r="F6" s="424">
        <v>2030</v>
      </c>
      <c r="G6" s="424"/>
      <c r="H6" s="454">
        <v>2040</v>
      </c>
      <c r="I6" s="455"/>
      <c r="J6" s="424">
        <v>2050</v>
      </c>
      <c r="K6" s="424"/>
      <c r="L6" s="424" t="s">
        <v>79</v>
      </c>
      <c r="M6" s="424"/>
      <c r="N6" s="424"/>
      <c r="O6" s="424"/>
      <c r="P6" s="424" t="s">
        <v>231</v>
      </c>
      <c r="Q6" s="424"/>
      <c r="R6" s="424"/>
      <c r="S6" s="424"/>
      <c r="T6" s="424" t="s">
        <v>1</v>
      </c>
      <c r="U6" s="424"/>
      <c r="V6" s="424" t="s">
        <v>2</v>
      </c>
      <c r="W6" s="424"/>
    </row>
    <row r="7" spans="2:23" x14ac:dyDescent="0.3">
      <c r="B7" s="438"/>
      <c r="C7" s="424"/>
      <c r="D7" s="424"/>
      <c r="E7" s="424"/>
      <c r="F7" s="424"/>
      <c r="G7" s="424"/>
      <c r="H7" s="456"/>
      <c r="I7" s="457"/>
      <c r="J7" s="424"/>
      <c r="K7" s="424"/>
      <c r="L7" s="424"/>
      <c r="M7" s="424"/>
      <c r="N7" s="424"/>
      <c r="O7" s="424"/>
      <c r="P7" s="424">
        <v>2050</v>
      </c>
      <c r="Q7" s="424"/>
      <c r="R7" s="424"/>
      <c r="S7" s="424"/>
      <c r="T7" s="424"/>
      <c r="U7" s="424"/>
      <c r="V7" s="424"/>
      <c r="W7" s="424"/>
    </row>
    <row r="8" spans="2:23" x14ac:dyDescent="0.3">
      <c r="B8" s="111" t="s">
        <v>3</v>
      </c>
      <c r="C8" s="125"/>
      <c r="D8" s="438"/>
      <c r="E8" s="438"/>
      <c r="F8" s="438"/>
      <c r="G8" s="438"/>
      <c r="H8" s="424"/>
      <c r="I8" s="424"/>
      <c r="J8" s="438"/>
      <c r="K8" s="438"/>
      <c r="L8" s="424" t="s">
        <v>81</v>
      </c>
      <c r="M8" s="424"/>
      <c r="N8" s="424" t="s">
        <v>82</v>
      </c>
      <c r="O8" s="424"/>
      <c r="P8" s="424" t="s">
        <v>81</v>
      </c>
      <c r="Q8" s="424"/>
      <c r="R8" s="424" t="s">
        <v>82</v>
      </c>
      <c r="S8" s="424"/>
      <c r="T8" s="438"/>
      <c r="U8" s="438"/>
      <c r="V8" s="424"/>
      <c r="W8" s="424"/>
    </row>
    <row r="9" spans="2:23" x14ac:dyDescent="0.3">
      <c r="B9" s="114" t="s">
        <v>83</v>
      </c>
      <c r="C9" s="114"/>
      <c r="D9" s="426" t="s">
        <v>68</v>
      </c>
      <c r="E9" s="426"/>
      <c r="F9" s="426"/>
      <c r="G9" s="426"/>
      <c r="H9" s="426"/>
      <c r="I9" s="426"/>
      <c r="J9" s="426"/>
      <c r="K9" s="426"/>
      <c r="L9" s="426"/>
      <c r="M9" s="426"/>
      <c r="N9" s="426"/>
      <c r="O9" s="426"/>
      <c r="P9" s="426"/>
      <c r="Q9" s="426"/>
      <c r="R9" s="426"/>
      <c r="S9" s="426"/>
      <c r="T9" s="426"/>
      <c r="U9" s="426"/>
      <c r="V9" s="426"/>
      <c r="W9" s="426"/>
    </row>
    <row r="10" spans="2:23" x14ac:dyDescent="0.3">
      <c r="B10" s="114" t="s">
        <v>85</v>
      </c>
      <c r="C10" s="114"/>
      <c r="D10" s="426" t="s">
        <v>269</v>
      </c>
      <c r="E10" s="426"/>
      <c r="F10" s="426"/>
      <c r="G10" s="426"/>
      <c r="H10" s="426"/>
      <c r="I10" s="426"/>
      <c r="J10" s="426"/>
      <c r="K10" s="426"/>
      <c r="L10" s="426"/>
      <c r="M10" s="426"/>
      <c r="N10" s="426"/>
      <c r="O10" s="426"/>
      <c r="P10" s="426"/>
      <c r="Q10" s="426"/>
      <c r="R10" s="426"/>
      <c r="S10" s="426"/>
      <c r="T10" s="426"/>
      <c r="U10" s="426"/>
      <c r="V10" s="426"/>
      <c r="W10" s="426"/>
    </row>
    <row r="11" spans="2:23" x14ac:dyDescent="0.3">
      <c r="B11" s="114" t="s">
        <v>87</v>
      </c>
      <c r="C11" s="114">
        <v>3.2</v>
      </c>
      <c r="D11" s="426">
        <v>6</v>
      </c>
      <c r="E11" s="426"/>
      <c r="F11" s="426">
        <v>7</v>
      </c>
      <c r="G11" s="426"/>
      <c r="H11" s="426">
        <v>8</v>
      </c>
      <c r="I11" s="426"/>
      <c r="J11" s="426">
        <v>8</v>
      </c>
      <c r="K11" s="426"/>
      <c r="L11" s="426">
        <v>5</v>
      </c>
      <c r="M11" s="426"/>
      <c r="N11" s="426">
        <v>9</v>
      </c>
      <c r="O11" s="426"/>
      <c r="P11" s="426">
        <v>7</v>
      </c>
      <c r="Q11" s="426"/>
      <c r="R11" s="426">
        <v>12</v>
      </c>
      <c r="S11" s="426"/>
      <c r="T11" s="426" t="s">
        <v>13</v>
      </c>
      <c r="U11" s="426"/>
      <c r="V11" s="426" t="s">
        <v>530</v>
      </c>
      <c r="W11" s="426"/>
    </row>
    <row r="12" spans="2:23" x14ac:dyDescent="0.3">
      <c r="B12" s="114" t="s">
        <v>88</v>
      </c>
      <c r="C12" s="114">
        <v>9.6</v>
      </c>
      <c r="D12" s="426">
        <v>18</v>
      </c>
      <c r="E12" s="426"/>
      <c r="F12" s="426">
        <v>21</v>
      </c>
      <c r="G12" s="426"/>
      <c r="H12" s="426">
        <v>24</v>
      </c>
      <c r="I12" s="426"/>
      <c r="J12" s="426">
        <v>24</v>
      </c>
      <c r="K12" s="426"/>
      <c r="L12" s="426">
        <v>16</v>
      </c>
      <c r="M12" s="426"/>
      <c r="N12" s="426">
        <v>21</v>
      </c>
      <c r="O12" s="426"/>
      <c r="P12" s="426">
        <v>22</v>
      </c>
      <c r="Q12" s="426"/>
      <c r="R12" s="426">
        <v>28</v>
      </c>
      <c r="S12" s="426"/>
      <c r="T12" s="426" t="s">
        <v>531</v>
      </c>
      <c r="U12" s="426"/>
      <c r="V12" s="426" t="s">
        <v>530</v>
      </c>
      <c r="W12" s="426"/>
    </row>
    <row r="13" spans="2:23" x14ac:dyDescent="0.3">
      <c r="B13" s="114" t="s">
        <v>89</v>
      </c>
      <c r="C13" s="114">
        <v>1.6</v>
      </c>
      <c r="D13" s="426">
        <v>3</v>
      </c>
      <c r="E13" s="426"/>
      <c r="F13" s="426">
        <v>3.5</v>
      </c>
      <c r="G13" s="426"/>
      <c r="H13" s="426">
        <v>4</v>
      </c>
      <c r="I13" s="426"/>
      <c r="J13" s="426">
        <v>4</v>
      </c>
      <c r="K13" s="426"/>
      <c r="L13" s="426">
        <v>2.7</v>
      </c>
      <c r="M13" s="426"/>
      <c r="N13" s="426">
        <v>3.5</v>
      </c>
      <c r="O13" s="426"/>
      <c r="P13" s="426">
        <v>3.7</v>
      </c>
      <c r="Q13" s="426"/>
      <c r="R13" s="426">
        <v>4.7</v>
      </c>
      <c r="S13" s="426"/>
      <c r="T13" s="426" t="s">
        <v>531</v>
      </c>
      <c r="U13" s="426"/>
      <c r="V13" s="426" t="s">
        <v>530</v>
      </c>
      <c r="W13" s="426"/>
    </row>
    <row r="14" spans="2:23" x14ac:dyDescent="0.3">
      <c r="B14" s="114" t="s">
        <v>532</v>
      </c>
      <c r="C14" s="114">
        <v>91</v>
      </c>
      <c r="D14" s="426">
        <v>91</v>
      </c>
      <c r="E14" s="426"/>
      <c r="F14" s="426">
        <v>92</v>
      </c>
      <c r="G14" s="426"/>
      <c r="H14" s="426">
        <v>92</v>
      </c>
      <c r="I14" s="426"/>
      <c r="J14" s="426">
        <v>92</v>
      </c>
      <c r="K14" s="426"/>
      <c r="L14" s="426">
        <v>90</v>
      </c>
      <c r="M14" s="426"/>
      <c r="N14" s="426">
        <v>92</v>
      </c>
      <c r="O14" s="426"/>
      <c r="P14" s="426">
        <v>91</v>
      </c>
      <c r="Q14" s="426"/>
      <c r="R14" s="426">
        <v>94</v>
      </c>
      <c r="S14" s="426"/>
      <c r="T14" s="426" t="s">
        <v>8</v>
      </c>
      <c r="U14" s="426"/>
      <c r="V14" s="426" t="s">
        <v>533</v>
      </c>
      <c r="W14" s="426"/>
    </row>
    <row r="15" spans="2:23" x14ac:dyDescent="0.3">
      <c r="B15" s="114" t="s">
        <v>534</v>
      </c>
      <c r="C15" s="114">
        <v>95</v>
      </c>
      <c r="D15" s="426">
        <v>95</v>
      </c>
      <c r="E15" s="426"/>
      <c r="F15" s="426">
        <v>96</v>
      </c>
      <c r="G15" s="426"/>
      <c r="H15" s="426">
        <v>96</v>
      </c>
      <c r="I15" s="426"/>
      <c r="J15" s="426">
        <v>96</v>
      </c>
      <c r="K15" s="426"/>
      <c r="L15" s="426">
        <v>95</v>
      </c>
      <c r="M15" s="426"/>
      <c r="N15" s="426">
        <v>96</v>
      </c>
      <c r="O15" s="426"/>
      <c r="P15" s="426">
        <v>95</v>
      </c>
      <c r="Q15" s="426"/>
      <c r="R15" s="426">
        <v>97</v>
      </c>
      <c r="S15" s="426"/>
      <c r="T15" s="426" t="s">
        <v>8</v>
      </c>
      <c r="U15" s="426"/>
      <c r="V15" s="426" t="s">
        <v>533</v>
      </c>
      <c r="W15" s="426"/>
    </row>
    <row r="16" spans="2:23" x14ac:dyDescent="0.3">
      <c r="B16" s="114" t="s">
        <v>687</v>
      </c>
      <c r="C16" s="114" t="s">
        <v>633</v>
      </c>
      <c r="D16" s="426">
        <v>98</v>
      </c>
      <c r="E16" s="426"/>
      <c r="F16" s="426">
        <v>98.5</v>
      </c>
      <c r="G16" s="426"/>
      <c r="H16" s="426">
        <v>98.5</v>
      </c>
      <c r="I16" s="426"/>
      <c r="J16" s="426">
        <v>98.5</v>
      </c>
      <c r="K16" s="426"/>
      <c r="L16" s="426">
        <v>98</v>
      </c>
      <c r="M16" s="426"/>
      <c r="N16" s="426">
        <v>98.5</v>
      </c>
      <c r="O16" s="426"/>
      <c r="P16" s="426">
        <v>98</v>
      </c>
      <c r="Q16" s="426"/>
      <c r="R16" s="426">
        <v>99</v>
      </c>
      <c r="S16" s="426"/>
      <c r="T16" s="426" t="s">
        <v>10</v>
      </c>
      <c r="U16" s="426"/>
      <c r="V16" s="426" t="s">
        <v>321</v>
      </c>
      <c r="W16" s="426"/>
    </row>
    <row r="17" spans="2:23" x14ac:dyDescent="0.3">
      <c r="B17" s="126" t="s">
        <v>535</v>
      </c>
      <c r="C17" s="114" t="s">
        <v>634</v>
      </c>
      <c r="D17" s="426">
        <v>97</v>
      </c>
      <c r="E17" s="426"/>
      <c r="F17" s="426">
        <v>97.5</v>
      </c>
      <c r="G17" s="426"/>
      <c r="H17" s="426">
        <v>97.5</v>
      </c>
      <c r="I17" s="426"/>
      <c r="J17" s="426">
        <v>97.5</v>
      </c>
      <c r="K17" s="426"/>
      <c r="L17" s="426">
        <v>97</v>
      </c>
      <c r="M17" s="426"/>
      <c r="N17" s="426">
        <v>98</v>
      </c>
      <c r="O17" s="426"/>
      <c r="P17" s="426">
        <v>97</v>
      </c>
      <c r="Q17" s="426"/>
      <c r="R17" s="426">
        <v>98</v>
      </c>
      <c r="S17" s="426"/>
      <c r="T17" s="426" t="s">
        <v>10</v>
      </c>
      <c r="U17" s="426"/>
      <c r="V17" s="426" t="s">
        <v>321</v>
      </c>
      <c r="W17" s="426"/>
    </row>
    <row r="18" spans="2:23" x14ac:dyDescent="0.3">
      <c r="B18" s="114" t="s">
        <v>238</v>
      </c>
      <c r="C18" s="127">
        <v>0.1</v>
      </c>
      <c r="D18" s="426">
        <v>0.1</v>
      </c>
      <c r="E18" s="426"/>
      <c r="F18" s="426">
        <v>0.1</v>
      </c>
      <c r="G18" s="426"/>
      <c r="H18" s="426">
        <v>0.1</v>
      </c>
      <c r="I18" s="426"/>
      <c r="J18" s="426">
        <v>0.1</v>
      </c>
      <c r="K18" s="426"/>
      <c r="L18" s="426">
        <v>0.05</v>
      </c>
      <c r="M18" s="426"/>
      <c r="N18" s="426">
        <v>0.2</v>
      </c>
      <c r="O18" s="426"/>
      <c r="P18" s="426">
        <v>0.05</v>
      </c>
      <c r="Q18" s="426"/>
      <c r="R18" s="426">
        <v>0.15</v>
      </c>
      <c r="S18" s="426"/>
      <c r="T18" s="426" t="s">
        <v>14</v>
      </c>
      <c r="U18" s="426"/>
      <c r="V18" s="426" t="s">
        <v>536</v>
      </c>
      <c r="W18" s="426"/>
    </row>
    <row r="19" spans="2:23" x14ac:dyDescent="0.3">
      <c r="B19" s="114" t="s">
        <v>95</v>
      </c>
      <c r="C19" s="114">
        <v>0.4</v>
      </c>
      <c r="D19" s="426">
        <v>0.38</v>
      </c>
      <c r="E19" s="426"/>
      <c r="F19" s="426">
        <v>0.35</v>
      </c>
      <c r="G19" s="426"/>
      <c r="H19" s="426">
        <v>0.3</v>
      </c>
      <c r="I19" s="426"/>
      <c r="J19" s="426">
        <v>0.25</v>
      </c>
      <c r="K19" s="426"/>
      <c r="L19" s="426">
        <v>0.2</v>
      </c>
      <c r="M19" s="426"/>
      <c r="N19" s="426">
        <v>0.5</v>
      </c>
      <c r="O19" s="426"/>
      <c r="P19" s="426">
        <v>0.1</v>
      </c>
      <c r="Q19" s="426"/>
      <c r="R19" s="426">
        <v>0.3</v>
      </c>
      <c r="S19" s="426"/>
      <c r="T19" s="426" t="s">
        <v>15</v>
      </c>
      <c r="U19" s="426"/>
      <c r="V19" s="426"/>
      <c r="W19" s="426"/>
    </row>
    <row r="20" spans="2:23" x14ac:dyDescent="0.3">
      <c r="B20" s="114" t="s">
        <v>96</v>
      </c>
      <c r="C20" s="114">
        <v>0.2</v>
      </c>
      <c r="D20" s="426">
        <v>0.2</v>
      </c>
      <c r="E20" s="426"/>
      <c r="F20" s="426">
        <v>0.1</v>
      </c>
      <c r="G20" s="426"/>
      <c r="H20" s="426">
        <v>0.1</v>
      </c>
      <c r="I20" s="426"/>
      <c r="J20" s="426">
        <v>0.1</v>
      </c>
      <c r="K20" s="426"/>
      <c r="L20" s="426">
        <v>0.1</v>
      </c>
      <c r="M20" s="426"/>
      <c r="N20" s="426">
        <v>0.25</v>
      </c>
      <c r="O20" s="426"/>
      <c r="P20" s="426">
        <v>0.05</v>
      </c>
      <c r="Q20" s="426"/>
      <c r="R20" s="426">
        <v>0.2</v>
      </c>
      <c r="S20" s="426"/>
      <c r="T20" s="426" t="s">
        <v>15</v>
      </c>
      <c r="U20" s="426"/>
      <c r="V20" s="426"/>
      <c r="W20" s="426"/>
    </row>
    <row r="21" spans="2:23" x14ac:dyDescent="0.3">
      <c r="B21" s="114" t="s">
        <v>6</v>
      </c>
      <c r="C21" s="114">
        <v>15</v>
      </c>
      <c r="D21" s="426">
        <v>20</v>
      </c>
      <c r="E21" s="426"/>
      <c r="F21" s="426">
        <v>25</v>
      </c>
      <c r="G21" s="426"/>
      <c r="H21" s="426">
        <v>30</v>
      </c>
      <c r="I21" s="426"/>
      <c r="J21" s="426">
        <v>30</v>
      </c>
      <c r="K21" s="426"/>
      <c r="L21" s="426">
        <v>15</v>
      </c>
      <c r="M21" s="426"/>
      <c r="N21" s="426">
        <v>25</v>
      </c>
      <c r="O21" s="426"/>
      <c r="P21" s="426">
        <v>20</v>
      </c>
      <c r="Q21" s="426"/>
      <c r="R21" s="426">
        <v>45</v>
      </c>
      <c r="S21" s="426"/>
      <c r="T21" s="426" t="s">
        <v>102</v>
      </c>
      <c r="U21" s="426"/>
      <c r="V21" s="426" t="s">
        <v>537</v>
      </c>
      <c r="W21" s="426"/>
    </row>
    <row r="22" spans="2:23" x14ac:dyDescent="0.3">
      <c r="B22" s="114" t="s">
        <v>7</v>
      </c>
      <c r="C22" s="114">
        <v>0.25</v>
      </c>
      <c r="D22" s="426">
        <v>0.2</v>
      </c>
      <c r="E22" s="426"/>
      <c r="F22" s="426">
        <v>0.2</v>
      </c>
      <c r="G22" s="426"/>
      <c r="H22" s="426">
        <v>0.2</v>
      </c>
      <c r="I22" s="426"/>
      <c r="J22" s="426">
        <v>0.2</v>
      </c>
      <c r="K22" s="426"/>
      <c r="L22" s="426">
        <v>0.2</v>
      </c>
      <c r="M22" s="426"/>
      <c r="N22" s="426">
        <v>0.25</v>
      </c>
      <c r="O22" s="426"/>
      <c r="P22" s="426">
        <v>0.1</v>
      </c>
      <c r="Q22" s="426"/>
      <c r="R22" s="426">
        <v>0.25</v>
      </c>
      <c r="S22" s="426"/>
      <c r="T22" s="426"/>
      <c r="U22" s="426"/>
      <c r="V22" s="426" t="s">
        <v>538</v>
      </c>
      <c r="W22" s="426"/>
    </row>
    <row r="23" spans="2:23" x14ac:dyDescent="0.3">
      <c r="B23" s="128" t="s">
        <v>9</v>
      </c>
      <c r="C23" s="129"/>
      <c r="D23" s="129"/>
      <c r="E23" s="129"/>
      <c r="F23" s="129"/>
      <c r="G23" s="129"/>
      <c r="H23" s="129"/>
      <c r="I23" s="129"/>
      <c r="J23" s="129"/>
      <c r="K23" s="129"/>
      <c r="L23" s="129"/>
      <c r="M23" s="129"/>
      <c r="N23" s="129"/>
      <c r="O23" s="129"/>
      <c r="P23" s="129"/>
      <c r="Q23" s="129"/>
      <c r="R23" s="129"/>
      <c r="S23" s="129"/>
      <c r="T23" s="129"/>
      <c r="U23" s="129"/>
      <c r="V23" s="129"/>
      <c r="W23" s="130"/>
    </row>
    <row r="24" spans="2:23" ht="20.399999999999999" x14ac:dyDescent="0.3">
      <c r="B24" s="114" t="s">
        <v>243</v>
      </c>
      <c r="C24" s="114" t="s">
        <v>539</v>
      </c>
      <c r="D24" s="426" t="s">
        <v>539</v>
      </c>
      <c r="E24" s="426"/>
      <c r="F24" s="426" t="s">
        <v>539</v>
      </c>
      <c r="G24" s="426"/>
      <c r="H24" s="426" t="s">
        <v>539</v>
      </c>
      <c r="I24" s="426"/>
      <c r="J24" s="426" t="s">
        <v>539</v>
      </c>
      <c r="K24" s="426"/>
      <c r="L24" s="426" t="s">
        <v>539</v>
      </c>
      <c r="M24" s="426"/>
      <c r="N24" s="426" t="s">
        <v>539</v>
      </c>
      <c r="O24" s="426"/>
      <c r="P24" s="426" t="s">
        <v>539</v>
      </c>
      <c r="Q24" s="426"/>
      <c r="R24" s="426" t="s">
        <v>539</v>
      </c>
      <c r="S24" s="426"/>
      <c r="T24" s="426" t="s">
        <v>107</v>
      </c>
      <c r="U24" s="426"/>
      <c r="V24" s="426" t="s">
        <v>540</v>
      </c>
      <c r="W24" s="426"/>
    </row>
    <row r="25" spans="2:23" ht="20.399999999999999" x14ac:dyDescent="0.3">
      <c r="B25" s="114" t="s">
        <v>284</v>
      </c>
      <c r="C25" s="114" t="s">
        <v>539</v>
      </c>
      <c r="D25" s="426" t="s">
        <v>539</v>
      </c>
      <c r="E25" s="426"/>
      <c r="F25" s="426" t="s">
        <v>539</v>
      </c>
      <c r="G25" s="426"/>
      <c r="H25" s="426" t="s">
        <v>539</v>
      </c>
      <c r="I25" s="426"/>
      <c r="J25" s="426" t="s">
        <v>539</v>
      </c>
      <c r="K25" s="426"/>
      <c r="L25" s="426" t="s">
        <v>539</v>
      </c>
      <c r="M25" s="426"/>
      <c r="N25" s="426" t="s">
        <v>539</v>
      </c>
      <c r="O25" s="426"/>
      <c r="P25" s="426" t="s">
        <v>539</v>
      </c>
      <c r="Q25" s="426"/>
      <c r="R25" s="426" t="s">
        <v>539</v>
      </c>
      <c r="S25" s="426"/>
      <c r="T25" s="426" t="s">
        <v>107</v>
      </c>
      <c r="U25" s="426"/>
      <c r="V25" s="426" t="s">
        <v>540</v>
      </c>
      <c r="W25" s="426"/>
    </row>
    <row r="26" spans="2:23" x14ac:dyDescent="0.3">
      <c r="B26" s="128" t="s">
        <v>20</v>
      </c>
      <c r="C26" s="129"/>
      <c r="D26" s="129"/>
      <c r="E26" s="129"/>
      <c r="F26" s="129"/>
      <c r="G26" s="129"/>
      <c r="H26" s="129"/>
      <c r="I26" s="129"/>
      <c r="J26" s="129"/>
      <c r="K26" s="129"/>
      <c r="L26" s="129"/>
      <c r="M26" s="129"/>
      <c r="N26" s="129"/>
      <c r="O26" s="129"/>
      <c r="P26" s="129"/>
      <c r="Q26" s="129"/>
      <c r="R26" s="129"/>
      <c r="S26" s="129"/>
      <c r="T26" s="129"/>
      <c r="U26" s="129"/>
      <c r="V26" s="129"/>
      <c r="W26" s="130"/>
    </row>
    <row r="27" spans="2:23" x14ac:dyDescent="0.3">
      <c r="B27" s="114" t="s">
        <v>164</v>
      </c>
      <c r="C27" s="114">
        <v>1.288</v>
      </c>
      <c r="D27" s="426">
        <v>1.042</v>
      </c>
      <c r="E27" s="426"/>
      <c r="F27" s="426">
        <v>0.622</v>
      </c>
      <c r="G27" s="426"/>
      <c r="H27" s="426">
        <v>0.39400000000000002</v>
      </c>
      <c r="I27" s="426"/>
      <c r="J27" s="426">
        <v>0.255</v>
      </c>
      <c r="K27" s="426"/>
      <c r="L27" s="426">
        <v>0.88</v>
      </c>
      <c r="M27" s="426"/>
      <c r="N27" s="426">
        <v>1.829</v>
      </c>
      <c r="O27" s="426"/>
      <c r="P27" s="426">
        <v>0.16600000000000001</v>
      </c>
      <c r="Q27" s="426"/>
      <c r="R27" s="426">
        <v>0.97499999999999998</v>
      </c>
      <c r="S27" s="426"/>
      <c r="T27" s="426" t="s">
        <v>116</v>
      </c>
      <c r="U27" s="426"/>
      <c r="V27" s="426" t="s">
        <v>541</v>
      </c>
      <c r="W27" s="426"/>
    </row>
    <row r="28" spans="2:23" x14ac:dyDescent="0.3">
      <c r="B28" s="114" t="s">
        <v>542</v>
      </c>
      <c r="C28" s="121" t="s">
        <v>635</v>
      </c>
      <c r="D28" s="437">
        <v>0.13200000000000001</v>
      </c>
      <c r="E28" s="437"/>
      <c r="F28" s="437">
        <v>6.2E-2</v>
      </c>
      <c r="G28" s="437"/>
      <c r="H28" s="437">
        <v>4.3999999999999997E-2</v>
      </c>
      <c r="I28" s="437"/>
      <c r="J28" s="437">
        <v>3.5000000000000003E-2</v>
      </c>
      <c r="K28" s="437"/>
      <c r="L28" s="426">
        <v>7.0000000000000007E-2</v>
      </c>
      <c r="M28" s="426"/>
      <c r="N28" s="426">
        <v>0.189</v>
      </c>
      <c r="O28" s="426"/>
      <c r="P28" s="426">
        <v>2.5999999999999999E-2</v>
      </c>
      <c r="Q28" s="426"/>
      <c r="R28" s="426">
        <v>0.115</v>
      </c>
      <c r="S28" s="426"/>
      <c r="T28" s="426" t="s">
        <v>124</v>
      </c>
      <c r="U28" s="426"/>
      <c r="V28" s="426" t="s">
        <v>543</v>
      </c>
      <c r="W28" s="426"/>
    </row>
    <row r="29" spans="2:23" x14ac:dyDescent="0.3">
      <c r="B29" s="114" t="s">
        <v>544</v>
      </c>
      <c r="C29" s="121" t="s">
        <v>636</v>
      </c>
      <c r="D29" s="437">
        <v>0.27</v>
      </c>
      <c r="E29" s="437"/>
      <c r="F29" s="437">
        <v>0.16</v>
      </c>
      <c r="G29" s="437"/>
      <c r="H29" s="437">
        <v>0.1</v>
      </c>
      <c r="I29" s="437"/>
      <c r="J29" s="437">
        <v>0.06</v>
      </c>
      <c r="K29" s="437"/>
      <c r="L29" s="426">
        <v>0.24</v>
      </c>
      <c r="M29" s="426"/>
      <c r="N29" s="426">
        <v>0.51</v>
      </c>
      <c r="O29" s="426"/>
      <c r="P29" s="426">
        <v>0.04</v>
      </c>
      <c r="Q29" s="426"/>
      <c r="R29" s="426">
        <v>0.25</v>
      </c>
      <c r="S29" s="426"/>
      <c r="T29" s="426" t="s">
        <v>193</v>
      </c>
      <c r="U29" s="426"/>
      <c r="V29" s="426" t="s">
        <v>545</v>
      </c>
      <c r="W29" s="426"/>
    </row>
    <row r="30" spans="2:23" x14ac:dyDescent="0.3">
      <c r="B30" s="114" t="s">
        <v>637</v>
      </c>
      <c r="C30" s="121" t="s">
        <v>638</v>
      </c>
      <c r="D30" s="437">
        <v>0.1</v>
      </c>
      <c r="E30" s="437"/>
      <c r="F30" s="437">
        <v>0.08</v>
      </c>
      <c r="G30" s="437"/>
      <c r="H30" s="437">
        <v>0.05</v>
      </c>
      <c r="I30" s="437"/>
      <c r="J30" s="437">
        <v>0.04</v>
      </c>
      <c r="K30" s="437"/>
      <c r="L30" s="426">
        <v>0.09</v>
      </c>
      <c r="M30" s="426"/>
      <c r="N30" s="426">
        <v>0.11</v>
      </c>
      <c r="O30" s="426"/>
      <c r="P30" s="426">
        <v>0.02</v>
      </c>
      <c r="Q30" s="426"/>
      <c r="R30" s="426">
        <v>0.11</v>
      </c>
      <c r="S30" s="426"/>
      <c r="T30" s="426" t="s">
        <v>316</v>
      </c>
      <c r="U30" s="426"/>
      <c r="V30" s="426" t="s">
        <v>546</v>
      </c>
      <c r="W30" s="426"/>
    </row>
    <row r="31" spans="2:23" x14ac:dyDescent="0.3">
      <c r="B31" s="114" t="s">
        <v>547</v>
      </c>
      <c r="C31" s="114">
        <v>0.54</v>
      </c>
      <c r="D31" s="426">
        <v>0.54</v>
      </c>
      <c r="E31" s="426"/>
      <c r="F31" s="426">
        <v>0.54</v>
      </c>
      <c r="G31" s="426"/>
      <c r="H31" s="426">
        <v>0.54</v>
      </c>
      <c r="I31" s="426"/>
      <c r="J31" s="426">
        <v>0.54</v>
      </c>
      <c r="K31" s="426"/>
      <c r="L31" s="426">
        <v>0.45</v>
      </c>
      <c r="M31" s="426"/>
      <c r="N31" s="426">
        <v>0.54</v>
      </c>
      <c r="O31" s="426"/>
      <c r="P31" s="426">
        <v>0.4</v>
      </c>
      <c r="Q31" s="426"/>
      <c r="R31" s="426">
        <v>0.54</v>
      </c>
      <c r="S31" s="426"/>
      <c r="T31" s="426" t="s">
        <v>318</v>
      </c>
      <c r="U31" s="426"/>
      <c r="V31" s="426" t="s">
        <v>351</v>
      </c>
      <c r="W31" s="426"/>
    </row>
    <row r="32" spans="2:23" x14ac:dyDescent="0.3">
      <c r="B32" s="114" t="s">
        <v>249</v>
      </c>
      <c r="C32" s="114">
        <v>2.1</v>
      </c>
      <c r="D32" s="426">
        <v>2</v>
      </c>
      <c r="E32" s="426"/>
      <c r="F32" s="426">
        <v>1.8</v>
      </c>
      <c r="G32" s="426"/>
      <c r="H32" s="426">
        <v>1.7</v>
      </c>
      <c r="I32" s="426"/>
      <c r="J32" s="426">
        <v>1.6</v>
      </c>
      <c r="K32" s="426"/>
      <c r="L32" s="426">
        <v>0.4</v>
      </c>
      <c r="M32" s="426"/>
      <c r="N32" s="426">
        <v>5.6</v>
      </c>
      <c r="O32" s="426"/>
      <c r="P32" s="426">
        <v>0.3</v>
      </c>
      <c r="Q32" s="426"/>
      <c r="R32" s="426">
        <v>2.5</v>
      </c>
      <c r="S32" s="426"/>
      <c r="T32" s="426" t="s">
        <v>437</v>
      </c>
      <c r="U32" s="426"/>
      <c r="V32" s="426" t="s">
        <v>548</v>
      </c>
      <c r="W32" s="426"/>
    </row>
    <row r="33" spans="1:23" x14ac:dyDescent="0.3">
      <c r="B33" s="131" t="s">
        <v>420</v>
      </c>
      <c r="C33" s="132"/>
      <c r="D33" s="132"/>
      <c r="E33" s="132"/>
      <c r="F33" s="132"/>
      <c r="G33" s="132"/>
      <c r="H33" s="132"/>
      <c r="I33" s="132"/>
      <c r="J33" s="132"/>
      <c r="K33" s="132"/>
      <c r="L33" s="132"/>
      <c r="M33" s="132"/>
      <c r="N33" s="132"/>
      <c r="O33" s="132"/>
      <c r="P33" s="132"/>
      <c r="Q33" s="132"/>
      <c r="R33" s="132"/>
      <c r="S33" s="132"/>
      <c r="T33" s="132"/>
      <c r="U33" s="132"/>
      <c r="V33" s="132"/>
      <c r="W33" s="133"/>
    </row>
    <row r="34" spans="1:23" x14ac:dyDescent="0.3">
      <c r="B34" s="114" t="s">
        <v>549</v>
      </c>
      <c r="C34" s="114">
        <v>0.41799999999999998</v>
      </c>
      <c r="D34" s="426">
        <v>0.23200000000000001</v>
      </c>
      <c r="E34" s="426"/>
      <c r="F34" s="426">
        <v>0.14199999999999999</v>
      </c>
      <c r="G34" s="426"/>
      <c r="H34" s="426">
        <v>9.4E-2</v>
      </c>
      <c r="I34" s="426"/>
      <c r="J34" s="426">
        <v>7.4999999999999997E-2</v>
      </c>
      <c r="K34" s="426"/>
      <c r="L34" s="426">
        <v>0.16</v>
      </c>
      <c r="M34" s="426"/>
      <c r="N34" s="426">
        <v>0.25900000000000001</v>
      </c>
      <c r="O34" s="426"/>
      <c r="P34" s="426">
        <v>4.5999999999999999E-2</v>
      </c>
      <c r="Q34" s="426"/>
      <c r="R34" s="426">
        <v>0.17599999999999999</v>
      </c>
      <c r="S34" s="426"/>
      <c r="T34" s="426" t="s">
        <v>439</v>
      </c>
      <c r="U34" s="426"/>
      <c r="V34" s="426" t="s">
        <v>541</v>
      </c>
      <c r="W34" s="426"/>
    </row>
    <row r="35" spans="1:23" x14ac:dyDescent="0.3">
      <c r="B35" s="114" t="s">
        <v>550</v>
      </c>
      <c r="C35" s="121">
        <v>0.28999999999999998</v>
      </c>
      <c r="D35" s="437">
        <v>0.27</v>
      </c>
      <c r="E35" s="437"/>
      <c r="F35" s="437">
        <v>0.16</v>
      </c>
      <c r="G35" s="437"/>
      <c r="H35" s="437">
        <v>0.1</v>
      </c>
      <c r="I35" s="437"/>
      <c r="J35" s="437">
        <v>0.06</v>
      </c>
      <c r="K35" s="437"/>
      <c r="L35" s="426">
        <v>0.24</v>
      </c>
      <c r="M35" s="426"/>
      <c r="N35" s="426">
        <v>0.51</v>
      </c>
      <c r="O35" s="426"/>
      <c r="P35" s="426">
        <v>0.04</v>
      </c>
      <c r="Q35" s="426"/>
      <c r="R35" s="426">
        <v>0.25</v>
      </c>
      <c r="S35" s="426"/>
      <c r="T35" s="426" t="s">
        <v>441</v>
      </c>
      <c r="U35" s="426"/>
      <c r="V35" s="426" t="s">
        <v>545</v>
      </c>
      <c r="W35" s="426"/>
    </row>
    <row r="36" spans="1:23" x14ac:dyDescent="0.3">
      <c r="B36" s="114" t="s">
        <v>297</v>
      </c>
      <c r="C36" s="121">
        <v>0.39</v>
      </c>
      <c r="D36" s="437">
        <v>0.33</v>
      </c>
      <c r="E36" s="437"/>
      <c r="F36" s="437">
        <v>0.2</v>
      </c>
      <c r="G36" s="437"/>
      <c r="H36" s="437">
        <v>0.12</v>
      </c>
      <c r="I36" s="437"/>
      <c r="J36" s="437">
        <v>0.08</v>
      </c>
      <c r="K36" s="437"/>
      <c r="L36" s="437">
        <v>0.28000000000000003</v>
      </c>
      <c r="M36" s="437"/>
      <c r="N36" s="437">
        <v>0.57999999999999996</v>
      </c>
      <c r="O36" s="437"/>
      <c r="P36" s="437">
        <v>0.05</v>
      </c>
      <c r="Q36" s="437"/>
      <c r="R36" s="437">
        <v>0.31</v>
      </c>
      <c r="S36" s="437"/>
      <c r="T36" s="426" t="s">
        <v>408</v>
      </c>
      <c r="U36" s="426"/>
      <c r="V36" s="426" t="s">
        <v>551</v>
      </c>
      <c r="W36" s="426"/>
    </row>
    <row r="37" spans="1:23" x14ac:dyDescent="0.3">
      <c r="B37" s="114" t="s">
        <v>299</v>
      </c>
      <c r="C37" s="114">
        <v>6000</v>
      </c>
      <c r="D37" s="426">
        <v>14000</v>
      </c>
      <c r="E37" s="426"/>
      <c r="F37" s="426">
        <v>30000</v>
      </c>
      <c r="G37" s="426"/>
      <c r="H37" s="426">
        <v>40000</v>
      </c>
      <c r="I37" s="426"/>
      <c r="J37" s="426">
        <v>50000</v>
      </c>
      <c r="K37" s="426"/>
      <c r="L37" s="426">
        <v>10000</v>
      </c>
      <c r="M37" s="426"/>
      <c r="N37" s="426">
        <v>16000</v>
      </c>
      <c r="O37" s="426"/>
      <c r="P37" s="426">
        <v>20000</v>
      </c>
      <c r="Q37" s="426"/>
      <c r="R37" s="426">
        <v>70000</v>
      </c>
      <c r="S37" s="426"/>
      <c r="T37" s="426" t="s">
        <v>552</v>
      </c>
      <c r="U37" s="426"/>
      <c r="V37" s="426" t="s">
        <v>553</v>
      </c>
      <c r="W37" s="426"/>
    </row>
    <row r="38" spans="1:23" x14ac:dyDescent="0.3">
      <c r="B38" s="114" t="s">
        <v>301</v>
      </c>
      <c r="C38" s="114">
        <v>285</v>
      </c>
      <c r="D38" s="426">
        <v>315</v>
      </c>
      <c r="E38" s="426"/>
      <c r="F38" s="426">
        <v>417</v>
      </c>
      <c r="G38" s="426"/>
      <c r="H38" s="426">
        <v>522</v>
      </c>
      <c r="I38" s="426"/>
      <c r="J38" s="426">
        <v>627</v>
      </c>
      <c r="K38" s="426"/>
      <c r="L38" s="426">
        <v>300</v>
      </c>
      <c r="M38" s="426"/>
      <c r="N38" s="426">
        <v>420</v>
      </c>
      <c r="O38" s="426"/>
      <c r="P38" s="426">
        <v>450</v>
      </c>
      <c r="Q38" s="426"/>
      <c r="R38" s="426">
        <v>900</v>
      </c>
      <c r="S38" s="426"/>
      <c r="T38" s="426" t="s">
        <v>554</v>
      </c>
      <c r="U38" s="426"/>
      <c r="V38" s="426" t="s">
        <v>555</v>
      </c>
      <c r="W38" s="426"/>
    </row>
    <row r="39" spans="1:23" x14ac:dyDescent="0.3">
      <c r="B39" s="114" t="s">
        <v>556</v>
      </c>
      <c r="C39" s="114">
        <v>354</v>
      </c>
      <c r="D39" s="426">
        <v>390</v>
      </c>
      <c r="E39" s="426"/>
      <c r="F39" s="426">
        <v>519</v>
      </c>
      <c r="G39" s="426"/>
      <c r="H39" s="426">
        <v>648</v>
      </c>
      <c r="I39" s="426"/>
      <c r="J39" s="426">
        <v>780</v>
      </c>
      <c r="K39" s="426"/>
      <c r="L39" s="426">
        <v>450</v>
      </c>
      <c r="M39" s="426"/>
      <c r="N39" s="426">
        <v>600</v>
      </c>
      <c r="O39" s="426"/>
      <c r="P39" s="426">
        <v>600</v>
      </c>
      <c r="Q39" s="426"/>
      <c r="R39" s="426">
        <v>1200</v>
      </c>
      <c r="S39" s="426"/>
      <c r="T39" s="426" t="s">
        <v>554</v>
      </c>
      <c r="U39" s="426"/>
      <c r="V39" s="426" t="s">
        <v>555</v>
      </c>
      <c r="W39" s="426"/>
    </row>
    <row r="40" spans="1:23" x14ac:dyDescent="0.3">
      <c r="B40" s="114" t="s">
        <v>251</v>
      </c>
      <c r="C40" s="114">
        <v>95</v>
      </c>
      <c r="D40" s="426">
        <v>105</v>
      </c>
      <c r="E40" s="426"/>
      <c r="F40" s="426">
        <v>139</v>
      </c>
      <c r="G40" s="426"/>
      <c r="H40" s="426">
        <v>174</v>
      </c>
      <c r="I40" s="426"/>
      <c r="J40" s="426">
        <v>209</v>
      </c>
      <c r="K40" s="426"/>
      <c r="L40" s="426">
        <v>100</v>
      </c>
      <c r="M40" s="426"/>
      <c r="N40" s="426">
        <v>140</v>
      </c>
      <c r="O40" s="426"/>
      <c r="P40" s="426">
        <v>150</v>
      </c>
      <c r="Q40" s="426"/>
      <c r="R40" s="426">
        <v>300</v>
      </c>
      <c r="S40" s="426"/>
      <c r="T40" s="426" t="s">
        <v>554</v>
      </c>
      <c r="U40" s="426"/>
      <c r="V40" s="426" t="s">
        <v>555</v>
      </c>
      <c r="W40" s="426"/>
    </row>
    <row r="41" spans="1:23" x14ac:dyDescent="0.3">
      <c r="B41" s="114" t="s">
        <v>557</v>
      </c>
      <c r="C41" s="114">
        <v>118</v>
      </c>
      <c r="D41" s="426">
        <v>130</v>
      </c>
      <c r="E41" s="426"/>
      <c r="F41" s="426">
        <v>173</v>
      </c>
      <c r="G41" s="426"/>
      <c r="H41" s="426">
        <v>216</v>
      </c>
      <c r="I41" s="426"/>
      <c r="J41" s="426">
        <v>260</v>
      </c>
      <c r="K41" s="426"/>
      <c r="L41" s="426">
        <v>150</v>
      </c>
      <c r="M41" s="426"/>
      <c r="N41" s="426">
        <v>200</v>
      </c>
      <c r="O41" s="426"/>
      <c r="P41" s="426">
        <v>200</v>
      </c>
      <c r="Q41" s="426"/>
      <c r="R41" s="426">
        <v>400</v>
      </c>
      <c r="S41" s="426"/>
      <c r="T41" s="426" t="s">
        <v>554</v>
      </c>
      <c r="U41" s="426"/>
      <c r="V41" s="426" t="s">
        <v>555</v>
      </c>
      <c r="W41" s="426"/>
    </row>
    <row r="42" spans="1:23" ht="15.75" customHeight="1" x14ac:dyDescent="0.3">
      <c r="C42" s="123"/>
      <c r="D42" s="123"/>
      <c r="E42" s="123"/>
      <c r="F42" s="123"/>
      <c r="G42" s="123"/>
      <c r="H42" s="123"/>
      <c r="I42" s="123"/>
      <c r="J42" s="123"/>
      <c r="K42" s="123"/>
      <c r="L42" s="123"/>
      <c r="M42" s="123"/>
      <c r="N42" s="123"/>
      <c r="O42" s="123"/>
      <c r="P42" s="123"/>
      <c r="Q42" s="123"/>
      <c r="R42" s="123"/>
      <c r="S42" s="123"/>
      <c r="T42" s="123"/>
      <c r="U42" s="123"/>
      <c r="V42" s="123"/>
      <c r="W42" s="123"/>
    </row>
    <row r="43" spans="1:23" ht="15.75" customHeight="1" x14ac:dyDescent="0.3">
      <c r="B43" s="124" t="s">
        <v>558</v>
      </c>
      <c r="C43" s="123"/>
      <c r="D43" s="123"/>
      <c r="E43" s="123"/>
      <c r="F43" s="123"/>
      <c r="G43" s="123"/>
      <c r="H43" s="123"/>
      <c r="I43" s="123"/>
      <c r="J43" s="123"/>
      <c r="K43" s="123"/>
      <c r="L43" s="123"/>
      <c r="M43" s="123"/>
      <c r="N43" s="123"/>
      <c r="O43" s="123"/>
      <c r="P43" s="123"/>
      <c r="Q43" s="123"/>
      <c r="R43" s="123"/>
      <c r="S43" s="123"/>
      <c r="T43" s="123"/>
      <c r="U43" s="123"/>
      <c r="V43" s="123"/>
      <c r="W43" s="123"/>
    </row>
    <row r="45" spans="1:23" x14ac:dyDescent="0.3">
      <c r="A45" s="91" t="s">
        <v>182</v>
      </c>
      <c r="B45" s="90"/>
    </row>
    <row r="46" spans="1:23" x14ac:dyDescent="0.3">
      <c r="B46" s="93" t="s">
        <v>699</v>
      </c>
    </row>
    <row r="47" spans="1:23" x14ac:dyDescent="0.3">
      <c r="B47" s="93" t="s">
        <v>639</v>
      </c>
    </row>
    <row r="48" spans="1:23" x14ac:dyDescent="0.3">
      <c r="B48" s="93" t="s">
        <v>640</v>
      </c>
    </row>
    <row r="49" spans="2:2" x14ac:dyDescent="0.3">
      <c r="B49" s="93" t="s">
        <v>641</v>
      </c>
    </row>
    <row r="50" spans="2:2" x14ac:dyDescent="0.3">
      <c r="B50" s="93" t="s">
        <v>642</v>
      </c>
    </row>
    <row r="51" spans="2:2" x14ac:dyDescent="0.3">
      <c r="B51" s="93" t="s">
        <v>643</v>
      </c>
    </row>
    <row r="52" spans="2:2" x14ac:dyDescent="0.3">
      <c r="B52" s="93" t="s">
        <v>644</v>
      </c>
    </row>
    <row r="53" spans="2:2" x14ac:dyDescent="0.3">
      <c r="B53" s="93" t="s">
        <v>645</v>
      </c>
    </row>
    <row r="54" spans="2:2" x14ac:dyDescent="0.3">
      <c r="B54" s="93" t="s">
        <v>700</v>
      </c>
    </row>
    <row r="55" spans="2:2" x14ac:dyDescent="0.3">
      <c r="B55" s="93" t="s">
        <v>646</v>
      </c>
    </row>
    <row r="56" spans="2:2" x14ac:dyDescent="0.3">
      <c r="B56" s="93" t="s">
        <v>647</v>
      </c>
    </row>
    <row r="57" spans="2:2" x14ac:dyDescent="0.3">
      <c r="B57" s="93" t="s">
        <v>648</v>
      </c>
    </row>
    <row r="58" spans="2:2" x14ac:dyDescent="0.3">
      <c r="B58" s="93" t="s">
        <v>649</v>
      </c>
    </row>
    <row r="59" spans="2:2" x14ac:dyDescent="0.3">
      <c r="B59" s="93" t="s">
        <v>650</v>
      </c>
    </row>
    <row r="60" spans="2:2" x14ac:dyDescent="0.3">
      <c r="B60" s="93" t="s">
        <v>651</v>
      </c>
    </row>
    <row r="61" spans="2:2" x14ac:dyDescent="0.3">
      <c r="B61" s="93" t="s">
        <v>652</v>
      </c>
    </row>
    <row r="62" spans="2:2" x14ac:dyDescent="0.3">
      <c r="B62" s="93" t="s">
        <v>653</v>
      </c>
    </row>
    <row r="63" spans="2:2" x14ac:dyDescent="0.3">
      <c r="B63" s="93" t="s">
        <v>654</v>
      </c>
    </row>
    <row r="64" spans="2:2" x14ac:dyDescent="0.3">
      <c r="B64" s="93" t="s">
        <v>701</v>
      </c>
    </row>
    <row r="67" spans="1:3" x14ac:dyDescent="0.3">
      <c r="A67" s="91" t="s">
        <v>118</v>
      </c>
    </row>
    <row r="68" spans="1:3" x14ac:dyDescent="0.3">
      <c r="B68" t="s">
        <v>277</v>
      </c>
      <c r="C68" t="s">
        <v>559</v>
      </c>
    </row>
    <row r="69" spans="1:3" x14ac:dyDescent="0.3">
      <c r="B69" t="s">
        <v>321</v>
      </c>
      <c r="C69" t="s">
        <v>560</v>
      </c>
    </row>
    <row r="70" spans="1:3" x14ac:dyDescent="0.3">
      <c r="B70" t="s">
        <v>144</v>
      </c>
      <c r="C70" t="s">
        <v>561</v>
      </c>
    </row>
    <row r="71" spans="1:3" x14ac:dyDescent="0.3">
      <c r="B71" t="s">
        <v>272</v>
      </c>
      <c r="C71" t="s">
        <v>562</v>
      </c>
    </row>
    <row r="72" spans="1:3" x14ac:dyDescent="0.3">
      <c r="B72" t="s">
        <v>325</v>
      </c>
      <c r="C72" t="s">
        <v>563</v>
      </c>
    </row>
    <row r="73" spans="1:3" x14ac:dyDescent="0.3">
      <c r="B73" t="s">
        <v>327</v>
      </c>
      <c r="C73" t="s">
        <v>564</v>
      </c>
    </row>
    <row r="74" spans="1:3" x14ac:dyDescent="0.3">
      <c r="B74" t="s">
        <v>149</v>
      </c>
      <c r="C74" t="s">
        <v>565</v>
      </c>
    </row>
    <row r="75" spans="1:3" x14ac:dyDescent="0.3">
      <c r="B75" t="s">
        <v>156</v>
      </c>
      <c r="C75" t="s">
        <v>566</v>
      </c>
    </row>
    <row r="76" spans="1:3" x14ac:dyDescent="0.3">
      <c r="B76" t="s">
        <v>146</v>
      </c>
      <c r="C76" t="s">
        <v>567</v>
      </c>
    </row>
    <row r="77" spans="1:3" x14ac:dyDescent="0.3">
      <c r="B77" t="s">
        <v>332</v>
      </c>
      <c r="C77" t="s">
        <v>568</v>
      </c>
    </row>
    <row r="78" spans="1:3" x14ac:dyDescent="0.3">
      <c r="B78" t="s">
        <v>334</v>
      </c>
      <c r="C78" t="s">
        <v>569</v>
      </c>
    </row>
    <row r="79" spans="1:3" x14ac:dyDescent="0.3">
      <c r="B79" t="s">
        <v>336</v>
      </c>
      <c r="C79" t="s">
        <v>616</v>
      </c>
    </row>
    <row r="80" spans="1:3" x14ac:dyDescent="0.3">
      <c r="B80" t="s">
        <v>338</v>
      </c>
      <c r="C80" t="s">
        <v>570</v>
      </c>
    </row>
    <row r="81" spans="2:3" x14ac:dyDescent="0.3">
      <c r="B81" t="s">
        <v>340</v>
      </c>
      <c r="C81" t="s">
        <v>571</v>
      </c>
    </row>
    <row r="82" spans="2:3" x14ac:dyDescent="0.3">
      <c r="B82" t="s">
        <v>342</v>
      </c>
      <c r="C82" t="s">
        <v>572</v>
      </c>
    </row>
    <row r="83" spans="2:3" x14ac:dyDescent="0.3">
      <c r="B83" t="s">
        <v>239</v>
      </c>
      <c r="C83" t="s">
        <v>617</v>
      </c>
    </row>
    <row r="84" spans="2:3" x14ac:dyDescent="0.3">
      <c r="B84" t="s">
        <v>240</v>
      </c>
      <c r="C84" t="s">
        <v>618</v>
      </c>
    </row>
    <row r="85" spans="2:3" x14ac:dyDescent="0.3">
      <c r="B85" t="s">
        <v>247</v>
      </c>
      <c r="C85" t="s">
        <v>573</v>
      </c>
    </row>
    <row r="86" spans="2:3" x14ac:dyDescent="0.3">
      <c r="B86" t="s">
        <v>293</v>
      </c>
      <c r="C86" t="s">
        <v>619</v>
      </c>
    </row>
    <row r="87" spans="2:3" x14ac:dyDescent="0.3">
      <c r="B87" t="s">
        <v>175</v>
      </c>
      <c r="C87" t="s">
        <v>574</v>
      </c>
    </row>
    <row r="88" spans="2:3" x14ac:dyDescent="0.3">
      <c r="B88" t="s">
        <v>349</v>
      </c>
      <c r="C88" t="s">
        <v>620</v>
      </c>
    </row>
    <row r="89" spans="2:3" x14ac:dyDescent="0.3">
      <c r="B89" t="s">
        <v>351</v>
      </c>
      <c r="C89" t="s">
        <v>575</v>
      </c>
    </row>
    <row r="90" spans="2:3" x14ac:dyDescent="0.3">
      <c r="B90" t="s">
        <v>168</v>
      </c>
      <c r="C90" t="s">
        <v>621</v>
      </c>
    </row>
    <row r="91" spans="2:3" x14ac:dyDescent="0.3">
      <c r="B91" t="s">
        <v>170</v>
      </c>
      <c r="C91" t="s">
        <v>576</v>
      </c>
    </row>
    <row r="92" spans="2:3" x14ac:dyDescent="0.3">
      <c r="B92" t="s">
        <v>355</v>
      </c>
      <c r="C92" t="s">
        <v>577</v>
      </c>
    </row>
    <row r="93" spans="2:3" x14ac:dyDescent="0.3">
      <c r="B93" t="s">
        <v>357</v>
      </c>
      <c r="C93" t="s">
        <v>578</v>
      </c>
    </row>
    <row r="94" spans="2:3" x14ac:dyDescent="0.3">
      <c r="B94" t="s">
        <v>152</v>
      </c>
      <c r="C94" t="s">
        <v>622</v>
      </c>
    </row>
    <row r="95" spans="2:3" x14ac:dyDescent="0.3">
      <c r="B95" t="s">
        <v>360</v>
      </c>
      <c r="C95" t="s">
        <v>579</v>
      </c>
    </row>
    <row r="96" spans="2:3" x14ac:dyDescent="0.3">
      <c r="B96" t="s">
        <v>362</v>
      </c>
      <c r="C96" t="s">
        <v>580</v>
      </c>
    </row>
    <row r="97" spans="2:3" x14ac:dyDescent="0.3">
      <c r="B97" t="s">
        <v>364</v>
      </c>
      <c r="C97" t="s">
        <v>581</v>
      </c>
    </row>
    <row r="98" spans="2:3" x14ac:dyDescent="0.3">
      <c r="B98" t="s">
        <v>366</v>
      </c>
      <c r="C98" t="s">
        <v>623</v>
      </c>
    </row>
    <row r="99" spans="2:3" x14ac:dyDescent="0.3">
      <c r="B99" t="s">
        <v>519</v>
      </c>
      <c r="C99" t="s">
        <v>624</v>
      </c>
    </row>
    <row r="100" spans="2:3" x14ac:dyDescent="0.3">
      <c r="B100" t="s">
        <v>520</v>
      </c>
      <c r="C100" t="s">
        <v>625</v>
      </c>
    </row>
    <row r="101" spans="2:3" x14ac:dyDescent="0.3">
      <c r="B101" t="s">
        <v>521</v>
      </c>
      <c r="C101" t="s">
        <v>626</v>
      </c>
    </row>
    <row r="102" spans="2:3" x14ac:dyDescent="0.3">
      <c r="B102" t="s">
        <v>522</v>
      </c>
      <c r="C102" t="s">
        <v>627</v>
      </c>
    </row>
    <row r="103" spans="2:3" x14ac:dyDescent="0.3">
      <c r="B103" t="s">
        <v>582</v>
      </c>
      <c r="C103" t="s">
        <v>583</v>
      </c>
    </row>
    <row r="104" spans="2:3" x14ac:dyDescent="0.3">
      <c r="B104" t="s">
        <v>584</v>
      </c>
      <c r="C104" t="s">
        <v>585</v>
      </c>
    </row>
    <row r="105" spans="2:3" x14ac:dyDescent="0.3">
      <c r="B105" t="s">
        <v>538</v>
      </c>
      <c r="C105" t="s">
        <v>586</v>
      </c>
    </row>
    <row r="106" spans="2:3" x14ac:dyDescent="0.3">
      <c r="B106" t="s">
        <v>587</v>
      </c>
      <c r="C106" t="s">
        <v>588</v>
      </c>
    </row>
    <row r="107" spans="2:3" x14ac:dyDescent="0.3">
      <c r="B107" t="s">
        <v>589</v>
      </c>
      <c r="C107" t="s">
        <v>590</v>
      </c>
    </row>
    <row r="108" spans="2:3" x14ac:dyDescent="0.3">
      <c r="B108" t="s">
        <v>591</v>
      </c>
      <c r="C108" t="s">
        <v>592</v>
      </c>
    </row>
    <row r="109" spans="2:3" x14ac:dyDescent="0.3">
      <c r="B109" t="s">
        <v>593</v>
      </c>
      <c r="C109" t="s">
        <v>594</v>
      </c>
    </row>
    <row r="110" spans="2:3" x14ac:dyDescent="0.3">
      <c r="B110" t="s">
        <v>595</v>
      </c>
      <c r="C110" t="s">
        <v>596</v>
      </c>
    </row>
    <row r="111" spans="2:3" x14ac:dyDescent="0.3">
      <c r="B111" t="s">
        <v>543</v>
      </c>
      <c r="C111" t="s">
        <v>597</v>
      </c>
    </row>
    <row r="112" spans="2:3" x14ac:dyDescent="0.3">
      <c r="B112" t="s">
        <v>598</v>
      </c>
      <c r="C112" t="s">
        <v>599</v>
      </c>
    </row>
    <row r="113" spans="2:3" x14ac:dyDescent="0.3">
      <c r="B113" t="s">
        <v>600</v>
      </c>
      <c r="C113" t="s">
        <v>601</v>
      </c>
    </row>
    <row r="114" spans="2:3" x14ac:dyDescent="0.3">
      <c r="B114" t="s">
        <v>602</v>
      </c>
      <c r="C114" t="s">
        <v>603</v>
      </c>
    </row>
    <row r="115" spans="2:3" x14ac:dyDescent="0.3">
      <c r="B115" t="s">
        <v>604</v>
      </c>
      <c r="C115" t="s">
        <v>605</v>
      </c>
    </row>
    <row r="116" spans="2:3" x14ac:dyDescent="0.3">
      <c r="B116" t="s">
        <v>606</v>
      </c>
      <c r="C116" t="s">
        <v>607</v>
      </c>
    </row>
    <row r="117" spans="2:3" x14ac:dyDescent="0.3">
      <c r="B117" t="s">
        <v>608</v>
      </c>
      <c r="C117" t="s">
        <v>609</v>
      </c>
    </row>
    <row r="118" spans="2:3" x14ac:dyDescent="0.3">
      <c r="B118" t="s">
        <v>610</v>
      </c>
      <c r="C118" t="s">
        <v>611</v>
      </c>
    </row>
    <row r="119" spans="2:3" x14ac:dyDescent="0.3">
      <c r="B119" t="s">
        <v>612</v>
      </c>
      <c r="C119" t="s">
        <v>628</v>
      </c>
    </row>
    <row r="120" spans="2:3" x14ac:dyDescent="0.3">
      <c r="B120" t="s">
        <v>540</v>
      </c>
      <c r="C120" t="s">
        <v>629</v>
      </c>
    </row>
    <row r="121" spans="2:3" x14ac:dyDescent="0.3">
      <c r="B121" t="s">
        <v>613</v>
      </c>
      <c r="C121" t="s">
        <v>630</v>
      </c>
    </row>
    <row r="122" spans="2:3" x14ac:dyDescent="0.3">
      <c r="B122" t="s">
        <v>548</v>
      </c>
      <c r="C122" t="s">
        <v>631</v>
      </c>
    </row>
    <row r="123" spans="2:3" x14ac:dyDescent="0.3">
      <c r="B123" t="s">
        <v>614</v>
      </c>
      <c r="C123" t="s">
        <v>615</v>
      </c>
    </row>
  </sheetData>
  <mergeCells count="317">
    <mergeCell ref="T6:U7"/>
    <mergeCell ref="V6:W7"/>
    <mergeCell ref="J6:K7"/>
    <mergeCell ref="D11:E11"/>
    <mergeCell ref="F11:G11"/>
    <mergeCell ref="H11:I11"/>
    <mergeCell ref="J11:K11"/>
    <mergeCell ref="L11:M11"/>
    <mergeCell ref="N11:O11"/>
    <mergeCell ref="R8:S8"/>
    <mergeCell ref="R11:S11"/>
    <mergeCell ref="P9:Q9"/>
    <mergeCell ref="R9:S9"/>
    <mergeCell ref="D10:K10"/>
    <mergeCell ref="L10:M10"/>
    <mergeCell ref="N10:O10"/>
    <mergeCell ref="P10:Q10"/>
    <mergeCell ref="R10:S10"/>
    <mergeCell ref="P11:Q11"/>
    <mergeCell ref="N9:O9"/>
    <mergeCell ref="H6:I7"/>
    <mergeCell ref="T14:U14"/>
    <mergeCell ref="V14:W14"/>
    <mergeCell ref="T13:U13"/>
    <mergeCell ref="V13:W13"/>
    <mergeCell ref="T12:U12"/>
    <mergeCell ref="V12:W12"/>
    <mergeCell ref="T11:U11"/>
    <mergeCell ref="V11:W11"/>
    <mergeCell ref="T8:U8"/>
    <mergeCell ref="V8:W8"/>
    <mergeCell ref="T9:U9"/>
    <mergeCell ref="V9:W9"/>
    <mergeCell ref="T10:U10"/>
    <mergeCell ref="V10:W10"/>
    <mergeCell ref="T19:U19"/>
    <mergeCell ref="V19:W19"/>
    <mergeCell ref="T18:U18"/>
    <mergeCell ref="V18:W18"/>
    <mergeCell ref="T17:U17"/>
    <mergeCell ref="V17:W17"/>
    <mergeCell ref="T16:U16"/>
    <mergeCell ref="V16:W16"/>
    <mergeCell ref="T15:U15"/>
    <mergeCell ref="V15:W15"/>
    <mergeCell ref="T24:U24"/>
    <mergeCell ref="V24:W24"/>
    <mergeCell ref="T22:U22"/>
    <mergeCell ref="V22:W22"/>
    <mergeCell ref="T21:U21"/>
    <mergeCell ref="V21:W21"/>
    <mergeCell ref="T20:U20"/>
    <mergeCell ref="V20:W20"/>
    <mergeCell ref="T29:U29"/>
    <mergeCell ref="V29:W29"/>
    <mergeCell ref="T28:U28"/>
    <mergeCell ref="V28:W28"/>
    <mergeCell ref="T27:U27"/>
    <mergeCell ref="V27:W27"/>
    <mergeCell ref="T25:U25"/>
    <mergeCell ref="V25:W25"/>
    <mergeCell ref="T35:U35"/>
    <mergeCell ref="V35:W35"/>
    <mergeCell ref="T34:U34"/>
    <mergeCell ref="V34:W34"/>
    <mergeCell ref="T32:U32"/>
    <mergeCell ref="V32:W32"/>
    <mergeCell ref="T31:U31"/>
    <mergeCell ref="V31:W31"/>
    <mergeCell ref="R31:S31"/>
    <mergeCell ref="R35:S35"/>
    <mergeCell ref="R32:S32"/>
    <mergeCell ref="R12:S12"/>
    <mergeCell ref="R13:S13"/>
    <mergeCell ref="R14:S14"/>
    <mergeCell ref="R41:S41"/>
    <mergeCell ref="D27:E27"/>
    <mergeCell ref="F27:G27"/>
    <mergeCell ref="H27:I27"/>
    <mergeCell ref="J27:K27"/>
    <mergeCell ref="T41:U41"/>
    <mergeCell ref="D24:E24"/>
    <mergeCell ref="F24:G24"/>
    <mergeCell ref="H24:I24"/>
    <mergeCell ref="J24:K24"/>
    <mergeCell ref="L24:M24"/>
    <mergeCell ref="N24:O24"/>
    <mergeCell ref="P24:Q24"/>
    <mergeCell ref="D25:E25"/>
    <mergeCell ref="F25:G25"/>
    <mergeCell ref="H25:I25"/>
    <mergeCell ref="J25:K25"/>
    <mergeCell ref="L25:M25"/>
    <mergeCell ref="N25:O25"/>
    <mergeCell ref="P25:Q25"/>
    <mergeCell ref="P27:Q27"/>
    <mergeCell ref="V41:W41"/>
    <mergeCell ref="T40:U40"/>
    <mergeCell ref="V40:W40"/>
    <mergeCell ref="T39:U39"/>
    <mergeCell ref="V39:W39"/>
    <mergeCell ref="T38:U38"/>
    <mergeCell ref="V38:W38"/>
    <mergeCell ref="T37:U37"/>
    <mergeCell ref="R15:S15"/>
    <mergeCell ref="R16:S16"/>
    <mergeCell ref="R17:S17"/>
    <mergeCell ref="R18:S18"/>
    <mergeCell ref="R19:S19"/>
    <mergeCell ref="R20:S20"/>
    <mergeCell ref="R21:S21"/>
    <mergeCell ref="R22:S22"/>
    <mergeCell ref="R24:S24"/>
    <mergeCell ref="R25:S25"/>
    <mergeCell ref="R27:S27"/>
    <mergeCell ref="R28:S28"/>
    <mergeCell ref="R29:S29"/>
    <mergeCell ref="R30:S30"/>
    <mergeCell ref="T30:U30"/>
    <mergeCell ref="V30:W30"/>
    <mergeCell ref="R36:S36"/>
    <mergeCell ref="R37:S37"/>
    <mergeCell ref="R38:S38"/>
    <mergeCell ref="R39:S39"/>
    <mergeCell ref="R40:S40"/>
    <mergeCell ref="D34:E34"/>
    <mergeCell ref="F34:G34"/>
    <mergeCell ref="H34:I34"/>
    <mergeCell ref="J34:K34"/>
    <mergeCell ref="L34:M34"/>
    <mergeCell ref="N34:O34"/>
    <mergeCell ref="P34:Q34"/>
    <mergeCell ref="D35:E35"/>
    <mergeCell ref="F35:G35"/>
    <mergeCell ref="H35:I35"/>
    <mergeCell ref="J35:K35"/>
    <mergeCell ref="L35:M35"/>
    <mergeCell ref="N35:O35"/>
    <mergeCell ref="P35:Q35"/>
    <mergeCell ref="R34:S34"/>
    <mergeCell ref="P36:Q36"/>
    <mergeCell ref="D37:E37"/>
    <mergeCell ref="F37:G37"/>
    <mergeCell ref="H37:I37"/>
    <mergeCell ref="V37:W37"/>
    <mergeCell ref="T36:U36"/>
    <mergeCell ref="V36:W36"/>
    <mergeCell ref="N36:O36"/>
    <mergeCell ref="C5:D5"/>
    <mergeCell ref="F5:W5"/>
    <mergeCell ref="B6:B7"/>
    <mergeCell ref="C6:C7"/>
    <mergeCell ref="D6:E7"/>
    <mergeCell ref="F6:G7"/>
    <mergeCell ref="L6:O7"/>
    <mergeCell ref="P6:S6"/>
    <mergeCell ref="P7:S7"/>
    <mergeCell ref="D8:E8"/>
    <mergeCell ref="F8:G8"/>
    <mergeCell ref="H8:I8"/>
    <mergeCell ref="J8:K8"/>
    <mergeCell ref="L8:M8"/>
    <mergeCell ref="N8:O8"/>
    <mergeCell ref="P8:Q8"/>
    <mergeCell ref="D9:K9"/>
    <mergeCell ref="L9:M9"/>
    <mergeCell ref="D12:E12"/>
    <mergeCell ref="F12:G12"/>
    <mergeCell ref="H12:I12"/>
    <mergeCell ref="J12:K12"/>
    <mergeCell ref="L12:M12"/>
    <mergeCell ref="N12:O12"/>
    <mergeCell ref="P12:Q12"/>
    <mergeCell ref="D13:E13"/>
    <mergeCell ref="F13:G13"/>
    <mergeCell ref="H13:I13"/>
    <mergeCell ref="J13:K13"/>
    <mergeCell ref="L13:M13"/>
    <mergeCell ref="N13:O13"/>
    <mergeCell ref="P13:Q13"/>
    <mergeCell ref="P14:Q14"/>
    <mergeCell ref="D15:E15"/>
    <mergeCell ref="F15:G15"/>
    <mergeCell ref="H15:I15"/>
    <mergeCell ref="J15:K15"/>
    <mergeCell ref="L15:M15"/>
    <mergeCell ref="N15:O15"/>
    <mergeCell ref="P15:Q15"/>
    <mergeCell ref="D16:E16"/>
    <mergeCell ref="F16:G16"/>
    <mergeCell ref="H16:I16"/>
    <mergeCell ref="J16:K16"/>
    <mergeCell ref="L16:M16"/>
    <mergeCell ref="N16:O16"/>
    <mergeCell ref="P16:Q16"/>
    <mergeCell ref="D14:E14"/>
    <mergeCell ref="F14:G14"/>
    <mergeCell ref="H14:I14"/>
    <mergeCell ref="J14:K14"/>
    <mergeCell ref="L14:M14"/>
    <mergeCell ref="N14:O14"/>
    <mergeCell ref="P17:Q17"/>
    <mergeCell ref="D18:E18"/>
    <mergeCell ref="F18:G18"/>
    <mergeCell ref="H18:I18"/>
    <mergeCell ref="J18:K18"/>
    <mergeCell ref="L18:M18"/>
    <mergeCell ref="N18:O18"/>
    <mergeCell ref="P18:Q18"/>
    <mergeCell ref="D19:E19"/>
    <mergeCell ref="F19:G19"/>
    <mergeCell ref="H19:I19"/>
    <mergeCell ref="J19:K19"/>
    <mergeCell ref="L19:M19"/>
    <mergeCell ref="N19:O19"/>
    <mergeCell ref="P19:Q19"/>
    <mergeCell ref="D17:E17"/>
    <mergeCell ref="F17:G17"/>
    <mergeCell ref="H17:I17"/>
    <mergeCell ref="J17:K17"/>
    <mergeCell ref="L17:M17"/>
    <mergeCell ref="N17:O17"/>
    <mergeCell ref="H20:I20"/>
    <mergeCell ref="J20:K20"/>
    <mergeCell ref="L20:M20"/>
    <mergeCell ref="N20:O20"/>
    <mergeCell ref="P20:Q20"/>
    <mergeCell ref="D21:E21"/>
    <mergeCell ref="F21:G21"/>
    <mergeCell ref="H21:I21"/>
    <mergeCell ref="J21:K21"/>
    <mergeCell ref="L21:M21"/>
    <mergeCell ref="N21:O21"/>
    <mergeCell ref="P21:Q21"/>
    <mergeCell ref="D20:E20"/>
    <mergeCell ref="F20:G20"/>
    <mergeCell ref="H22:I22"/>
    <mergeCell ref="J22:K22"/>
    <mergeCell ref="L22:M22"/>
    <mergeCell ref="N22:O22"/>
    <mergeCell ref="P22:Q22"/>
    <mergeCell ref="D22:E22"/>
    <mergeCell ref="F22:G22"/>
    <mergeCell ref="P28:Q28"/>
    <mergeCell ref="D29:E29"/>
    <mergeCell ref="F29:G29"/>
    <mergeCell ref="H29:I29"/>
    <mergeCell ref="J29:K29"/>
    <mergeCell ref="L29:M29"/>
    <mergeCell ref="N29:O29"/>
    <mergeCell ref="P29:Q29"/>
    <mergeCell ref="L27:M27"/>
    <mergeCell ref="N27:O27"/>
    <mergeCell ref="F28:G28"/>
    <mergeCell ref="H28:I28"/>
    <mergeCell ref="J28:K28"/>
    <mergeCell ref="L28:M28"/>
    <mergeCell ref="N28:O28"/>
    <mergeCell ref="D28:E28"/>
    <mergeCell ref="P30:Q30"/>
    <mergeCell ref="D31:E31"/>
    <mergeCell ref="F31:G31"/>
    <mergeCell ref="H31:I31"/>
    <mergeCell ref="J31:K31"/>
    <mergeCell ref="L31:M31"/>
    <mergeCell ref="N31:O31"/>
    <mergeCell ref="P31:Q31"/>
    <mergeCell ref="D32:E32"/>
    <mergeCell ref="F32:G32"/>
    <mergeCell ref="H32:I32"/>
    <mergeCell ref="J32:K32"/>
    <mergeCell ref="L32:M32"/>
    <mergeCell ref="N32:O32"/>
    <mergeCell ref="P32:Q32"/>
    <mergeCell ref="D30:E30"/>
    <mergeCell ref="F30:G30"/>
    <mergeCell ref="H30:I30"/>
    <mergeCell ref="J30:K30"/>
    <mergeCell ref="L30:M30"/>
    <mergeCell ref="N30:O30"/>
    <mergeCell ref="J37:K37"/>
    <mergeCell ref="L37:M37"/>
    <mergeCell ref="N37:O37"/>
    <mergeCell ref="P37:Q37"/>
    <mergeCell ref="D36:E36"/>
    <mergeCell ref="F36:G36"/>
    <mergeCell ref="H36:I36"/>
    <mergeCell ref="J36:K36"/>
    <mergeCell ref="L36:M36"/>
    <mergeCell ref="H38:I38"/>
    <mergeCell ref="J38:K38"/>
    <mergeCell ref="L38:M38"/>
    <mergeCell ref="N38:O38"/>
    <mergeCell ref="P38:Q38"/>
    <mergeCell ref="D39:E39"/>
    <mergeCell ref="F39:G39"/>
    <mergeCell ref="H39:I39"/>
    <mergeCell ref="J39:K39"/>
    <mergeCell ref="L39:M39"/>
    <mergeCell ref="N39:O39"/>
    <mergeCell ref="P39:Q39"/>
    <mergeCell ref="D38:E38"/>
    <mergeCell ref="F38:G38"/>
    <mergeCell ref="H40:I40"/>
    <mergeCell ref="J40:K40"/>
    <mergeCell ref="L40:M40"/>
    <mergeCell ref="N40:O40"/>
    <mergeCell ref="P40:Q40"/>
    <mergeCell ref="D41:E41"/>
    <mergeCell ref="F41:G41"/>
    <mergeCell ref="H41:I41"/>
    <mergeCell ref="J41:K41"/>
    <mergeCell ref="L41:M41"/>
    <mergeCell ref="N41:O41"/>
    <mergeCell ref="P41:Q41"/>
    <mergeCell ref="D40:E40"/>
    <mergeCell ref="F40:G40"/>
  </mergeCells>
  <hyperlinks>
    <hyperlink ref="H1" location="Index" display="Back to Index" xr:uid="{00000000-0004-0000-0B00-000000000000}"/>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9"/>
  <dimension ref="B1:Z97"/>
  <sheetViews>
    <sheetView showGridLines="0" zoomScaleNormal="100" workbookViewId="0">
      <selection activeCell="C48" sqref="C48:L48"/>
    </sheetView>
  </sheetViews>
  <sheetFormatPr defaultRowHeight="14.4" x14ac:dyDescent="0.3"/>
  <cols>
    <col min="1" max="1" width="2.5546875" customWidth="1"/>
    <col min="2" max="2" width="17.88671875" customWidth="1"/>
    <col min="3" max="3" width="9.109375" customWidth="1"/>
  </cols>
  <sheetData>
    <row r="1" spans="2:26" x14ac:dyDescent="0.3">
      <c r="H1" s="2" t="s">
        <v>22</v>
      </c>
    </row>
    <row r="2" spans="2:26" ht="21" x14ac:dyDescent="0.4">
      <c r="B2" s="107"/>
    </row>
    <row r="4" spans="2:26" x14ac:dyDescent="0.3">
      <c r="B4" s="134" t="s">
        <v>0</v>
      </c>
      <c r="C4" s="111"/>
      <c r="D4" s="424" t="s">
        <v>268</v>
      </c>
      <c r="E4" s="424"/>
      <c r="F4" s="424"/>
      <c r="G4" s="424"/>
      <c r="H4" s="424"/>
      <c r="I4" s="424"/>
      <c r="J4" s="424"/>
      <c r="K4" s="424"/>
      <c r="L4" s="424"/>
      <c r="M4" s="431"/>
      <c r="N4" s="431"/>
      <c r="O4" s="439"/>
      <c r="P4" s="439"/>
      <c r="Q4" s="439"/>
      <c r="R4" s="439"/>
      <c r="S4" s="439"/>
      <c r="T4" s="439"/>
      <c r="U4" s="439"/>
      <c r="V4" s="439"/>
      <c r="W4" s="439"/>
      <c r="X4" s="439"/>
      <c r="Y4" s="439"/>
    </row>
    <row r="5" spans="2:26" x14ac:dyDescent="0.3">
      <c r="B5" s="426"/>
      <c r="C5" s="424">
        <v>2015</v>
      </c>
      <c r="D5" s="424">
        <v>2020</v>
      </c>
      <c r="E5" s="424">
        <v>2030</v>
      </c>
      <c r="F5" s="424">
        <v>2050</v>
      </c>
      <c r="G5" s="424" t="s">
        <v>79</v>
      </c>
      <c r="H5" s="424"/>
      <c r="I5" s="424" t="s">
        <v>231</v>
      </c>
      <c r="J5" s="424"/>
      <c r="K5" s="424" t="s">
        <v>1</v>
      </c>
      <c r="L5" s="424" t="s">
        <v>2</v>
      </c>
      <c r="M5" s="431"/>
      <c r="N5" s="431"/>
      <c r="O5" s="439"/>
      <c r="P5" s="439"/>
      <c r="Q5" s="439"/>
      <c r="R5" s="439"/>
      <c r="S5" s="439"/>
      <c r="T5" s="439"/>
      <c r="U5" s="439"/>
      <c r="V5" s="439"/>
      <c r="W5" s="439"/>
      <c r="X5" s="439"/>
      <c r="Y5" s="439"/>
    </row>
    <row r="6" spans="2:26" x14ac:dyDescent="0.3">
      <c r="B6" s="426"/>
      <c r="C6" s="424"/>
      <c r="D6" s="424"/>
      <c r="E6" s="424"/>
      <c r="F6" s="424"/>
      <c r="G6" s="424"/>
      <c r="H6" s="424"/>
      <c r="I6" s="440" t="s">
        <v>369</v>
      </c>
      <c r="J6" s="440"/>
      <c r="K6" s="424"/>
      <c r="L6" s="424"/>
      <c r="M6" s="431"/>
      <c r="N6" s="431"/>
      <c r="O6" s="439"/>
      <c r="P6" s="439"/>
      <c r="Q6" s="439"/>
      <c r="R6" s="439"/>
      <c r="S6" s="439"/>
      <c r="T6" s="439"/>
      <c r="U6" s="439"/>
      <c r="V6" s="439"/>
      <c r="W6" s="439"/>
      <c r="X6" s="439"/>
      <c r="Y6" s="439"/>
      <c r="Z6" s="83"/>
    </row>
    <row r="7" spans="2:26" x14ac:dyDescent="0.3">
      <c r="B7" s="111" t="s">
        <v>3</v>
      </c>
      <c r="C7" s="111"/>
      <c r="D7" s="111"/>
      <c r="E7" s="111"/>
      <c r="F7" s="111"/>
      <c r="G7" s="111" t="s">
        <v>81</v>
      </c>
      <c r="H7" s="111" t="s">
        <v>82</v>
      </c>
      <c r="I7" s="111" t="s">
        <v>81</v>
      </c>
      <c r="J7" s="111" t="s">
        <v>141</v>
      </c>
      <c r="K7" s="111"/>
      <c r="L7" s="111"/>
      <c r="M7" s="441"/>
      <c r="N7" s="441"/>
      <c r="O7" s="439"/>
      <c r="P7" s="439"/>
      <c r="Q7" s="439"/>
      <c r="R7" s="439"/>
      <c r="S7" s="439"/>
      <c r="T7" s="439"/>
      <c r="U7" s="439"/>
      <c r="V7" s="439"/>
      <c r="W7" s="439"/>
      <c r="X7" s="439"/>
      <c r="Y7" s="439"/>
    </row>
    <row r="8" spans="2:26" x14ac:dyDescent="0.3">
      <c r="B8" s="436" t="s">
        <v>83</v>
      </c>
      <c r="C8" s="437" t="s">
        <v>68</v>
      </c>
      <c r="D8" s="437"/>
      <c r="E8" s="437"/>
      <c r="F8" s="437"/>
      <c r="G8" s="426"/>
      <c r="H8" s="426"/>
      <c r="I8" s="426"/>
      <c r="J8" s="426"/>
      <c r="K8" s="426"/>
      <c r="L8" s="426"/>
      <c r="M8" s="430"/>
      <c r="N8" s="430"/>
      <c r="O8" s="439"/>
      <c r="P8" s="439"/>
      <c r="Q8" s="439"/>
      <c r="R8" s="439"/>
      <c r="S8" s="439"/>
      <c r="T8" s="439"/>
      <c r="U8" s="439"/>
      <c r="V8" s="439"/>
      <c r="W8" s="439"/>
      <c r="X8" s="439"/>
      <c r="Y8" s="439"/>
    </row>
    <row r="9" spans="2:26" x14ac:dyDescent="0.3">
      <c r="B9" s="436"/>
      <c r="C9" s="437"/>
      <c r="D9" s="437"/>
      <c r="E9" s="437"/>
      <c r="F9" s="437"/>
      <c r="G9" s="426"/>
      <c r="H9" s="426"/>
      <c r="I9" s="426"/>
      <c r="J9" s="426"/>
      <c r="K9" s="426"/>
      <c r="L9" s="426"/>
      <c r="M9" s="430"/>
      <c r="N9" s="430"/>
      <c r="O9" s="439"/>
      <c r="P9" s="439"/>
      <c r="Q9" s="439"/>
      <c r="R9" s="439"/>
      <c r="S9" s="439"/>
      <c r="T9" s="439"/>
      <c r="U9" s="439"/>
      <c r="V9" s="439"/>
      <c r="W9" s="439"/>
      <c r="X9" s="439"/>
      <c r="Y9" s="439"/>
    </row>
    <row r="10" spans="2:26" x14ac:dyDescent="0.3">
      <c r="B10" s="436" t="s">
        <v>85</v>
      </c>
      <c r="C10" s="437" t="s">
        <v>269</v>
      </c>
      <c r="D10" s="437"/>
      <c r="E10" s="437"/>
      <c r="F10" s="437"/>
      <c r="G10" s="426"/>
      <c r="H10" s="426"/>
      <c r="I10" s="426"/>
      <c r="J10" s="426"/>
      <c r="K10" s="426"/>
      <c r="L10" s="426"/>
      <c r="M10" s="430"/>
      <c r="N10" s="430"/>
      <c r="O10" s="439"/>
      <c r="P10" s="439"/>
      <c r="Q10" s="439"/>
      <c r="R10" s="439"/>
      <c r="S10" s="439"/>
      <c r="T10" s="439"/>
      <c r="U10" s="439"/>
      <c r="V10" s="439"/>
      <c r="W10" s="439"/>
      <c r="X10" s="439"/>
      <c r="Y10" s="439"/>
    </row>
    <row r="11" spans="2:26" x14ac:dyDescent="0.3">
      <c r="B11" s="436"/>
      <c r="C11" s="437"/>
      <c r="D11" s="437"/>
      <c r="E11" s="437"/>
      <c r="F11" s="437"/>
      <c r="G11" s="426"/>
      <c r="H11" s="426"/>
      <c r="I11" s="426"/>
      <c r="J11" s="426"/>
      <c r="K11" s="426"/>
      <c r="L11" s="426"/>
      <c r="M11" s="430"/>
      <c r="N11" s="430"/>
      <c r="O11" s="439"/>
      <c r="P11" s="439"/>
      <c r="Q11" s="439"/>
      <c r="R11" s="439"/>
      <c r="S11" s="439"/>
      <c r="T11" s="439"/>
      <c r="U11" s="439"/>
      <c r="V11" s="439"/>
      <c r="W11" s="439"/>
      <c r="X11" s="439"/>
      <c r="Y11" s="439"/>
    </row>
    <row r="12" spans="2:26" ht="20.399999999999999" x14ac:dyDescent="0.3">
      <c r="B12" s="120" t="s">
        <v>87</v>
      </c>
      <c r="C12" s="114">
        <v>2</v>
      </c>
      <c r="D12" s="114">
        <v>2</v>
      </c>
      <c r="E12" s="114">
        <v>2</v>
      </c>
      <c r="F12" s="114">
        <v>2</v>
      </c>
      <c r="G12" s="114">
        <v>0.4</v>
      </c>
      <c r="H12" s="114">
        <v>800</v>
      </c>
      <c r="I12" s="114">
        <v>0.4</v>
      </c>
      <c r="J12" s="114">
        <v>800</v>
      </c>
      <c r="K12" s="114" t="s">
        <v>270</v>
      </c>
      <c r="L12" s="114" t="s">
        <v>271</v>
      </c>
      <c r="M12" s="430"/>
      <c r="N12" s="430"/>
      <c r="O12" s="439"/>
      <c r="P12" s="439"/>
      <c r="Q12" s="439"/>
      <c r="R12" s="439"/>
      <c r="S12" s="439"/>
      <c r="T12" s="439"/>
      <c r="U12" s="439"/>
      <c r="V12" s="439"/>
      <c r="W12" s="439"/>
      <c r="X12" s="439"/>
      <c r="Y12" s="439"/>
    </row>
    <row r="13" spans="2:26" ht="20.399999999999999" x14ac:dyDescent="0.3">
      <c r="B13" s="120" t="s">
        <v>88</v>
      </c>
      <c r="C13" s="114">
        <v>0.5</v>
      </c>
      <c r="D13" s="114">
        <v>0.5</v>
      </c>
      <c r="E13" s="114">
        <v>0.5</v>
      </c>
      <c r="F13" s="114">
        <v>0.5</v>
      </c>
      <c r="G13" s="114">
        <v>0.1</v>
      </c>
      <c r="H13" s="114">
        <v>200</v>
      </c>
      <c r="I13" s="114">
        <v>0.1</v>
      </c>
      <c r="J13" s="114">
        <v>200</v>
      </c>
      <c r="K13" s="114" t="s">
        <v>270</v>
      </c>
      <c r="L13" s="114" t="s">
        <v>272</v>
      </c>
      <c r="M13" s="430"/>
      <c r="N13" s="430"/>
      <c r="O13" s="439"/>
      <c r="P13" s="439"/>
      <c r="Q13" s="439"/>
      <c r="R13" s="439"/>
      <c r="S13" s="439"/>
      <c r="T13" s="439"/>
      <c r="U13" s="439"/>
      <c r="V13" s="439"/>
      <c r="W13" s="439"/>
      <c r="X13" s="439"/>
      <c r="Y13" s="439"/>
    </row>
    <row r="14" spans="2:26" ht="20.399999999999999" x14ac:dyDescent="0.3">
      <c r="B14" s="120" t="s">
        <v>89</v>
      </c>
      <c r="C14" s="114">
        <v>0.5</v>
      </c>
      <c r="D14" s="114">
        <v>0.5</v>
      </c>
      <c r="E14" s="114">
        <v>0.5</v>
      </c>
      <c r="F14" s="114">
        <v>0.5</v>
      </c>
      <c r="G14" s="114">
        <v>0.1</v>
      </c>
      <c r="H14" s="114">
        <v>200</v>
      </c>
      <c r="I14" s="114">
        <v>0.1</v>
      </c>
      <c r="J14" s="114">
        <v>200</v>
      </c>
      <c r="K14" s="114" t="s">
        <v>270</v>
      </c>
      <c r="L14" s="114" t="s">
        <v>272</v>
      </c>
      <c r="M14" s="430"/>
      <c r="N14" s="430"/>
      <c r="O14" s="439"/>
      <c r="P14" s="439"/>
      <c r="Q14" s="439"/>
      <c r="R14" s="439"/>
      <c r="S14" s="439"/>
      <c r="T14" s="439"/>
      <c r="U14" s="439"/>
      <c r="V14" s="439"/>
      <c r="W14" s="439"/>
      <c r="X14" s="439"/>
      <c r="Y14" s="439"/>
    </row>
    <row r="15" spans="2:26" ht="20.399999999999999" x14ac:dyDescent="0.3">
      <c r="B15" s="120" t="s">
        <v>273</v>
      </c>
      <c r="C15" s="114">
        <v>78</v>
      </c>
      <c r="D15" s="114">
        <v>78</v>
      </c>
      <c r="E15" s="114">
        <v>78</v>
      </c>
      <c r="F15" s="114">
        <v>78</v>
      </c>
      <c r="G15" s="114">
        <v>62</v>
      </c>
      <c r="H15" s="114">
        <v>88</v>
      </c>
      <c r="I15" s="114">
        <v>67</v>
      </c>
      <c r="J15" s="114">
        <v>95</v>
      </c>
      <c r="K15" s="114" t="s">
        <v>5</v>
      </c>
      <c r="L15" s="114" t="s">
        <v>274</v>
      </c>
      <c r="M15" s="430"/>
      <c r="N15" s="430"/>
      <c r="O15" s="439"/>
      <c r="P15" s="439"/>
      <c r="Q15" s="439"/>
      <c r="R15" s="439"/>
      <c r="S15" s="439"/>
      <c r="T15" s="439"/>
      <c r="U15" s="439"/>
      <c r="V15" s="439"/>
      <c r="W15" s="439"/>
      <c r="X15" s="439"/>
      <c r="Y15" s="439"/>
    </row>
    <row r="16" spans="2:26" x14ac:dyDescent="0.3">
      <c r="B16" s="120" t="s">
        <v>525</v>
      </c>
      <c r="C16" s="114" t="s">
        <v>17</v>
      </c>
      <c r="D16" s="114" t="s">
        <v>17</v>
      </c>
      <c r="E16" s="114" t="s">
        <v>17</v>
      </c>
      <c r="F16" s="114" t="s">
        <v>17</v>
      </c>
      <c r="G16" s="114" t="s">
        <v>17</v>
      </c>
      <c r="H16" s="114" t="s">
        <v>17</v>
      </c>
      <c r="I16" s="114" t="s">
        <v>17</v>
      </c>
      <c r="J16" s="114" t="s">
        <v>17</v>
      </c>
      <c r="K16" s="114"/>
      <c r="L16" s="114"/>
      <c r="M16" s="430"/>
      <c r="N16" s="430"/>
      <c r="O16" s="439"/>
      <c r="P16" s="439"/>
      <c r="Q16" s="439"/>
      <c r="R16" s="439"/>
      <c r="S16" s="439"/>
      <c r="T16" s="439"/>
      <c r="U16" s="439"/>
      <c r="V16" s="439"/>
      <c r="W16" s="439"/>
      <c r="X16" s="439"/>
      <c r="Y16" s="439"/>
    </row>
    <row r="17" spans="2:25" ht="20.399999999999999" x14ac:dyDescent="0.3">
      <c r="B17" s="135" t="s">
        <v>92</v>
      </c>
      <c r="C17" s="114" t="s">
        <v>17</v>
      </c>
      <c r="D17" s="114" t="s">
        <v>17</v>
      </c>
      <c r="E17" s="114" t="s">
        <v>17</v>
      </c>
      <c r="F17" s="114" t="s">
        <v>17</v>
      </c>
      <c r="G17" s="114" t="s">
        <v>17</v>
      </c>
      <c r="H17" s="114" t="s">
        <v>17</v>
      </c>
      <c r="I17" s="114" t="s">
        <v>17</v>
      </c>
      <c r="J17" s="114" t="s">
        <v>17</v>
      </c>
      <c r="K17" s="114"/>
      <c r="L17" s="114"/>
      <c r="M17" s="430"/>
      <c r="N17" s="430"/>
      <c r="O17" s="439"/>
      <c r="P17" s="439"/>
      <c r="Q17" s="439"/>
      <c r="R17" s="439"/>
      <c r="S17" s="439"/>
      <c r="T17" s="439"/>
      <c r="U17" s="439"/>
      <c r="V17" s="439"/>
      <c r="W17" s="439"/>
      <c r="X17" s="439"/>
      <c r="Y17" s="439"/>
    </row>
    <row r="18" spans="2:25" ht="20.399999999999999" x14ac:dyDescent="0.3">
      <c r="B18" s="120" t="s">
        <v>238</v>
      </c>
      <c r="C18" s="127">
        <v>0</v>
      </c>
      <c r="D18" s="114">
        <v>0</v>
      </c>
      <c r="E18" s="114">
        <v>0</v>
      </c>
      <c r="F18" s="114">
        <v>0</v>
      </c>
      <c r="G18" s="114">
        <v>0</v>
      </c>
      <c r="H18" s="114">
        <v>0.2</v>
      </c>
      <c r="I18" s="114">
        <v>0</v>
      </c>
      <c r="J18" s="114">
        <v>0.2</v>
      </c>
      <c r="K18" s="114" t="s">
        <v>8</v>
      </c>
      <c r="L18" s="114" t="s">
        <v>275</v>
      </c>
      <c r="M18" s="430"/>
      <c r="N18" s="430"/>
      <c r="O18" s="439"/>
      <c r="P18" s="439"/>
      <c r="Q18" s="439"/>
      <c r="R18" s="439"/>
      <c r="S18" s="439"/>
      <c r="T18" s="439"/>
      <c r="U18" s="439"/>
      <c r="V18" s="439"/>
      <c r="W18" s="439"/>
      <c r="X18" s="439"/>
      <c r="Y18" s="439"/>
    </row>
    <row r="19" spans="2:25" x14ac:dyDescent="0.3">
      <c r="B19" s="120" t="s">
        <v>95</v>
      </c>
      <c r="C19" s="114">
        <v>0.5</v>
      </c>
      <c r="D19" s="114">
        <v>0.5</v>
      </c>
      <c r="E19" s="114">
        <v>0.5</v>
      </c>
      <c r="F19" s="114">
        <v>0.5</v>
      </c>
      <c r="G19" s="114">
        <v>0</v>
      </c>
      <c r="H19" s="114">
        <v>5</v>
      </c>
      <c r="I19" s="114">
        <v>0</v>
      </c>
      <c r="J19" s="114">
        <v>5</v>
      </c>
      <c r="K19" s="114" t="s">
        <v>276</v>
      </c>
      <c r="L19" s="114" t="s">
        <v>277</v>
      </c>
      <c r="M19" s="430"/>
      <c r="N19" s="430"/>
      <c r="O19" s="439"/>
      <c r="P19" s="439"/>
      <c r="Q19" s="439"/>
      <c r="R19" s="439"/>
      <c r="S19" s="439"/>
      <c r="T19" s="439"/>
      <c r="U19" s="439"/>
      <c r="V19" s="439"/>
      <c r="W19" s="439"/>
      <c r="X19" s="439"/>
      <c r="Y19" s="439"/>
    </row>
    <row r="20" spans="2:25" ht="20.399999999999999" x14ac:dyDescent="0.3">
      <c r="B20" s="120" t="s">
        <v>96</v>
      </c>
      <c r="C20" s="114">
        <v>0</v>
      </c>
      <c r="D20" s="114">
        <v>0</v>
      </c>
      <c r="E20" s="114">
        <v>0</v>
      </c>
      <c r="F20" s="114">
        <v>0</v>
      </c>
      <c r="G20" s="114">
        <v>0</v>
      </c>
      <c r="H20" s="114">
        <v>0</v>
      </c>
      <c r="I20" s="114">
        <v>0</v>
      </c>
      <c r="J20" s="114">
        <v>0</v>
      </c>
      <c r="K20" s="114" t="s">
        <v>276</v>
      </c>
      <c r="L20" s="114" t="s">
        <v>277</v>
      </c>
      <c r="M20" s="430"/>
      <c r="N20" s="430"/>
      <c r="O20" s="439"/>
      <c r="P20" s="439"/>
      <c r="Q20" s="439"/>
      <c r="R20" s="439"/>
      <c r="S20" s="439"/>
      <c r="T20" s="439"/>
      <c r="U20" s="439"/>
      <c r="V20" s="439"/>
      <c r="W20" s="439"/>
      <c r="X20" s="439"/>
      <c r="Y20" s="439"/>
    </row>
    <row r="21" spans="2:25" x14ac:dyDescent="0.3">
      <c r="B21" s="120" t="s">
        <v>6</v>
      </c>
      <c r="C21" s="114">
        <v>20</v>
      </c>
      <c r="D21" s="114">
        <v>20</v>
      </c>
      <c r="E21" s="114">
        <v>20</v>
      </c>
      <c r="F21" s="114">
        <v>20</v>
      </c>
      <c r="G21" s="114">
        <v>6</v>
      </c>
      <c r="H21" s="114">
        <v>23</v>
      </c>
      <c r="I21" s="114">
        <v>8</v>
      </c>
      <c r="J21" s="114">
        <v>32</v>
      </c>
      <c r="K21" s="114"/>
      <c r="L21" s="114" t="s">
        <v>278</v>
      </c>
      <c r="M21" s="430"/>
      <c r="N21" s="430"/>
      <c r="O21" s="439"/>
      <c r="P21" s="439"/>
      <c r="Q21" s="439"/>
      <c r="R21" s="439"/>
      <c r="S21" s="439"/>
      <c r="T21" s="439"/>
      <c r="U21" s="439"/>
      <c r="V21" s="439"/>
      <c r="W21" s="439"/>
      <c r="X21" s="439"/>
      <c r="Y21" s="439"/>
    </row>
    <row r="22" spans="2:25" x14ac:dyDescent="0.3">
      <c r="B22" s="120" t="s">
        <v>7</v>
      </c>
      <c r="C22" s="114">
        <v>1</v>
      </c>
      <c r="D22" s="114">
        <v>1</v>
      </c>
      <c r="E22" s="114">
        <v>1</v>
      </c>
      <c r="F22" s="114">
        <v>1</v>
      </c>
      <c r="G22" s="114">
        <v>0.2</v>
      </c>
      <c r="H22" s="114">
        <v>2</v>
      </c>
      <c r="I22" s="114">
        <v>0.2</v>
      </c>
      <c r="J22" s="114">
        <v>2</v>
      </c>
      <c r="K22" s="114" t="s">
        <v>279</v>
      </c>
      <c r="L22" s="114" t="s">
        <v>146</v>
      </c>
      <c r="M22" s="430"/>
      <c r="N22" s="430"/>
      <c r="O22" s="439"/>
      <c r="P22" s="439"/>
      <c r="Q22" s="439"/>
      <c r="R22" s="439"/>
      <c r="S22" s="439"/>
      <c r="T22" s="439"/>
      <c r="U22" s="439"/>
      <c r="V22" s="439"/>
      <c r="W22" s="439"/>
      <c r="X22" s="439"/>
      <c r="Y22" s="439"/>
    </row>
    <row r="23" spans="2:25" x14ac:dyDescent="0.3">
      <c r="B23" s="433" t="s">
        <v>9</v>
      </c>
      <c r="C23" s="433"/>
      <c r="D23" s="433"/>
      <c r="E23" s="433"/>
      <c r="F23" s="433"/>
      <c r="G23" s="433"/>
      <c r="H23" s="433"/>
      <c r="I23" s="433"/>
      <c r="J23" s="433"/>
      <c r="K23" s="433"/>
      <c r="L23" s="433"/>
      <c r="M23" s="431"/>
      <c r="N23" s="431"/>
      <c r="O23" s="431"/>
      <c r="P23" s="439"/>
      <c r="Q23" s="439"/>
      <c r="R23" s="439"/>
      <c r="S23" s="439"/>
      <c r="T23" s="439"/>
      <c r="U23" s="439"/>
      <c r="V23" s="439"/>
      <c r="W23" s="439"/>
      <c r="X23" s="439"/>
      <c r="Y23" s="439"/>
    </row>
    <row r="24" spans="2:25" x14ac:dyDescent="0.3">
      <c r="B24" s="433"/>
      <c r="C24" s="433"/>
      <c r="D24" s="433"/>
      <c r="E24" s="433"/>
      <c r="F24" s="433"/>
      <c r="G24" s="433"/>
      <c r="H24" s="433"/>
      <c r="I24" s="433"/>
      <c r="J24" s="433"/>
      <c r="K24" s="433"/>
      <c r="L24" s="433"/>
      <c r="M24" s="431"/>
      <c r="N24" s="431"/>
      <c r="O24" s="431"/>
      <c r="P24" s="439"/>
      <c r="Q24" s="439"/>
      <c r="R24" s="439"/>
      <c r="S24" s="439"/>
      <c r="T24" s="439"/>
      <c r="U24" s="439"/>
      <c r="V24" s="439"/>
      <c r="W24" s="439"/>
      <c r="X24" s="439"/>
      <c r="Y24" s="439"/>
    </row>
    <row r="25" spans="2:25" ht="30.6" x14ac:dyDescent="0.3">
      <c r="B25" s="120" t="s">
        <v>243</v>
      </c>
      <c r="C25" s="127">
        <v>0.1</v>
      </c>
      <c r="D25" s="127">
        <v>0.1</v>
      </c>
      <c r="E25" s="127">
        <v>0.1</v>
      </c>
      <c r="F25" s="114">
        <v>0.1</v>
      </c>
      <c r="G25" s="114">
        <v>5.0000000000000001E-3</v>
      </c>
      <c r="H25" s="114" t="s">
        <v>280</v>
      </c>
      <c r="I25" s="114" t="s">
        <v>281</v>
      </c>
      <c r="J25" s="114">
        <v>2</v>
      </c>
      <c r="K25" s="114" t="s">
        <v>282</v>
      </c>
      <c r="L25" s="114" t="s">
        <v>283</v>
      </c>
      <c r="M25" s="430"/>
      <c r="N25" s="439"/>
      <c r="O25" s="439"/>
      <c r="P25" s="439"/>
      <c r="Q25" s="439"/>
      <c r="R25" s="439"/>
      <c r="S25" s="439"/>
      <c r="T25" s="439"/>
      <c r="U25" s="439"/>
      <c r="V25" s="439"/>
      <c r="W25" s="439"/>
      <c r="X25" s="439"/>
      <c r="Y25" s="439"/>
    </row>
    <row r="26" spans="2:25" ht="30.6" x14ac:dyDescent="0.3">
      <c r="B26" s="120" t="s">
        <v>284</v>
      </c>
      <c r="C26" s="127">
        <v>7.0000000000000007E-2</v>
      </c>
      <c r="D26" s="127">
        <v>7.0000000000000007E-2</v>
      </c>
      <c r="E26" s="127">
        <v>7.0000000000000007E-2</v>
      </c>
      <c r="F26" s="114">
        <v>7.0000000000000007E-2</v>
      </c>
      <c r="G26" s="114">
        <v>4.0000000000000001E-3</v>
      </c>
      <c r="H26" s="114">
        <v>1.4</v>
      </c>
      <c r="I26" s="114">
        <v>4.0000000000000001E-3</v>
      </c>
      <c r="J26" s="114">
        <v>1.4</v>
      </c>
      <c r="K26" s="114" t="s">
        <v>285</v>
      </c>
      <c r="L26" s="114" t="s">
        <v>277</v>
      </c>
      <c r="M26" s="430"/>
      <c r="N26" s="439"/>
      <c r="O26" s="439"/>
      <c r="P26" s="439"/>
      <c r="Q26" s="439"/>
      <c r="R26" s="439"/>
      <c r="S26" s="439"/>
      <c r="T26" s="439"/>
      <c r="U26" s="439"/>
      <c r="V26" s="439"/>
      <c r="W26" s="439"/>
      <c r="X26" s="439"/>
      <c r="Y26" s="439"/>
    </row>
    <row r="27" spans="2:25" x14ac:dyDescent="0.3">
      <c r="B27" s="433" t="s">
        <v>99</v>
      </c>
      <c r="C27" s="433"/>
      <c r="D27" s="433"/>
      <c r="E27" s="433"/>
      <c r="F27" s="433"/>
      <c r="G27" s="433"/>
      <c r="H27" s="433"/>
      <c r="I27" s="433"/>
      <c r="J27" s="433"/>
      <c r="K27" s="433"/>
      <c r="L27" s="433"/>
      <c r="M27" s="441"/>
      <c r="N27" s="441"/>
      <c r="O27" s="441"/>
      <c r="P27" s="439"/>
      <c r="Q27" s="439"/>
      <c r="R27" s="439"/>
      <c r="S27" s="439"/>
      <c r="T27" s="439"/>
      <c r="U27" s="439"/>
      <c r="V27" s="439"/>
      <c r="W27" s="439"/>
      <c r="X27" s="439"/>
      <c r="Y27" s="439"/>
    </row>
    <row r="28" spans="2:25" ht="20.399999999999999" x14ac:dyDescent="0.3">
      <c r="B28" s="120" t="s">
        <v>164</v>
      </c>
      <c r="C28" s="121">
        <v>0.75</v>
      </c>
      <c r="D28" s="136">
        <v>0.6</v>
      </c>
      <c r="E28" s="136">
        <v>0.35</v>
      </c>
      <c r="F28" s="136">
        <v>0.33</v>
      </c>
      <c r="G28" s="136">
        <v>0.53</v>
      </c>
      <c r="H28" s="136">
        <v>1.1499999999999999</v>
      </c>
      <c r="I28" s="121">
        <v>0.3</v>
      </c>
      <c r="J28" s="121">
        <v>0.57999999999999996</v>
      </c>
      <c r="K28" s="114" t="s">
        <v>107</v>
      </c>
      <c r="L28" s="114" t="s">
        <v>286</v>
      </c>
      <c r="M28" s="430"/>
      <c r="N28" s="430"/>
      <c r="O28" s="439"/>
      <c r="P28" s="439"/>
      <c r="Q28" s="439"/>
      <c r="R28" s="439"/>
      <c r="S28" s="439"/>
      <c r="T28" s="439"/>
      <c r="U28" s="439"/>
      <c r="V28" s="439"/>
      <c r="W28" s="439"/>
      <c r="X28" s="439"/>
      <c r="Y28" s="439"/>
    </row>
    <row r="29" spans="2:25" ht="20.399999999999999" x14ac:dyDescent="0.3">
      <c r="B29" s="120" t="s">
        <v>287</v>
      </c>
      <c r="C29" s="121">
        <v>0.57999999999999996</v>
      </c>
      <c r="D29" s="136">
        <v>0.45</v>
      </c>
      <c r="E29" s="136">
        <v>0.24</v>
      </c>
      <c r="F29" s="136">
        <v>0.22</v>
      </c>
      <c r="G29" s="136">
        <v>0.38</v>
      </c>
      <c r="H29" s="136">
        <v>0.94</v>
      </c>
      <c r="I29" s="136">
        <v>0.19</v>
      </c>
      <c r="J29" s="136">
        <v>0.44</v>
      </c>
      <c r="K29" s="114" t="s">
        <v>288</v>
      </c>
      <c r="L29" s="114" t="s">
        <v>289</v>
      </c>
      <c r="M29" s="430"/>
      <c r="N29" s="430"/>
      <c r="O29" s="439"/>
      <c r="P29" s="439"/>
      <c r="Q29" s="439"/>
      <c r="R29" s="439"/>
      <c r="S29" s="439"/>
      <c r="T29" s="439"/>
      <c r="U29" s="439"/>
      <c r="V29" s="439"/>
      <c r="W29" s="439"/>
      <c r="X29" s="439"/>
      <c r="Y29" s="439"/>
    </row>
    <row r="30" spans="2:25" ht="20.399999999999999" x14ac:dyDescent="0.3">
      <c r="B30" s="120" t="s">
        <v>290</v>
      </c>
      <c r="C30" s="121">
        <v>0.45</v>
      </c>
      <c r="D30" s="136">
        <v>0.41</v>
      </c>
      <c r="E30" s="136">
        <v>0.33</v>
      </c>
      <c r="F30" s="136">
        <v>0.33</v>
      </c>
      <c r="G30" s="136">
        <v>0.43</v>
      </c>
      <c r="H30" s="136">
        <v>0.48</v>
      </c>
      <c r="I30" s="136">
        <v>0.35</v>
      </c>
      <c r="J30" s="136">
        <v>0.39</v>
      </c>
      <c r="K30" s="127" t="s">
        <v>107</v>
      </c>
      <c r="L30" s="114" t="s">
        <v>291</v>
      </c>
      <c r="M30" s="430"/>
      <c r="N30" s="430"/>
      <c r="O30" s="439"/>
      <c r="P30" s="439"/>
      <c r="Q30" s="439"/>
      <c r="R30" s="439"/>
      <c r="S30" s="439"/>
      <c r="T30" s="439"/>
      <c r="U30" s="439"/>
      <c r="V30" s="439"/>
      <c r="W30" s="439"/>
      <c r="X30" s="439"/>
      <c r="Y30" s="439"/>
    </row>
    <row r="31" spans="2:25" ht="20.399999999999999" x14ac:dyDescent="0.3">
      <c r="B31" s="120" t="s">
        <v>292</v>
      </c>
      <c r="C31" s="121">
        <v>0.06</v>
      </c>
      <c r="D31" s="136">
        <v>0.05</v>
      </c>
      <c r="E31" s="136">
        <v>0.03</v>
      </c>
      <c r="F31" s="136">
        <v>0.03</v>
      </c>
      <c r="G31" s="136">
        <v>0.04</v>
      </c>
      <c r="H31" s="136">
        <v>0.09</v>
      </c>
      <c r="I31" s="136">
        <v>0.02</v>
      </c>
      <c r="J31" s="136">
        <v>0.05</v>
      </c>
      <c r="K31" s="114" t="s">
        <v>124</v>
      </c>
      <c r="L31" s="114" t="s">
        <v>293</v>
      </c>
      <c r="M31" s="430"/>
      <c r="N31" s="430"/>
      <c r="O31" s="439"/>
      <c r="P31" s="439"/>
      <c r="Q31" s="439"/>
      <c r="R31" s="439"/>
      <c r="S31" s="439"/>
      <c r="T31" s="439"/>
      <c r="U31" s="439"/>
      <c r="V31" s="439"/>
      <c r="W31" s="439"/>
      <c r="X31" s="439"/>
      <c r="Y31" s="439"/>
    </row>
    <row r="32" spans="2:25" ht="20.399999999999999" x14ac:dyDescent="0.3">
      <c r="B32" s="120" t="s">
        <v>294</v>
      </c>
      <c r="C32" s="121">
        <v>2</v>
      </c>
      <c r="D32" s="136">
        <v>2</v>
      </c>
      <c r="E32" s="136">
        <v>1.5</v>
      </c>
      <c r="F32" s="136">
        <v>1.5</v>
      </c>
      <c r="G32" s="136">
        <v>0.8</v>
      </c>
      <c r="H32" s="136">
        <v>4.0999999999999996</v>
      </c>
      <c r="I32" s="136">
        <v>0.6</v>
      </c>
      <c r="J32" s="136">
        <v>3.1</v>
      </c>
      <c r="K32" s="114"/>
      <c r="L32" s="114" t="s">
        <v>295</v>
      </c>
      <c r="M32" s="430"/>
      <c r="N32" s="430"/>
      <c r="O32" s="439"/>
      <c r="P32" s="439"/>
      <c r="Q32" s="439"/>
      <c r="R32" s="439"/>
      <c r="S32" s="439"/>
      <c r="T32" s="439"/>
      <c r="U32" s="439"/>
      <c r="V32" s="439"/>
      <c r="W32" s="439"/>
      <c r="X32" s="439"/>
      <c r="Y32" s="439"/>
    </row>
    <row r="33" spans="2:25" ht="20.399999999999999" x14ac:dyDescent="0.3">
      <c r="B33" s="120" t="s">
        <v>249</v>
      </c>
      <c r="C33" s="121">
        <v>0.9</v>
      </c>
      <c r="D33" s="136">
        <v>0.9</v>
      </c>
      <c r="E33" s="136">
        <v>0.9</v>
      </c>
      <c r="F33" s="136">
        <v>0.9</v>
      </c>
      <c r="G33" s="136">
        <v>0.2</v>
      </c>
      <c r="H33" s="136">
        <v>2.8</v>
      </c>
      <c r="I33" s="136">
        <v>0.2</v>
      </c>
      <c r="J33" s="136">
        <v>2.8</v>
      </c>
      <c r="K33" s="114"/>
      <c r="L33" s="114" t="s">
        <v>296</v>
      </c>
      <c r="M33" s="430"/>
      <c r="N33" s="430"/>
      <c r="O33" s="439"/>
      <c r="P33" s="439"/>
      <c r="Q33" s="439"/>
      <c r="R33" s="439"/>
      <c r="S33" s="439"/>
      <c r="T33" s="439"/>
      <c r="U33" s="439"/>
      <c r="V33" s="439"/>
      <c r="W33" s="439"/>
      <c r="X33" s="439"/>
      <c r="Y33" s="439"/>
    </row>
    <row r="34" spans="2:25" x14ac:dyDescent="0.3">
      <c r="B34" s="442" t="s">
        <v>104</v>
      </c>
      <c r="C34" s="442"/>
      <c r="D34" s="442"/>
      <c r="E34" s="442"/>
      <c r="F34" s="442"/>
      <c r="G34" s="442"/>
      <c r="H34" s="442"/>
      <c r="I34" s="442"/>
      <c r="J34" s="442"/>
      <c r="K34" s="442"/>
      <c r="L34" s="442"/>
      <c r="M34" s="441"/>
      <c r="N34" s="441"/>
      <c r="O34" s="441"/>
      <c r="P34" s="439"/>
      <c r="Q34" s="439"/>
      <c r="R34" s="439"/>
      <c r="S34" s="439"/>
      <c r="T34" s="439"/>
      <c r="U34" s="439"/>
      <c r="V34" s="439"/>
      <c r="W34" s="439"/>
      <c r="X34" s="439"/>
      <c r="Y34" s="439"/>
    </row>
    <row r="35" spans="2:25" ht="20.399999999999999" x14ac:dyDescent="0.3">
      <c r="B35" s="120" t="s">
        <v>297</v>
      </c>
      <c r="C35" s="121">
        <v>3</v>
      </c>
      <c r="D35" s="136">
        <v>2.4</v>
      </c>
      <c r="E35" s="136">
        <v>1.4</v>
      </c>
      <c r="F35" s="136">
        <v>1.3</v>
      </c>
      <c r="G35" s="136">
        <v>2.1</v>
      </c>
      <c r="H35" s="136">
        <v>4.5999999999999996</v>
      </c>
      <c r="I35" s="136">
        <v>1.2</v>
      </c>
      <c r="J35" s="136">
        <v>2.2999999999999998</v>
      </c>
      <c r="K35" s="114" t="s">
        <v>107</v>
      </c>
      <c r="L35" s="114" t="s">
        <v>298</v>
      </c>
      <c r="M35" s="430"/>
      <c r="N35" s="430"/>
      <c r="O35" s="439"/>
      <c r="P35" s="439"/>
      <c r="Q35" s="439"/>
      <c r="R35" s="439"/>
      <c r="S35" s="439"/>
      <c r="T35" s="439"/>
      <c r="U35" s="439"/>
      <c r="V35" s="439"/>
      <c r="W35" s="439"/>
      <c r="X35" s="439"/>
      <c r="Y35" s="439"/>
    </row>
    <row r="36" spans="2:25" x14ac:dyDescent="0.3">
      <c r="B36" s="444" t="s">
        <v>299</v>
      </c>
      <c r="C36" s="426" t="s">
        <v>300</v>
      </c>
      <c r="D36" s="426" t="s">
        <v>300</v>
      </c>
      <c r="E36" s="426" t="s">
        <v>300</v>
      </c>
      <c r="F36" s="426" t="s">
        <v>300</v>
      </c>
      <c r="G36" s="426" t="s">
        <v>300</v>
      </c>
      <c r="H36" s="426" t="s">
        <v>300</v>
      </c>
      <c r="I36" s="426" t="s">
        <v>300</v>
      </c>
      <c r="J36" s="426" t="s">
        <v>300</v>
      </c>
      <c r="K36" s="426" t="s">
        <v>193</v>
      </c>
      <c r="L36" s="426" t="s">
        <v>277</v>
      </c>
      <c r="M36" s="443"/>
      <c r="N36" s="443"/>
      <c r="O36" s="445"/>
      <c r="P36" s="445"/>
      <c r="Q36" s="445"/>
      <c r="R36" s="445"/>
      <c r="S36" s="445"/>
      <c r="T36" s="445"/>
      <c r="U36" s="445"/>
      <c r="V36" s="445"/>
      <c r="W36" s="445"/>
      <c r="X36" s="445"/>
      <c r="Y36" s="445"/>
    </row>
    <row r="37" spans="2:25" x14ac:dyDescent="0.3">
      <c r="B37" s="444"/>
      <c r="C37" s="426"/>
      <c r="D37" s="426"/>
      <c r="E37" s="426"/>
      <c r="F37" s="426"/>
      <c r="G37" s="426"/>
      <c r="H37" s="426"/>
      <c r="I37" s="426"/>
      <c r="J37" s="426"/>
      <c r="K37" s="426"/>
      <c r="L37" s="426"/>
      <c r="M37" s="443"/>
      <c r="N37" s="443"/>
      <c r="O37" s="445"/>
      <c r="P37" s="445"/>
      <c r="Q37" s="445"/>
      <c r="R37" s="445"/>
      <c r="S37" s="445"/>
      <c r="T37" s="445"/>
      <c r="U37" s="445"/>
      <c r="V37" s="445"/>
      <c r="W37" s="445"/>
      <c r="X37" s="445"/>
      <c r="Y37" s="445"/>
    </row>
    <row r="38" spans="2:25" x14ac:dyDescent="0.3">
      <c r="B38" s="120" t="s">
        <v>301</v>
      </c>
      <c r="C38" s="114">
        <v>2.9</v>
      </c>
      <c r="D38" s="114">
        <v>2.9</v>
      </c>
      <c r="E38" s="114">
        <v>2.9</v>
      </c>
      <c r="F38" s="114">
        <v>2.9</v>
      </c>
      <c r="G38" s="114">
        <v>1.45</v>
      </c>
      <c r="H38" s="114">
        <v>3.63</v>
      </c>
      <c r="I38" s="114">
        <v>1.45</v>
      </c>
      <c r="J38" s="114">
        <v>3.63</v>
      </c>
      <c r="K38" s="114" t="s">
        <v>302</v>
      </c>
      <c r="L38" s="114" t="s">
        <v>272</v>
      </c>
      <c r="M38" s="443"/>
      <c r="N38" s="443"/>
      <c r="O38" s="445"/>
      <c r="P38" s="445"/>
      <c r="Q38" s="74"/>
      <c r="R38" s="74"/>
      <c r="S38" s="74"/>
      <c r="T38" s="74"/>
      <c r="U38" s="74"/>
      <c r="V38" s="74"/>
      <c r="W38" s="74"/>
      <c r="X38" s="74"/>
      <c r="Y38" s="74"/>
    </row>
    <row r="39" spans="2:25" x14ac:dyDescent="0.3">
      <c r="B39" s="120" t="s">
        <v>303</v>
      </c>
      <c r="C39" s="114">
        <v>2260</v>
      </c>
      <c r="D39" s="114">
        <v>2260</v>
      </c>
      <c r="E39" s="114">
        <v>2260</v>
      </c>
      <c r="F39" s="114">
        <v>2260</v>
      </c>
      <c r="G39" s="114">
        <v>1130</v>
      </c>
      <c r="H39" s="114">
        <v>2825</v>
      </c>
      <c r="I39" s="114">
        <v>1130</v>
      </c>
      <c r="J39" s="114">
        <v>2825</v>
      </c>
      <c r="K39" s="114" t="s">
        <v>302</v>
      </c>
      <c r="L39" s="114" t="s">
        <v>272</v>
      </c>
      <c r="M39" s="443"/>
      <c r="N39" s="443"/>
      <c r="O39" s="445"/>
      <c r="P39" s="445"/>
      <c r="Q39" s="74"/>
      <c r="R39" s="74"/>
      <c r="S39" s="74"/>
      <c r="T39" s="74"/>
      <c r="U39" s="74"/>
      <c r="V39" s="74"/>
      <c r="W39" s="74"/>
      <c r="X39" s="74"/>
      <c r="Y39" s="75"/>
    </row>
    <row r="40" spans="2:25" x14ac:dyDescent="0.3">
      <c r="B40" s="120" t="s">
        <v>251</v>
      </c>
      <c r="C40" s="114">
        <v>11.8</v>
      </c>
      <c r="D40" s="114">
        <v>11.8</v>
      </c>
      <c r="E40" s="114">
        <v>11.8</v>
      </c>
      <c r="F40" s="114">
        <v>11.8</v>
      </c>
      <c r="G40" s="114">
        <v>5.9</v>
      </c>
      <c r="H40" s="114">
        <v>14.75</v>
      </c>
      <c r="I40" s="114">
        <v>5.9</v>
      </c>
      <c r="J40" s="114">
        <v>14.75</v>
      </c>
      <c r="K40" s="114" t="s">
        <v>302</v>
      </c>
      <c r="L40" s="114" t="s">
        <v>272</v>
      </c>
      <c r="M40" s="443"/>
      <c r="N40" s="443"/>
      <c r="O40" s="445"/>
      <c r="P40" s="445"/>
      <c r="Q40" s="74"/>
      <c r="R40" s="74"/>
      <c r="S40" s="74"/>
      <c r="T40" s="74"/>
      <c r="U40" s="74"/>
      <c r="V40" s="74"/>
      <c r="W40" s="74"/>
      <c r="X40" s="74"/>
      <c r="Y40" s="75"/>
    </row>
    <row r="41" spans="2:25" ht="15" customHeight="1" x14ac:dyDescent="0.3">
      <c r="B41" s="120" t="s">
        <v>304</v>
      </c>
      <c r="C41" s="113">
        <v>9040</v>
      </c>
      <c r="D41" s="113">
        <v>9040</v>
      </c>
      <c r="E41" s="113">
        <v>9040</v>
      </c>
      <c r="F41" s="113">
        <v>9040</v>
      </c>
      <c r="G41" s="113">
        <v>4520</v>
      </c>
      <c r="H41" s="113">
        <v>11300</v>
      </c>
      <c r="I41" s="113">
        <v>4520</v>
      </c>
      <c r="J41" s="113">
        <v>11300</v>
      </c>
      <c r="K41" s="113" t="s">
        <v>302</v>
      </c>
      <c r="L41" s="113" t="s">
        <v>272</v>
      </c>
      <c r="M41" s="76"/>
      <c r="N41" s="77"/>
      <c r="O41" s="445"/>
      <c r="P41" s="445"/>
      <c r="Q41" s="74"/>
      <c r="R41" s="74"/>
      <c r="S41" s="74"/>
      <c r="T41" s="74"/>
      <c r="U41" s="74"/>
      <c r="V41" s="74"/>
      <c r="W41" s="74"/>
      <c r="X41" s="74"/>
      <c r="Y41" s="75"/>
    </row>
    <row r="43" spans="2:25" x14ac:dyDescent="0.3">
      <c r="B43" s="137" t="s">
        <v>12</v>
      </c>
      <c r="C43" s="430"/>
      <c r="D43" s="430"/>
      <c r="E43" s="430"/>
      <c r="F43" s="430"/>
      <c r="G43" s="430"/>
      <c r="H43" s="430"/>
      <c r="I43" s="430"/>
      <c r="J43" s="430"/>
      <c r="K43" s="430"/>
      <c r="L43" s="443"/>
      <c r="M43" s="443"/>
      <c r="N43" s="445"/>
      <c r="O43" s="445"/>
      <c r="P43" s="445"/>
      <c r="Q43" s="445"/>
      <c r="R43" s="445"/>
      <c r="S43" s="445"/>
      <c r="T43" s="445"/>
      <c r="U43" s="445"/>
      <c r="V43" s="445"/>
      <c r="W43" s="448"/>
    </row>
    <row r="44" spans="2:25" x14ac:dyDescent="0.3">
      <c r="B44" s="137"/>
      <c r="C44" s="430"/>
      <c r="D44" s="430"/>
      <c r="E44" s="430"/>
      <c r="F44" s="430"/>
      <c r="G44" s="430"/>
      <c r="H44" s="430"/>
      <c r="I44" s="430"/>
      <c r="J44" s="430"/>
      <c r="K44" s="430"/>
      <c r="L44" s="443"/>
      <c r="M44" s="443"/>
      <c r="N44" s="445"/>
      <c r="O44" s="445"/>
      <c r="P44" s="445"/>
      <c r="Q44" s="445"/>
      <c r="R44" s="445"/>
      <c r="S44" s="445"/>
      <c r="T44" s="445"/>
      <c r="U44" s="445"/>
      <c r="V44" s="445"/>
      <c r="W44" s="448"/>
    </row>
    <row r="45" spans="2:25" x14ac:dyDescent="0.3">
      <c r="B45" s="446" t="s">
        <v>13</v>
      </c>
      <c r="C45" s="447" t="s">
        <v>305</v>
      </c>
      <c r="D45" s="447"/>
      <c r="E45" s="447"/>
      <c r="F45" s="447"/>
      <c r="G45" s="447"/>
      <c r="H45" s="447"/>
      <c r="I45" s="447"/>
      <c r="J45" s="447"/>
      <c r="K45" s="447"/>
      <c r="L45" s="447"/>
      <c r="M45" s="443"/>
      <c r="N45" s="445"/>
      <c r="O45" s="445"/>
      <c r="P45" s="445"/>
      <c r="Q45" s="445"/>
      <c r="R45" s="445"/>
      <c r="S45" s="445"/>
      <c r="T45" s="445"/>
      <c r="U45" s="445"/>
      <c r="V45" s="445"/>
      <c r="W45" s="448"/>
    </row>
    <row r="46" spans="2:25" x14ac:dyDescent="0.3">
      <c r="B46" s="446"/>
      <c r="C46" s="447"/>
      <c r="D46" s="447"/>
      <c r="E46" s="447"/>
      <c r="F46" s="447"/>
      <c r="G46" s="447"/>
      <c r="H46" s="447"/>
      <c r="I46" s="447"/>
      <c r="J46" s="447"/>
      <c r="K46" s="447"/>
      <c r="L46" s="447"/>
      <c r="M46" s="443"/>
      <c r="N46" s="445"/>
      <c r="O46" s="445"/>
      <c r="P46" s="445"/>
      <c r="Q46" s="445"/>
      <c r="R46" s="445"/>
      <c r="S46" s="445"/>
      <c r="T46" s="445"/>
      <c r="U46" s="445"/>
      <c r="V46" s="445"/>
      <c r="W46" s="448"/>
    </row>
    <row r="47" spans="2:25" x14ac:dyDescent="0.3">
      <c r="B47" s="79" t="s">
        <v>5</v>
      </c>
      <c r="C47" s="447" t="s">
        <v>306</v>
      </c>
      <c r="D47" s="447"/>
      <c r="E47" s="447"/>
      <c r="F47" s="447"/>
      <c r="G47" s="447"/>
      <c r="H47" s="447"/>
      <c r="I47" s="447"/>
      <c r="J47" s="447"/>
      <c r="K47" s="447"/>
      <c r="L47" s="447"/>
      <c r="M47" s="73"/>
      <c r="N47" s="74"/>
      <c r="O47" s="74"/>
      <c r="P47" s="74"/>
      <c r="Q47" s="74"/>
      <c r="R47" s="74"/>
      <c r="S47" s="74"/>
      <c r="T47" s="74"/>
      <c r="U47" s="74"/>
      <c r="V47" s="74"/>
      <c r="W47" s="75"/>
    </row>
    <row r="48" spans="2:25" ht="48" customHeight="1" x14ac:dyDescent="0.3">
      <c r="B48" s="79" t="s">
        <v>8</v>
      </c>
      <c r="C48" s="447" t="s">
        <v>307</v>
      </c>
      <c r="D48" s="447"/>
      <c r="E48" s="447"/>
      <c r="F48" s="447"/>
      <c r="G48" s="447"/>
      <c r="H48" s="447"/>
      <c r="I48" s="447"/>
      <c r="J48" s="447"/>
      <c r="K48" s="447"/>
      <c r="L48" s="447"/>
      <c r="M48" s="73"/>
      <c r="N48" s="74"/>
      <c r="O48" s="74"/>
      <c r="P48" s="74"/>
      <c r="Q48" s="74"/>
      <c r="R48" s="74"/>
      <c r="S48" s="74"/>
      <c r="T48" s="74"/>
      <c r="U48" s="74"/>
      <c r="V48" s="74"/>
      <c r="W48" s="75"/>
    </row>
    <row r="49" spans="2:23" x14ac:dyDescent="0.3">
      <c r="B49" s="79" t="s">
        <v>10</v>
      </c>
      <c r="C49" s="449" t="s">
        <v>308</v>
      </c>
      <c r="D49" s="449"/>
      <c r="E49" s="449"/>
      <c r="F49" s="449"/>
      <c r="G49" s="449"/>
      <c r="H49" s="449"/>
      <c r="I49" s="449"/>
      <c r="J49" s="449"/>
      <c r="K49" s="449"/>
      <c r="L49" s="449"/>
      <c r="M49" s="73"/>
      <c r="N49" s="74"/>
      <c r="O49" s="74"/>
      <c r="P49" s="74"/>
      <c r="Q49" s="74"/>
      <c r="R49" s="74"/>
      <c r="S49" s="74"/>
      <c r="T49" s="74"/>
      <c r="U49" s="74"/>
      <c r="V49" s="74"/>
      <c r="W49" s="75"/>
    </row>
    <row r="50" spans="2:23" x14ac:dyDescent="0.3">
      <c r="B50" s="79" t="s">
        <v>14</v>
      </c>
      <c r="C50" s="447" t="s">
        <v>309</v>
      </c>
      <c r="D50" s="447"/>
      <c r="E50" s="447"/>
      <c r="F50" s="447"/>
      <c r="G50" s="447"/>
      <c r="H50" s="447"/>
      <c r="I50" s="447"/>
      <c r="J50" s="447"/>
      <c r="K50" s="447"/>
      <c r="L50" s="447"/>
      <c r="M50" s="73"/>
      <c r="N50" s="74"/>
      <c r="O50" s="74"/>
      <c r="P50" s="74"/>
      <c r="Q50" s="74"/>
      <c r="R50" s="74"/>
      <c r="S50" s="74"/>
      <c r="T50" s="74"/>
      <c r="U50" s="74"/>
      <c r="V50" s="74"/>
      <c r="W50" s="75"/>
    </row>
    <row r="51" spans="2:23" ht="36" customHeight="1" x14ac:dyDescent="0.3">
      <c r="B51" s="79" t="s">
        <v>15</v>
      </c>
      <c r="C51" s="447" t="s">
        <v>310</v>
      </c>
      <c r="D51" s="447"/>
      <c r="E51" s="447"/>
      <c r="F51" s="447"/>
      <c r="G51" s="447"/>
      <c r="H51" s="447"/>
      <c r="I51" s="447"/>
      <c r="J51" s="447"/>
      <c r="K51" s="447"/>
      <c r="L51" s="447"/>
      <c r="M51" s="73"/>
      <c r="N51" s="74"/>
      <c r="O51" s="74"/>
      <c r="P51" s="74"/>
      <c r="Q51" s="74"/>
      <c r="R51" s="74"/>
      <c r="S51" s="74"/>
      <c r="T51" s="74"/>
      <c r="U51" s="74"/>
      <c r="V51" s="74"/>
      <c r="W51" s="75"/>
    </row>
    <row r="52" spans="2:23" x14ac:dyDescent="0.3">
      <c r="B52" s="79" t="s">
        <v>102</v>
      </c>
      <c r="C52" s="447" t="s">
        <v>311</v>
      </c>
      <c r="D52" s="447"/>
      <c r="E52" s="447"/>
      <c r="F52" s="447"/>
      <c r="G52" s="447"/>
      <c r="H52" s="447"/>
      <c r="I52" s="447"/>
      <c r="J52" s="447"/>
      <c r="K52" s="447"/>
      <c r="L52" s="447"/>
      <c r="M52" s="73"/>
      <c r="N52" s="74"/>
      <c r="O52" s="74"/>
      <c r="P52" s="74"/>
      <c r="Q52" s="74"/>
      <c r="R52" s="74"/>
      <c r="S52" s="74"/>
      <c r="T52" s="74"/>
      <c r="U52" s="74"/>
      <c r="V52" s="74"/>
      <c r="W52" s="75"/>
    </row>
    <row r="53" spans="2:23" ht="24" customHeight="1" x14ac:dyDescent="0.3">
      <c r="B53" s="79" t="s">
        <v>107</v>
      </c>
      <c r="C53" s="447" t="s">
        <v>312</v>
      </c>
      <c r="D53" s="447"/>
      <c r="E53" s="447"/>
      <c r="F53" s="447"/>
      <c r="G53" s="447"/>
      <c r="H53" s="447"/>
      <c r="I53" s="447"/>
      <c r="J53" s="447"/>
      <c r="K53" s="447"/>
      <c r="L53" s="447"/>
      <c r="M53" s="73"/>
      <c r="N53" s="74"/>
      <c r="O53" s="74"/>
      <c r="P53" s="74"/>
      <c r="Q53" s="74"/>
      <c r="R53" s="74"/>
      <c r="S53" s="74"/>
      <c r="T53" s="74"/>
      <c r="U53" s="74"/>
      <c r="V53" s="74"/>
      <c r="W53" s="75"/>
    </row>
    <row r="54" spans="2:23" x14ac:dyDescent="0.3">
      <c r="B54" s="79" t="s">
        <v>116</v>
      </c>
      <c r="C54" s="449" t="s">
        <v>313</v>
      </c>
      <c r="D54" s="449"/>
      <c r="E54" s="449"/>
      <c r="F54" s="449"/>
      <c r="G54" s="449"/>
      <c r="H54" s="449"/>
      <c r="I54" s="449"/>
      <c r="J54" s="449"/>
      <c r="K54" s="449"/>
      <c r="L54" s="449"/>
      <c r="M54" s="73"/>
      <c r="N54" s="74"/>
      <c r="O54" s="74"/>
      <c r="P54" s="74"/>
      <c r="Q54" s="74"/>
      <c r="R54" s="74"/>
      <c r="S54" s="74"/>
      <c r="T54" s="74"/>
      <c r="U54" s="74"/>
      <c r="V54" s="74"/>
      <c r="W54" s="75"/>
    </row>
    <row r="55" spans="2:23" x14ac:dyDescent="0.3">
      <c r="B55" s="79" t="s">
        <v>124</v>
      </c>
      <c r="C55" s="449" t="s">
        <v>314</v>
      </c>
      <c r="D55" s="449"/>
      <c r="E55" s="449"/>
      <c r="F55" s="449"/>
      <c r="G55" s="449"/>
      <c r="H55" s="449"/>
      <c r="I55" s="449"/>
      <c r="J55" s="449"/>
      <c r="K55" s="449"/>
      <c r="L55" s="449"/>
      <c r="M55" s="73"/>
      <c r="N55" s="74"/>
      <c r="O55" s="74"/>
      <c r="P55" s="74"/>
      <c r="Q55" s="74"/>
      <c r="R55" s="74"/>
      <c r="S55" s="74"/>
      <c r="T55" s="74"/>
      <c r="U55" s="74"/>
      <c r="V55" s="74"/>
      <c r="W55" s="75"/>
    </row>
    <row r="56" spans="2:23" x14ac:dyDescent="0.3">
      <c r="B56" s="79" t="s">
        <v>193</v>
      </c>
      <c r="C56" s="447" t="s">
        <v>315</v>
      </c>
      <c r="D56" s="447"/>
      <c r="E56" s="447"/>
      <c r="F56" s="447"/>
      <c r="G56" s="447"/>
      <c r="H56" s="447"/>
      <c r="I56" s="447"/>
      <c r="J56" s="447"/>
      <c r="K56" s="447"/>
      <c r="L56" s="447"/>
      <c r="M56" s="73"/>
      <c r="N56" s="74"/>
      <c r="O56" s="74"/>
      <c r="P56" s="74"/>
      <c r="Q56" s="74"/>
      <c r="R56" s="74"/>
      <c r="S56" s="74"/>
      <c r="T56" s="74"/>
      <c r="U56" s="74"/>
      <c r="V56" s="74"/>
      <c r="W56" s="75"/>
    </row>
    <row r="57" spans="2:23" x14ac:dyDescent="0.3">
      <c r="B57" s="79" t="s">
        <v>316</v>
      </c>
      <c r="C57" s="447" t="s">
        <v>317</v>
      </c>
      <c r="D57" s="447"/>
      <c r="E57" s="447"/>
      <c r="F57" s="447"/>
      <c r="G57" s="447"/>
      <c r="H57" s="447"/>
      <c r="I57" s="447"/>
      <c r="J57" s="447"/>
      <c r="K57" s="447"/>
      <c r="L57" s="447"/>
      <c r="M57" s="73"/>
      <c r="N57" s="74"/>
      <c r="O57" s="74"/>
      <c r="P57" s="74"/>
      <c r="Q57" s="74"/>
      <c r="R57" s="74"/>
      <c r="S57" s="74"/>
      <c r="T57" s="74"/>
      <c r="U57" s="74"/>
      <c r="V57" s="74"/>
      <c r="W57" s="75"/>
    </row>
    <row r="58" spans="2:23" x14ac:dyDescent="0.3">
      <c r="B58" s="79" t="s">
        <v>318</v>
      </c>
      <c r="C58" s="447" t="s">
        <v>319</v>
      </c>
      <c r="D58" s="447"/>
      <c r="E58" s="447"/>
      <c r="F58" s="447"/>
      <c r="G58" s="447"/>
      <c r="H58" s="447"/>
      <c r="I58" s="447"/>
      <c r="J58" s="447"/>
      <c r="K58" s="447"/>
      <c r="L58" s="447"/>
      <c r="M58" s="73"/>
      <c r="N58" s="74"/>
      <c r="O58" s="74"/>
      <c r="P58" s="74"/>
      <c r="Q58" s="74"/>
      <c r="R58" s="74"/>
      <c r="S58" s="74"/>
      <c r="T58" s="74"/>
      <c r="U58" s="74"/>
      <c r="V58" s="74"/>
      <c r="W58" s="75"/>
    </row>
    <row r="59" spans="2:23" x14ac:dyDescent="0.3">
      <c r="B59" s="67"/>
      <c r="C59" s="443"/>
      <c r="D59" s="443"/>
      <c r="E59" s="443"/>
      <c r="F59" s="443"/>
      <c r="G59" s="443"/>
      <c r="H59" s="443"/>
      <c r="I59" s="443"/>
      <c r="J59" s="443"/>
      <c r="K59" s="443"/>
      <c r="L59" s="443"/>
      <c r="M59" s="73"/>
      <c r="N59" s="74"/>
      <c r="O59" s="74"/>
      <c r="P59" s="74"/>
      <c r="Q59" s="74"/>
      <c r="R59" s="74"/>
      <c r="S59" s="74"/>
      <c r="T59" s="74"/>
      <c r="U59" s="74"/>
      <c r="V59" s="74"/>
      <c r="W59" s="75"/>
    </row>
    <row r="60" spans="2:23" x14ac:dyDescent="0.3">
      <c r="B60" s="72"/>
    </row>
    <row r="62" spans="2:23" ht="17.399999999999999" x14ac:dyDescent="0.3">
      <c r="B62" s="81"/>
    </row>
    <row r="63" spans="2:23" x14ac:dyDescent="0.3">
      <c r="B63" s="138" t="s">
        <v>118</v>
      </c>
      <c r="C63" s="84"/>
    </row>
    <row r="64" spans="2:23" x14ac:dyDescent="0.3">
      <c r="B64" s="85" t="s">
        <v>277</v>
      </c>
      <c r="C64" s="80" t="s">
        <v>320</v>
      </c>
    </row>
    <row r="65" spans="2:3" x14ac:dyDescent="0.3">
      <c r="B65" s="85" t="s">
        <v>321</v>
      </c>
      <c r="C65" s="80" t="s">
        <v>322</v>
      </c>
    </row>
    <row r="66" spans="2:3" x14ac:dyDescent="0.3">
      <c r="B66" s="85" t="s">
        <v>144</v>
      </c>
      <c r="C66" s="80" t="s">
        <v>323</v>
      </c>
    </row>
    <row r="67" spans="2:3" x14ac:dyDescent="0.3">
      <c r="B67" s="85" t="s">
        <v>272</v>
      </c>
      <c r="C67" s="80" t="s">
        <v>324</v>
      </c>
    </row>
    <row r="68" spans="2:3" x14ac:dyDescent="0.3">
      <c r="B68" s="85" t="s">
        <v>325</v>
      </c>
      <c r="C68" s="80" t="s">
        <v>326</v>
      </c>
    </row>
    <row r="69" spans="2:3" x14ac:dyDescent="0.3">
      <c r="B69" s="85" t="s">
        <v>327</v>
      </c>
      <c r="C69" s="80" t="s">
        <v>328</v>
      </c>
    </row>
    <row r="70" spans="2:3" x14ac:dyDescent="0.3">
      <c r="B70" s="85" t="s">
        <v>149</v>
      </c>
      <c r="C70" s="80" t="s">
        <v>329</v>
      </c>
    </row>
    <row r="71" spans="2:3" x14ac:dyDescent="0.3">
      <c r="B71" s="85" t="s">
        <v>156</v>
      </c>
      <c r="C71" s="80" t="s">
        <v>330</v>
      </c>
    </row>
    <row r="72" spans="2:3" x14ac:dyDescent="0.3">
      <c r="B72" s="85" t="s">
        <v>146</v>
      </c>
      <c r="C72" s="80" t="s">
        <v>331</v>
      </c>
    </row>
    <row r="73" spans="2:3" x14ac:dyDescent="0.3">
      <c r="B73" s="85" t="s">
        <v>332</v>
      </c>
      <c r="C73" s="80" t="s">
        <v>333</v>
      </c>
    </row>
    <row r="74" spans="2:3" x14ac:dyDescent="0.3">
      <c r="B74" s="85" t="s">
        <v>334</v>
      </c>
      <c r="C74" s="80" t="s">
        <v>335</v>
      </c>
    </row>
    <row r="75" spans="2:3" x14ac:dyDescent="0.3">
      <c r="B75" s="85" t="s">
        <v>336</v>
      </c>
      <c r="C75" s="80" t="s">
        <v>337</v>
      </c>
    </row>
    <row r="76" spans="2:3" x14ac:dyDescent="0.3">
      <c r="B76" s="85" t="s">
        <v>338</v>
      </c>
      <c r="C76" s="80" t="s">
        <v>339</v>
      </c>
    </row>
    <row r="77" spans="2:3" x14ac:dyDescent="0.3">
      <c r="B77" s="85" t="s">
        <v>340</v>
      </c>
      <c r="C77" s="80" t="s">
        <v>341</v>
      </c>
    </row>
    <row r="78" spans="2:3" x14ac:dyDescent="0.3">
      <c r="B78" s="85" t="s">
        <v>342</v>
      </c>
      <c r="C78" s="80" t="s">
        <v>343</v>
      </c>
    </row>
    <row r="79" spans="2:3" x14ac:dyDescent="0.3">
      <c r="B79" s="85" t="s">
        <v>239</v>
      </c>
      <c r="C79" s="80" t="s">
        <v>344</v>
      </c>
    </row>
    <row r="80" spans="2:3" x14ac:dyDescent="0.3">
      <c r="B80" s="85" t="s">
        <v>240</v>
      </c>
      <c r="C80" s="80" t="s">
        <v>345</v>
      </c>
    </row>
    <row r="81" spans="2:3" x14ac:dyDescent="0.3">
      <c r="B81" s="85" t="s">
        <v>247</v>
      </c>
      <c r="C81" s="80" t="s">
        <v>346</v>
      </c>
    </row>
    <row r="82" spans="2:3" x14ac:dyDescent="0.3">
      <c r="B82" s="85" t="s">
        <v>293</v>
      </c>
      <c r="C82" s="80" t="s">
        <v>347</v>
      </c>
    </row>
    <row r="83" spans="2:3" x14ac:dyDescent="0.3">
      <c r="B83" s="85" t="s">
        <v>175</v>
      </c>
      <c r="C83" s="80" t="s">
        <v>348</v>
      </c>
    </row>
    <row r="84" spans="2:3" x14ac:dyDescent="0.3">
      <c r="B84" s="85" t="s">
        <v>349</v>
      </c>
      <c r="C84" s="80" t="s">
        <v>350</v>
      </c>
    </row>
    <row r="85" spans="2:3" x14ac:dyDescent="0.3">
      <c r="B85" s="85" t="s">
        <v>351</v>
      </c>
      <c r="C85" s="80" t="s">
        <v>352</v>
      </c>
    </row>
    <row r="86" spans="2:3" x14ac:dyDescent="0.3">
      <c r="B86" s="85" t="s">
        <v>168</v>
      </c>
      <c r="C86" s="80" t="s">
        <v>353</v>
      </c>
    </row>
    <row r="87" spans="2:3" x14ac:dyDescent="0.3">
      <c r="B87" s="85" t="s">
        <v>170</v>
      </c>
      <c r="C87" s="80" t="s">
        <v>354</v>
      </c>
    </row>
    <row r="88" spans="2:3" x14ac:dyDescent="0.3">
      <c r="B88" s="85" t="s">
        <v>355</v>
      </c>
      <c r="C88" s="80" t="s">
        <v>356</v>
      </c>
    </row>
    <row r="89" spans="2:3" x14ac:dyDescent="0.3">
      <c r="B89" s="85" t="s">
        <v>357</v>
      </c>
      <c r="C89" s="80" t="s">
        <v>358</v>
      </c>
    </row>
    <row r="90" spans="2:3" x14ac:dyDescent="0.3">
      <c r="B90" s="85" t="s">
        <v>152</v>
      </c>
      <c r="C90" s="80" t="s">
        <v>359</v>
      </c>
    </row>
    <row r="91" spans="2:3" x14ac:dyDescent="0.3">
      <c r="B91" s="85" t="s">
        <v>360</v>
      </c>
      <c r="C91" s="80" t="s">
        <v>361</v>
      </c>
    </row>
    <row r="92" spans="2:3" x14ac:dyDescent="0.3">
      <c r="B92" s="85" t="s">
        <v>362</v>
      </c>
      <c r="C92" s="80" t="s">
        <v>363</v>
      </c>
    </row>
    <row r="93" spans="2:3" x14ac:dyDescent="0.3">
      <c r="B93" s="85" t="s">
        <v>364</v>
      </c>
      <c r="C93" s="80" t="s">
        <v>365</v>
      </c>
    </row>
    <row r="94" spans="2:3" x14ac:dyDescent="0.3">
      <c r="B94" s="85" t="s">
        <v>366</v>
      </c>
      <c r="C94" s="80" t="s">
        <v>367</v>
      </c>
    </row>
    <row r="95" spans="2:3" x14ac:dyDescent="0.3">
      <c r="B95" s="72"/>
    </row>
    <row r="97" spans="2:2" ht="18" x14ac:dyDescent="0.3">
      <c r="B97" s="82"/>
    </row>
  </sheetData>
  <mergeCells count="161">
    <mergeCell ref="C59:L59"/>
    <mergeCell ref="C53:L53"/>
    <mergeCell ref="C54:L54"/>
    <mergeCell ref="C55:L55"/>
    <mergeCell ref="C56:L56"/>
    <mergeCell ref="C57:L57"/>
    <mergeCell ref="C58:L58"/>
    <mergeCell ref="C47:L47"/>
    <mergeCell ref="C48:L48"/>
    <mergeCell ref="C49:L49"/>
    <mergeCell ref="C50:L50"/>
    <mergeCell ref="C51:L51"/>
    <mergeCell ref="C52:L52"/>
    <mergeCell ref="R45:R46"/>
    <mergeCell ref="S45:S46"/>
    <mergeCell ref="T45:T46"/>
    <mergeCell ref="U45:U46"/>
    <mergeCell ref="V45:V46"/>
    <mergeCell ref="W45:W46"/>
    <mergeCell ref="U43:U44"/>
    <mergeCell ref="V43:V44"/>
    <mergeCell ref="W43:W44"/>
    <mergeCell ref="R43:R44"/>
    <mergeCell ref="S43:S44"/>
    <mergeCell ref="T43:T44"/>
    <mergeCell ref="B45:B46"/>
    <mergeCell ref="C45:L46"/>
    <mergeCell ref="M45:M46"/>
    <mergeCell ref="N45:N46"/>
    <mergeCell ref="O45:O46"/>
    <mergeCell ref="P45:P46"/>
    <mergeCell ref="Q45:Q46"/>
    <mergeCell ref="O43:O44"/>
    <mergeCell ref="P43:P44"/>
    <mergeCell ref="Q43:Q44"/>
    <mergeCell ref="I43:I44"/>
    <mergeCell ref="J43:J44"/>
    <mergeCell ref="K43:K44"/>
    <mergeCell ref="L43:L44"/>
    <mergeCell ref="M43:M44"/>
    <mergeCell ref="N43:N44"/>
    <mergeCell ref="C43:C44"/>
    <mergeCell ref="D43:D44"/>
    <mergeCell ref="E43:E44"/>
    <mergeCell ref="F43:F44"/>
    <mergeCell ref="G43:G44"/>
    <mergeCell ref="H43:H44"/>
    <mergeCell ref="O41:P41"/>
    <mergeCell ref="M39:N39"/>
    <mergeCell ref="O39:P39"/>
    <mergeCell ref="M40:N40"/>
    <mergeCell ref="O40:P40"/>
    <mergeCell ref="V36:V37"/>
    <mergeCell ref="W36:W37"/>
    <mergeCell ref="X36:X37"/>
    <mergeCell ref="Y36:Y37"/>
    <mergeCell ref="M38:N38"/>
    <mergeCell ref="O38:P38"/>
    <mergeCell ref="O36:P37"/>
    <mergeCell ref="Q36:Q37"/>
    <mergeCell ref="R36:R37"/>
    <mergeCell ref="S36:S37"/>
    <mergeCell ref="T36:T37"/>
    <mergeCell ref="U36:U37"/>
    <mergeCell ref="H36:H37"/>
    <mergeCell ref="I36:I37"/>
    <mergeCell ref="J36:J37"/>
    <mergeCell ref="K36:K37"/>
    <mergeCell ref="L36:L37"/>
    <mergeCell ref="M36:N37"/>
    <mergeCell ref="B36:B37"/>
    <mergeCell ref="C36:C37"/>
    <mergeCell ref="D36:D37"/>
    <mergeCell ref="E36:E37"/>
    <mergeCell ref="F36:F37"/>
    <mergeCell ref="G36:G37"/>
    <mergeCell ref="B34:L34"/>
    <mergeCell ref="M34:O34"/>
    <mergeCell ref="P34:Y34"/>
    <mergeCell ref="M35:N35"/>
    <mergeCell ref="O35:Y35"/>
    <mergeCell ref="M31:N31"/>
    <mergeCell ref="O31:Y31"/>
    <mergeCell ref="M32:N32"/>
    <mergeCell ref="O32:Y32"/>
    <mergeCell ref="M33:N33"/>
    <mergeCell ref="O33:Y33"/>
    <mergeCell ref="M28:N28"/>
    <mergeCell ref="O28:Y28"/>
    <mergeCell ref="M29:N29"/>
    <mergeCell ref="O29:Y29"/>
    <mergeCell ref="M30:N30"/>
    <mergeCell ref="O30:Y30"/>
    <mergeCell ref="M25:M26"/>
    <mergeCell ref="N25:Y25"/>
    <mergeCell ref="N26:Y26"/>
    <mergeCell ref="M18:N18"/>
    <mergeCell ref="O18:Y18"/>
    <mergeCell ref="M13:N13"/>
    <mergeCell ref="O13:Y13"/>
    <mergeCell ref="M14:N14"/>
    <mergeCell ref="O14:Y14"/>
    <mergeCell ref="M15:N15"/>
    <mergeCell ref="O15:Y15"/>
    <mergeCell ref="B27:L27"/>
    <mergeCell ref="M27:O27"/>
    <mergeCell ref="P27:Y27"/>
    <mergeCell ref="M22:N22"/>
    <mergeCell ref="O22:Y22"/>
    <mergeCell ref="B23:L24"/>
    <mergeCell ref="M23:O24"/>
    <mergeCell ref="P23:Y24"/>
    <mergeCell ref="M19:N19"/>
    <mergeCell ref="O19:Y19"/>
    <mergeCell ref="M20:N20"/>
    <mergeCell ref="O20:Y20"/>
    <mergeCell ref="M21:N21"/>
    <mergeCell ref="O21:Y21"/>
    <mergeCell ref="B10:B11"/>
    <mergeCell ref="C10:F11"/>
    <mergeCell ref="G10:G11"/>
    <mergeCell ref="H10:H11"/>
    <mergeCell ref="I10:I11"/>
    <mergeCell ref="J10:J11"/>
    <mergeCell ref="M16:N16"/>
    <mergeCell ref="O16:Y16"/>
    <mergeCell ref="M17:N17"/>
    <mergeCell ref="O17:Y17"/>
    <mergeCell ref="O5:Y6"/>
    <mergeCell ref="M7:N7"/>
    <mergeCell ref="O7:Y7"/>
    <mergeCell ref="K10:K11"/>
    <mergeCell ref="L10:L11"/>
    <mergeCell ref="M10:N11"/>
    <mergeCell ref="O10:Y11"/>
    <mergeCell ref="M12:N12"/>
    <mergeCell ref="O12:Y12"/>
    <mergeCell ref="D4:L4"/>
    <mergeCell ref="M4:N4"/>
    <mergeCell ref="O4:Y4"/>
    <mergeCell ref="K8:K9"/>
    <mergeCell ref="L8:L9"/>
    <mergeCell ref="M8:N9"/>
    <mergeCell ref="O8:Y9"/>
    <mergeCell ref="B5:B6"/>
    <mergeCell ref="C5:C6"/>
    <mergeCell ref="D5:D6"/>
    <mergeCell ref="E5:E6"/>
    <mergeCell ref="F5:F6"/>
    <mergeCell ref="G5:H6"/>
    <mergeCell ref="I5:J5"/>
    <mergeCell ref="I6:J6"/>
    <mergeCell ref="K5:K6"/>
    <mergeCell ref="B8:B9"/>
    <mergeCell ref="C8:F9"/>
    <mergeCell ref="G8:G9"/>
    <mergeCell ref="H8:H9"/>
    <mergeCell ref="I8:I9"/>
    <mergeCell ref="J8:J9"/>
    <mergeCell ref="L5:L6"/>
    <mergeCell ref="M5:N6"/>
  </mergeCells>
  <hyperlinks>
    <hyperlink ref="H1" location="Index" display="Back to Index" xr:uid="{00000000-0004-0000-0C00-000000000000}"/>
  </hyperlinks>
  <pageMargins left="0.7" right="0.7" top="0.75" bottom="0.75" header="0.3" footer="0.3"/>
  <ignoredErrors>
    <ignoredError sqref="I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0"/>
  <dimension ref="B1:Y102"/>
  <sheetViews>
    <sheetView showGridLines="0" zoomScaleNormal="100" workbookViewId="0">
      <selection activeCell="F41" sqref="F41"/>
    </sheetView>
  </sheetViews>
  <sheetFormatPr defaultRowHeight="14.4" x14ac:dyDescent="0.3"/>
  <cols>
    <col min="1" max="1" width="2.5546875" customWidth="1"/>
    <col min="2" max="2" width="21.109375" customWidth="1"/>
  </cols>
  <sheetData>
    <row r="1" spans="2:25" x14ac:dyDescent="0.3">
      <c r="H1" s="2" t="s">
        <v>22</v>
      </c>
    </row>
    <row r="2" spans="2:25" ht="21" x14ac:dyDescent="0.3">
      <c r="B2" s="109"/>
    </row>
    <row r="3" spans="2:25" x14ac:dyDescent="0.3">
      <c r="B3" s="134" t="s">
        <v>0</v>
      </c>
      <c r="C3" s="111"/>
      <c r="D3" s="424" t="s">
        <v>399</v>
      </c>
      <c r="E3" s="424"/>
      <c r="F3" s="424"/>
      <c r="G3" s="424"/>
      <c r="H3" s="424"/>
      <c r="I3" s="424"/>
      <c r="J3" s="424"/>
      <c r="K3" s="424"/>
      <c r="L3" s="424"/>
      <c r="M3" s="431"/>
      <c r="N3" s="431"/>
      <c r="O3" s="439"/>
      <c r="P3" s="439"/>
      <c r="Q3" s="439"/>
      <c r="R3" s="439"/>
      <c r="S3" s="439"/>
      <c r="T3" s="439"/>
      <c r="U3" s="439"/>
      <c r="V3" s="439"/>
      <c r="W3" s="439"/>
      <c r="X3" s="439"/>
      <c r="Y3" s="439"/>
    </row>
    <row r="4" spans="2:25" x14ac:dyDescent="0.3">
      <c r="B4" s="426"/>
      <c r="C4" s="424">
        <v>2015</v>
      </c>
      <c r="D4" s="424">
        <v>2020</v>
      </c>
      <c r="E4" s="424">
        <v>2030</v>
      </c>
      <c r="F4" s="424">
        <v>2050</v>
      </c>
      <c r="G4" s="424" t="s">
        <v>79</v>
      </c>
      <c r="H4" s="424"/>
      <c r="I4" s="424" t="s">
        <v>231</v>
      </c>
      <c r="J4" s="424"/>
      <c r="K4" s="424" t="s">
        <v>1</v>
      </c>
      <c r="L4" s="424" t="s">
        <v>2</v>
      </c>
      <c r="M4" s="431"/>
      <c r="N4" s="431"/>
      <c r="O4" s="439"/>
      <c r="P4" s="439"/>
      <c r="Q4" s="439"/>
      <c r="R4" s="439"/>
      <c r="S4" s="439"/>
      <c r="T4" s="439"/>
      <c r="U4" s="439"/>
      <c r="V4" s="439"/>
      <c r="W4" s="439"/>
      <c r="X4" s="439"/>
      <c r="Y4" s="439"/>
    </row>
    <row r="5" spans="2:25" x14ac:dyDescent="0.3">
      <c r="B5" s="426"/>
      <c r="C5" s="424"/>
      <c r="D5" s="424"/>
      <c r="E5" s="424"/>
      <c r="F5" s="424"/>
      <c r="G5" s="424"/>
      <c r="H5" s="424"/>
      <c r="I5" s="440" t="s">
        <v>469</v>
      </c>
      <c r="J5" s="440"/>
      <c r="K5" s="424"/>
      <c r="L5" s="424"/>
      <c r="M5" s="431"/>
      <c r="N5" s="431"/>
      <c r="O5" s="439"/>
      <c r="P5" s="439"/>
      <c r="Q5" s="439"/>
      <c r="R5" s="439"/>
      <c r="S5" s="439"/>
      <c r="T5" s="439"/>
      <c r="U5" s="439"/>
      <c r="V5" s="439"/>
      <c r="W5" s="439"/>
      <c r="X5" s="439"/>
      <c r="Y5" s="439"/>
    </row>
    <row r="6" spans="2:25" x14ac:dyDescent="0.3">
      <c r="B6" s="111" t="s">
        <v>3</v>
      </c>
      <c r="C6" s="111"/>
      <c r="D6" s="111"/>
      <c r="E6" s="111"/>
      <c r="F6" s="111"/>
      <c r="G6" s="111" t="s">
        <v>81</v>
      </c>
      <c r="H6" s="111" t="s">
        <v>82</v>
      </c>
      <c r="I6" s="111" t="s">
        <v>81</v>
      </c>
      <c r="J6" s="111" t="s">
        <v>141</v>
      </c>
      <c r="K6" s="111"/>
      <c r="L6" s="111"/>
      <c r="M6" s="441"/>
      <c r="N6" s="441"/>
      <c r="O6" s="439"/>
      <c r="P6" s="439"/>
      <c r="Q6" s="439"/>
      <c r="R6" s="439"/>
      <c r="S6" s="439"/>
      <c r="T6" s="439"/>
      <c r="U6" s="439"/>
      <c r="V6" s="439"/>
      <c r="W6" s="439"/>
      <c r="X6" s="439"/>
      <c r="Y6" s="439"/>
    </row>
    <row r="7" spans="2:25" x14ac:dyDescent="0.3">
      <c r="B7" s="436" t="s">
        <v>83</v>
      </c>
      <c r="C7" s="437" t="s">
        <v>68</v>
      </c>
      <c r="D7" s="437"/>
      <c r="E7" s="437"/>
      <c r="F7" s="437"/>
      <c r="G7" s="426"/>
      <c r="H7" s="426"/>
      <c r="I7" s="426"/>
      <c r="J7" s="426"/>
      <c r="K7" s="426"/>
      <c r="L7" s="426"/>
      <c r="M7" s="430"/>
      <c r="N7" s="430"/>
      <c r="O7" s="439"/>
      <c r="P7" s="439"/>
      <c r="Q7" s="439"/>
      <c r="R7" s="439"/>
      <c r="S7" s="439"/>
      <c r="T7" s="439"/>
      <c r="U7" s="439"/>
      <c r="V7" s="439"/>
      <c r="W7" s="439"/>
      <c r="X7" s="439"/>
      <c r="Y7" s="439"/>
    </row>
    <row r="8" spans="2:25" x14ac:dyDescent="0.3">
      <c r="B8" s="436"/>
      <c r="C8" s="437"/>
      <c r="D8" s="437"/>
      <c r="E8" s="437"/>
      <c r="F8" s="437"/>
      <c r="G8" s="426"/>
      <c r="H8" s="426"/>
      <c r="I8" s="426"/>
      <c r="J8" s="426"/>
      <c r="K8" s="426"/>
      <c r="L8" s="426"/>
      <c r="M8" s="430"/>
      <c r="N8" s="430"/>
      <c r="O8" s="439"/>
      <c r="P8" s="439"/>
      <c r="Q8" s="439"/>
      <c r="R8" s="439"/>
      <c r="S8" s="439"/>
      <c r="T8" s="439"/>
      <c r="U8" s="439"/>
      <c r="V8" s="439"/>
      <c r="W8" s="439"/>
      <c r="X8" s="439"/>
      <c r="Y8" s="439"/>
    </row>
    <row r="9" spans="2:25" x14ac:dyDescent="0.3">
      <c r="B9" s="436" t="s">
        <v>85</v>
      </c>
      <c r="C9" s="437" t="s">
        <v>269</v>
      </c>
      <c r="D9" s="437"/>
      <c r="E9" s="437"/>
      <c r="F9" s="437"/>
      <c r="G9" s="426"/>
      <c r="H9" s="426"/>
      <c r="I9" s="426"/>
      <c r="J9" s="426"/>
      <c r="K9" s="426"/>
      <c r="L9" s="426"/>
      <c r="M9" s="430"/>
      <c r="N9" s="430"/>
      <c r="O9" s="439"/>
      <c r="P9" s="439"/>
      <c r="Q9" s="439"/>
      <c r="R9" s="439"/>
      <c r="S9" s="439"/>
      <c r="T9" s="439"/>
      <c r="U9" s="439"/>
      <c r="V9" s="439"/>
      <c r="W9" s="439"/>
      <c r="X9" s="439"/>
      <c r="Y9" s="439"/>
    </row>
    <row r="10" spans="2:25" x14ac:dyDescent="0.3">
      <c r="B10" s="436"/>
      <c r="C10" s="437"/>
      <c r="D10" s="437"/>
      <c r="E10" s="437"/>
      <c r="F10" s="437"/>
      <c r="G10" s="426"/>
      <c r="H10" s="426"/>
      <c r="I10" s="426"/>
      <c r="J10" s="426"/>
      <c r="K10" s="426"/>
      <c r="L10" s="426"/>
      <c r="M10" s="430"/>
      <c r="N10" s="430"/>
      <c r="O10" s="439"/>
      <c r="P10" s="439"/>
      <c r="Q10" s="439"/>
      <c r="R10" s="439"/>
      <c r="S10" s="439"/>
      <c r="T10" s="439"/>
      <c r="U10" s="439"/>
      <c r="V10" s="439"/>
      <c r="W10" s="439"/>
      <c r="X10" s="439"/>
      <c r="Y10" s="439"/>
    </row>
    <row r="11" spans="2:25" ht="29.25" customHeight="1" x14ac:dyDescent="0.3">
      <c r="B11" s="436" t="s">
        <v>87</v>
      </c>
      <c r="C11" s="437">
        <v>250</v>
      </c>
      <c r="D11" s="426">
        <v>300</v>
      </c>
      <c r="E11" s="426">
        <v>300</v>
      </c>
      <c r="F11" s="426">
        <v>300</v>
      </c>
      <c r="G11" s="426">
        <v>30</v>
      </c>
      <c r="H11" s="426">
        <v>3000</v>
      </c>
      <c r="I11" s="426">
        <v>30</v>
      </c>
      <c r="J11" s="426">
        <v>3000</v>
      </c>
      <c r="K11" s="426" t="s">
        <v>400</v>
      </c>
      <c r="L11" s="426" t="s">
        <v>146</v>
      </c>
      <c r="M11" s="430"/>
      <c r="N11" s="430"/>
      <c r="O11" s="439"/>
      <c r="P11" s="439"/>
      <c r="Q11" s="439"/>
      <c r="R11" s="439"/>
      <c r="S11" s="439"/>
      <c r="T11" s="439"/>
      <c r="U11" s="439"/>
      <c r="V11" s="439"/>
      <c r="W11" s="439"/>
      <c r="X11" s="439"/>
      <c r="Y11" s="439"/>
    </row>
    <row r="12" spans="2:25" x14ac:dyDescent="0.3">
      <c r="B12" s="436"/>
      <c r="C12" s="437"/>
      <c r="D12" s="426"/>
      <c r="E12" s="426"/>
      <c r="F12" s="426"/>
      <c r="G12" s="426"/>
      <c r="H12" s="426"/>
      <c r="I12" s="426"/>
      <c r="J12" s="426"/>
      <c r="K12" s="426"/>
      <c r="L12" s="426"/>
      <c r="M12" s="430"/>
      <c r="N12" s="430"/>
      <c r="O12" s="439"/>
      <c r="P12" s="439"/>
      <c r="Q12" s="439"/>
      <c r="R12" s="439"/>
      <c r="S12" s="439"/>
      <c r="T12" s="439"/>
      <c r="U12" s="439"/>
      <c r="V12" s="439"/>
      <c r="W12" s="439"/>
      <c r="X12" s="439"/>
      <c r="Y12" s="439"/>
    </row>
    <row r="13" spans="2:25" x14ac:dyDescent="0.3">
      <c r="B13" s="436" t="s">
        <v>88</v>
      </c>
      <c r="C13" s="437">
        <v>35</v>
      </c>
      <c r="D13" s="426">
        <v>50</v>
      </c>
      <c r="E13" s="426">
        <v>50</v>
      </c>
      <c r="F13" s="426">
        <v>50</v>
      </c>
      <c r="G13" s="426">
        <v>5</v>
      </c>
      <c r="H13" s="426">
        <v>500</v>
      </c>
      <c r="I13" s="426">
        <v>5</v>
      </c>
      <c r="J13" s="426">
        <v>500</v>
      </c>
      <c r="K13" s="426" t="s">
        <v>401</v>
      </c>
      <c r="L13" s="426" t="s">
        <v>146</v>
      </c>
      <c r="M13" s="430"/>
      <c r="N13" s="430"/>
      <c r="O13" s="439"/>
      <c r="P13" s="439"/>
      <c r="Q13" s="439"/>
      <c r="R13" s="439"/>
      <c r="S13" s="439"/>
      <c r="T13" s="439"/>
      <c r="U13" s="439"/>
      <c r="V13" s="439"/>
      <c r="W13" s="439"/>
      <c r="X13" s="439"/>
      <c r="Y13" s="439"/>
    </row>
    <row r="14" spans="2:25" x14ac:dyDescent="0.3">
      <c r="B14" s="436"/>
      <c r="C14" s="437"/>
      <c r="D14" s="426"/>
      <c r="E14" s="426"/>
      <c r="F14" s="426"/>
      <c r="G14" s="426"/>
      <c r="H14" s="426"/>
      <c r="I14" s="426"/>
      <c r="J14" s="426"/>
      <c r="K14" s="426"/>
      <c r="L14" s="426"/>
      <c r="M14" s="430"/>
      <c r="N14" s="430"/>
      <c r="O14" s="439"/>
      <c r="P14" s="439"/>
      <c r="Q14" s="439"/>
      <c r="R14" s="439"/>
      <c r="S14" s="439"/>
      <c r="T14" s="439"/>
      <c r="U14" s="439"/>
      <c r="V14" s="439"/>
      <c r="W14" s="439"/>
      <c r="X14" s="439"/>
      <c r="Y14" s="439"/>
    </row>
    <row r="15" spans="2:25" x14ac:dyDescent="0.3">
      <c r="B15" s="436" t="s">
        <v>89</v>
      </c>
      <c r="C15" s="437">
        <v>35</v>
      </c>
      <c r="D15" s="426">
        <v>50</v>
      </c>
      <c r="E15" s="426">
        <v>50</v>
      </c>
      <c r="F15" s="426">
        <v>50</v>
      </c>
      <c r="G15" s="426">
        <v>5</v>
      </c>
      <c r="H15" s="426">
        <v>500</v>
      </c>
      <c r="I15" s="426">
        <v>5</v>
      </c>
      <c r="J15" s="426">
        <v>500</v>
      </c>
      <c r="K15" s="426" t="s">
        <v>401</v>
      </c>
      <c r="L15" s="426" t="s">
        <v>146</v>
      </c>
      <c r="M15" s="430"/>
      <c r="N15" s="430"/>
      <c r="O15" s="439"/>
      <c r="P15" s="439"/>
      <c r="Q15" s="439"/>
      <c r="R15" s="439"/>
      <c r="S15" s="439"/>
      <c r="T15" s="439"/>
      <c r="U15" s="439"/>
      <c r="V15" s="439"/>
      <c r="W15" s="439"/>
      <c r="X15" s="439"/>
      <c r="Y15" s="439"/>
    </row>
    <row r="16" spans="2:25" x14ac:dyDescent="0.3">
      <c r="B16" s="436"/>
      <c r="C16" s="437"/>
      <c r="D16" s="426"/>
      <c r="E16" s="426"/>
      <c r="F16" s="426"/>
      <c r="G16" s="426"/>
      <c r="H16" s="426"/>
      <c r="I16" s="426"/>
      <c r="J16" s="426"/>
      <c r="K16" s="426"/>
      <c r="L16" s="426"/>
      <c r="M16" s="430"/>
      <c r="N16" s="430"/>
      <c r="O16" s="439"/>
      <c r="P16" s="439"/>
      <c r="Q16" s="439"/>
      <c r="R16" s="439"/>
      <c r="S16" s="439"/>
      <c r="T16" s="439"/>
      <c r="U16" s="439"/>
      <c r="V16" s="439"/>
      <c r="W16" s="439"/>
      <c r="X16" s="439"/>
      <c r="Y16" s="439"/>
    </row>
    <row r="17" spans="2:25" x14ac:dyDescent="0.3">
      <c r="B17" s="120" t="s">
        <v>273</v>
      </c>
      <c r="C17" s="114">
        <v>83</v>
      </c>
      <c r="D17" s="114">
        <v>83</v>
      </c>
      <c r="E17" s="114">
        <v>85</v>
      </c>
      <c r="F17" s="114">
        <v>85</v>
      </c>
      <c r="G17" s="114">
        <v>71</v>
      </c>
      <c r="H17" s="114">
        <v>92</v>
      </c>
      <c r="I17" s="114">
        <v>74</v>
      </c>
      <c r="J17" s="114">
        <v>96</v>
      </c>
      <c r="K17" s="114" t="s">
        <v>8</v>
      </c>
      <c r="L17" s="114" t="s">
        <v>402</v>
      </c>
      <c r="M17" s="430"/>
      <c r="N17" s="430"/>
      <c r="O17" s="439"/>
      <c r="P17" s="439"/>
      <c r="Q17" s="439"/>
      <c r="R17" s="439"/>
      <c r="S17" s="439"/>
      <c r="T17" s="439"/>
      <c r="U17" s="439"/>
      <c r="V17" s="439"/>
      <c r="W17" s="439"/>
      <c r="X17" s="439"/>
      <c r="Y17" s="439"/>
    </row>
    <row r="18" spans="2:25" x14ac:dyDescent="0.3">
      <c r="B18" s="120" t="s">
        <v>525</v>
      </c>
      <c r="C18" s="114" t="s">
        <v>17</v>
      </c>
      <c r="D18" s="114" t="s">
        <v>17</v>
      </c>
      <c r="E18" s="114" t="s">
        <v>17</v>
      </c>
      <c r="F18" s="114" t="s">
        <v>17</v>
      </c>
      <c r="G18" s="114" t="s">
        <v>17</v>
      </c>
      <c r="H18" s="114" t="s">
        <v>17</v>
      </c>
      <c r="I18" s="114" t="s">
        <v>17</v>
      </c>
      <c r="J18" s="114" t="s">
        <v>17</v>
      </c>
      <c r="K18" s="114"/>
      <c r="L18" s="114"/>
      <c r="M18" s="430"/>
      <c r="N18" s="430"/>
      <c r="O18" s="439"/>
      <c r="P18" s="439"/>
      <c r="Q18" s="439"/>
      <c r="R18" s="439"/>
      <c r="S18" s="439"/>
      <c r="T18" s="439"/>
      <c r="U18" s="439"/>
      <c r="V18" s="439"/>
      <c r="W18" s="439"/>
      <c r="X18" s="439"/>
      <c r="Y18" s="439"/>
    </row>
    <row r="19" spans="2:25" x14ac:dyDescent="0.3">
      <c r="B19" s="135" t="s">
        <v>92</v>
      </c>
      <c r="C19" s="114" t="s">
        <v>17</v>
      </c>
      <c r="D19" s="114" t="s">
        <v>17</v>
      </c>
      <c r="E19" s="114" t="s">
        <v>17</v>
      </c>
      <c r="F19" s="114" t="s">
        <v>17</v>
      </c>
      <c r="G19" s="114" t="s">
        <v>17</v>
      </c>
      <c r="H19" s="114" t="s">
        <v>17</v>
      </c>
      <c r="I19" s="114" t="s">
        <v>17</v>
      </c>
      <c r="J19" s="114" t="s">
        <v>17</v>
      </c>
      <c r="K19" s="114"/>
      <c r="L19" s="114"/>
      <c r="M19" s="430"/>
      <c r="N19" s="430"/>
      <c r="O19" s="439"/>
      <c r="P19" s="439"/>
      <c r="Q19" s="439"/>
      <c r="R19" s="439"/>
      <c r="S19" s="439"/>
      <c r="T19" s="439"/>
      <c r="U19" s="439"/>
      <c r="V19" s="439"/>
      <c r="W19" s="439"/>
      <c r="X19" s="439"/>
      <c r="Y19" s="439"/>
    </row>
    <row r="20" spans="2:25" ht="20.399999999999999" x14ac:dyDescent="0.3">
      <c r="B20" s="120" t="s">
        <v>238</v>
      </c>
      <c r="C20" s="127">
        <v>0</v>
      </c>
      <c r="D20" s="114">
        <v>0</v>
      </c>
      <c r="E20" s="114">
        <v>0</v>
      </c>
      <c r="F20" s="114">
        <v>0</v>
      </c>
      <c r="G20" s="114">
        <v>0</v>
      </c>
      <c r="H20" s="114">
        <v>1</v>
      </c>
      <c r="I20" s="114">
        <v>0</v>
      </c>
      <c r="J20" s="114">
        <v>1</v>
      </c>
      <c r="K20" s="114" t="s">
        <v>403</v>
      </c>
      <c r="L20" s="114" t="s">
        <v>404</v>
      </c>
      <c r="M20" s="430"/>
      <c r="N20" s="430"/>
      <c r="O20" s="439"/>
      <c r="P20" s="439"/>
      <c r="Q20" s="439"/>
      <c r="R20" s="439"/>
      <c r="S20" s="439"/>
      <c r="T20" s="439"/>
      <c r="U20" s="439"/>
      <c r="V20" s="439"/>
      <c r="W20" s="439"/>
      <c r="X20" s="439"/>
      <c r="Y20" s="439"/>
    </row>
    <row r="21" spans="2:25" x14ac:dyDescent="0.3">
      <c r="B21" s="120" t="s">
        <v>95</v>
      </c>
      <c r="C21" s="114">
        <v>0</v>
      </c>
      <c r="D21" s="114">
        <v>0</v>
      </c>
      <c r="E21" s="114">
        <v>0</v>
      </c>
      <c r="F21" s="114">
        <v>0</v>
      </c>
      <c r="G21" s="114">
        <v>0</v>
      </c>
      <c r="H21" s="114">
        <v>2</v>
      </c>
      <c r="I21" s="114">
        <v>0</v>
      </c>
      <c r="J21" s="114">
        <v>2</v>
      </c>
      <c r="K21" s="114" t="s">
        <v>405</v>
      </c>
      <c r="L21" s="114" t="s">
        <v>338</v>
      </c>
      <c r="M21" s="430"/>
      <c r="N21" s="430"/>
      <c r="O21" s="439"/>
      <c r="P21" s="439"/>
      <c r="Q21" s="439"/>
      <c r="R21" s="439"/>
      <c r="S21" s="439"/>
      <c r="T21" s="439"/>
      <c r="U21" s="439"/>
      <c r="V21" s="439"/>
      <c r="W21" s="439"/>
      <c r="X21" s="439"/>
      <c r="Y21" s="439"/>
    </row>
    <row r="22" spans="2:25" ht="20.399999999999999" x14ac:dyDescent="0.3">
      <c r="B22" s="120" t="s">
        <v>96</v>
      </c>
      <c r="C22" s="114">
        <v>0</v>
      </c>
      <c r="D22" s="114">
        <v>0</v>
      </c>
      <c r="E22" s="114">
        <v>0</v>
      </c>
      <c r="F22" s="114">
        <v>0</v>
      </c>
      <c r="G22" s="114">
        <v>0</v>
      </c>
      <c r="H22" s="114">
        <v>0</v>
      </c>
      <c r="I22" s="114">
        <v>0</v>
      </c>
      <c r="J22" s="114">
        <v>0</v>
      </c>
      <c r="K22" s="114" t="s">
        <v>406</v>
      </c>
      <c r="L22" s="114" t="s">
        <v>338</v>
      </c>
      <c r="M22" s="430"/>
      <c r="N22" s="430"/>
      <c r="O22" s="439"/>
      <c r="P22" s="439"/>
      <c r="Q22" s="439"/>
      <c r="R22" s="439"/>
      <c r="S22" s="439"/>
      <c r="T22" s="439"/>
      <c r="U22" s="439"/>
      <c r="V22" s="439"/>
      <c r="W22" s="439"/>
      <c r="X22" s="439"/>
      <c r="Y22" s="439"/>
    </row>
    <row r="23" spans="2:25" ht="20.399999999999999" x14ac:dyDescent="0.3">
      <c r="B23" s="120" t="s">
        <v>6</v>
      </c>
      <c r="C23" s="114">
        <v>15</v>
      </c>
      <c r="D23" s="114">
        <v>19</v>
      </c>
      <c r="E23" s="114">
        <v>24</v>
      </c>
      <c r="F23" s="114">
        <v>24</v>
      </c>
      <c r="G23" s="114">
        <v>10</v>
      </c>
      <c r="H23" s="114">
        <v>28</v>
      </c>
      <c r="I23" s="114">
        <v>14</v>
      </c>
      <c r="J23" s="114">
        <v>36</v>
      </c>
      <c r="K23" s="114" t="s">
        <v>102</v>
      </c>
      <c r="L23" s="114" t="s">
        <v>407</v>
      </c>
      <c r="M23" s="430"/>
      <c r="N23" s="430"/>
      <c r="O23" s="439"/>
      <c r="P23" s="439"/>
      <c r="Q23" s="439"/>
      <c r="R23" s="439"/>
      <c r="S23" s="439"/>
      <c r="T23" s="439"/>
      <c r="U23" s="439"/>
      <c r="V23" s="439"/>
      <c r="W23" s="439"/>
      <c r="X23" s="439"/>
      <c r="Y23" s="439"/>
    </row>
    <row r="24" spans="2:25" x14ac:dyDescent="0.3">
      <c r="B24" s="120" t="s">
        <v>7</v>
      </c>
      <c r="C24" s="114">
        <v>0.5</v>
      </c>
      <c r="D24" s="114">
        <v>0.5</v>
      </c>
      <c r="E24" s="114">
        <v>0.5</v>
      </c>
      <c r="F24" s="114">
        <v>0.5</v>
      </c>
      <c r="G24" s="114">
        <v>0.2</v>
      </c>
      <c r="H24" s="114">
        <v>2</v>
      </c>
      <c r="I24" s="114">
        <v>0.2</v>
      </c>
      <c r="J24" s="114">
        <v>2</v>
      </c>
      <c r="K24" s="114" t="s">
        <v>408</v>
      </c>
      <c r="L24" s="114" t="s">
        <v>277</v>
      </c>
      <c r="M24" s="430"/>
      <c r="N24" s="430"/>
      <c r="O24" s="439"/>
      <c r="P24" s="439"/>
      <c r="Q24" s="439"/>
      <c r="R24" s="439"/>
      <c r="S24" s="439"/>
      <c r="T24" s="439"/>
      <c r="U24" s="439"/>
      <c r="V24" s="439"/>
      <c r="W24" s="439"/>
      <c r="X24" s="439"/>
      <c r="Y24" s="439"/>
    </row>
    <row r="25" spans="2:25" x14ac:dyDescent="0.3">
      <c r="B25" s="433" t="s">
        <v>9</v>
      </c>
      <c r="C25" s="433"/>
      <c r="D25" s="433"/>
      <c r="E25" s="433"/>
      <c r="F25" s="433"/>
      <c r="G25" s="433"/>
      <c r="H25" s="433"/>
      <c r="I25" s="433"/>
      <c r="J25" s="433"/>
      <c r="K25" s="433"/>
      <c r="L25" s="433"/>
      <c r="M25" s="431"/>
      <c r="N25" s="431"/>
      <c r="O25" s="431"/>
      <c r="P25" s="439"/>
      <c r="Q25" s="439"/>
      <c r="R25" s="439"/>
      <c r="S25" s="439"/>
      <c r="T25" s="439"/>
      <c r="U25" s="439"/>
      <c r="V25" s="439"/>
      <c r="W25" s="439"/>
      <c r="X25" s="439"/>
      <c r="Y25" s="439"/>
    </row>
    <row r="26" spans="2:25" x14ac:dyDescent="0.3">
      <c r="B26" s="433"/>
      <c r="C26" s="433"/>
      <c r="D26" s="433"/>
      <c r="E26" s="433"/>
      <c r="F26" s="433"/>
      <c r="G26" s="433"/>
      <c r="H26" s="433"/>
      <c r="I26" s="433"/>
      <c r="J26" s="433"/>
      <c r="K26" s="433"/>
      <c r="L26" s="433"/>
      <c r="M26" s="431"/>
      <c r="N26" s="431"/>
      <c r="O26" s="431"/>
      <c r="P26" s="439"/>
      <c r="Q26" s="439"/>
      <c r="R26" s="439"/>
      <c r="S26" s="439"/>
      <c r="T26" s="439"/>
      <c r="U26" s="439"/>
      <c r="V26" s="439"/>
      <c r="W26" s="439"/>
      <c r="X26" s="439"/>
      <c r="Y26" s="439"/>
    </row>
    <row r="27" spans="2:25" ht="20.399999999999999" x14ac:dyDescent="0.3">
      <c r="B27" s="120" t="s">
        <v>243</v>
      </c>
      <c r="C27" s="114">
        <v>1E-3</v>
      </c>
      <c r="D27" s="114">
        <v>1E-3</v>
      </c>
      <c r="E27" s="114">
        <v>1E-3</v>
      </c>
      <c r="F27" s="114">
        <v>1E-3</v>
      </c>
      <c r="G27" s="114">
        <v>1E-3</v>
      </c>
      <c r="H27" s="114" t="s">
        <v>409</v>
      </c>
      <c r="I27" s="114" t="s">
        <v>410</v>
      </c>
      <c r="J27" s="114" t="s">
        <v>409</v>
      </c>
      <c r="K27" s="114" t="s">
        <v>107</v>
      </c>
      <c r="L27" s="114" t="s">
        <v>411</v>
      </c>
      <c r="M27" s="430"/>
      <c r="N27" s="439"/>
      <c r="O27" s="439"/>
      <c r="P27" s="439"/>
      <c r="Q27" s="439"/>
      <c r="R27" s="439"/>
      <c r="S27" s="439"/>
      <c r="T27" s="439"/>
      <c r="U27" s="439"/>
      <c r="V27" s="439"/>
      <c r="W27" s="439"/>
      <c r="X27" s="439"/>
      <c r="Y27" s="439"/>
    </row>
    <row r="28" spans="2:25" ht="30.6" x14ac:dyDescent="0.3">
      <c r="B28" s="120" t="s">
        <v>284</v>
      </c>
      <c r="C28" s="114">
        <v>0.05</v>
      </c>
      <c r="D28" s="114">
        <v>0.05</v>
      </c>
      <c r="E28" s="114">
        <v>0.05</v>
      </c>
      <c r="F28" s="114">
        <v>0.05</v>
      </c>
      <c r="G28" s="114">
        <v>1E-3</v>
      </c>
      <c r="H28" s="114">
        <v>0.05</v>
      </c>
      <c r="I28" s="114">
        <v>1E-3</v>
      </c>
      <c r="J28" s="114">
        <v>0.05</v>
      </c>
      <c r="K28" s="114" t="s">
        <v>412</v>
      </c>
      <c r="L28" s="114" t="s">
        <v>146</v>
      </c>
      <c r="M28" s="430"/>
      <c r="N28" s="439"/>
      <c r="O28" s="439"/>
      <c r="P28" s="439"/>
      <c r="Q28" s="439"/>
      <c r="R28" s="439"/>
      <c r="S28" s="439"/>
      <c r="T28" s="439"/>
      <c r="U28" s="439"/>
      <c r="V28" s="439"/>
      <c r="W28" s="439"/>
      <c r="X28" s="439"/>
      <c r="Y28" s="439"/>
    </row>
    <row r="29" spans="2:25" x14ac:dyDescent="0.3">
      <c r="B29" s="433" t="s">
        <v>99</v>
      </c>
      <c r="C29" s="433"/>
      <c r="D29" s="433"/>
      <c r="E29" s="433"/>
      <c r="F29" s="433"/>
      <c r="G29" s="433"/>
      <c r="H29" s="433"/>
      <c r="I29" s="433"/>
      <c r="J29" s="433"/>
      <c r="K29" s="433"/>
      <c r="L29" s="433"/>
      <c r="M29" s="441"/>
      <c r="N29" s="441"/>
      <c r="O29" s="441"/>
      <c r="P29" s="439"/>
      <c r="Q29" s="439"/>
      <c r="R29" s="439"/>
      <c r="S29" s="439"/>
      <c r="T29" s="439"/>
      <c r="U29" s="439"/>
      <c r="V29" s="439"/>
      <c r="W29" s="439"/>
      <c r="X29" s="439"/>
      <c r="Y29" s="439"/>
    </row>
    <row r="30" spans="2:25" ht="20.399999999999999" x14ac:dyDescent="0.3">
      <c r="B30" s="120" t="s">
        <v>164</v>
      </c>
      <c r="C30" s="114">
        <v>0.46</v>
      </c>
      <c r="D30" s="121">
        <v>0.37</v>
      </c>
      <c r="E30" s="121">
        <v>0.23</v>
      </c>
      <c r="F30" s="121">
        <v>0.2</v>
      </c>
      <c r="G30" s="136">
        <v>0.25</v>
      </c>
      <c r="H30" s="136">
        <v>0.73</v>
      </c>
      <c r="I30" s="136">
        <v>0.13</v>
      </c>
      <c r="J30" s="121">
        <v>0.39</v>
      </c>
      <c r="K30" s="114" t="s">
        <v>102</v>
      </c>
      <c r="L30" s="114" t="s">
        <v>413</v>
      </c>
      <c r="M30" s="430"/>
      <c r="N30" s="430"/>
      <c r="O30" s="439"/>
      <c r="P30" s="439"/>
      <c r="Q30" s="439"/>
      <c r="R30" s="439"/>
      <c r="S30" s="439"/>
      <c r="T30" s="439"/>
      <c r="U30" s="439"/>
      <c r="V30" s="439"/>
      <c r="W30" s="439"/>
      <c r="X30" s="439"/>
      <c r="Y30" s="439"/>
    </row>
    <row r="31" spans="2:25" ht="20.399999999999999" x14ac:dyDescent="0.3">
      <c r="B31" s="120" t="s">
        <v>287</v>
      </c>
      <c r="C31" s="127">
        <v>0.31</v>
      </c>
      <c r="D31" s="121">
        <v>0.25</v>
      </c>
      <c r="E31" s="121">
        <v>0.14000000000000001</v>
      </c>
      <c r="F31" s="121">
        <v>0.11</v>
      </c>
      <c r="G31" s="136">
        <v>0.18</v>
      </c>
      <c r="H31" s="136">
        <v>0.5</v>
      </c>
      <c r="I31" s="136">
        <v>0.08</v>
      </c>
      <c r="J31" s="121">
        <v>0.23</v>
      </c>
      <c r="K31" s="114" t="s">
        <v>414</v>
      </c>
      <c r="L31" s="114" t="s">
        <v>415</v>
      </c>
      <c r="M31" s="430"/>
      <c r="N31" s="430"/>
      <c r="O31" s="439"/>
      <c r="P31" s="439"/>
      <c r="Q31" s="439"/>
      <c r="R31" s="439"/>
      <c r="S31" s="439"/>
      <c r="T31" s="439"/>
      <c r="U31" s="439"/>
      <c r="V31" s="439"/>
      <c r="W31" s="439"/>
      <c r="X31" s="439"/>
      <c r="Y31" s="439"/>
    </row>
    <row r="32" spans="2:25" ht="20.399999999999999" x14ac:dyDescent="0.3">
      <c r="B32" s="120" t="s">
        <v>290</v>
      </c>
      <c r="C32" s="127">
        <v>0.63</v>
      </c>
      <c r="D32" s="121">
        <v>0.41</v>
      </c>
      <c r="E32" s="121">
        <v>0.33</v>
      </c>
      <c r="F32" s="121">
        <v>0.33</v>
      </c>
      <c r="G32" s="136">
        <v>0.22</v>
      </c>
      <c r="H32" s="136">
        <v>0.78</v>
      </c>
      <c r="I32" s="136">
        <v>0.18</v>
      </c>
      <c r="J32" s="121">
        <v>0.64</v>
      </c>
      <c r="K32" s="114" t="s">
        <v>416</v>
      </c>
      <c r="L32" s="114" t="s">
        <v>415</v>
      </c>
      <c r="M32" s="430"/>
      <c r="N32" s="430"/>
      <c r="O32" s="439"/>
      <c r="P32" s="439"/>
      <c r="Q32" s="439"/>
      <c r="R32" s="439"/>
      <c r="S32" s="439"/>
      <c r="T32" s="439"/>
      <c r="U32" s="439"/>
      <c r="V32" s="439"/>
      <c r="W32" s="439"/>
      <c r="X32" s="439"/>
      <c r="Y32" s="439"/>
    </row>
    <row r="33" spans="2:25" ht="20.399999999999999" x14ac:dyDescent="0.3">
      <c r="B33" s="120" t="s">
        <v>292</v>
      </c>
      <c r="C33" s="127">
        <v>0.06</v>
      </c>
      <c r="D33" s="121">
        <v>0.05</v>
      </c>
      <c r="E33" s="121">
        <v>0.03</v>
      </c>
      <c r="F33" s="121">
        <v>0.03</v>
      </c>
      <c r="G33" s="136">
        <v>0.04</v>
      </c>
      <c r="H33" s="136">
        <v>0.1</v>
      </c>
      <c r="I33" s="136">
        <v>0.02</v>
      </c>
      <c r="J33" s="121">
        <v>0.05</v>
      </c>
      <c r="K33" s="114" t="s">
        <v>102</v>
      </c>
      <c r="L33" s="114" t="s">
        <v>415</v>
      </c>
      <c r="M33" s="430"/>
      <c r="N33" s="430"/>
      <c r="O33" s="439"/>
      <c r="P33" s="439"/>
      <c r="Q33" s="439"/>
      <c r="R33" s="439"/>
      <c r="S33" s="439"/>
      <c r="T33" s="439"/>
      <c r="U33" s="439"/>
      <c r="V33" s="439"/>
      <c r="W33" s="439"/>
      <c r="X33" s="439"/>
      <c r="Y33" s="439"/>
    </row>
    <row r="34" spans="2:25" ht="20.399999999999999" x14ac:dyDescent="0.3">
      <c r="B34" s="120" t="s">
        <v>294</v>
      </c>
      <c r="C34" s="114">
        <v>1.5</v>
      </c>
      <c r="D34" s="121">
        <v>1.5</v>
      </c>
      <c r="E34" s="121">
        <v>1.5</v>
      </c>
      <c r="F34" s="121">
        <v>1.5</v>
      </c>
      <c r="G34" s="136">
        <v>0.8</v>
      </c>
      <c r="H34" s="136">
        <v>7.2</v>
      </c>
      <c r="I34" s="136">
        <v>0.8</v>
      </c>
      <c r="J34" s="121">
        <v>7.2</v>
      </c>
      <c r="K34" s="114" t="s">
        <v>417</v>
      </c>
      <c r="L34" s="114" t="s">
        <v>418</v>
      </c>
      <c r="M34" s="430"/>
      <c r="N34" s="430"/>
      <c r="O34" s="439"/>
      <c r="P34" s="439"/>
      <c r="Q34" s="439"/>
      <c r="R34" s="439"/>
      <c r="S34" s="439"/>
      <c r="T34" s="439"/>
      <c r="U34" s="439"/>
      <c r="V34" s="439"/>
      <c r="W34" s="439"/>
      <c r="X34" s="439"/>
      <c r="Y34" s="439"/>
    </row>
    <row r="35" spans="2:25" x14ac:dyDescent="0.3">
      <c r="B35" s="120" t="s">
        <v>249</v>
      </c>
      <c r="C35" s="114">
        <v>1.8</v>
      </c>
      <c r="D35" s="121">
        <v>1.8</v>
      </c>
      <c r="E35" s="121">
        <v>1.8</v>
      </c>
      <c r="F35" s="121">
        <v>1.8</v>
      </c>
      <c r="G35" s="136">
        <v>0.3</v>
      </c>
      <c r="H35" s="136">
        <v>5.6</v>
      </c>
      <c r="I35" s="136">
        <v>0.3</v>
      </c>
      <c r="J35" s="121">
        <v>5.6</v>
      </c>
      <c r="K35" s="114" t="s">
        <v>102</v>
      </c>
      <c r="L35" s="114" t="s">
        <v>419</v>
      </c>
      <c r="M35" s="430"/>
      <c r="N35" s="430"/>
      <c r="O35" s="439"/>
      <c r="P35" s="439"/>
      <c r="Q35" s="439"/>
      <c r="R35" s="439"/>
      <c r="S35" s="439"/>
      <c r="T35" s="439"/>
      <c r="U35" s="439"/>
      <c r="V35" s="439"/>
      <c r="W35" s="439"/>
      <c r="X35" s="439"/>
      <c r="Y35" s="439"/>
    </row>
    <row r="36" spans="2:25" x14ac:dyDescent="0.3">
      <c r="B36" s="442" t="s">
        <v>420</v>
      </c>
      <c r="C36" s="442"/>
      <c r="D36" s="442"/>
      <c r="E36" s="442"/>
      <c r="F36" s="442"/>
      <c r="G36" s="442"/>
      <c r="H36" s="442"/>
      <c r="I36" s="442"/>
      <c r="J36" s="442"/>
      <c r="K36" s="442"/>
      <c r="L36" s="442"/>
      <c r="M36" s="441"/>
      <c r="N36" s="441"/>
      <c r="O36" s="441"/>
      <c r="P36" s="439"/>
      <c r="Q36" s="439"/>
      <c r="R36" s="439"/>
      <c r="S36" s="439"/>
      <c r="T36" s="439"/>
      <c r="U36" s="439"/>
      <c r="V36" s="439"/>
      <c r="W36" s="439"/>
      <c r="X36" s="439"/>
      <c r="Y36" s="439"/>
    </row>
    <row r="37" spans="2:25" ht="20.399999999999999" x14ac:dyDescent="0.3">
      <c r="B37" s="120" t="s">
        <v>297</v>
      </c>
      <c r="C37" s="114">
        <v>3.3</v>
      </c>
      <c r="D37" s="121">
        <v>2.2000000000000002</v>
      </c>
      <c r="E37" s="121">
        <v>1.4</v>
      </c>
      <c r="F37" s="121">
        <v>1.2</v>
      </c>
      <c r="G37" s="136">
        <v>1.5</v>
      </c>
      <c r="H37" s="136">
        <v>4.4000000000000004</v>
      </c>
      <c r="I37" s="136">
        <v>0.8</v>
      </c>
      <c r="J37" s="121">
        <v>2.2999999999999998</v>
      </c>
      <c r="K37" s="114" t="s">
        <v>102</v>
      </c>
      <c r="L37" s="114" t="s">
        <v>413</v>
      </c>
      <c r="M37" s="430"/>
      <c r="N37" s="430"/>
      <c r="O37" s="439"/>
      <c r="P37" s="439"/>
      <c r="Q37" s="439"/>
      <c r="R37" s="439"/>
      <c r="S37" s="439"/>
      <c r="T37" s="439"/>
      <c r="U37" s="439"/>
      <c r="V37" s="439"/>
      <c r="W37" s="439"/>
      <c r="X37" s="439"/>
      <c r="Y37" s="439"/>
    </row>
    <row r="38" spans="2:25" x14ac:dyDescent="0.3">
      <c r="B38" s="444" t="s">
        <v>299</v>
      </c>
      <c r="C38" s="426">
        <v>4500</v>
      </c>
      <c r="D38" s="426">
        <v>5600</v>
      </c>
      <c r="E38" s="426">
        <v>7500</v>
      </c>
      <c r="F38" s="426">
        <v>7500</v>
      </c>
      <c r="G38" s="426">
        <v>1100</v>
      </c>
      <c r="H38" s="426">
        <v>11200</v>
      </c>
      <c r="I38" s="426">
        <v>1500</v>
      </c>
      <c r="J38" s="426">
        <v>15000</v>
      </c>
      <c r="K38" s="426" t="s">
        <v>421</v>
      </c>
      <c r="L38" s="426" t="s">
        <v>422</v>
      </c>
      <c r="M38" s="443"/>
      <c r="N38" s="443"/>
      <c r="O38" s="445"/>
      <c r="P38" s="445"/>
      <c r="Q38" s="445"/>
      <c r="R38" s="445"/>
      <c r="S38" s="445"/>
      <c r="T38" s="445"/>
      <c r="U38" s="445"/>
      <c r="V38" s="445"/>
      <c r="W38" s="445"/>
      <c r="X38" s="445"/>
      <c r="Y38" s="445"/>
    </row>
    <row r="39" spans="2:25" x14ac:dyDescent="0.3">
      <c r="B39" s="444"/>
      <c r="C39" s="426"/>
      <c r="D39" s="426"/>
      <c r="E39" s="426"/>
      <c r="F39" s="426"/>
      <c r="G39" s="426"/>
      <c r="H39" s="426"/>
      <c r="I39" s="426"/>
      <c r="J39" s="426"/>
      <c r="K39" s="426"/>
      <c r="L39" s="426"/>
      <c r="M39" s="443"/>
      <c r="N39" s="443"/>
      <c r="O39" s="445"/>
      <c r="P39" s="445"/>
      <c r="Q39" s="445"/>
      <c r="R39" s="445"/>
      <c r="S39" s="445"/>
      <c r="T39" s="445"/>
      <c r="U39" s="445"/>
      <c r="V39" s="445"/>
      <c r="W39" s="445"/>
      <c r="X39" s="445"/>
      <c r="Y39" s="445"/>
    </row>
    <row r="40" spans="2:25" x14ac:dyDescent="0.3">
      <c r="B40" s="120" t="s">
        <v>301</v>
      </c>
      <c r="C40" s="114">
        <v>9.3000000000000007</v>
      </c>
      <c r="D40" s="114">
        <v>9.3000000000000007</v>
      </c>
      <c r="E40" s="114">
        <v>9.3000000000000007</v>
      </c>
      <c r="F40" s="114">
        <v>9.3000000000000007</v>
      </c>
      <c r="G40" s="114">
        <v>6.98</v>
      </c>
      <c r="H40" s="114">
        <v>11.63</v>
      </c>
      <c r="I40" s="114">
        <v>6.98</v>
      </c>
      <c r="J40" s="114">
        <v>11.63</v>
      </c>
      <c r="K40" s="114" t="s">
        <v>423</v>
      </c>
      <c r="L40" s="114" t="s">
        <v>332</v>
      </c>
      <c r="M40" s="443"/>
      <c r="N40" s="443"/>
      <c r="O40" s="445"/>
      <c r="P40" s="445"/>
      <c r="Q40" s="74"/>
      <c r="R40" s="74"/>
      <c r="S40" s="74"/>
      <c r="T40" s="74"/>
      <c r="U40" s="74"/>
      <c r="V40" s="74"/>
      <c r="W40" s="74"/>
      <c r="X40" s="74"/>
      <c r="Y40" s="74"/>
    </row>
    <row r="41" spans="2:25" x14ac:dyDescent="0.3">
      <c r="B41" s="120" t="s">
        <v>303</v>
      </c>
      <c r="C41" s="114">
        <v>4300</v>
      </c>
      <c r="D41" s="114">
        <v>4300</v>
      </c>
      <c r="E41" s="114">
        <v>4300</v>
      </c>
      <c r="F41" s="114">
        <v>4.3</v>
      </c>
      <c r="G41" s="114">
        <v>3225</v>
      </c>
      <c r="H41" s="114">
        <v>5375</v>
      </c>
      <c r="I41" s="114">
        <v>3225</v>
      </c>
      <c r="J41" s="114">
        <v>5375</v>
      </c>
      <c r="K41" s="114" t="s">
        <v>423</v>
      </c>
      <c r="L41" s="114" t="s">
        <v>332</v>
      </c>
      <c r="M41" s="443"/>
      <c r="N41" s="443"/>
      <c r="O41" s="445"/>
      <c r="P41" s="445"/>
      <c r="Q41" s="74"/>
      <c r="R41" s="74"/>
      <c r="S41" s="74"/>
      <c r="T41" s="74"/>
      <c r="U41" s="74"/>
      <c r="V41" s="74"/>
      <c r="W41" s="74"/>
      <c r="X41" s="74"/>
      <c r="Y41" s="75"/>
    </row>
    <row r="42" spans="2:25" x14ac:dyDescent="0.3">
      <c r="B42" s="120" t="s">
        <v>251</v>
      </c>
      <c r="C42" s="114">
        <v>56</v>
      </c>
      <c r="D42" s="114">
        <v>56</v>
      </c>
      <c r="E42" s="114">
        <v>56</v>
      </c>
      <c r="F42" s="114">
        <v>56</v>
      </c>
      <c r="G42" s="114">
        <v>42</v>
      </c>
      <c r="H42" s="114">
        <v>70</v>
      </c>
      <c r="I42" s="114">
        <v>42</v>
      </c>
      <c r="J42" s="114">
        <v>70</v>
      </c>
      <c r="K42" s="114" t="s">
        <v>423</v>
      </c>
      <c r="L42" s="114" t="s">
        <v>332</v>
      </c>
      <c r="M42" s="443"/>
      <c r="N42" s="443"/>
      <c r="O42" s="445"/>
      <c r="P42" s="445"/>
      <c r="Q42" s="74"/>
      <c r="R42" s="74"/>
      <c r="S42" s="74"/>
      <c r="T42" s="74"/>
      <c r="U42" s="74"/>
      <c r="V42" s="74"/>
      <c r="W42" s="74"/>
      <c r="X42" s="74"/>
      <c r="Y42" s="75"/>
    </row>
    <row r="43" spans="2:25" x14ac:dyDescent="0.3">
      <c r="B43" s="120" t="s">
        <v>304</v>
      </c>
      <c r="C43" s="114">
        <v>26000</v>
      </c>
      <c r="D43" s="114">
        <v>26000</v>
      </c>
      <c r="E43" s="114">
        <v>26000</v>
      </c>
      <c r="F43" s="114">
        <v>26000</v>
      </c>
      <c r="G43" s="114">
        <v>19500</v>
      </c>
      <c r="H43" s="114">
        <v>32500</v>
      </c>
      <c r="I43" s="114">
        <v>19500</v>
      </c>
      <c r="J43" s="114">
        <v>32500</v>
      </c>
      <c r="K43" s="114" t="s">
        <v>423</v>
      </c>
      <c r="L43" s="114"/>
      <c r="M43" s="76"/>
      <c r="N43" s="77"/>
      <c r="O43" s="445"/>
      <c r="P43" s="445"/>
      <c r="Q43" s="74"/>
      <c r="R43" s="74"/>
      <c r="S43" s="74"/>
      <c r="T43" s="74"/>
      <c r="U43" s="74"/>
      <c r="V43" s="74"/>
      <c r="W43" s="74"/>
      <c r="X43" s="74"/>
      <c r="Y43" s="75"/>
    </row>
    <row r="44" spans="2:25" x14ac:dyDescent="0.3">
      <c r="B44" s="72"/>
    </row>
    <row r="45" spans="2:25" x14ac:dyDescent="0.3">
      <c r="B45" s="450" t="s">
        <v>12</v>
      </c>
      <c r="C45" s="450"/>
      <c r="D45" s="430"/>
      <c r="E45" s="430"/>
      <c r="F45" s="430"/>
      <c r="G45" s="430"/>
      <c r="H45" s="430"/>
      <c r="I45" s="430"/>
      <c r="J45" s="430"/>
      <c r="K45" s="430"/>
      <c r="L45" s="430"/>
      <c r="M45" s="443"/>
      <c r="N45" s="443"/>
      <c r="O45" s="445"/>
      <c r="P45" s="445"/>
      <c r="Q45" s="445"/>
      <c r="R45" s="445"/>
      <c r="S45" s="445"/>
      <c r="T45" s="445"/>
      <c r="U45" s="445"/>
      <c r="V45" s="445"/>
      <c r="W45" s="445"/>
      <c r="X45" s="448"/>
    </row>
    <row r="46" spans="2:25" x14ac:dyDescent="0.3">
      <c r="B46" s="450"/>
      <c r="C46" s="450"/>
      <c r="D46" s="430"/>
      <c r="E46" s="430"/>
      <c r="F46" s="430"/>
      <c r="G46" s="430"/>
      <c r="H46" s="430"/>
      <c r="I46" s="430"/>
      <c r="J46" s="430"/>
      <c r="K46" s="430"/>
      <c r="L46" s="430"/>
      <c r="M46" s="443"/>
      <c r="N46" s="443"/>
      <c r="O46" s="445"/>
      <c r="P46" s="445"/>
      <c r="Q46" s="445"/>
      <c r="R46" s="445"/>
      <c r="S46" s="445"/>
      <c r="T46" s="445"/>
      <c r="U46" s="445"/>
      <c r="V46" s="445"/>
      <c r="W46" s="445"/>
      <c r="X46" s="448"/>
    </row>
    <row r="47" spans="2:25" x14ac:dyDescent="0.3">
      <c r="B47" s="87" t="s">
        <v>13</v>
      </c>
      <c r="C47" s="443" t="s">
        <v>424</v>
      </c>
      <c r="D47" s="443"/>
      <c r="E47" s="443"/>
      <c r="F47" s="443"/>
      <c r="G47" s="443"/>
      <c r="H47" s="443"/>
      <c r="I47" s="443"/>
      <c r="J47" s="443"/>
      <c r="K47" s="443"/>
      <c r="L47" s="443"/>
      <c r="M47" s="443"/>
      <c r="N47" s="73"/>
      <c r="O47" s="74"/>
      <c r="P47" s="74"/>
      <c r="Q47" s="74"/>
      <c r="R47" s="74"/>
      <c r="S47" s="74"/>
      <c r="T47" s="74"/>
      <c r="U47" s="74"/>
      <c r="V47" s="74"/>
      <c r="W47" s="74"/>
      <c r="X47" s="75"/>
    </row>
    <row r="48" spans="2:25" x14ac:dyDescent="0.3">
      <c r="B48" s="87" t="s">
        <v>5</v>
      </c>
      <c r="C48" s="443" t="s">
        <v>425</v>
      </c>
      <c r="D48" s="443"/>
      <c r="E48" s="443"/>
      <c r="F48" s="443"/>
      <c r="G48" s="443"/>
      <c r="H48" s="443"/>
      <c r="I48" s="443"/>
      <c r="J48" s="443"/>
      <c r="K48" s="443"/>
      <c r="L48" s="443"/>
      <c r="M48" s="443"/>
      <c r="N48" s="73"/>
      <c r="O48" s="74"/>
      <c r="P48" s="74"/>
      <c r="Q48" s="74"/>
      <c r="R48" s="74"/>
      <c r="S48" s="74"/>
      <c r="T48" s="74"/>
      <c r="U48" s="74"/>
      <c r="V48" s="74"/>
      <c r="W48" s="74"/>
      <c r="X48" s="75"/>
    </row>
    <row r="49" spans="2:24" x14ac:dyDescent="0.3">
      <c r="B49" s="87" t="s">
        <v>8</v>
      </c>
      <c r="C49" s="443" t="s">
        <v>426</v>
      </c>
      <c r="D49" s="443"/>
      <c r="E49" s="443"/>
      <c r="F49" s="443"/>
      <c r="G49" s="443"/>
      <c r="H49" s="443"/>
      <c r="I49" s="443"/>
      <c r="J49" s="443"/>
      <c r="K49" s="443"/>
      <c r="L49" s="443"/>
      <c r="M49" s="443"/>
      <c r="N49" s="73"/>
      <c r="O49" s="74"/>
      <c r="P49" s="74"/>
      <c r="Q49" s="74"/>
      <c r="R49" s="74"/>
      <c r="S49" s="74"/>
      <c r="T49" s="74"/>
      <c r="U49" s="74"/>
      <c r="V49" s="74"/>
      <c r="W49" s="74"/>
      <c r="X49" s="75"/>
    </row>
    <row r="50" spans="2:24" ht="18" customHeight="1" x14ac:dyDescent="0.3">
      <c r="B50" s="87" t="s">
        <v>10</v>
      </c>
      <c r="C50" s="443" t="s">
        <v>427</v>
      </c>
      <c r="D50" s="443"/>
      <c r="E50" s="443"/>
      <c r="F50" s="443"/>
      <c r="G50" s="443"/>
      <c r="H50" s="443"/>
      <c r="I50" s="443"/>
      <c r="J50" s="443"/>
      <c r="K50" s="443"/>
      <c r="L50" s="443"/>
      <c r="M50" s="443"/>
      <c r="N50" s="73"/>
      <c r="O50" s="74"/>
      <c r="P50" s="74"/>
      <c r="Q50" s="74"/>
      <c r="R50" s="74"/>
      <c r="S50" s="74"/>
      <c r="T50" s="74"/>
      <c r="U50" s="74"/>
      <c r="V50" s="74"/>
      <c r="W50" s="74"/>
      <c r="X50" s="75"/>
    </row>
    <row r="51" spans="2:24" x14ac:dyDescent="0.3">
      <c r="B51" s="87" t="s">
        <v>14</v>
      </c>
      <c r="C51" s="443" t="s">
        <v>428</v>
      </c>
      <c r="D51" s="443"/>
      <c r="E51" s="443"/>
      <c r="F51" s="443"/>
      <c r="G51" s="443"/>
      <c r="H51" s="443"/>
      <c r="I51" s="443"/>
      <c r="J51" s="443"/>
      <c r="K51" s="443"/>
      <c r="L51" s="443"/>
      <c r="M51" s="443"/>
      <c r="N51" s="73"/>
      <c r="O51" s="74"/>
      <c r="P51" s="74"/>
      <c r="Q51" s="74"/>
      <c r="R51" s="74"/>
      <c r="S51" s="74"/>
      <c r="T51" s="74"/>
      <c r="U51" s="74"/>
      <c r="V51" s="74"/>
      <c r="W51" s="74"/>
      <c r="X51" s="75"/>
    </row>
    <row r="52" spans="2:24" x14ac:dyDescent="0.3">
      <c r="B52" s="451" t="s">
        <v>15</v>
      </c>
      <c r="C52" s="443" t="s">
        <v>429</v>
      </c>
      <c r="D52" s="443"/>
      <c r="E52" s="443"/>
      <c r="F52" s="443"/>
      <c r="G52" s="443"/>
      <c r="H52" s="443"/>
      <c r="I52" s="443"/>
      <c r="J52" s="443"/>
      <c r="K52" s="443"/>
      <c r="L52" s="443"/>
      <c r="M52" s="443"/>
      <c r="N52" s="443"/>
      <c r="O52" s="445"/>
      <c r="P52" s="445"/>
      <c r="Q52" s="445"/>
      <c r="R52" s="445"/>
      <c r="S52" s="445"/>
      <c r="T52" s="445"/>
      <c r="U52" s="445"/>
      <c r="V52" s="445"/>
      <c r="W52" s="445"/>
      <c r="X52" s="448"/>
    </row>
    <row r="53" spans="2:24" x14ac:dyDescent="0.3">
      <c r="B53" s="451"/>
      <c r="C53" s="443"/>
      <c r="D53" s="443"/>
      <c r="E53" s="443"/>
      <c r="F53" s="443"/>
      <c r="G53" s="443"/>
      <c r="H53" s="443"/>
      <c r="I53" s="443"/>
      <c r="J53" s="443"/>
      <c r="K53" s="443"/>
      <c r="L53" s="443"/>
      <c r="M53" s="443"/>
      <c r="N53" s="443"/>
      <c r="O53" s="445"/>
      <c r="P53" s="445"/>
      <c r="Q53" s="445"/>
      <c r="R53" s="445"/>
      <c r="S53" s="445"/>
      <c r="T53" s="445"/>
      <c r="U53" s="445"/>
      <c r="V53" s="445"/>
      <c r="W53" s="445"/>
      <c r="X53" s="448"/>
    </row>
    <row r="54" spans="2:24" x14ac:dyDescent="0.3">
      <c r="B54" s="87" t="s">
        <v>102</v>
      </c>
      <c r="C54" s="443" t="s">
        <v>430</v>
      </c>
      <c r="D54" s="443"/>
      <c r="E54" s="443"/>
      <c r="F54" s="443"/>
      <c r="G54" s="443"/>
      <c r="H54" s="443"/>
      <c r="I54" s="443"/>
      <c r="J54" s="443"/>
      <c r="K54" s="443"/>
      <c r="L54" s="443"/>
      <c r="M54" s="443"/>
      <c r="N54" s="73"/>
      <c r="O54" s="74"/>
      <c r="P54" s="74"/>
      <c r="Q54" s="74"/>
      <c r="R54" s="74"/>
      <c r="S54" s="74"/>
      <c r="T54" s="74"/>
      <c r="U54" s="74"/>
      <c r="V54" s="74"/>
      <c r="W54" s="74"/>
      <c r="X54" s="75"/>
    </row>
    <row r="55" spans="2:24" x14ac:dyDescent="0.3">
      <c r="B55" s="87" t="s">
        <v>107</v>
      </c>
      <c r="C55" s="443" t="s">
        <v>431</v>
      </c>
      <c r="D55" s="443"/>
      <c r="E55" s="443"/>
      <c r="F55" s="443"/>
      <c r="G55" s="443"/>
      <c r="H55" s="443"/>
      <c r="I55" s="443"/>
      <c r="J55" s="443"/>
      <c r="K55" s="443"/>
      <c r="L55" s="443"/>
      <c r="M55" s="443"/>
      <c r="N55" s="73"/>
      <c r="O55" s="74"/>
      <c r="P55" s="74"/>
      <c r="Q55" s="74"/>
      <c r="R55" s="74"/>
      <c r="S55" s="74"/>
      <c r="T55" s="74"/>
      <c r="U55" s="74"/>
      <c r="V55" s="74"/>
      <c r="W55" s="74"/>
      <c r="X55" s="75"/>
    </row>
    <row r="56" spans="2:24" x14ac:dyDescent="0.3">
      <c r="B56" s="87" t="s">
        <v>116</v>
      </c>
      <c r="C56" s="448" t="s">
        <v>432</v>
      </c>
      <c r="D56" s="448"/>
      <c r="E56" s="448"/>
      <c r="F56" s="448"/>
      <c r="G56" s="448"/>
      <c r="H56" s="448"/>
      <c r="I56" s="448"/>
      <c r="J56" s="448"/>
      <c r="K56" s="448"/>
      <c r="L56" s="448"/>
      <c r="M56" s="448"/>
      <c r="N56" s="75"/>
      <c r="O56" s="74"/>
      <c r="P56" s="74"/>
      <c r="Q56" s="74"/>
      <c r="R56" s="74"/>
      <c r="S56" s="74"/>
      <c r="T56" s="74"/>
      <c r="U56" s="74"/>
      <c r="V56" s="74"/>
      <c r="W56" s="74"/>
      <c r="X56" s="75"/>
    </row>
    <row r="57" spans="2:24" x14ac:dyDescent="0.3">
      <c r="B57" s="87" t="s">
        <v>124</v>
      </c>
      <c r="C57" s="448" t="s">
        <v>433</v>
      </c>
      <c r="D57" s="448"/>
      <c r="E57" s="448"/>
      <c r="F57" s="448"/>
      <c r="G57" s="448"/>
      <c r="H57" s="448"/>
      <c r="I57" s="448"/>
      <c r="J57" s="448"/>
      <c r="K57" s="448"/>
      <c r="L57" s="448"/>
      <c r="M57" s="448"/>
      <c r="N57" s="75"/>
      <c r="O57" s="74"/>
      <c r="P57" s="74"/>
      <c r="Q57" s="74"/>
      <c r="R57" s="74"/>
      <c r="S57" s="74"/>
      <c r="T57" s="74"/>
      <c r="U57" s="74"/>
      <c r="V57" s="74"/>
      <c r="W57" s="74"/>
      <c r="X57" s="75"/>
    </row>
    <row r="58" spans="2:24" x14ac:dyDescent="0.3">
      <c r="B58" s="87" t="s">
        <v>193</v>
      </c>
      <c r="C58" s="443" t="s">
        <v>434</v>
      </c>
      <c r="D58" s="443"/>
      <c r="E58" s="443"/>
      <c r="F58" s="443"/>
      <c r="G58" s="443"/>
      <c r="H58" s="443"/>
      <c r="I58" s="443"/>
      <c r="J58" s="443"/>
      <c r="K58" s="443"/>
      <c r="L58" s="443"/>
      <c r="M58" s="443"/>
      <c r="N58" s="73"/>
      <c r="O58" s="74"/>
      <c r="P58" s="74"/>
      <c r="Q58" s="74"/>
      <c r="R58" s="74"/>
      <c r="S58" s="74"/>
      <c r="T58" s="74"/>
      <c r="U58" s="74"/>
      <c r="V58" s="74"/>
      <c r="W58" s="74"/>
      <c r="X58" s="75"/>
    </row>
    <row r="59" spans="2:24" x14ac:dyDescent="0.3">
      <c r="B59" s="87" t="s">
        <v>316</v>
      </c>
      <c r="C59" s="443" t="s">
        <v>435</v>
      </c>
      <c r="D59" s="443"/>
      <c r="E59" s="443"/>
      <c r="F59" s="443"/>
      <c r="G59" s="443"/>
      <c r="H59" s="443"/>
      <c r="I59" s="443"/>
      <c r="J59" s="443"/>
      <c r="K59" s="443"/>
      <c r="L59" s="443"/>
      <c r="M59" s="443"/>
      <c r="N59" s="73"/>
      <c r="O59" s="74"/>
      <c r="P59" s="74"/>
      <c r="Q59" s="74"/>
      <c r="R59" s="74"/>
      <c r="S59" s="74"/>
      <c r="T59" s="74"/>
      <c r="U59" s="74"/>
      <c r="V59" s="74"/>
      <c r="W59" s="74"/>
      <c r="X59" s="75"/>
    </row>
    <row r="60" spans="2:24" x14ac:dyDescent="0.3">
      <c r="B60" s="87" t="s">
        <v>318</v>
      </c>
      <c r="C60" s="443" t="s">
        <v>436</v>
      </c>
      <c r="D60" s="443"/>
      <c r="E60" s="443"/>
      <c r="F60" s="443"/>
      <c r="G60" s="443"/>
      <c r="H60" s="443"/>
      <c r="I60" s="443"/>
      <c r="J60" s="443"/>
      <c r="K60" s="443"/>
      <c r="L60" s="443"/>
      <c r="M60" s="443"/>
      <c r="N60" s="73"/>
      <c r="O60" s="74"/>
      <c r="P60" s="74"/>
      <c r="Q60" s="74"/>
      <c r="R60" s="74"/>
      <c r="S60" s="74"/>
      <c r="T60" s="74"/>
      <c r="U60" s="74"/>
      <c r="V60" s="74"/>
      <c r="W60" s="74"/>
      <c r="X60" s="75"/>
    </row>
    <row r="61" spans="2:24" x14ac:dyDescent="0.3">
      <c r="B61" s="87" t="s">
        <v>437</v>
      </c>
      <c r="C61" s="443" t="s">
        <v>438</v>
      </c>
      <c r="D61" s="443"/>
      <c r="E61" s="443"/>
      <c r="F61" s="443"/>
      <c r="G61" s="443"/>
      <c r="H61" s="443"/>
      <c r="I61" s="443"/>
      <c r="J61" s="443"/>
      <c r="K61" s="443"/>
      <c r="L61" s="443"/>
      <c r="M61" s="443"/>
      <c r="N61" s="73"/>
      <c r="O61" s="74"/>
      <c r="P61" s="74"/>
      <c r="Q61" s="74"/>
      <c r="R61" s="74"/>
      <c r="S61" s="74"/>
      <c r="T61" s="74"/>
      <c r="U61" s="74"/>
      <c r="V61" s="74"/>
      <c r="W61" s="74"/>
      <c r="X61" s="75"/>
    </row>
    <row r="62" spans="2:24" x14ac:dyDescent="0.3">
      <c r="B62" s="87" t="s">
        <v>439</v>
      </c>
      <c r="C62" s="443" t="s">
        <v>440</v>
      </c>
      <c r="D62" s="443"/>
      <c r="E62" s="443"/>
      <c r="F62" s="443"/>
      <c r="G62" s="443"/>
      <c r="H62" s="443"/>
      <c r="I62" s="443"/>
      <c r="J62" s="443"/>
      <c r="K62" s="443"/>
      <c r="L62" s="443"/>
      <c r="M62" s="443"/>
      <c r="N62" s="73"/>
      <c r="O62" s="74"/>
      <c r="P62" s="74"/>
      <c r="Q62" s="74"/>
      <c r="R62" s="74"/>
      <c r="S62" s="74"/>
      <c r="T62" s="74"/>
      <c r="U62" s="74"/>
      <c r="V62" s="74"/>
      <c r="W62" s="74"/>
      <c r="X62" s="75"/>
    </row>
    <row r="63" spans="2:24" x14ac:dyDescent="0.3">
      <c r="B63" s="87" t="s">
        <v>441</v>
      </c>
      <c r="C63" s="443" t="s">
        <v>442</v>
      </c>
      <c r="D63" s="443"/>
      <c r="E63" s="443"/>
      <c r="F63" s="443"/>
      <c r="G63" s="443"/>
      <c r="H63" s="443"/>
      <c r="I63" s="443"/>
      <c r="J63" s="443"/>
      <c r="K63" s="443"/>
      <c r="L63" s="443"/>
      <c r="M63" s="443"/>
      <c r="N63" s="73"/>
      <c r="O63" s="74"/>
      <c r="P63" s="74"/>
      <c r="Q63" s="74"/>
      <c r="R63" s="74"/>
      <c r="S63" s="74"/>
      <c r="T63" s="74"/>
      <c r="U63" s="74"/>
      <c r="V63" s="74"/>
      <c r="W63" s="74"/>
      <c r="X63" s="75"/>
    </row>
    <row r="64" spans="2:24" x14ac:dyDescent="0.3">
      <c r="B64" s="87" t="s">
        <v>408</v>
      </c>
      <c r="C64" s="443" t="s">
        <v>319</v>
      </c>
      <c r="D64" s="443"/>
      <c r="E64" s="443"/>
      <c r="F64" s="443"/>
      <c r="G64" s="443"/>
      <c r="H64" s="443"/>
      <c r="I64" s="443"/>
      <c r="J64" s="443"/>
      <c r="K64" s="443"/>
      <c r="L64" s="443"/>
      <c r="M64" s="443"/>
      <c r="N64" s="73"/>
      <c r="O64" s="74"/>
      <c r="P64" s="74"/>
      <c r="Q64" s="74"/>
      <c r="R64" s="74"/>
      <c r="S64" s="74"/>
      <c r="T64" s="74"/>
      <c r="U64" s="74"/>
      <c r="V64" s="74"/>
      <c r="W64" s="74"/>
      <c r="X64" s="75"/>
    </row>
    <row r="65" spans="2:24" x14ac:dyDescent="0.3">
      <c r="B65" s="78"/>
      <c r="C65" s="78"/>
      <c r="D65" s="78"/>
      <c r="E65" s="78"/>
      <c r="F65" s="78"/>
      <c r="G65" s="78"/>
      <c r="H65" s="78"/>
      <c r="I65" s="78"/>
      <c r="J65" s="78"/>
      <c r="K65" s="78"/>
      <c r="L65" s="78"/>
      <c r="M65" s="78"/>
      <c r="N65" s="78"/>
      <c r="O65" s="78"/>
      <c r="P65" s="78"/>
      <c r="Q65" s="78"/>
      <c r="R65" s="78"/>
      <c r="S65" s="78"/>
      <c r="T65" s="78"/>
      <c r="U65" s="78"/>
      <c r="V65" s="78"/>
      <c r="W65" s="78"/>
      <c r="X65" s="78"/>
    </row>
    <row r="67" spans="2:24" x14ac:dyDescent="0.3">
      <c r="B67" s="72"/>
    </row>
    <row r="68" spans="2:24" x14ac:dyDescent="0.3">
      <c r="B68" s="72"/>
    </row>
    <row r="69" spans="2:24" x14ac:dyDescent="0.3">
      <c r="B69" s="88"/>
    </row>
    <row r="70" spans="2:24" ht="17.399999999999999" x14ac:dyDescent="0.3">
      <c r="B70" s="81" t="s">
        <v>118</v>
      </c>
      <c r="C70" s="84"/>
    </row>
    <row r="71" spans="2:24" x14ac:dyDescent="0.3">
      <c r="B71" s="80" t="s">
        <v>277</v>
      </c>
      <c r="C71" s="80" t="s">
        <v>443</v>
      </c>
    </row>
    <row r="72" spans="2:24" x14ac:dyDescent="0.3">
      <c r="B72" s="80" t="s">
        <v>321</v>
      </c>
      <c r="C72" s="80" t="s">
        <v>331</v>
      </c>
    </row>
    <row r="73" spans="2:24" x14ac:dyDescent="0.3">
      <c r="B73" s="80" t="s">
        <v>144</v>
      </c>
      <c r="C73" s="80" t="s">
        <v>335</v>
      </c>
    </row>
    <row r="74" spans="2:24" x14ac:dyDescent="0.3">
      <c r="B74" s="80" t="s">
        <v>272</v>
      </c>
      <c r="C74" s="80" t="s">
        <v>444</v>
      </c>
    </row>
    <row r="75" spans="2:24" x14ac:dyDescent="0.3">
      <c r="B75" s="80" t="s">
        <v>325</v>
      </c>
      <c r="C75" s="80" t="s">
        <v>445</v>
      </c>
    </row>
    <row r="76" spans="2:24" x14ac:dyDescent="0.3">
      <c r="B76" s="80" t="s">
        <v>327</v>
      </c>
      <c r="C76" s="80" t="s">
        <v>446</v>
      </c>
    </row>
    <row r="77" spans="2:24" x14ac:dyDescent="0.3">
      <c r="B77" s="80" t="s">
        <v>149</v>
      </c>
      <c r="C77" s="80" t="s">
        <v>447</v>
      </c>
    </row>
    <row r="78" spans="2:24" x14ac:dyDescent="0.3">
      <c r="B78" s="80" t="s">
        <v>156</v>
      </c>
      <c r="C78" s="80" t="s">
        <v>448</v>
      </c>
    </row>
    <row r="79" spans="2:24" x14ac:dyDescent="0.3">
      <c r="B79" s="80" t="s">
        <v>146</v>
      </c>
      <c r="C79" s="80" t="s">
        <v>449</v>
      </c>
    </row>
    <row r="80" spans="2:24" x14ac:dyDescent="0.3">
      <c r="B80" s="80" t="s">
        <v>332</v>
      </c>
      <c r="C80" s="80" t="s">
        <v>450</v>
      </c>
    </row>
    <row r="81" spans="2:3" x14ac:dyDescent="0.3">
      <c r="B81" s="80" t="s">
        <v>334</v>
      </c>
      <c r="C81" s="80" t="s">
        <v>451</v>
      </c>
    </row>
    <row r="82" spans="2:3" x14ac:dyDescent="0.3">
      <c r="B82" s="80" t="s">
        <v>336</v>
      </c>
      <c r="C82" s="80" t="s">
        <v>452</v>
      </c>
    </row>
    <row r="83" spans="2:3" x14ac:dyDescent="0.3">
      <c r="B83" s="80" t="s">
        <v>338</v>
      </c>
      <c r="C83" s="80" t="s">
        <v>453</v>
      </c>
    </row>
    <row r="84" spans="2:3" x14ac:dyDescent="0.3">
      <c r="B84" s="80" t="s">
        <v>340</v>
      </c>
      <c r="C84" s="80" t="s">
        <v>454</v>
      </c>
    </row>
    <row r="85" spans="2:3" x14ac:dyDescent="0.3">
      <c r="B85" s="80" t="s">
        <v>342</v>
      </c>
      <c r="C85" s="80" t="s">
        <v>455</v>
      </c>
    </row>
    <row r="86" spans="2:3" x14ac:dyDescent="0.3">
      <c r="B86" s="80" t="s">
        <v>239</v>
      </c>
      <c r="C86" s="80" t="s">
        <v>456</v>
      </c>
    </row>
    <row r="87" spans="2:3" x14ac:dyDescent="0.3">
      <c r="B87" s="80" t="s">
        <v>240</v>
      </c>
      <c r="C87" s="80" t="s">
        <v>457</v>
      </c>
    </row>
    <row r="88" spans="2:3" x14ac:dyDescent="0.3">
      <c r="B88" s="80" t="s">
        <v>247</v>
      </c>
      <c r="C88" s="80" t="s">
        <v>458</v>
      </c>
    </row>
    <row r="89" spans="2:3" x14ac:dyDescent="0.3">
      <c r="B89" s="80" t="s">
        <v>293</v>
      </c>
      <c r="C89" s="80" t="s">
        <v>459</v>
      </c>
    </row>
    <row r="90" spans="2:3" x14ac:dyDescent="0.3">
      <c r="B90" s="80" t="s">
        <v>175</v>
      </c>
      <c r="C90" s="80" t="s">
        <v>460</v>
      </c>
    </row>
    <row r="91" spans="2:3" x14ac:dyDescent="0.3">
      <c r="B91" s="80" t="s">
        <v>349</v>
      </c>
      <c r="C91" s="80" t="s">
        <v>461</v>
      </c>
    </row>
    <row r="92" spans="2:3" x14ac:dyDescent="0.3">
      <c r="B92" s="80" t="s">
        <v>351</v>
      </c>
      <c r="C92" s="80" t="s">
        <v>462</v>
      </c>
    </row>
    <row r="93" spans="2:3" x14ac:dyDescent="0.3">
      <c r="B93" s="80" t="s">
        <v>168</v>
      </c>
      <c r="C93" s="80" t="s">
        <v>354</v>
      </c>
    </row>
    <row r="94" spans="2:3" x14ac:dyDescent="0.3">
      <c r="B94" s="80" t="s">
        <v>170</v>
      </c>
      <c r="C94" s="80" t="s">
        <v>463</v>
      </c>
    </row>
    <row r="95" spans="2:3" x14ac:dyDescent="0.3">
      <c r="B95" s="80" t="s">
        <v>355</v>
      </c>
      <c r="C95" s="80" t="s">
        <v>464</v>
      </c>
    </row>
    <row r="96" spans="2:3" x14ac:dyDescent="0.3">
      <c r="B96" s="80" t="s">
        <v>357</v>
      </c>
      <c r="C96" s="80" t="s">
        <v>352</v>
      </c>
    </row>
    <row r="97" spans="2:3" x14ac:dyDescent="0.3">
      <c r="B97" s="80" t="s">
        <v>152</v>
      </c>
      <c r="C97" s="80" t="s">
        <v>465</v>
      </c>
    </row>
    <row r="98" spans="2:3" x14ac:dyDescent="0.3">
      <c r="B98" s="80" t="s">
        <v>360</v>
      </c>
      <c r="C98" s="80" t="s">
        <v>466</v>
      </c>
    </row>
    <row r="99" spans="2:3" x14ac:dyDescent="0.3">
      <c r="B99" s="80" t="s">
        <v>362</v>
      </c>
      <c r="C99" s="80" t="s">
        <v>467</v>
      </c>
    </row>
    <row r="100" spans="2:3" x14ac:dyDescent="0.3">
      <c r="B100" s="80" t="s">
        <v>364</v>
      </c>
      <c r="C100" s="80" t="s">
        <v>468</v>
      </c>
    </row>
    <row r="101" spans="2:3" x14ac:dyDescent="0.3">
      <c r="B101" s="84"/>
      <c r="C101" s="84"/>
    </row>
    <row r="102" spans="2:3" x14ac:dyDescent="0.3">
      <c r="B102" s="80"/>
    </row>
  </sheetData>
  <mergeCells count="198">
    <mergeCell ref="C63:M63"/>
    <mergeCell ref="C64:M64"/>
    <mergeCell ref="C57:M57"/>
    <mergeCell ref="C58:M58"/>
    <mergeCell ref="C59:M59"/>
    <mergeCell ref="C60:M60"/>
    <mergeCell ref="C61:M61"/>
    <mergeCell ref="C62:M62"/>
    <mergeCell ref="V52:V53"/>
    <mergeCell ref="W52:W53"/>
    <mergeCell ref="X52:X53"/>
    <mergeCell ref="C54:M54"/>
    <mergeCell ref="C55:M55"/>
    <mergeCell ref="C56:M56"/>
    <mergeCell ref="P52:P53"/>
    <mergeCell ref="Q52:Q53"/>
    <mergeCell ref="R52:R53"/>
    <mergeCell ref="S52:S53"/>
    <mergeCell ref="T52:T53"/>
    <mergeCell ref="U52:U53"/>
    <mergeCell ref="C50:M50"/>
    <mergeCell ref="C51:M51"/>
    <mergeCell ref="B52:B53"/>
    <mergeCell ref="C52:M53"/>
    <mergeCell ref="N52:N53"/>
    <mergeCell ref="O52:O53"/>
    <mergeCell ref="V45:V46"/>
    <mergeCell ref="W45:W46"/>
    <mergeCell ref="X45:X46"/>
    <mergeCell ref="C47:M47"/>
    <mergeCell ref="C48:M48"/>
    <mergeCell ref="C49:M49"/>
    <mergeCell ref="P45:P46"/>
    <mergeCell ref="Q45:Q46"/>
    <mergeCell ref="R45:R46"/>
    <mergeCell ref="S45:S46"/>
    <mergeCell ref="T45:T46"/>
    <mergeCell ref="U45:U46"/>
    <mergeCell ref="J45:J46"/>
    <mergeCell ref="K45:K46"/>
    <mergeCell ref="L45:L46"/>
    <mergeCell ref="M45:M46"/>
    <mergeCell ref="N45:N46"/>
    <mergeCell ref="O45:O46"/>
    <mergeCell ref="M40:N40"/>
    <mergeCell ref="O40:P40"/>
    <mergeCell ref="M38:N39"/>
    <mergeCell ref="O38:P39"/>
    <mergeCell ref="Q38:Q39"/>
    <mergeCell ref="R38:R39"/>
    <mergeCell ref="S38:S39"/>
    <mergeCell ref="T38:T39"/>
    <mergeCell ref="B45:C46"/>
    <mergeCell ref="D45:D46"/>
    <mergeCell ref="E45:E46"/>
    <mergeCell ref="F45:F46"/>
    <mergeCell ref="G45:G46"/>
    <mergeCell ref="H45:H46"/>
    <mergeCell ref="I45:I46"/>
    <mergeCell ref="O43:P43"/>
    <mergeCell ref="M41:N41"/>
    <mergeCell ref="O41:P41"/>
    <mergeCell ref="M42:N42"/>
    <mergeCell ref="O42:P42"/>
    <mergeCell ref="G38:G39"/>
    <mergeCell ref="H38:H39"/>
    <mergeCell ref="I38:I39"/>
    <mergeCell ref="J38:J39"/>
    <mergeCell ref="K38:K39"/>
    <mergeCell ref="L38:L39"/>
    <mergeCell ref="B36:L36"/>
    <mergeCell ref="M36:O36"/>
    <mergeCell ref="P36:Y36"/>
    <mergeCell ref="M37:N37"/>
    <mergeCell ref="O37:Y37"/>
    <mergeCell ref="B38:B39"/>
    <mergeCell ref="C38:C39"/>
    <mergeCell ref="D38:D39"/>
    <mergeCell ref="E38:E39"/>
    <mergeCell ref="F38:F39"/>
    <mergeCell ref="U38:U39"/>
    <mergeCell ref="V38:V39"/>
    <mergeCell ref="W38:W39"/>
    <mergeCell ref="X38:X39"/>
    <mergeCell ref="Y38:Y39"/>
    <mergeCell ref="M34:N34"/>
    <mergeCell ref="O34:Y34"/>
    <mergeCell ref="M35:N35"/>
    <mergeCell ref="O35:Y35"/>
    <mergeCell ref="M31:N31"/>
    <mergeCell ref="O31:Y31"/>
    <mergeCell ref="M32:N32"/>
    <mergeCell ref="O32:Y32"/>
    <mergeCell ref="M33:N33"/>
    <mergeCell ref="O33:Y33"/>
    <mergeCell ref="B29:L29"/>
    <mergeCell ref="M29:O29"/>
    <mergeCell ref="P29:Y29"/>
    <mergeCell ref="M30:N30"/>
    <mergeCell ref="O30:Y30"/>
    <mergeCell ref="B25:L26"/>
    <mergeCell ref="M25:O26"/>
    <mergeCell ref="P25:Y26"/>
    <mergeCell ref="M27:M28"/>
    <mergeCell ref="N27:Y27"/>
    <mergeCell ref="N28:Y28"/>
    <mergeCell ref="M23:N23"/>
    <mergeCell ref="O23:Y23"/>
    <mergeCell ref="M24:N24"/>
    <mergeCell ref="O24:Y24"/>
    <mergeCell ref="M20:N20"/>
    <mergeCell ref="O20:Y20"/>
    <mergeCell ref="M21:N21"/>
    <mergeCell ref="O21:Y21"/>
    <mergeCell ref="M22:N22"/>
    <mergeCell ref="O22:Y22"/>
    <mergeCell ref="M17:N17"/>
    <mergeCell ref="O17:Y17"/>
    <mergeCell ref="M18:N18"/>
    <mergeCell ref="O18:Y18"/>
    <mergeCell ref="M19:N19"/>
    <mergeCell ref="O19:Y19"/>
    <mergeCell ref="H15:H16"/>
    <mergeCell ref="I15:I16"/>
    <mergeCell ref="J15:J16"/>
    <mergeCell ref="K15:K16"/>
    <mergeCell ref="L15:L16"/>
    <mergeCell ref="M15:N16"/>
    <mergeCell ref="I9:I10"/>
    <mergeCell ref="J9:J10"/>
    <mergeCell ref="K13:K14"/>
    <mergeCell ref="L13:L14"/>
    <mergeCell ref="M13:N14"/>
    <mergeCell ref="O13:Y14"/>
    <mergeCell ref="B15:B16"/>
    <mergeCell ref="C15:C16"/>
    <mergeCell ref="D15:D16"/>
    <mergeCell ref="E15:E16"/>
    <mergeCell ref="F15:F16"/>
    <mergeCell ref="G15:G16"/>
    <mergeCell ref="O15:Y16"/>
    <mergeCell ref="B13:B14"/>
    <mergeCell ref="C13:C14"/>
    <mergeCell ref="D13:D14"/>
    <mergeCell ref="E13:E14"/>
    <mergeCell ref="F13:F14"/>
    <mergeCell ref="G13:G14"/>
    <mergeCell ref="H13:H14"/>
    <mergeCell ref="I13:I14"/>
    <mergeCell ref="J13:J14"/>
    <mergeCell ref="O4:Y5"/>
    <mergeCell ref="M6:N6"/>
    <mergeCell ref="O6:Y6"/>
    <mergeCell ref="K9:K10"/>
    <mergeCell ref="L9:L10"/>
    <mergeCell ref="M9:N10"/>
    <mergeCell ref="O9:Y10"/>
    <mergeCell ref="B11:B12"/>
    <mergeCell ref="C11:C12"/>
    <mergeCell ref="D11:D12"/>
    <mergeCell ref="E11:E12"/>
    <mergeCell ref="F11:F12"/>
    <mergeCell ref="G11:G12"/>
    <mergeCell ref="O11:Y12"/>
    <mergeCell ref="H11:H12"/>
    <mergeCell ref="I11:I12"/>
    <mergeCell ref="J11:J12"/>
    <mergeCell ref="K11:K12"/>
    <mergeCell ref="L11:L12"/>
    <mergeCell ref="M11:N12"/>
    <mergeCell ref="B9:B10"/>
    <mergeCell ref="C9:F10"/>
    <mergeCell ref="G9:G10"/>
    <mergeCell ref="H9:H10"/>
    <mergeCell ref="D3:L3"/>
    <mergeCell ref="M3:N3"/>
    <mergeCell ref="O3:Y3"/>
    <mergeCell ref="K7:K8"/>
    <mergeCell ref="L7:L8"/>
    <mergeCell ref="M7:N8"/>
    <mergeCell ref="O7:Y8"/>
    <mergeCell ref="B4:B5"/>
    <mergeCell ref="C4:C5"/>
    <mergeCell ref="D4:D5"/>
    <mergeCell ref="E4:E5"/>
    <mergeCell ref="F4:F5"/>
    <mergeCell ref="G4:H5"/>
    <mergeCell ref="I4:J4"/>
    <mergeCell ref="I5:J5"/>
    <mergeCell ref="K4:K5"/>
    <mergeCell ref="B7:B8"/>
    <mergeCell ref="C7:F8"/>
    <mergeCell ref="G7:G8"/>
    <mergeCell ref="H7:H8"/>
    <mergeCell ref="I7:I8"/>
    <mergeCell ref="J7:J8"/>
    <mergeCell ref="L4:L5"/>
    <mergeCell ref="M4:N5"/>
  </mergeCells>
  <hyperlinks>
    <hyperlink ref="H1" location="Index" display="Back to Index" xr:uid="{00000000-0004-0000-0D00-000000000000}"/>
  </hyperlinks>
  <pageMargins left="0.7" right="0.7" top="0.75" bottom="0.75" header="0.3" footer="0.3"/>
  <ignoredErrors>
    <ignoredError sqref="I5"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dimension ref="A1:Y96"/>
  <sheetViews>
    <sheetView showGridLines="0" zoomScaleNormal="100" workbookViewId="0">
      <selection activeCell="H1" sqref="H1"/>
    </sheetView>
  </sheetViews>
  <sheetFormatPr defaultRowHeight="14.4" x14ac:dyDescent="0.3"/>
  <cols>
    <col min="1" max="1" width="3.88671875" customWidth="1"/>
    <col min="2" max="2" width="21.88671875" customWidth="1"/>
  </cols>
  <sheetData>
    <row r="1" spans="2:25" ht="21" x14ac:dyDescent="0.3">
      <c r="B1" s="109"/>
      <c r="H1" s="2" t="s">
        <v>22</v>
      </c>
    </row>
    <row r="2" spans="2:25" x14ac:dyDescent="0.3">
      <c r="B2" s="72"/>
    </row>
    <row r="3" spans="2:25" ht="15.75" customHeight="1" x14ac:dyDescent="0.3">
      <c r="B3" s="134" t="s">
        <v>0</v>
      </c>
      <c r="C3" s="424" t="s">
        <v>524</v>
      </c>
      <c r="D3" s="424"/>
      <c r="E3" s="424"/>
      <c r="F3" s="424"/>
      <c r="G3" s="424"/>
      <c r="H3" s="424"/>
      <c r="I3" s="424"/>
      <c r="J3" s="424"/>
      <c r="K3" s="424"/>
      <c r="L3" s="424"/>
      <c r="M3" s="431"/>
      <c r="N3" s="431"/>
      <c r="O3" s="439"/>
      <c r="P3" s="439"/>
      <c r="Q3" s="439"/>
      <c r="R3" s="439"/>
      <c r="S3" s="439"/>
      <c r="T3" s="439"/>
      <c r="U3" s="439"/>
      <c r="V3" s="439"/>
      <c r="W3" s="439"/>
      <c r="X3" s="439"/>
      <c r="Y3" s="439"/>
    </row>
    <row r="4" spans="2:25" x14ac:dyDescent="0.3">
      <c r="B4" s="426"/>
      <c r="C4" s="424">
        <v>2015</v>
      </c>
      <c r="D4" s="424">
        <v>2020</v>
      </c>
      <c r="E4" s="424">
        <v>2030</v>
      </c>
      <c r="F4" s="424">
        <v>2050</v>
      </c>
      <c r="G4" s="424" t="s">
        <v>79</v>
      </c>
      <c r="H4" s="424"/>
      <c r="I4" s="424" t="s">
        <v>231</v>
      </c>
      <c r="J4" s="424"/>
      <c r="K4" s="424" t="s">
        <v>1</v>
      </c>
      <c r="L4" s="424" t="s">
        <v>2</v>
      </c>
      <c r="M4" s="431"/>
      <c r="N4" s="431"/>
      <c r="O4" s="439"/>
      <c r="P4" s="439"/>
      <c r="Q4" s="439"/>
      <c r="R4" s="439"/>
      <c r="S4" s="439"/>
      <c r="T4" s="439"/>
      <c r="U4" s="439"/>
      <c r="V4" s="439"/>
      <c r="W4" s="439"/>
      <c r="X4" s="439"/>
      <c r="Y4" s="439"/>
    </row>
    <row r="5" spans="2:25" x14ac:dyDescent="0.3">
      <c r="B5" s="426"/>
      <c r="C5" s="424"/>
      <c r="D5" s="424"/>
      <c r="E5" s="424"/>
      <c r="F5" s="424"/>
      <c r="G5" s="424"/>
      <c r="H5" s="424"/>
      <c r="I5" s="424">
        <v>-2050</v>
      </c>
      <c r="J5" s="424"/>
      <c r="K5" s="424"/>
      <c r="L5" s="424"/>
      <c r="M5" s="431"/>
      <c r="N5" s="431"/>
      <c r="O5" s="439"/>
      <c r="P5" s="439"/>
      <c r="Q5" s="439"/>
      <c r="R5" s="439"/>
      <c r="S5" s="439"/>
      <c r="T5" s="439"/>
      <c r="U5" s="439"/>
      <c r="V5" s="439"/>
      <c r="W5" s="439"/>
      <c r="X5" s="439"/>
      <c r="Y5" s="439"/>
    </row>
    <row r="6" spans="2:25" x14ac:dyDescent="0.3">
      <c r="B6" s="134" t="s">
        <v>3</v>
      </c>
      <c r="C6" s="111"/>
      <c r="D6" s="139"/>
      <c r="E6" s="139"/>
      <c r="F6" s="139"/>
      <c r="G6" s="111" t="s">
        <v>81</v>
      </c>
      <c r="H6" s="111" t="s">
        <v>82</v>
      </c>
      <c r="I6" s="111" t="s">
        <v>81</v>
      </c>
      <c r="J6" s="111" t="s">
        <v>82</v>
      </c>
      <c r="K6" s="139"/>
      <c r="L6" s="111"/>
      <c r="M6" s="441"/>
      <c r="N6" s="441"/>
      <c r="O6" s="439"/>
      <c r="P6" s="439"/>
      <c r="Q6" s="439"/>
      <c r="R6" s="439"/>
      <c r="S6" s="439"/>
      <c r="T6" s="439"/>
      <c r="U6" s="439"/>
      <c r="V6" s="439"/>
      <c r="W6" s="439"/>
      <c r="X6" s="439"/>
      <c r="Y6" s="439"/>
    </row>
    <row r="7" spans="2:25" x14ac:dyDescent="0.3">
      <c r="B7" s="436" t="s">
        <v>83</v>
      </c>
      <c r="C7" s="437" t="s">
        <v>68</v>
      </c>
      <c r="D7" s="437"/>
      <c r="E7" s="437"/>
      <c r="F7" s="437"/>
      <c r="G7" s="426"/>
      <c r="H7" s="426"/>
      <c r="I7" s="426"/>
      <c r="J7" s="426"/>
      <c r="K7" s="426"/>
      <c r="L7" s="426"/>
      <c r="M7" s="430"/>
      <c r="N7" s="430"/>
      <c r="O7" s="439"/>
      <c r="P7" s="439"/>
      <c r="Q7" s="439"/>
      <c r="R7" s="439"/>
      <c r="S7" s="439"/>
      <c r="T7" s="439"/>
      <c r="U7" s="439"/>
      <c r="V7" s="439"/>
      <c r="W7" s="439"/>
      <c r="X7" s="439"/>
      <c r="Y7" s="439"/>
    </row>
    <row r="8" spans="2:25" x14ac:dyDescent="0.3">
      <c r="B8" s="436"/>
      <c r="C8" s="437"/>
      <c r="D8" s="437"/>
      <c r="E8" s="437"/>
      <c r="F8" s="437"/>
      <c r="G8" s="426"/>
      <c r="H8" s="426"/>
      <c r="I8" s="426"/>
      <c r="J8" s="426"/>
      <c r="K8" s="426"/>
      <c r="L8" s="426"/>
      <c r="M8" s="430"/>
      <c r="N8" s="430"/>
      <c r="O8" s="439"/>
      <c r="P8" s="439"/>
      <c r="Q8" s="439"/>
      <c r="R8" s="439"/>
      <c r="S8" s="439"/>
      <c r="T8" s="439"/>
      <c r="U8" s="439"/>
      <c r="V8" s="439"/>
      <c r="W8" s="439"/>
      <c r="X8" s="439"/>
      <c r="Y8" s="439"/>
    </row>
    <row r="9" spans="2:25" x14ac:dyDescent="0.3">
      <c r="B9" s="436" t="s">
        <v>85</v>
      </c>
      <c r="C9" s="437" t="s">
        <v>269</v>
      </c>
      <c r="D9" s="437"/>
      <c r="E9" s="437"/>
      <c r="F9" s="437"/>
      <c r="G9" s="426"/>
      <c r="H9" s="426"/>
      <c r="I9" s="426"/>
      <c r="J9" s="426"/>
      <c r="K9" s="426"/>
      <c r="L9" s="426"/>
      <c r="M9" s="430"/>
      <c r="N9" s="430"/>
      <c r="O9" s="439"/>
      <c r="P9" s="439"/>
      <c r="Q9" s="439"/>
      <c r="R9" s="439"/>
      <c r="S9" s="439"/>
      <c r="T9" s="439"/>
      <c r="U9" s="439"/>
      <c r="V9" s="439"/>
      <c r="W9" s="439"/>
      <c r="X9" s="439"/>
      <c r="Y9" s="439"/>
    </row>
    <row r="10" spans="2:25" x14ac:dyDescent="0.3">
      <c r="B10" s="436"/>
      <c r="C10" s="437"/>
      <c r="D10" s="437"/>
      <c r="E10" s="437"/>
      <c r="F10" s="437"/>
      <c r="G10" s="426"/>
      <c r="H10" s="426"/>
      <c r="I10" s="426"/>
      <c r="J10" s="426"/>
      <c r="K10" s="426"/>
      <c r="L10" s="426"/>
      <c r="M10" s="430"/>
      <c r="N10" s="430"/>
      <c r="O10" s="439"/>
      <c r="P10" s="439"/>
      <c r="Q10" s="439"/>
      <c r="R10" s="439"/>
      <c r="S10" s="439"/>
      <c r="T10" s="439"/>
      <c r="U10" s="439"/>
      <c r="V10" s="439"/>
      <c r="W10" s="439"/>
      <c r="X10" s="439"/>
      <c r="Y10" s="439"/>
    </row>
    <row r="11" spans="2:25" ht="20.399999999999999" x14ac:dyDescent="0.3">
      <c r="B11" s="120" t="s">
        <v>87</v>
      </c>
      <c r="C11" s="114">
        <v>4.43</v>
      </c>
      <c r="D11" s="114">
        <v>4.1500000000000004</v>
      </c>
      <c r="E11" s="114">
        <v>4.1500000000000004</v>
      </c>
      <c r="F11" s="114">
        <v>4.1500000000000004</v>
      </c>
      <c r="G11" s="114">
        <v>3.11</v>
      </c>
      <c r="H11" s="114">
        <v>5.19</v>
      </c>
      <c r="I11" s="114">
        <v>3.11</v>
      </c>
      <c r="J11" s="114">
        <v>5.19</v>
      </c>
      <c r="K11" s="114" t="s">
        <v>470</v>
      </c>
      <c r="L11" s="114" t="s">
        <v>471</v>
      </c>
      <c r="M11" s="430"/>
      <c r="N11" s="430"/>
      <c r="O11" s="439"/>
      <c r="P11" s="439"/>
      <c r="Q11" s="439"/>
      <c r="R11" s="439"/>
      <c r="S11" s="439"/>
      <c r="T11" s="439"/>
      <c r="U11" s="439"/>
      <c r="V11" s="439"/>
      <c r="W11" s="439"/>
      <c r="X11" s="439"/>
      <c r="Y11" s="439"/>
    </row>
    <row r="12" spans="2:25" ht="20.399999999999999" x14ac:dyDescent="0.3">
      <c r="B12" s="120" t="s">
        <v>88</v>
      </c>
      <c r="C12" s="114">
        <v>1.1299999999999999</v>
      </c>
      <c r="D12" s="114">
        <v>1.2</v>
      </c>
      <c r="E12" s="114">
        <v>1.2</v>
      </c>
      <c r="F12" s="114">
        <v>1.2</v>
      </c>
      <c r="G12" s="114">
        <v>0.9</v>
      </c>
      <c r="H12" s="114">
        <v>1.5</v>
      </c>
      <c r="I12" s="114">
        <v>0.9</v>
      </c>
      <c r="J12" s="114">
        <v>1.5</v>
      </c>
      <c r="K12" s="114" t="s">
        <v>470</v>
      </c>
      <c r="L12" s="114" t="s">
        <v>471</v>
      </c>
      <c r="M12" s="430"/>
      <c r="N12" s="430"/>
      <c r="O12" s="439"/>
      <c r="P12" s="439"/>
      <c r="Q12" s="439"/>
      <c r="R12" s="439"/>
      <c r="S12" s="439"/>
      <c r="T12" s="439"/>
      <c r="U12" s="439"/>
      <c r="V12" s="439"/>
      <c r="W12" s="439"/>
      <c r="X12" s="439"/>
      <c r="Y12" s="439"/>
    </row>
    <row r="13" spans="2:25" x14ac:dyDescent="0.3">
      <c r="B13" s="120" t="s">
        <v>89</v>
      </c>
      <c r="C13" s="114">
        <v>0.42</v>
      </c>
      <c r="D13" s="114">
        <v>0.45</v>
      </c>
      <c r="E13" s="114">
        <v>0.45</v>
      </c>
      <c r="F13" s="114">
        <v>0.45</v>
      </c>
      <c r="G13" s="114">
        <v>0.34</v>
      </c>
      <c r="H13" s="114">
        <v>0.56000000000000005</v>
      </c>
      <c r="I13" s="114">
        <v>0.34</v>
      </c>
      <c r="J13" s="114">
        <v>0.56000000000000005</v>
      </c>
      <c r="K13" s="114" t="s">
        <v>472</v>
      </c>
      <c r="L13" s="114" t="s">
        <v>473</v>
      </c>
      <c r="M13" s="430"/>
      <c r="N13" s="430"/>
      <c r="O13" s="439"/>
      <c r="P13" s="439"/>
      <c r="Q13" s="439"/>
      <c r="R13" s="439"/>
      <c r="S13" s="439"/>
      <c r="T13" s="439"/>
      <c r="U13" s="439"/>
      <c r="V13" s="439"/>
      <c r="W13" s="439"/>
      <c r="X13" s="439"/>
      <c r="Y13" s="439"/>
    </row>
    <row r="14" spans="2:25" x14ac:dyDescent="0.3">
      <c r="B14" s="120" t="s">
        <v>474</v>
      </c>
      <c r="C14" s="114">
        <v>87</v>
      </c>
      <c r="D14" s="114">
        <v>87</v>
      </c>
      <c r="E14" s="114">
        <v>87</v>
      </c>
      <c r="F14" s="114">
        <v>87</v>
      </c>
      <c r="G14" s="114">
        <v>81</v>
      </c>
      <c r="H14" s="114">
        <v>93</v>
      </c>
      <c r="I14" s="114">
        <v>83</v>
      </c>
      <c r="J14" s="114">
        <v>95</v>
      </c>
      <c r="K14" s="114" t="s">
        <v>10</v>
      </c>
      <c r="L14" s="114" t="s">
        <v>475</v>
      </c>
      <c r="M14" s="430"/>
      <c r="N14" s="430"/>
      <c r="O14" s="439"/>
      <c r="P14" s="439"/>
      <c r="Q14" s="439"/>
      <c r="R14" s="439"/>
      <c r="S14" s="439"/>
      <c r="T14" s="439"/>
      <c r="U14" s="439"/>
      <c r="V14" s="439"/>
      <c r="W14" s="439"/>
      <c r="X14" s="439"/>
      <c r="Y14" s="439"/>
    </row>
    <row r="15" spans="2:25" x14ac:dyDescent="0.3">
      <c r="B15" s="120" t="s">
        <v>525</v>
      </c>
      <c r="C15" s="114" t="s">
        <v>17</v>
      </c>
      <c r="D15" s="114" t="s">
        <v>17</v>
      </c>
      <c r="E15" s="114" t="s">
        <v>17</v>
      </c>
      <c r="F15" s="114" t="s">
        <v>17</v>
      </c>
      <c r="G15" s="114" t="s">
        <v>17</v>
      </c>
      <c r="H15" s="114" t="s">
        <v>17</v>
      </c>
      <c r="I15" s="114" t="s">
        <v>17</v>
      </c>
      <c r="J15" s="114" t="s">
        <v>17</v>
      </c>
      <c r="K15" s="114"/>
      <c r="L15" s="114"/>
      <c r="M15" s="430"/>
      <c r="N15" s="430"/>
      <c r="O15" s="439"/>
      <c r="P15" s="439"/>
      <c r="Q15" s="439"/>
      <c r="R15" s="439"/>
      <c r="S15" s="439"/>
      <c r="T15" s="439"/>
      <c r="U15" s="439"/>
      <c r="V15" s="439"/>
      <c r="W15" s="439"/>
      <c r="X15" s="439"/>
      <c r="Y15" s="439"/>
    </row>
    <row r="16" spans="2:25" x14ac:dyDescent="0.3">
      <c r="B16" s="135" t="s">
        <v>92</v>
      </c>
      <c r="C16" s="114" t="s">
        <v>17</v>
      </c>
      <c r="D16" s="114" t="s">
        <v>17</v>
      </c>
      <c r="E16" s="114" t="s">
        <v>17</v>
      </c>
      <c r="F16" s="114" t="s">
        <v>17</v>
      </c>
      <c r="G16" s="114" t="s">
        <v>17</v>
      </c>
      <c r="H16" s="114" t="s">
        <v>17</v>
      </c>
      <c r="I16" s="114" t="s">
        <v>17</v>
      </c>
      <c r="J16" s="114" t="s">
        <v>17</v>
      </c>
      <c r="K16" s="114"/>
      <c r="L16" s="114"/>
      <c r="M16" s="430"/>
      <c r="N16" s="430"/>
      <c r="O16" s="439"/>
      <c r="P16" s="439"/>
      <c r="Q16" s="439"/>
      <c r="R16" s="439"/>
      <c r="S16" s="439"/>
      <c r="T16" s="439"/>
      <c r="U16" s="439"/>
      <c r="V16" s="439"/>
      <c r="W16" s="439"/>
      <c r="X16" s="439"/>
      <c r="Y16" s="439"/>
    </row>
    <row r="17" spans="2:25" ht="20.399999999999999" x14ac:dyDescent="0.3">
      <c r="B17" s="120" t="s">
        <v>238</v>
      </c>
      <c r="C17" s="127">
        <v>0</v>
      </c>
      <c r="D17" s="114">
        <v>0</v>
      </c>
      <c r="E17" s="114">
        <v>0</v>
      </c>
      <c r="F17" s="114">
        <v>0</v>
      </c>
      <c r="G17" s="114">
        <v>0</v>
      </c>
      <c r="H17" s="114">
        <v>15</v>
      </c>
      <c r="I17" s="114">
        <v>0</v>
      </c>
      <c r="J17" s="114">
        <v>15</v>
      </c>
      <c r="K17" s="114" t="s">
        <v>476</v>
      </c>
      <c r="L17" s="114" t="s">
        <v>477</v>
      </c>
      <c r="M17" s="430"/>
      <c r="N17" s="430"/>
      <c r="O17" s="439"/>
      <c r="P17" s="439"/>
      <c r="Q17" s="439"/>
      <c r="R17" s="439"/>
      <c r="S17" s="439"/>
      <c r="T17" s="439"/>
      <c r="U17" s="439"/>
      <c r="V17" s="439"/>
      <c r="W17" s="439"/>
      <c r="X17" s="439"/>
      <c r="Y17" s="439"/>
    </row>
    <row r="18" spans="2:25" x14ac:dyDescent="0.3">
      <c r="B18" s="120" t="s">
        <v>95</v>
      </c>
      <c r="C18" s="114">
        <v>0</v>
      </c>
      <c r="D18" s="114">
        <v>0</v>
      </c>
      <c r="E18" s="114">
        <v>0</v>
      </c>
      <c r="F18" s="114">
        <v>0</v>
      </c>
      <c r="G18" s="114">
        <v>0</v>
      </c>
      <c r="H18" s="114">
        <v>2</v>
      </c>
      <c r="I18" s="114">
        <v>0</v>
      </c>
      <c r="J18" s="114">
        <v>2</v>
      </c>
      <c r="K18" s="114" t="s">
        <v>478</v>
      </c>
      <c r="L18" s="114" t="s">
        <v>156</v>
      </c>
      <c r="M18" s="430"/>
      <c r="N18" s="430"/>
      <c r="O18" s="439"/>
      <c r="P18" s="439"/>
      <c r="Q18" s="439"/>
      <c r="R18" s="439"/>
      <c r="S18" s="439"/>
      <c r="T18" s="439"/>
      <c r="U18" s="439"/>
      <c r="V18" s="439"/>
      <c r="W18" s="439"/>
      <c r="X18" s="439"/>
      <c r="Y18" s="439"/>
    </row>
    <row r="19" spans="2:25" ht="20.399999999999999" x14ac:dyDescent="0.3">
      <c r="B19" s="120" t="s">
        <v>96</v>
      </c>
      <c r="C19" s="114">
        <v>0</v>
      </c>
      <c r="D19" s="114">
        <v>0</v>
      </c>
      <c r="E19" s="114">
        <v>0</v>
      </c>
      <c r="F19" s="114">
        <v>0</v>
      </c>
      <c r="G19" s="114">
        <v>0</v>
      </c>
      <c r="H19" s="114">
        <v>0</v>
      </c>
      <c r="I19" s="114">
        <v>0</v>
      </c>
      <c r="J19" s="114">
        <v>0</v>
      </c>
      <c r="K19" s="114" t="s">
        <v>478</v>
      </c>
      <c r="L19" s="114" t="s">
        <v>156</v>
      </c>
      <c r="M19" s="430"/>
      <c r="N19" s="430"/>
      <c r="O19" s="439"/>
      <c r="P19" s="439"/>
      <c r="Q19" s="439"/>
      <c r="R19" s="439"/>
      <c r="S19" s="439"/>
      <c r="T19" s="439"/>
      <c r="U19" s="439"/>
      <c r="V19" s="439"/>
      <c r="W19" s="439"/>
      <c r="X19" s="439"/>
      <c r="Y19" s="439"/>
    </row>
    <row r="20" spans="2:25" ht="20.399999999999999" x14ac:dyDescent="0.3">
      <c r="B20" s="120" t="s">
        <v>6</v>
      </c>
      <c r="C20" s="114">
        <v>15</v>
      </c>
      <c r="D20" s="114">
        <v>17</v>
      </c>
      <c r="E20" s="114">
        <v>23</v>
      </c>
      <c r="F20" s="114">
        <v>23</v>
      </c>
      <c r="G20" s="127">
        <v>9</v>
      </c>
      <c r="H20" s="114">
        <v>25</v>
      </c>
      <c r="I20" s="114">
        <v>12</v>
      </c>
      <c r="J20" s="114">
        <v>33</v>
      </c>
      <c r="K20" s="114"/>
      <c r="L20" s="114" t="s">
        <v>479</v>
      </c>
      <c r="M20" s="430"/>
      <c r="N20" s="430"/>
      <c r="O20" s="439"/>
      <c r="P20" s="439"/>
      <c r="Q20" s="439"/>
      <c r="R20" s="439"/>
      <c r="S20" s="439"/>
      <c r="T20" s="439"/>
      <c r="U20" s="439"/>
      <c r="V20" s="439"/>
      <c r="W20" s="439"/>
      <c r="X20" s="439"/>
      <c r="Y20" s="439"/>
    </row>
    <row r="21" spans="2:25" x14ac:dyDescent="0.3">
      <c r="B21" s="436" t="s">
        <v>7</v>
      </c>
      <c r="C21" s="426">
        <v>0.5</v>
      </c>
      <c r="D21" s="426">
        <v>0.5</v>
      </c>
      <c r="E21" s="426">
        <v>0.5</v>
      </c>
      <c r="F21" s="426">
        <v>0.5</v>
      </c>
      <c r="G21" s="426">
        <v>0.2</v>
      </c>
      <c r="H21" s="426">
        <v>2</v>
      </c>
      <c r="I21" s="426">
        <v>0.2</v>
      </c>
      <c r="J21" s="426">
        <v>2</v>
      </c>
      <c r="K21" s="426" t="s">
        <v>480</v>
      </c>
      <c r="L21" s="426" t="s">
        <v>334</v>
      </c>
      <c r="M21" s="430"/>
      <c r="N21" s="430"/>
      <c r="O21" s="439"/>
      <c r="P21" s="439"/>
      <c r="Q21" s="439"/>
      <c r="R21" s="439"/>
      <c r="S21" s="439"/>
      <c r="T21" s="439"/>
      <c r="U21" s="439"/>
      <c r="V21" s="439"/>
      <c r="W21" s="439"/>
      <c r="X21" s="439"/>
      <c r="Y21" s="439"/>
    </row>
    <row r="22" spans="2:25" x14ac:dyDescent="0.3">
      <c r="B22" s="436"/>
      <c r="C22" s="426"/>
      <c r="D22" s="426"/>
      <c r="E22" s="426"/>
      <c r="F22" s="426"/>
      <c r="G22" s="426"/>
      <c r="H22" s="426"/>
      <c r="I22" s="426"/>
      <c r="J22" s="426"/>
      <c r="K22" s="426"/>
      <c r="L22" s="426"/>
      <c r="M22" s="430"/>
      <c r="N22" s="430"/>
      <c r="O22" s="439"/>
      <c r="P22" s="439"/>
      <c r="Q22" s="439"/>
      <c r="R22" s="439"/>
      <c r="S22" s="439"/>
      <c r="T22" s="439"/>
      <c r="U22" s="439"/>
      <c r="V22" s="439"/>
      <c r="W22" s="439"/>
      <c r="X22" s="439"/>
      <c r="Y22" s="439"/>
    </row>
    <row r="23" spans="2:25" x14ac:dyDescent="0.3">
      <c r="B23" s="150" t="s">
        <v>9</v>
      </c>
      <c r="C23" s="151"/>
      <c r="D23" s="151"/>
      <c r="E23" s="151"/>
      <c r="F23" s="151"/>
      <c r="G23" s="151"/>
      <c r="H23" s="151"/>
      <c r="I23" s="151"/>
      <c r="J23" s="151"/>
      <c r="K23" s="151"/>
      <c r="L23" s="152"/>
      <c r="M23" s="431"/>
      <c r="N23" s="431"/>
      <c r="O23" s="431"/>
      <c r="P23" s="439"/>
      <c r="Q23" s="439"/>
      <c r="R23" s="439"/>
      <c r="S23" s="439"/>
      <c r="T23" s="439"/>
      <c r="U23" s="439"/>
      <c r="V23" s="439"/>
      <c r="W23" s="439"/>
      <c r="X23" s="439"/>
      <c r="Y23" s="439"/>
    </row>
    <row r="24" spans="2:25" ht="19.2" x14ac:dyDescent="0.3">
      <c r="B24" s="140" t="s">
        <v>243</v>
      </c>
      <c r="C24" s="141">
        <v>0.02</v>
      </c>
      <c r="D24" s="141">
        <v>0.02</v>
      </c>
      <c r="E24" s="141">
        <v>0.02</v>
      </c>
      <c r="F24" s="141">
        <v>0.02</v>
      </c>
      <c r="G24" s="141">
        <v>1E-3</v>
      </c>
      <c r="H24" s="141">
        <v>0.02</v>
      </c>
      <c r="I24" s="141">
        <v>1E-3</v>
      </c>
      <c r="J24" s="141">
        <v>0.02</v>
      </c>
      <c r="K24" s="117"/>
      <c r="L24" s="117" t="s">
        <v>481</v>
      </c>
      <c r="M24" s="430"/>
      <c r="N24" s="439"/>
      <c r="O24" s="439"/>
      <c r="P24" s="439"/>
      <c r="Q24" s="439"/>
      <c r="R24" s="439"/>
      <c r="S24" s="439"/>
      <c r="T24" s="439"/>
      <c r="U24" s="439"/>
      <c r="V24" s="439"/>
      <c r="W24" s="439"/>
      <c r="X24" s="439"/>
      <c r="Y24" s="439"/>
    </row>
    <row r="25" spans="2:25" ht="28.8" x14ac:dyDescent="0.3">
      <c r="B25" s="140" t="s">
        <v>284</v>
      </c>
      <c r="C25" s="141">
        <v>0.5</v>
      </c>
      <c r="D25" s="141">
        <v>0.5</v>
      </c>
      <c r="E25" s="141">
        <v>0.5</v>
      </c>
      <c r="F25" s="141">
        <v>0.5</v>
      </c>
      <c r="G25" s="141">
        <v>1E-3</v>
      </c>
      <c r="H25" s="141">
        <v>0.5</v>
      </c>
      <c r="I25" s="141">
        <v>1E-3</v>
      </c>
      <c r="J25" s="141">
        <v>0.5</v>
      </c>
      <c r="K25" s="117" t="s">
        <v>482</v>
      </c>
      <c r="L25" s="117" t="s">
        <v>272</v>
      </c>
      <c r="M25" s="430"/>
      <c r="N25" s="439"/>
      <c r="O25" s="439"/>
      <c r="P25" s="439"/>
      <c r="Q25" s="439"/>
      <c r="R25" s="439"/>
      <c r="S25" s="439"/>
      <c r="T25" s="439"/>
      <c r="U25" s="439"/>
      <c r="V25" s="439"/>
      <c r="W25" s="439"/>
      <c r="X25" s="439"/>
      <c r="Y25" s="439"/>
    </row>
    <row r="26" spans="2:25" x14ac:dyDescent="0.3">
      <c r="B26" s="144" t="s">
        <v>20</v>
      </c>
      <c r="C26" s="145"/>
      <c r="D26" s="145"/>
      <c r="E26" s="145"/>
      <c r="F26" s="145"/>
      <c r="G26" s="145"/>
      <c r="H26" s="145"/>
      <c r="I26" s="145"/>
      <c r="J26" s="145"/>
      <c r="K26" s="145"/>
      <c r="L26" s="146"/>
      <c r="M26" s="441"/>
      <c r="N26" s="441"/>
      <c r="O26" s="441"/>
      <c r="P26" s="439"/>
      <c r="Q26" s="439"/>
      <c r="R26" s="439"/>
      <c r="S26" s="439"/>
      <c r="T26" s="439"/>
      <c r="U26" s="439"/>
      <c r="V26" s="439"/>
      <c r="W26" s="439"/>
      <c r="X26" s="439"/>
      <c r="Y26" s="439"/>
    </row>
    <row r="27" spans="2:25" ht="19.2" x14ac:dyDescent="0.3">
      <c r="B27" s="140" t="s">
        <v>164</v>
      </c>
      <c r="C27" s="117">
        <v>1</v>
      </c>
      <c r="D27" s="142">
        <v>0.42</v>
      </c>
      <c r="E27" s="142">
        <v>0.26</v>
      </c>
      <c r="F27" s="142">
        <v>0.23</v>
      </c>
      <c r="G27" s="143">
        <v>0.32</v>
      </c>
      <c r="H27" s="143">
        <v>0.53</v>
      </c>
      <c r="I27" s="143">
        <v>0.18</v>
      </c>
      <c r="J27" s="143">
        <v>0.3</v>
      </c>
      <c r="K27" s="117" t="s">
        <v>145</v>
      </c>
      <c r="L27" s="117" t="s">
        <v>483</v>
      </c>
      <c r="M27" s="430"/>
      <c r="N27" s="430"/>
      <c r="O27" s="439"/>
      <c r="P27" s="439"/>
      <c r="Q27" s="439"/>
      <c r="R27" s="439"/>
      <c r="S27" s="439"/>
      <c r="T27" s="439"/>
      <c r="U27" s="439"/>
      <c r="V27" s="439"/>
      <c r="W27" s="439"/>
      <c r="X27" s="439"/>
      <c r="Y27" s="439"/>
    </row>
    <row r="28" spans="2:25" x14ac:dyDescent="0.3">
      <c r="B28" s="140" t="s">
        <v>287</v>
      </c>
      <c r="C28" s="117">
        <v>0.76</v>
      </c>
      <c r="D28" s="142">
        <v>0.26</v>
      </c>
      <c r="E28" s="142">
        <v>0.14000000000000001</v>
      </c>
      <c r="F28" s="142">
        <v>0.11</v>
      </c>
      <c r="G28" s="143">
        <v>0.21</v>
      </c>
      <c r="H28" s="143">
        <v>0.32</v>
      </c>
      <c r="I28" s="143">
        <v>0.09</v>
      </c>
      <c r="J28" s="143">
        <v>0.14000000000000001</v>
      </c>
      <c r="K28" s="141" t="s">
        <v>193</v>
      </c>
      <c r="L28" s="141" t="s">
        <v>484</v>
      </c>
      <c r="M28" s="430"/>
      <c r="N28" s="430"/>
      <c r="O28" s="439"/>
      <c r="P28" s="439"/>
      <c r="Q28" s="439"/>
      <c r="R28" s="439"/>
      <c r="S28" s="439"/>
      <c r="T28" s="439"/>
      <c r="U28" s="439"/>
      <c r="V28" s="439"/>
      <c r="W28" s="439"/>
      <c r="X28" s="439"/>
      <c r="Y28" s="439"/>
    </row>
    <row r="29" spans="2:25" x14ac:dyDescent="0.3">
      <c r="B29" s="140" t="s">
        <v>290</v>
      </c>
      <c r="C29" s="117">
        <v>0.48</v>
      </c>
      <c r="D29" s="142">
        <v>0.41</v>
      </c>
      <c r="E29" s="142">
        <v>0.33</v>
      </c>
      <c r="F29" s="142">
        <v>0.33</v>
      </c>
      <c r="G29" s="143">
        <v>0.3</v>
      </c>
      <c r="H29" s="143">
        <v>0.57999999999999996</v>
      </c>
      <c r="I29" s="143">
        <v>0.25</v>
      </c>
      <c r="J29" s="143">
        <v>0.47</v>
      </c>
      <c r="K29" s="141" t="s">
        <v>316</v>
      </c>
      <c r="L29" s="141" t="s">
        <v>484</v>
      </c>
      <c r="M29" s="430"/>
      <c r="N29" s="430"/>
      <c r="O29" s="439"/>
      <c r="P29" s="439"/>
      <c r="Q29" s="439"/>
      <c r="R29" s="439"/>
      <c r="S29" s="439"/>
      <c r="T29" s="439"/>
      <c r="U29" s="439"/>
      <c r="V29" s="439"/>
      <c r="W29" s="439"/>
      <c r="X29" s="439"/>
      <c r="Y29" s="439"/>
    </row>
    <row r="30" spans="2:25" x14ac:dyDescent="0.3">
      <c r="B30" s="140" t="s">
        <v>292</v>
      </c>
      <c r="C30" s="117">
        <v>0.08</v>
      </c>
      <c r="D30" s="142">
        <v>0.03</v>
      </c>
      <c r="E30" s="142">
        <v>0.02</v>
      </c>
      <c r="F30" s="142">
        <v>0.02</v>
      </c>
      <c r="G30" s="143">
        <v>0.03</v>
      </c>
      <c r="H30" s="143">
        <v>0.04</v>
      </c>
      <c r="I30" s="143">
        <v>0.01</v>
      </c>
      <c r="J30" s="143">
        <v>0.02</v>
      </c>
      <c r="K30" s="141"/>
      <c r="L30" s="141" t="s">
        <v>336</v>
      </c>
      <c r="M30" s="430"/>
      <c r="N30" s="430"/>
      <c r="O30" s="439"/>
      <c r="P30" s="439"/>
      <c r="Q30" s="439"/>
      <c r="R30" s="439"/>
      <c r="S30" s="439"/>
      <c r="T30" s="439"/>
      <c r="U30" s="439"/>
      <c r="V30" s="439"/>
      <c r="W30" s="439"/>
      <c r="X30" s="439"/>
      <c r="Y30" s="439"/>
    </row>
    <row r="31" spans="2:25" ht="19.2" x14ac:dyDescent="0.3">
      <c r="B31" s="140" t="s">
        <v>294</v>
      </c>
      <c r="C31" s="117">
        <v>1.5</v>
      </c>
      <c r="D31" s="142">
        <v>1.5</v>
      </c>
      <c r="E31" s="142">
        <v>1.5</v>
      </c>
      <c r="F31" s="142">
        <v>1.5</v>
      </c>
      <c r="G31" s="143">
        <v>0.9</v>
      </c>
      <c r="H31" s="143">
        <v>2</v>
      </c>
      <c r="I31" s="143">
        <v>0.9</v>
      </c>
      <c r="J31" s="143">
        <v>2</v>
      </c>
      <c r="K31" s="117" t="s">
        <v>318</v>
      </c>
      <c r="L31" s="117" t="s">
        <v>485</v>
      </c>
      <c r="M31" s="430"/>
      <c r="N31" s="430"/>
      <c r="O31" s="439"/>
      <c r="P31" s="439"/>
      <c r="Q31" s="439"/>
      <c r="R31" s="439"/>
      <c r="S31" s="439"/>
      <c r="T31" s="439"/>
      <c r="U31" s="439"/>
      <c r="V31" s="439"/>
      <c r="W31" s="439"/>
      <c r="X31" s="439"/>
      <c r="Y31" s="439"/>
    </row>
    <row r="32" spans="2:25" x14ac:dyDescent="0.3">
      <c r="B32" s="140" t="s">
        <v>249</v>
      </c>
      <c r="C32" s="117">
        <v>0.6</v>
      </c>
      <c r="D32" s="142">
        <v>0.6</v>
      </c>
      <c r="E32" s="142">
        <v>0.6</v>
      </c>
      <c r="F32" s="142">
        <v>0.6</v>
      </c>
      <c r="G32" s="143">
        <v>0.4</v>
      </c>
      <c r="H32" s="143">
        <v>2.1</v>
      </c>
      <c r="I32" s="143">
        <v>0.4</v>
      </c>
      <c r="J32" s="143">
        <v>2.1</v>
      </c>
      <c r="K32" s="117" t="s">
        <v>437</v>
      </c>
      <c r="L32" s="117" t="s">
        <v>362</v>
      </c>
      <c r="M32" s="430"/>
      <c r="N32" s="430"/>
      <c r="O32" s="439"/>
      <c r="P32" s="439"/>
      <c r="Q32" s="439"/>
      <c r="R32" s="439"/>
      <c r="S32" s="439"/>
      <c r="T32" s="439"/>
      <c r="U32" s="439"/>
      <c r="V32" s="439"/>
      <c r="W32" s="439"/>
      <c r="X32" s="439"/>
      <c r="Y32" s="439"/>
    </row>
    <row r="33" spans="1:25" x14ac:dyDescent="0.3">
      <c r="B33" s="147" t="s">
        <v>420</v>
      </c>
      <c r="C33" s="148"/>
      <c r="D33" s="148"/>
      <c r="E33" s="148"/>
      <c r="F33" s="148"/>
      <c r="G33" s="148"/>
      <c r="H33" s="148"/>
      <c r="I33" s="148"/>
      <c r="J33" s="148"/>
      <c r="K33" s="148"/>
      <c r="L33" s="149"/>
      <c r="M33" s="441"/>
      <c r="N33" s="441"/>
      <c r="O33" s="441"/>
      <c r="P33" s="439"/>
      <c r="Q33" s="439"/>
      <c r="R33" s="439"/>
      <c r="S33" s="439"/>
      <c r="T33" s="439"/>
      <c r="U33" s="439"/>
      <c r="V33" s="439"/>
      <c r="W33" s="439"/>
      <c r="X33" s="439"/>
      <c r="Y33" s="439"/>
    </row>
    <row r="34" spans="1:25" ht="19.2" x14ac:dyDescent="0.3">
      <c r="B34" s="140" t="s">
        <v>297</v>
      </c>
      <c r="C34" s="117">
        <v>3</v>
      </c>
      <c r="D34" s="142">
        <v>1.4</v>
      </c>
      <c r="E34" s="142">
        <v>0.9</v>
      </c>
      <c r="F34" s="142">
        <v>0.8</v>
      </c>
      <c r="G34" s="143">
        <v>1.1000000000000001</v>
      </c>
      <c r="H34" s="143">
        <v>1.8</v>
      </c>
      <c r="I34" s="143">
        <v>0.6</v>
      </c>
      <c r="J34" s="143">
        <v>1</v>
      </c>
      <c r="K34" s="117" t="s">
        <v>116</v>
      </c>
      <c r="L34" s="117" t="s">
        <v>486</v>
      </c>
      <c r="M34" s="430"/>
      <c r="N34" s="430"/>
      <c r="O34" s="439"/>
      <c r="P34" s="439"/>
      <c r="Q34" s="439"/>
      <c r="R34" s="439"/>
      <c r="S34" s="439"/>
      <c r="T34" s="439"/>
      <c r="U34" s="439"/>
      <c r="V34" s="439"/>
      <c r="W34" s="439"/>
      <c r="X34" s="439"/>
      <c r="Y34" s="439"/>
    </row>
    <row r="35" spans="1:25" x14ac:dyDescent="0.3">
      <c r="B35" s="453" t="s">
        <v>299</v>
      </c>
      <c r="C35" s="372">
        <v>4500</v>
      </c>
      <c r="D35" s="452">
        <v>4500</v>
      </c>
      <c r="E35" s="452">
        <v>4500</v>
      </c>
      <c r="F35" s="452">
        <v>4500</v>
      </c>
      <c r="G35" s="452">
        <v>1500</v>
      </c>
      <c r="H35" s="452">
        <v>11300</v>
      </c>
      <c r="I35" s="452">
        <v>1500</v>
      </c>
      <c r="J35" s="452">
        <v>11300</v>
      </c>
      <c r="K35" s="372" t="s">
        <v>439</v>
      </c>
      <c r="L35" s="372" t="s">
        <v>487</v>
      </c>
      <c r="M35" s="443"/>
      <c r="N35" s="443"/>
      <c r="O35" s="445"/>
      <c r="P35" s="445"/>
      <c r="Q35" s="445"/>
      <c r="R35" s="445"/>
      <c r="S35" s="445"/>
      <c r="T35" s="445"/>
      <c r="U35" s="445"/>
      <c r="V35" s="445"/>
      <c r="W35" s="445"/>
      <c r="X35" s="445"/>
      <c r="Y35" s="445"/>
    </row>
    <row r="36" spans="1:25" x14ac:dyDescent="0.3">
      <c r="B36" s="453"/>
      <c r="C36" s="372"/>
      <c r="D36" s="452"/>
      <c r="E36" s="452"/>
      <c r="F36" s="452"/>
      <c r="G36" s="452"/>
      <c r="H36" s="452"/>
      <c r="I36" s="452"/>
      <c r="J36" s="452"/>
      <c r="K36" s="372"/>
      <c r="L36" s="372"/>
      <c r="M36" s="443"/>
      <c r="N36" s="443"/>
      <c r="O36" s="445"/>
      <c r="P36" s="445"/>
      <c r="Q36" s="445"/>
      <c r="R36" s="445"/>
      <c r="S36" s="445"/>
      <c r="T36" s="445"/>
      <c r="U36" s="445"/>
      <c r="V36" s="445"/>
      <c r="W36" s="445"/>
      <c r="X36" s="445"/>
      <c r="Y36" s="445"/>
    </row>
    <row r="37" spans="1:25" x14ac:dyDescent="0.3">
      <c r="B37" s="140" t="s">
        <v>301</v>
      </c>
      <c r="C37" s="117">
        <v>16</v>
      </c>
      <c r="D37" s="117">
        <v>16</v>
      </c>
      <c r="E37" s="117">
        <v>16</v>
      </c>
      <c r="F37" s="117">
        <v>16</v>
      </c>
      <c r="G37" s="117">
        <v>12</v>
      </c>
      <c r="H37" s="117">
        <v>20</v>
      </c>
      <c r="I37" s="117">
        <v>12</v>
      </c>
      <c r="J37" s="117">
        <v>20</v>
      </c>
      <c r="K37" s="117" t="s">
        <v>488</v>
      </c>
      <c r="L37" s="117" t="s">
        <v>156</v>
      </c>
      <c r="M37" s="443"/>
      <c r="N37" s="443"/>
      <c r="O37" s="445"/>
      <c r="P37" s="445"/>
      <c r="Q37" s="74"/>
      <c r="R37" s="74"/>
      <c r="S37" s="74"/>
      <c r="T37" s="74"/>
      <c r="U37" s="74"/>
      <c r="V37" s="74"/>
      <c r="W37" s="74"/>
      <c r="X37" s="74"/>
      <c r="Y37" s="74"/>
    </row>
    <row r="38" spans="1:25" x14ac:dyDescent="0.3">
      <c r="B38" s="140" t="s">
        <v>303</v>
      </c>
      <c r="C38" s="117">
        <v>9350</v>
      </c>
      <c r="D38" s="117">
        <v>9350</v>
      </c>
      <c r="E38" s="117">
        <v>9350</v>
      </c>
      <c r="F38" s="117">
        <v>9350</v>
      </c>
      <c r="G38" s="117">
        <v>7012</v>
      </c>
      <c r="H38" s="117">
        <v>11687</v>
      </c>
      <c r="I38" s="117">
        <v>7012</v>
      </c>
      <c r="J38" s="117">
        <v>11687</v>
      </c>
      <c r="K38" s="117" t="s">
        <v>488</v>
      </c>
      <c r="L38" s="117" t="s">
        <v>156</v>
      </c>
      <c r="M38" s="443"/>
      <c r="N38" s="443"/>
      <c r="O38" s="445"/>
      <c r="P38" s="445"/>
      <c r="Q38" s="74"/>
      <c r="R38" s="74"/>
      <c r="S38" s="74"/>
      <c r="T38" s="74"/>
      <c r="U38" s="74"/>
      <c r="V38" s="74"/>
      <c r="W38" s="74"/>
      <c r="X38" s="74"/>
      <c r="Y38" s="75"/>
    </row>
    <row r="39" spans="1:25" x14ac:dyDescent="0.3">
      <c r="B39" s="140" t="s">
        <v>251</v>
      </c>
      <c r="C39" s="117">
        <v>56</v>
      </c>
      <c r="D39" s="117">
        <v>56</v>
      </c>
      <c r="E39" s="117">
        <v>56</v>
      </c>
      <c r="F39" s="117">
        <v>56</v>
      </c>
      <c r="G39" s="117">
        <v>42</v>
      </c>
      <c r="H39" s="117">
        <v>70</v>
      </c>
      <c r="I39" s="117">
        <v>42</v>
      </c>
      <c r="J39" s="117">
        <v>70</v>
      </c>
      <c r="K39" s="117" t="s">
        <v>488</v>
      </c>
      <c r="L39" s="117" t="s">
        <v>144</v>
      </c>
      <c r="M39" s="443"/>
      <c r="N39" s="443"/>
      <c r="O39" s="445"/>
      <c r="P39" s="445"/>
      <c r="Q39" s="74"/>
      <c r="R39" s="74"/>
      <c r="S39" s="74"/>
      <c r="T39" s="74"/>
      <c r="U39" s="74"/>
      <c r="V39" s="74"/>
      <c r="W39" s="74"/>
      <c r="X39" s="74"/>
      <c r="Y39" s="75"/>
    </row>
    <row r="40" spans="1:25" x14ac:dyDescent="0.3">
      <c r="B40" s="140" t="s">
        <v>304</v>
      </c>
      <c r="C40" s="117">
        <v>32700</v>
      </c>
      <c r="D40" s="117">
        <v>32700</v>
      </c>
      <c r="E40" s="117">
        <v>32700</v>
      </c>
      <c r="F40" s="117">
        <v>32700</v>
      </c>
      <c r="G40" s="117">
        <v>24525</v>
      </c>
      <c r="H40" s="117">
        <v>40875</v>
      </c>
      <c r="I40" s="117">
        <v>24525</v>
      </c>
      <c r="J40" s="117">
        <v>40875</v>
      </c>
      <c r="K40" s="117" t="s">
        <v>488</v>
      </c>
      <c r="L40" s="117" t="s">
        <v>144</v>
      </c>
      <c r="M40" s="76"/>
      <c r="N40" s="77"/>
      <c r="O40" s="445"/>
      <c r="P40" s="445"/>
      <c r="Q40" s="74"/>
      <c r="R40" s="74"/>
      <c r="S40" s="74"/>
      <c r="T40" s="74"/>
      <c r="U40" s="74"/>
      <c r="V40" s="74"/>
      <c r="W40" s="74"/>
      <c r="X40" s="74"/>
      <c r="Y40" s="75"/>
    </row>
    <row r="41" spans="1:25" x14ac:dyDescent="0.3">
      <c r="B41" s="78"/>
      <c r="C41" s="78"/>
      <c r="D41" s="78"/>
      <c r="E41" s="78"/>
      <c r="F41" s="78"/>
      <c r="G41" s="78"/>
      <c r="H41" s="78"/>
      <c r="I41" s="78"/>
      <c r="J41" s="78"/>
      <c r="K41" s="78"/>
      <c r="L41" s="78"/>
      <c r="M41" s="78"/>
      <c r="N41" s="78"/>
      <c r="O41" s="78"/>
      <c r="P41" s="78"/>
      <c r="Q41" s="78"/>
      <c r="R41" s="78"/>
      <c r="S41" s="78"/>
      <c r="T41" s="78"/>
      <c r="U41" s="78"/>
      <c r="V41" s="78"/>
      <c r="W41" s="78"/>
      <c r="X41" s="78"/>
      <c r="Y41" s="78"/>
    </row>
    <row r="42" spans="1:25" x14ac:dyDescent="0.3">
      <c r="A42" s="91" t="s">
        <v>182</v>
      </c>
      <c r="B42" s="78"/>
      <c r="C42" s="78"/>
      <c r="D42" s="78"/>
      <c r="E42" s="78"/>
      <c r="F42" s="78"/>
      <c r="G42" s="78"/>
      <c r="H42" s="78"/>
      <c r="I42" s="78"/>
      <c r="J42" s="78"/>
      <c r="K42" s="78"/>
      <c r="L42" s="78"/>
      <c r="M42" s="78"/>
      <c r="N42" s="78"/>
      <c r="O42" s="78"/>
      <c r="P42" s="78"/>
      <c r="Q42" s="78"/>
      <c r="R42" s="78"/>
      <c r="S42" s="78"/>
      <c r="T42" s="78"/>
      <c r="U42" s="78"/>
      <c r="V42" s="78"/>
      <c r="W42" s="78"/>
      <c r="X42" s="78"/>
      <c r="Y42" s="78"/>
    </row>
    <row r="43" spans="1:25" x14ac:dyDescent="0.3">
      <c r="A43" s="80" t="s">
        <v>489</v>
      </c>
      <c r="C43" s="84"/>
    </row>
    <row r="44" spans="1:25" x14ac:dyDescent="0.3">
      <c r="A44" s="80" t="s">
        <v>490</v>
      </c>
      <c r="C44" s="84"/>
    </row>
    <row r="45" spans="1:25" x14ac:dyDescent="0.3">
      <c r="A45" s="80" t="s">
        <v>491</v>
      </c>
      <c r="C45" s="84"/>
    </row>
    <row r="46" spans="1:25" x14ac:dyDescent="0.3">
      <c r="A46" s="80" t="s">
        <v>492</v>
      </c>
      <c r="C46" s="84"/>
    </row>
    <row r="47" spans="1:25" x14ac:dyDescent="0.3">
      <c r="A47" s="80" t="s">
        <v>493</v>
      </c>
      <c r="C47" s="84"/>
    </row>
    <row r="48" spans="1:25" x14ac:dyDescent="0.3">
      <c r="A48" s="80" t="s">
        <v>494</v>
      </c>
      <c r="C48" s="84"/>
    </row>
    <row r="49" spans="1:3" x14ac:dyDescent="0.3">
      <c r="A49" s="80" t="s">
        <v>495</v>
      </c>
      <c r="C49" s="84"/>
    </row>
    <row r="50" spans="1:3" x14ac:dyDescent="0.3">
      <c r="A50" s="80" t="s">
        <v>496</v>
      </c>
      <c r="C50" s="84"/>
    </row>
    <row r="51" spans="1:3" x14ac:dyDescent="0.3">
      <c r="A51" s="80" t="s">
        <v>655</v>
      </c>
      <c r="C51" s="84"/>
    </row>
    <row r="52" spans="1:3" x14ac:dyDescent="0.3">
      <c r="A52" s="80" t="s">
        <v>497</v>
      </c>
      <c r="C52" s="84"/>
    </row>
    <row r="53" spans="1:3" x14ac:dyDescent="0.3">
      <c r="A53" s="80" t="s">
        <v>498</v>
      </c>
      <c r="C53" s="84"/>
    </row>
    <row r="54" spans="1:3" x14ac:dyDescent="0.3">
      <c r="A54" s="80" t="s">
        <v>499</v>
      </c>
      <c r="C54" s="84"/>
    </row>
    <row r="55" spans="1:3" x14ac:dyDescent="0.3">
      <c r="A55" s="80" t="s">
        <v>500</v>
      </c>
      <c r="C55" s="84"/>
    </row>
    <row r="56" spans="1:3" x14ac:dyDescent="0.3">
      <c r="A56" s="80" t="s">
        <v>501</v>
      </c>
      <c r="C56" s="84"/>
    </row>
    <row r="57" spans="1:3" x14ac:dyDescent="0.3">
      <c r="A57" s="80" t="s">
        <v>502</v>
      </c>
      <c r="C57" s="84"/>
    </row>
    <row r="58" spans="1:3" x14ac:dyDescent="0.3">
      <c r="A58" s="80" t="s">
        <v>503</v>
      </c>
      <c r="C58" s="84"/>
    </row>
    <row r="59" spans="1:3" x14ac:dyDescent="0.3">
      <c r="B59" s="84"/>
      <c r="C59" s="84"/>
    </row>
    <row r="60" spans="1:3" x14ac:dyDescent="0.3">
      <c r="B60" s="89"/>
      <c r="C60" s="84"/>
    </row>
    <row r="61" spans="1:3" x14ac:dyDescent="0.3">
      <c r="A61" s="91" t="s">
        <v>118</v>
      </c>
      <c r="B61" s="138"/>
      <c r="C61" s="84"/>
    </row>
    <row r="62" spans="1:3" x14ac:dyDescent="0.3">
      <c r="A62" s="85" t="s">
        <v>277</v>
      </c>
      <c r="B62" s="80" t="s">
        <v>504</v>
      </c>
    </row>
    <row r="63" spans="1:3" x14ac:dyDescent="0.3">
      <c r="A63" s="85" t="s">
        <v>321</v>
      </c>
      <c r="B63" s="80" t="s">
        <v>505</v>
      </c>
    </row>
    <row r="64" spans="1:3" x14ac:dyDescent="0.3">
      <c r="A64" s="85" t="s">
        <v>144</v>
      </c>
      <c r="B64" s="80" t="s">
        <v>506</v>
      </c>
    </row>
    <row r="65" spans="1:2" x14ac:dyDescent="0.3">
      <c r="A65" s="85" t="s">
        <v>272</v>
      </c>
      <c r="B65" s="80" t="s">
        <v>467</v>
      </c>
    </row>
    <row r="66" spans="1:2" x14ac:dyDescent="0.3">
      <c r="A66" s="85" t="s">
        <v>325</v>
      </c>
      <c r="B66" s="80" t="s">
        <v>468</v>
      </c>
    </row>
    <row r="67" spans="1:2" x14ac:dyDescent="0.3">
      <c r="A67" s="85" t="s">
        <v>327</v>
      </c>
      <c r="B67" s="80" t="s">
        <v>507</v>
      </c>
    </row>
    <row r="68" spans="1:2" x14ac:dyDescent="0.3">
      <c r="A68" s="85" t="s">
        <v>149</v>
      </c>
      <c r="B68" s="80" t="s">
        <v>508</v>
      </c>
    </row>
    <row r="69" spans="1:2" x14ac:dyDescent="0.3">
      <c r="A69" s="85" t="s">
        <v>156</v>
      </c>
      <c r="B69" s="80" t="s">
        <v>509</v>
      </c>
    </row>
    <row r="70" spans="1:2" x14ac:dyDescent="0.3">
      <c r="A70" s="85" t="s">
        <v>146</v>
      </c>
      <c r="B70" s="80" t="s">
        <v>510</v>
      </c>
    </row>
    <row r="71" spans="1:2" x14ac:dyDescent="0.3">
      <c r="A71" s="85" t="s">
        <v>332</v>
      </c>
      <c r="B71" s="80" t="s">
        <v>511</v>
      </c>
    </row>
    <row r="72" spans="1:2" x14ac:dyDescent="0.3">
      <c r="A72" s="85" t="s">
        <v>334</v>
      </c>
      <c r="B72" s="80" t="s">
        <v>331</v>
      </c>
    </row>
    <row r="73" spans="1:2" x14ac:dyDescent="0.3">
      <c r="A73" s="85" t="s">
        <v>336</v>
      </c>
      <c r="B73" s="80" t="s">
        <v>462</v>
      </c>
    </row>
    <row r="74" spans="1:2" x14ac:dyDescent="0.3">
      <c r="A74" s="85" t="s">
        <v>338</v>
      </c>
      <c r="B74" s="80" t="s">
        <v>443</v>
      </c>
    </row>
    <row r="75" spans="1:2" x14ac:dyDescent="0.3">
      <c r="A75" s="85" t="s">
        <v>340</v>
      </c>
      <c r="B75" s="80" t="s">
        <v>452</v>
      </c>
    </row>
    <row r="76" spans="1:2" x14ac:dyDescent="0.3">
      <c r="A76" s="85" t="s">
        <v>342</v>
      </c>
      <c r="B76" s="80" t="s">
        <v>449</v>
      </c>
    </row>
    <row r="77" spans="1:2" x14ac:dyDescent="0.3">
      <c r="A77" s="85" t="s">
        <v>239</v>
      </c>
      <c r="B77" s="80" t="s">
        <v>450</v>
      </c>
    </row>
    <row r="78" spans="1:2" x14ac:dyDescent="0.3">
      <c r="A78" s="85" t="s">
        <v>240</v>
      </c>
      <c r="B78" s="80" t="s">
        <v>512</v>
      </c>
    </row>
    <row r="79" spans="1:2" x14ac:dyDescent="0.3">
      <c r="A79" s="85" t="s">
        <v>247</v>
      </c>
      <c r="B79" s="80" t="s">
        <v>335</v>
      </c>
    </row>
    <row r="80" spans="1:2" x14ac:dyDescent="0.3">
      <c r="A80" s="85" t="s">
        <v>293</v>
      </c>
      <c r="B80" s="80" t="s">
        <v>513</v>
      </c>
    </row>
    <row r="81" spans="1:2" x14ac:dyDescent="0.3">
      <c r="A81" s="85" t="s">
        <v>175</v>
      </c>
      <c r="B81" s="80" t="s">
        <v>444</v>
      </c>
    </row>
    <row r="82" spans="1:2" x14ac:dyDescent="0.3">
      <c r="A82" s="85" t="s">
        <v>349</v>
      </c>
      <c r="B82" s="80" t="s">
        <v>514</v>
      </c>
    </row>
    <row r="83" spans="1:2" x14ac:dyDescent="0.3">
      <c r="A83" s="85" t="s">
        <v>351</v>
      </c>
      <c r="B83" s="80" t="s">
        <v>515</v>
      </c>
    </row>
    <row r="84" spans="1:2" x14ac:dyDescent="0.3">
      <c r="A84" s="85" t="s">
        <v>168</v>
      </c>
      <c r="B84" s="80" t="s">
        <v>516</v>
      </c>
    </row>
    <row r="85" spans="1:2" x14ac:dyDescent="0.3">
      <c r="A85" s="85" t="s">
        <v>170</v>
      </c>
      <c r="B85" s="80" t="s">
        <v>517</v>
      </c>
    </row>
    <row r="86" spans="1:2" x14ac:dyDescent="0.3">
      <c r="A86" s="85" t="s">
        <v>355</v>
      </c>
      <c r="B86" s="80" t="s">
        <v>455</v>
      </c>
    </row>
    <row r="87" spans="1:2" x14ac:dyDescent="0.3">
      <c r="A87" s="85" t="s">
        <v>357</v>
      </c>
      <c r="B87" s="80" t="s">
        <v>518</v>
      </c>
    </row>
    <row r="88" spans="1:2" x14ac:dyDescent="0.3">
      <c r="A88" s="85" t="s">
        <v>152</v>
      </c>
      <c r="B88" s="80" t="s">
        <v>354</v>
      </c>
    </row>
    <row r="89" spans="1:2" x14ac:dyDescent="0.3">
      <c r="A89" s="85" t="s">
        <v>360</v>
      </c>
      <c r="B89" s="80" t="s">
        <v>453</v>
      </c>
    </row>
    <row r="90" spans="1:2" x14ac:dyDescent="0.3">
      <c r="A90" s="85" t="s">
        <v>362</v>
      </c>
      <c r="B90" s="80" t="s">
        <v>463</v>
      </c>
    </row>
    <row r="91" spans="1:2" x14ac:dyDescent="0.3">
      <c r="A91" s="85" t="s">
        <v>364</v>
      </c>
      <c r="B91" s="80" t="s">
        <v>464</v>
      </c>
    </row>
    <row r="92" spans="1:2" x14ac:dyDescent="0.3">
      <c r="A92" s="85" t="s">
        <v>366</v>
      </c>
      <c r="B92" s="80" t="s">
        <v>352</v>
      </c>
    </row>
    <row r="93" spans="1:2" x14ac:dyDescent="0.3">
      <c r="A93" s="85" t="s">
        <v>519</v>
      </c>
      <c r="B93" s="80" t="s">
        <v>465</v>
      </c>
    </row>
    <row r="94" spans="1:2" x14ac:dyDescent="0.3">
      <c r="A94" s="85" t="s">
        <v>520</v>
      </c>
      <c r="B94" s="80" t="s">
        <v>466</v>
      </c>
    </row>
    <row r="95" spans="1:2" x14ac:dyDescent="0.3">
      <c r="A95" s="85" t="s">
        <v>521</v>
      </c>
      <c r="B95" s="80" t="s">
        <v>447</v>
      </c>
    </row>
    <row r="96" spans="1:2" x14ac:dyDescent="0.3">
      <c r="A96" s="85" t="s">
        <v>522</v>
      </c>
      <c r="B96" s="80" t="s">
        <v>451</v>
      </c>
    </row>
  </sheetData>
  <mergeCells count="122">
    <mergeCell ref="M38:N38"/>
    <mergeCell ref="O38:P38"/>
    <mergeCell ref="M39:N39"/>
    <mergeCell ref="O39:P39"/>
    <mergeCell ref="O40:P40"/>
    <mergeCell ref="B35:B36"/>
    <mergeCell ref="M35:N36"/>
    <mergeCell ref="O35:P36"/>
    <mergeCell ref="Q35:Q36"/>
    <mergeCell ref="M37:N37"/>
    <mergeCell ref="O37:P37"/>
    <mergeCell ref="C35:C36"/>
    <mergeCell ref="D35:D36"/>
    <mergeCell ref="E35:E36"/>
    <mergeCell ref="F35:F36"/>
    <mergeCell ref="G35:G36"/>
    <mergeCell ref="H35:H36"/>
    <mergeCell ref="M33:O33"/>
    <mergeCell ref="P33:Y33"/>
    <mergeCell ref="M26:O26"/>
    <mergeCell ref="P26:Y26"/>
    <mergeCell ref="M27:N27"/>
    <mergeCell ref="O27:Y27"/>
    <mergeCell ref="O7:Y8"/>
    <mergeCell ref="B9:B10"/>
    <mergeCell ref="C9:F10"/>
    <mergeCell ref="G9:G10"/>
    <mergeCell ref="M9:N10"/>
    <mergeCell ref="O9:Y10"/>
    <mergeCell ref="M20:N20"/>
    <mergeCell ref="O20:Y20"/>
    <mergeCell ref="B21:B22"/>
    <mergeCell ref="M21:N22"/>
    <mergeCell ref="O21:Y22"/>
    <mergeCell ref="M14:N14"/>
    <mergeCell ref="O14:Y14"/>
    <mergeCell ref="M15:N15"/>
    <mergeCell ref="O15:Y15"/>
    <mergeCell ref="M16:N16"/>
    <mergeCell ref="O16:Y16"/>
    <mergeCell ref="M18:N18"/>
    <mergeCell ref="B4:B5"/>
    <mergeCell ref="G4:H5"/>
    <mergeCell ref="I4:J4"/>
    <mergeCell ref="I5:J5"/>
    <mergeCell ref="K4:K5"/>
    <mergeCell ref="M4:N5"/>
    <mergeCell ref="L4:L5"/>
    <mergeCell ref="C4:C5"/>
    <mergeCell ref="D4:D5"/>
    <mergeCell ref="E4:E5"/>
    <mergeCell ref="F4:F5"/>
    <mergeCell ref="M11:N11"/>
    <mergeCell ref="W35:W36"/>
    <mergeCell ref="X35:X36"/>
    <mergeCell ref="B7:B8"/>
    <mergeCell ref="Y35:Y36"/>
    <mergeCell ref="R35:R36"/>
    <mergeCell ref="S35:S36"/>
    <mergeCell ref="T35:T36"/>
    <mergeCell ref="U35:U36"/>
    <mergeCell ref="V35:V36"/>
    <mergeCell ref="I35:I36"/>
    <mergeCell ref="J35:J36"/>
    <mergeCell ref="K35:K36"/>
    <mergeCell ref="L35:L36"/>
    <mergeCell ref="M34:N34"/>
    <mergeCell ref="O34:Y34"/>
    <mergeCell ref="M30:N30"/>
    <mergeCell ref="O30:Y30"/>
    <mergeCell ref="M31:N31"/>
    <mergeCell ref="O18:Y18"/>
    <mergeCell ref="M19:N19"/>
    <mergeCell ref="O19:Y19"/>
    <mergeCell ref="M17:N17"/>
    <mergeCell ref="O17:Y17"/>
    <mergeCell ref="O31:Y31"/>
    <mergeCell ref="M28:N28"/>
    <mergeCell ref="O28:Y28"/>
    <mergeCell ref="M29:N29"/>
    <mergeCell ref="O29:Y29"/>
    <mergeCell ref="M32:N32"/>
    <mergeCell ref="O32:Y32"/>
    <mergeCell ref="M24:M25"/>
    <mergeCell ref="N24:Y24"/>
    <mergeCell ref="N25:Y25"/>
    <mergeCell ref="M23:O23"/>
    <mergeCell ref="P23:Y23"/>
    <mergeCell ref="I21:I22"/>
    <mergeCell ref="J21:J22"/>
    <mergeCell ref="K21:K22"/>
    <mergeCell ref="L21:L22"/>
    <mergeCell ref="C21:C22"/>
    <mergeCell ref="D21:D22"/>
    <mergeCell ref="E21:E22"/>
    <mergeCell ref="F21:F22"/>
    <mergeCell ref="G21:G22"/>
    <mergeCell ref="H21:H22"/>
    <mergeCell ref="C3:L3"/>
    <mergeCell ref="M12:N12"/>
    <mergeCell ref="O12:Y12"/>
    <mergeCell ref="M13:N13"/>
    <mergeCell ref="O13:Y13"/>
    <mergeCell ref="L9:L10"/>
    <mergeCell ref="O11:Y11"/>
    <mergeCell ref="L7:L8"/>
    <mergeCell ref="H9:H10"/>
    <mergeCell ref="I9:I10"/>
    <mergeCell ref="J9:J10"/>
    <mergeCell ref="K9:K10"/>
    <mergeCell ref="H7:H8"/>
    <mergeCell ref="I7:I8"/>
    <mergeCell ref="J7:J8"/>
    <mergeCell ref="K7:K8"/>
    <mergeCell ref="C7:F8"/>
    <mergeCell ref="G7:G8"/>
    <mergeCell ref="M7:N8"/>
    <mergeCell ref="M3:N3"/>
    <mergeCell ref="O3:Y3"/>
    <mergeCell ref="O4:Y5"/>
    <mergeCell ref="M6:N6"/>
    <mergeCell ref="O6:Y6"/>
  </mergeCells>
  <hyperlinks>
    <hyperlink ref="H1" location="Index" display="Back to Index" xr:uid="{00000000-0004-0000-0E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49"/>
  <sheetViews>
    <sheetView showGridLines="0" zoomScaleNormal="100" workbookViewId="0">
      <selection activeCell="B15" sqref="B15"/>
    </sheetView>
  </sheetViews>
  <sheetFormatPr defaultRowHeight="14.4" x14ac:dyDescent="0.3"/>
  <cols>
    <col min="1" max="1" width="2.5546875" customWidth="1"/>
    <col min="2" max="2" width="40.44140625" customWidth="1"/>
    <col min="10" max="10" width="13.33203125" customWidth="1"/>
  </cols>
  <sheetData>
    <row r="1" spans="1:14" ht="21" x14ac:dyDescent="0.3">
      <c r="A1" s="1"/>
      <c r="B1" s="53"/>
      <c r="C1" s="5"/>
      <c r="D1" s="1"/>
      <c r="E1" s="1"/>
      <c r="F1" s="1"/>
      <c r="G1" s="1"/>
      <c r="H1" s="2" t="s">
        <v>22</v>
      </c>
      <c r="I1" s="1"/>
      <c r="K1" s="1"/>
      <c r="L1" s="1"/>
      <c r="M1" s="1"/>
      <c r="N1" s="1"/>
    </row>
    <row r="2" spans="1:14" x14ac:dyDescent="0.3">
      <c r="A2" s="1"/>
      <c r="B2" s="1"/>
      <c r="C2" s="1"/>
      <c r="D2" s="1"/>
      <c r="E2" s="1"/>
      <c r="F2" s="1"/>
      <c r="G2" s="1"/>
      <c r="H2" s="1"/>
      <c r="I2" s="1"/>
      <c r="J2" s="1"/>
      <c r="K2" s="1"/>
      <c r="L2" s="1"/>
      <c r="M2" s="1"/>
      <c r="N2" s="1"/>
    </row>
    <row r="3" spans="1:14" x14ac:dyDescent="0.3">
      <c r="A3" s="8"/>
      <c r="B3" s="153" t="s">
        <v>0</v>
      </c>
      <c r="C3" s="336" t="s">
        <v>78</v>
      </c>
      <c r="D3" s="337"/>
      <c r="E3" s="337"/>
      <c r="F3" s="337"/>
      <c r="G3" s="337"/>
      <c r="H3" s="337"/>
      <c r="I3" s="337"/>
      <c r="J3" s="337"/>
      <c r="K3" s="337"/>
      <c r="L3" s="337"/>
      <c r="M3" s="338"/>
    </row>
    <row r="4" spans="1:14" x14ac:dyDescent="0.3">
      <c r="A4" s="8"/>
      <c r="B4" s="154"/>
      <c r="C4" s="155">
        <v>2015</v>
      </c>
      <c r="D4" s="155">
        <v>2020</v>
      </c>
      <c r="E4" s="155">
        <v>2030</v>
      </c>
      <c r="F4" s="155">
        <v>2040</v>
      </c>
      <c r="G4" s="155">
        <v>2050</v>
      </c>
      <c r="H4" s="336" t="s">
        <v>79</v>
      </c>
      <c r="I4" s="338"/>
      <c r="J4" s="336" t="s">
        <v>80</v>
      </c>
      <c r="K4" s="338"/>
      <c r="L4" s="155" t="s">
        <v>1</v>
      </c>
      <c r="M4" s="155" t="s">
        <v>2</v>
      </c>
    </row>
    <row r="5" spans="1:14" x14ac:dyDescent="0.3">
      <c r="A5" s="8"/>
      <c r="B5" s="156" t="s">
        <v>3</v>
      </c>
      <c r="C5" s="156"/>
      <c r="D5" s="157"/>
      <c r="E5" s="157"/>
      <c r="F5" s="157"/>
      <c r="G5" s="158"/>
      <c r="H5" s="159" t="s">
        <v>81</v>
      </c>
      <c r="I5" s="160" t="s">
        <v>82</v>
      </c>
      <c r="J5" s="160" t="s">
        <v>81</v>
      </c>
      <c r="K5" s="161" t="s">
        <v>82</v>
      </c>
      <c r="L5" s="162"/>
      <c r="M5" s="163"/>
    </row>
    <row r="6" spans="1:14" x14ac:dyDescent="0.3">
      <c r="A6" s="8"/>
      <c r="B6" s="164" t="s">
        <v>83</v>
      </c>
      <c r="C6" s="339" t="s">
        <v>84</v>
      </c>
      <c r="D6" s="339"/>
      <c r="E6" s="339"/>
      <c r="F6" s="339"/>
      <c r="G6" s="339"/>
      <c r="H6" s="165"/>
      <c r="I6" s="165"/>
      <c r="J6" s="165"/>
      <c r="K6" s="165"/>
      <c r="L6" s="165"/>
      <c r="M6" s="165"/>
    </row>
    <row r="7" spans="1:14" x14ac:dyDescent="0.3">
      <c r="A7" s="8"/>
      <c r="B7" s="164" t="s">
        <v>85</v>
      </c>
      <c r="C7" s="339" t="s">
        <v>86</v>
      </c>
      <c r="D7" s="339"/>
      <c r="E7" s="339"/>
      <c r="F7" s="339"/>
      <c r="G7" s="339"/>
      <c r="H7" s="165"/>
      <c r="I7" s="165"/>
      <c r="J7" s="165"/>
      <c r="K7" s="165"/>
      <c r="L7" s="165"/>
      <c r="M7" s="165"/>
    </row>
    <row r="8" spans="1:14" x14ac:dyDescent="0.3">
      <c r="A8" s="8"/>
      <c r="B8" s="166" t="s">
        <v>87</v>
      </c>
      <c r="C8" s="167">
        <f>MROUND(C30*(C32-C33)/860,500)</f>
        <v>4500</v>
      </c>
      <c r="D8" s="167">
        <f t="shared" ref="D8:K8" si="0">MROUND(D30*(D32-D33)/860,500)</f>
        <v>4500</v>
      </c>
      <c r="E8" s="167">
        <f t="shared" si="0"/>
        <v>4500</v>
      </c>
      <c r="F8" s="167">
        <f t="shared" si="0"/>
        <v>4500</v>
      </c>
      <c r="G8" s="167">
        <f t="shared" si="0"/>
        <v>4500</v>
      </c>
      <c r="H8" s="167">
        <f t="shared" si="0"/>
        <v>4500</v>
      </c>
      <c r="I8" s="167">
        <f t="shared" si="0"/>
        <v>4500</v>
      </c>
      <c r="J8" s="167">
        <f t="shared" si="0"/>
        <v>4500</v>
      </c>
      <c r="K8" s="167">
        <f t="shared" si="0"/>
        <v>4500</v>
      </c>
      <c r="L8" s="165"/>
      <c r="M8" s="165"/>
    </row>
    <row r="9" spans="1:14" x14ac:dyDescent="0.3">
      <c r="A9" s="8"/>
      <c r="B9" s="164" t="s">
        <v>88</v>
      </c>
      <c r="C9" s="165">
        <v>30</v>
      </c>
      <c r="D9" s="165">
        <v>30</v>
      </c>
      <c r="E9" s="165">
        <v>30</v>
      </c>
      <c r="F9" s="165">
        <v>30</v>
      </c>
      <c r="G9" s="165">
        <v>30</v>
      </c>
      <c r="H9" s="165">
        <v>30</v>
      </c>
      <c r="I9" s="165">
        <v>30</v>
      </c>
      <c r="J9" s="165">
        <v>30</v>
      </c>
      <c r="K9" s="165">
        <v>30</v>
      </c>
      <c r="L9" s="165" t="s">
        <v>13</v>
      </c>
      <c r="M9" s="165">
        <v>5</v>
      </c>
    </row>
    <row r="10" spans="1:14" x14ac:dyDescent="0.3">
      <c r="A10" s="8"/>
      <c r="B10" s="164" t="s">
        <v>89</v>
      </c>
      <c r="C10" s="165">
        <v>30</v>
      </c>
      <c r="D10" s="165">
        <v>30</v>
      </c>
      <c r="E10" s="165">
        <v>30</v>
      </c>
      <c r="F10" s="165">
        <v>30</v>
      </c>
      <c r="G10" s="165">
        <v>30</v>
      </c>
      <c r="H10" s="165">
        <v>30</v>
      </c>
      <c r="I10" s="165">
        <v>30</v>
      </c>
      <c r="J10" s="165">
        <v>30</v>
      </c>
      <c r="K10" s="165">
        <v>30</v>
      </c>
      <c r="L10" s="165" t="s">
        <v>13</v>
      </c>
      <c r="M10" s="165">
        <v>5</v>
      </c>
    </row>
    <row r="11" spans="1:14" x14ac:dyDescent="0.3">
      <c r="A11" s="8"/>
      <c r="B11" s="168" t="s">
        <v>90</v>
      </c>
      <c r="C11" s="165">
        <v>70</v>
      </c>
      <c r="D11" s="165">
        <v>70</v>
      </c>
      <c r="E11" s="165">
        <v>70</v>
      </c>
      <c r="F11" s="165">
        <v>70</v>
      </c>
      <c r="G11" s="165">
        <v>70</v>
      </c>
      <c r="H11" s="165">
        <v>60</v>
      </c>
      <c r="I11" s="165">
        <v>80</v>
      </c>
      <c r="J11" s="165">
        <v>60</v>
      </c>
      <c r="K11" s="165">
        <v>80</v>
      </c>
      <c r="L11" s="165" t="s">
        <v>5</v>
      </c>
      <c r="M11" s="169" t="s">
        <v>91</v>
      </c>
    </row>
    <row r="12" spans="1:14" x14ac:dyDescent="0.3">
      <c r="A12" s="8"/>
      <c r="B12" s="170" t="s">
        <v>691</v>
      </c>
      <c r="C12" s="165">
        <v>100</v>
      </c>
      <c r="D12" s="165">
        <v>100</v>
      </c>
      <c r="E12" s="165">
        <v>100</v>
      </c>
      <c r="F12" s="165">
        <v>100</v>
      </c>
      <c r="G12" s="165">
        <v>100</v>
      </c>
      <c r="H12" s="165">
        <v>100</v>
      </c>
      <c r="I12" s="165">
        <v>100</v>
      </c>
      <c r="J12" s="165">
        <v>100</v>
      </c>
      <c r="K12" s="165">
        <v>100</v>
      </c>
      <c r="L12" s="165" t="s">
        <v>5</v>
      </c>
      <c r="M12" s="165"/>
    </row>
    <row r="13" spans="1:14" x14ac:dyDescent="0.3">
      <c r="A13" s="8"/>
      <c r="B13" s="170" t="s">
        <v>92</v>
      </c>
      <c r="C13" s="165">
        <v>100</v>
      </c>
      <c r="D13" s="165">
        <v>100</v>
      </c>
      <c r="E13" s="165">
        <v>100</v>
      </c>
      <c r="F13" s="165">
        <v>100</v>
      </c>
      <c r="G13" s="165">
        <v>100</v>
      </c>
      <c r="H13" s="165">
        <v>100</v>
      </c>
      <c r="I13" s="165">
        <v>100</v>
      </c>
      <c r="J13" s="165">
        <v>100</v>
      </c>
      <c r="K13" s="165">
        <v>100</v>
      </c>
      <c r="L13" s="165" t="s">
        <v>5</v>
      </c>
      <c r="M13" s="165"/>
    </row>
    <row r="14" spans="1:14" x14ac:dyDescent="0.3">
      <c r="A14" s="8"/>
      <c r="B14" s="168" t="s">
        <v>93</v>
      </c>
      <c r="C14" s="165">
        <v>0.08</v>
      </c>
      <c r="D14" s="165">
        <v>0.08</v>
      </c>
      <c r="E14" s="165">
        <v>0.08</v>
      </c>
      <c r="F14" s="165">
        <v>0.08</v>
      </c>
      <c r="G14" s="165">
        <v>0.08</v>
      </c>
      <c r="H14" s="165">
        <v>0.04</v>
      </c>
      <c r="I14" s="165">
        <v>0.1</v>
      </c>
      <c r="J14" s="165">
        <v>0.04</v>
      </c>
      <c r="K14" s="165">
        <v>0.1</v>
      </c>
      <c r="L14" s="165" t="s">
        <v>5</v>
      </c>
      <c r="M14" s="165">
        <v>12</v>
      </c>
    </row>
    <row r="15" spans="1:14" x14ac:dyDescent="0.3">
      <c r="A15" s="8"/>
      <c r="B15" s="168" t="s">
        <v>94</v>
      </c>
      <c r="C15" s="165">
        <v>2</v>
      </c>
      <c r="D15" s="165">
        <v>2</v>
      </c>
      <c r="E15" s="165">
        <v>2</v>
      </c>
      <c r="F15" s="165">
        <v>2</v>
      </c>
      <c r="G15" s="165">
        <v>2</v>
      </c>
      <c r="H15" s="165">
        <v>2</v>
      </c>
      <c r="I15" s="165">
        <v>2</v>
      </c>
      <c r="J15" s="165">
        <v>2</v>
      </c>
      <c r="K15" s="165">
        <v>2</v>
      </c>
      <c r="L15" s="165" t="s">
        <v>8</v>
      </c>
      <c r="M15" s="165">
        <v>5</v>
      </c>
    </row>
    <row r="16" spans="1:14" x14ac:dyDescent="0.3">
      <c r="A16" s="8"/>
      <c r="B16" s="168" t="s">
        <v>95</v>
      </c>
      <c r="C16" s="165">
        <v>0</v>
      </c>
      <c r="D16" s="165">
        <v>0</v>
      </c>
      <c r="E16" s="165">
        <v>0</v>
      </c>
      <c r="F16" s="165">
        <v>0</v>
      </c>
      <c r="G16" s="165">
        <v>0</v>
      </c>
      <c r="H16" s="165">
        <v>0</v>
      </c>
      <c r="I16" s="165">
        <v>0</v>
      </c>
      <c r="J16" s="165">
        <v>0</v>
      </c>
      <c r="K16" s="165">
        <v>0</v>
      </c>
      <c r="L16" s="165"/>
      <c r="M16" s="165"/>
    </row>
    <row r="17" spans="1:13" x14ac:dyDescent="0.3">
      <c r="A17" s="8"/>
      <c r="B17" s="168" t="s">
        <v>96</v>
      </c>
      <c r="C17" s="165">
        <v>1</v>
      </c>
      <c r="D17" s="165">
        <v>1</v>
      </c>
      <c r="E17" s="165">
        <v>1</v>
      </c>
      <c r="F17" s="165">
        <v>1</v>
      </c>
      <c r="G17" s="165">
        <v>1</v>
      </c>
      <c r="H17" s="165">
        <v>1</v>
      </c>
      <c r="I17" s="165">
        <v>1</v>
      </c>
      <c r="J17" s="165">
        <v>1</v>
      </c>
      <c r="K17" s="165">
        <v>1</v>
      </c>
      <c r="L17" s="165"/>
      <c r="M17" s="165"/>
    </row>
    <row r="18" spans="1:13" x14ac:dyDescent="0.3">
      <c r="A18" s="8"/>
      <c r="B18" s="168" t="s">
        <v>6</v>
      </c>
      <c r="C18" s="165">
        <v>20</v>
      </c>
      <c r="D18" s="165">
        <v>20</v>
      </c>
      <c r="E18" s="165">
        <v>25</v>
      </c>
      <c r="F18" s="165">
        <v>25</v>
      </c>
      <c r="G18" s="165">
        <v>25</v>
      </c>
      <c r="H18" s="165">
        <v>15</v>
      </c>
      <c r="I18" s="165">
        <v>25</v>
      </c>
      <c r="J18" s="165">
        <v>20</v>
      </c>
      <c r="K18" s="165">
        <v>30</v>
      </c>
      <c r="L18" s="165" t="s">
        <v>10</v>
      </c>
      <c r="M18" s="165"/>
    </row>
    <row r="19" spans="1:13" x14ac:dyDescent="0.3">
      <c r="A19" s="8"/>
      <c r="B19" s="168" t="s">
        <v>7</v>
      </c>
      <c r="C19" s="165">
        <v>1</v>
      </c>
      <c r="D19" s="165">
        <v>1</v>
      </c>
      <c r="E19" s="165">
        <v>1</v>
      </c>
      <c r="F19" s="165">
        <v>1</v>
      </c>
      <c r="G19" s="165">
        <v>1</v>
      </c>
      <c r="H19" s="165">
        <v>1</v>
      </c>
      <c r="I19" s="165">
        <v>1</v>
      </c>
      <c r="J19" s="165">
        <v>1</v>
      </c>
      <c r="K19" s="165">
        <v>1</v>
      </c>
      <c r="L19" s="165" t="s">
        <v>14</v>
      </c>
      <c r="M19" s="165"/>
    </row>
    <row r="20" spans="1:13" x14ac:dyDescent="0.3">
      <c r="A20" s="8"/>
      <c r="B20" s="329" t="s">
        <v>9</v>
      </c>
      <c r="C20" s="330"/>
      <c r="D20" s="330"/>
      <c r="E20" s="330"/>
      <c r="F20" s="330"/>
      <c r="G20" s="330"/>
      <c r="H20" s="330"/>
      <c r="I20" s="330"/>
      <c r="J20" s="330"/>
      <c r="K20" s="330"/>
      <c r="L20" s="330"/>
      <c r="M20" s="331"/>
    </row>
    <row r="21" spans="1:13" x14ac:dyDescent="0.3">
      <c r="A21" s="8"/>
      <c r="B21" s="164" t="s">
        <v>97</v>
      </c>
      <c r="C21" s="165"/>
      <c r="D21" s="165"/>
      <c r="E21" s="165"/>
      <c r="F21" s="165"/>
      <c r="G21" s="165"/>
      <c r="H21" s="165"/>
      <c r="I21" s="165"/>
      <c r="J21" s="165"/>
      <c r="K21" s="165"/>
      <c r="L21" s="165"/>
      <c r="M21" s="165"/>
    </row>
    <row r="22" spans="1:13" x14ac:dyDescent="0.3">
      <c r="A22" s="8"/>
      <c r="B22" s="168" t="s">
        <v>98</v>
      </c>
      <c r="C22" s="165"/>
      <c r="D22" s="165"/>
      <c r="E22" s="165"/>
      <c r="F22" s="165"/>
      <c r="G22" s="165"/>
      <c r="H22" s="165"/>
      <c r="I22" s="165"/>
      <c r="J22" s="165"/>
      <c r="K22" s="165"/>
      <c r="L22" s="165"/>
      <c r="M22" s="165"/>
    </row>
    <row r="23" spans="1:13" x14ac:dyDescent="0.3">
      <c r="A23" s="8"/>
      <c r="B23" s="329" t="s">
        <v>99</v>
      </c>
      <c r="C23" s="330"/>
      <c r="D23" s="330"/>
      <c r="E23" s="330"/>
      <c r="F23" s="330"/>
      <c r="G23" s="330"/>
      <c r="H23" s="330"/>
      <c r="I23" s="330"/>
      <c r="J23" s="330"/>
      <c r="K23" s="330"/>
      <c r="L23" s="330"/>
      <c r="M23" s="331"/>
    </row>
    <row r="24" spans="1:13" ht="15.6" x14ac:dyDescent="0.35">
      <c r="A24" s="8"/>
      <c r="B24" s="168" t="s">
        <v>692</v>
      </c>
      <c r="C24" s="171">
        <f>(0.0000244*C30+0.9)/(C8/1000)</f>
        <v>0.5795555555555556</v>
      </c>
      <c r="D24" s="171">
        <f>(0.0000244*D30+0.9)/(D8/1000)</f>
        <v>0.5795555555555556</v>
      </c>
      <c r="E24" s="171">
        <f>(0.000035*E30)/(E8/1000)</f>
        <v>0.5444444444444444</v>
      </c>
      <c r="F24" s="171">
        <f>(E24+G24)/2</f>
        <v>0.50555555555555554</v>
      </c>
      <c r="G24" s="171">
        <f>(0.00003*G30)/(G8/1000)</f>
        <v>0.46666666666666667</v>
      </c>
      <c r="H24" s="171">
        <f>(0.00003*H30)/(D8/1000)</f>
        <v>0.46666666666666667</v>
      </c>
      <c r="I24" s="171">
        <f>(0.00004*I30)/(E8/1000)</f>
        <v>0.62222222222222223</v>
      </c>
      <c r="J24" s="171">
        <f>(0.000025*J30)/(J8/1000)</f>
        <v>0.3888888888888889</v>
      </c>
      <c r="K24" s="171">
        <f>(0.000035*K30)/(K8/1000)</f>
        <v>0.5444444444444444</v>
      </c>
      <c r="L24" s="165" t="s">
        <v>15</v>
      </c>
      <c r="M24" s="165">
        <v>5</v>
      </c>
    </row>
    <row r="25" spans="1:13" x14ac:dyDescent="0.3">
      <c r="A25" s="8"/>
      <c r="B25" s="168" t="s">
        <v>100</v>
      </c>
      <c r="C25" s="172">
        <v>75</v>
      </c>
      <c r="D25" s="172">
        <v>75</v>
      </c>
      <c r="E25" s="172">
        <v>75</v>
      </c>
      <c r="F25" s="172">
        <v>75</v>
      </c>
      <c r="G25" s="172">
        <v>75</v>
      </c>
      <c r="H25" s="172">
        <v>75</v>
      </c>
      <c r="I25" s="172">
        <v>75</v>
      </c>
      <c r="J25" s="172">
        <v>75</v>
      </c>
      <c r="K25" s="172">
        <v>75</v>
      </c>
      <c r="L25" s="165"/>
      <c r="M25" s="165">
        <v>5</v>
      </c>
    </row>
    <row r="26" spans="1:13" x14ac:dyDescent="0.3">
      <c r="A26" s="8"/>
      <c r="B26" s="168" t="s">
        <v>101</v>
      </c>
      <c r="C26" s="172">
        <v>25</v>
      </c>
      <c r="D26" s="172">
        <v>25</v>
      </c>
      <c r="E26" s="172">
        <v>25</v>
      </c>
      <c r="F26" s="172">
        <v>25</v>
      </c>
      <c r="G26" s="172">
        <v>25</v>
      </c>
      <c r="H26" s="172">
        <v>25</v>
      </c>
      <c r="I26" s="172">
        <v>25</v>
      </c>
      <c r="J26" s="172">
        <v>25</v>
      </c>
      <c r="K26" s="172">
        <v>25</v>
      </c>
      <c r="L26" s="165"/>
      <c r="M26" s="165">
        <v>5</v>
      </c>
    </row>
    <row r="27" spans="1:13" ht="15.6" x14ac:dyDescent="0.35">
      <c r="A27" s="8"/>
      <c r="B27" s="168" t="s">
        <v>693</v>
      </c>
      <c r="C27" s="172">
        <v>3</v>
      </c>
      <c r="D27" s="172">
        <v>3</v>
      </c>
      <c r="E27" s="172">
        <v>3</v>
      </c>
      <c r="F27" s="172">
        <v>3</v>
      </c>
      <c r="G27" s="172">
        <v>3</v>
      </c>
      <c r="H27" s="172">
        <v>3</v>
      </c>
      <c r="I27" s="172">
        <v>3</v>
      </c>
      <c r="J27" s="172">
        <v>3</v>
      </c>
      <c r="K27" s="172">
        <v>3</v>
      </c>
      <c r="L27" s="165" t="s">
        <v>102</v>
      </c>
      <c r="M27" s="165" t="s">
        <v>103</v>
      </c>
    </row>
    <row r="28" spans="1:13" ht="15.6" x14ac:dyDescent="0.35">
      <c r="A28" s="8"/>
      <c r="B28" s="168" t="s">
        <v>694</v>
      </c>
      <c r="C28" s="172">
        <v>0</v>
      </c>
      <c r="D28" s="172">
        <v>0</v>
      </c>
      <c r="E28" s="172">
        <v>0</v>
      </c>
      <c r="F28" s="172">
        <v>0</v>
      </c>
      <c r="G28" s="172">
        <v>0</v>
      </c>
      <c r="H28" s="172">
        <v>0</v>
      </c>
      <c r="I28" s="172">
        <v>0</v>
      </c>
      <c r="J28" s="172">
        <v>0</v>
      </c>
      <c r="K28" s="172">
        <v>0</v>
      </c>
      <c r="L28" s="165" t="s">
        <v>102</v>
      </c>
      <c r="M28" s="165" t="s">
        <v>103</v>
      </c>
    </row>
    <row r="29" spans="1:13" x14ac:dyDescent="0.3">
      <c r="A29" s="8"/>
      <c r="B29" s="329" t="s">
        <v>104</v>
      </c>
      <c r="C29" s="330"/>
      <c r="D29" s="330"/>
      <c r="E29" s="330"/>
      <c r="F29" s="330"/>
      <c r="G29" s="330"/>
      <c r="H29" s="330"/>
      <c r="I29" s="330"/>
      <c r="J29" s="330"/>
      <c r="K29" s="330"/>
      <c r="L29" s="330"/>
      <c r="M29" s="331"/>
    </row>
    <row r="30" spans="1:13" ht="16.2" x14ac:dyDescent="0.3">
      <c r="A30" s="8"/>
      <c r="B30" s="164" t="s">
        <v>695</v>
      </c>
      <c r="C30" s="173">
        <v>70000</v>
      </c>
      <c r="D30" s="173">
        <f>C30</f>
        <v>70000</v>
      </c>
      <c r="E30" s="173">
        <f t="shared" ref="E30:F30" si="1">D30</f>
        <v>70000</v>
      </c>
      <c r="F30" s="173">
        <f t="shared" si="1"/>
        <v>70000</v>
      </c>
      <c r="G30" s="173">
        <f>E30</f>
        <v>70000</v>
      </c>
      <c r="H30" s="173">
        <v>70000</v>
      </c>
      <c r="I30" s="173">
        <v>70000</v>
      </c>
      <c r="J30" s="173">
        <v>70000</v>
      </c>
      <c r="K30" s="173">
        <v>70000</v>
      </c>
      <c r="L30" s="174"/>
      <c r="M30" s="174"/>
    </row>
    <row r="31" spans="1:13" x14ac:dyDescent="0.3">
      <c r="A31" s="8"/>
      <c r="B31" s="164" t="s">
        <v>105</v>
      </c>
      <c r="C31" s="332" t="s">
        <v>106</v>
      </c>
      <c r="D31" s="333"/>
      <c r="E31" s="333"/>
      <c r="F31" s="333"/>
      <c r="G31" s="333"/>
      <c r="H31" s="333"/>
      <c r="I31" s="333"/>
      <c r="J31" s="333"/>
      <c r="K31" s="334"/>
      <c r="L31" s="174"/>
      <c r="M31" s="174"/>
    </row>
    <row r="32" spans="1:13" x14ac:dyDescent="0.3">
      <c r="A32" s="8"/>
      <c r="B32" s="168" t="s">
        <v>689</v>
      </c>
      <c r="C32" s="175">
        <v>90</v>
      </c>
      <c r="D32" s="175">
        <v>90</v>
      </c>
      <c r="E32" s="175">
        <v>90</v>
      </c>
      <c r="F32" s="175">
        <v>90</v>
      </c>
      <c r="G32" s="175">
        <v>90</v>
      </c>
      <c r="H32" s="175">
        <v>90</v>
      </c>
      <c r="I32" s="175">
        <v>90</v>
      </c>
      <c r="J32" s="175">
        <v>90</v>
      </c>
      <c r="K32" s="175">
        <v>90</v>
      </c>
      <c r="L32" s="175"/>
      <c r="M32" s="175"/>
    </row>
    <row r="33" spans="1:13" x14ac:dyDescent="0.3">
      <c r="A33" s="8"/>
      <c r="B33" s="168" t="s">
        <v>690</v>
      </c>
      <c r="C33" s="176">
        <v>35</v>
      </c>
      <c r="D33" s="176">
        <v>35</v>
      </c>
      <c r="E33" s="176">
        <v>35</v>
      </c>
      <c r="F33" s="176">
        <v>35</v>
      </c>
      <c r="G33" s="176">
        <v>35</v>
      </c>
      <c r="H33" s="176">
        <v>35</v>
      </c>
      <c r="I33" s="176">
        <v>35</v>
      </c>
      <c r="J33" s="176">
        <v>35</v>
      </c>
      <c r="K33" s="176">
        <v>35</v>
      </c>
      <c r="L33" s="176" t="s">
        <v>107</v>
      </c>
      <c r="M33" s="176"/>
    </row>
    <row r="34" spans="1:13" x14ac:dyDescent="0.3">
      <c r="A34" s="8"/>
      <c r="B34" s="54"/>
      <c r="C34" s="7"/>
      <c r="D34" s="7"/>
      <c r="E34" s="7"/>
      <c r="F34" s="7"/>
      <c r="G34" s="7"/>
      <c r="H34" s="7"/>
      <c r="I34" s="7"/>
      <c r="J34" s="7"/>
      <c r="K34" s="7"/>
      <c r="L34" s="7"/>
      <c r="M34" s="7"/>
    </row>
    <row r="35" spans="1:13" x14ac:dyDescent="0.3">
      <c r="A35" s="6" t="s">
        <v>12</v>
      </c>
      <c r="B35" s="8"/>
      <c r="C35" s="8"/>
      <c r="D35" s="8"/>
      <c r="E35" s="8"/>
      <c r="F35" s="8"/>
      <c r="G35" s="8"/>
      <c r="H35" s="8"/>
      <c r="I35" s="8"/>
      <c r="J35" s="8"/>
      <c r="K35" s="8"/>
      <c r="L35" s="8"/>
      <c r="M35" s="8"/>
    </row>
    <row r="36" spans="1:13" ht="15" customHeight="1" x14ac:dyDescent="0.3">
      <c r="A36" s="13" t="s">
        <v>13</v>
      </c>
      <c r="B36" s="335" t="s">
        <v>108</v>
      </c>
      <c r="C36" s="335"/>
      <c r="D36" s="335"/>
      <c r="E36" s="335"/>
      <c r="F36" s="335"/>
      <c r="G36" s="335"/>
      <c r="H36" s="335"/>
      <c r="I36" s="335"/>
      <c r="J36" s="335"/>
      <c r="K36" s="335"/>
      <c r="L36" s="335"/>
      <c r="M36" s="335"/>
    </row>
    <row r="37" spans="1:13" ht="15" customHeight="1" x14ac:dyDescent="0.3">
      <c r="A37" s="13" t="s">
        <v>5</v>
      </c>
      <c r="B37" s="328" t="s">
        <v>109</v>
      </c>
      <c r="C37" s="328"/>
      <c r="D37" s="328"/>
      <c r="E37" s="328"/>
      <c r="F37" s="328"/>
      <c r="G37" s="328"/>
      <c r="H37" s="328"/>
      <c r="I37" s="328"/>
      <c r="J37" s="328"/>
      <c r="K37" s="328"/>
      <c r="L37" s="328"/>
      <c r="M37" s="328"/>
    </row>
    <row r="38" spans="1:13" ht="15" customHeight="1" x14ac:dyDescent="0.3">
      <c r="A38" s="13" t="s">
        <v>8</v>
      </c>
      <c r="B38" s="328" t="s">
        <v>110</v>
      </c>
      <c r="C38" s="328"/>
      <c r="D38" s="328"/>
      <c r="E38" s="328"/>
      <c r="F38" s="328"/>
      <c r="G38" s="328"/>
      <c r="H38" s="328"/>
      <c r="I38" s="328"/>
      <c r="J38" s="328"/>
      <c r="K38" s="328"/>
      <c r="L38" s="328"/>
      <c r="M38" s="328"/>
    </row>
    <row r="39" spans="1:13" ht="15" customHeight="1" x14ac:dyDescent="0.3">
      <c r="A39" s="13" t="s">
        <v>10</v>
      </c>
      <c r="B39" s="328" t="s">
        <v>111</v>
      </c>
      <c r="C39" s="328"/>
      <c r="D39" s="328"/>
      <c r="E39" s="328"/>
      <c r="F39" s="328"/>
      <c r="G39" s="328"/>
      <c r="H39" s="328"/>
      <c r="I39" s="328"/>
      <c r="J39" s="328"/>
      <c r="K39" s="328"/>
      <c r="L39" s="328"/>
      <c r="M39" s="328"/>
    </row>
    <row r="40" spans="1:13" ht="15" customHeight="1" x14ac:dyDescent="0.3">
      <c r="A40" s="13" t="s">
        <v>14</v>
      </c>
      <c r="B40" s="328" t="s">
        <v>112</v>
      </c>
      <c r="C40" s="328"/>
      <c r="D40" s="328"/>
      <c r="E40" s="328"/>
      <c r="F40" s="328"/>
      <c r="G40" s="328"/>
      <c r="H40" s="328"/>
      <c r="I40" s="328"/>
      <c r="J40" s="328"/>
      <c r="K40" s="328"/>
      <c r="L40" s="328"/>
      <c r="M40" s="328"/>
    </row>
    <row r="41" spans="1:13" ht="15" customHeight="1" x14ac:dyDescent="0.3">
      <c r="A41" s="13" t="s">
        <v>15</v>
      </c>
      <c r="B41" s="328" t="s">
        <v>113</v>
      </c>
      <c r="C41" s="328"/>
      <c r="D41" s="328"/>
      <c r="E41" s="328"/>
      <c r="F41" s="328"/>
      <c r="G41" s="328"/>
      <c r="H41" s="328"/>
      <c r="I41" s="328"/>
      <c r="J41" s="328"/>
      <c r="K41" s="328"/>
      <c r="L41" s="328"/>
      <c r="M41" s="328"/>
    </row>
    <row r="42" spans="1:13" ht="15" customHeight="1" x14ac:dyDescent="0.3">
      <c r="A42" s="13" t="s">
        <v>102</v>
      </c>
      <c r="B42" s="328" t="s">
        <v>114</v>
      </c>
      <c r="C42" s="328"/>
      <c r="D42" s="328"/>
      <c r="E42" s="328"/>
      <c r="F42" s="328"/>
      <c r="G42" s="328"/>
      <c r="H42" s="328"/>
      <c r="I42" s="328"/>
      <c r="J42" s="328"/>
      <c r="K42" s="328"/>
      <c r="L42" s="328"/>
      <c r="M42" s="328"/>
    </row>
    <row r="43" spans="1:13" ht="15" customHeight="1" x14ac:dyDescent="0.3">
      <c r="A43" s="13" t="s">
        <v>107</v>
      </c>
      <c r="B43" s="328" t="s">
        <v>115</v>
      </c>
      <c r="C43" s="328"/>
      <c r="D43" s="328"/>
      <c r="E43" s="328"/>
      <c r="F43" s="328"/>
      <c r="G43" s="328"/>
      <c r="H43" s="328"/>
      <c r="I43" s="328"/>
      <c r="J43" s="328"/>
      <c r="K43" s="328"/>
      <c r="L43" s="328"/>
      <c r="M43" s="328"/>
    </row>
    <row r="44" spans="1:13" ht="38.25" customHeight="1" x14ac:dyDescent="0.3">
      <c r="A44" s="13" t="s">
        <v>116</v>
      </c>
      <c r="B44" s="55" t="s">
        <v>117</v>
      </c>
      <c r="C44" s="52"/>
      <c r="D44" s="52"/>
      <c r="E44" s="52"/>
      <c r="F44" s="52"/>
      <c r="G44" s="52"/>
      <c r="H44" s="52"/>
      <c r="I44" s="52"/>
      <c r="J44" s="52"/>
      <c r="K44" s="52"/>
      <c r="L44" s="52"/>
      <c r="M44" s="52"/>
    </row>
    <row r="45" spans="1:13" x14ac:dyDescent="0.3">
      <c r="A45" s="6" t="s">
        <v>118</v>
      </c>
      <c r="B45" s="8"/>
      <c r="C45" s="8"/>
      <c r="D45" s="8"/>
      <c r="E45" s="8"/>
      <c r="F45" s="8"/>
      <c r="G45" s="8"/>
      <c r="H45" s="8"/>
      <c r="I45" s="8"/>
      <c r="J45" s="8"/>
      <c r="K45" s="8"/>
      <c r="L45" s="8"/>
      <c r="M45" s="8"/>
    </row>
    <row r="46" spans="1:13" ht="15" customHeight="1" x14ac:dyDescent="0.3">
      <c r="A46" s="13">
        <v>1</v>
      </c>
      <c r="B46" s="328" t="s">
        <v>119</v>
      </c>
      <c r="C46" s="328"/>
      <c r="D46" s="328"/>
      <c r="E46" s="328"/>
      <c r="F46" s="328"/>
      <c r="G46" s="328"/>
      <c r="H46" s="328"/>
      <c r="I46" s="328"/>
      <c r="J46" s="328"/>
      <c r="K46" s="328"/>
      <c r="L46" s="328"/>
      <c r="M46" s="328"/>
    </row>
    <row r="47" spans="1:13" ht="15" customHeight="1" x14ac:dyDescent="0.3">
      <c r="A47" s="13">
        <v>5</v>
      </c>
      <c r="B47" s="328" t="s">
        <v>120</v>
      </c>
      <c r="C47" s="328"/>
      <c r="D47" s="328"/>
      <c r="E47" s="328"/>
      <c r="F47" s="328"/>
      <c r="G47" s="328"/>
      <c r="H47" s="328"/>
      <c r="I47" s="328"/>
      <c r="J47" s="328"/>
      <c r="K47" s="328"/>
      <c r="L47" s="328"/>
      <c r="M47" s="328"/>
    </row>
    <row r="48" spans="1:13" ht="15" customHeight="1" x14ac:dyDescent="0.3">
      <c r="A48" s="13">
        <v>12</v>
      </c>
      <c r="B48" s="328" t="s">
        <v>121</v>
      </c>
      <c r="C48" s="328"/>
      <c r="D48" s="328"/>
      <c r="E48" s="328"/>
      <c r="F48" s="328"/>
      <c r="G48" s="328"/>
      <c r="H48" s="328"/>
      <c r="I48" s="328"/>
      <c r="J48" s="328"/>
      <c r="K48" s="328"/>
      <c r="L48" s="328"/>
      <c r="M48" s="328"/>
    </row>
    <row r="49" spans="1:13" ht="15" customHeight="1" x14ac:dyDescent="0.3">
      <c r="A49" s="13">
        <v>14</v>
      </c>
      <c r="B49" s="328" t="s">
        <v>122</v>
      </c>
      <c r="C49" s="328"/>
      <c r="D49" s="328"/>
      <c r="E49" s="328"/>
      <c r="F49" s="328"/>
      <c r="G49" s="328"/>
      <c r="H49" s="328"/>
      <c r="I49" s="328"/>
      <c r="J49" s="328"/>
      <c r="K49" s="328"/>
      <c r="L49" s="328"/>
      <c r="M49" s="328"/>
    </row>
  </sheetData>
  <mergeCells count="21">
    <mergeCell ref="B20:M20"/>
    <mergeCell ref="B23:M23"/>
    <mergeCell ref="C3:M3"/>
    <mergeCell ref="H4:I4"/>
    <mergeCell ref="J4:K4"/>
    <mergeCell ref="C6:G6"/>
    <mergeCell ref="C7:G7"/>
    <mergeCell ref="B29:M29"/>
    <mergeCell ref="C31:K31"/>
    <mergeCell ref="B36:M36"/>
    <mergeCell ref="B37:M37"/>
    <mergeCell ref="B38:M38"/>
    <mergeCell ref="B46:M46"/>
    <mergeCell ref="B47:M47"/>
    <mergeCell ref="B48:M48"/>
    <mergeCell ref="B49:M49"/>
    <mergeCell ref="B39:M39"/>
    <mergeCell ref="B40:M40"/>
    <mergeCell ref="B41:M41"/>
    <mergeCell ref="B42:M42"/>
    <mergeCell ref="B43:M43"/>
  </mergeCells>
  <hyperlinks>
    <hyperlink ref="J1" location="Index" display="Back to Index" xr:uid="{00000000-0004-0000-0100-000000000000}"/>
    <hyperlink ref="H1" location="Index" display="Back to Index"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46"/>
  <sheetViews>
    <sheetView showGridLines="0" zoomScaleNormal="100" workbookViewId="0">
      <selection activeCell="B21" sqref="B21"/>
    </sheetView>
  </sheetViews>
  <sheetFormatPr defaultRowHeight="14.4" x14ac:dyDescent="0.3"/>
  <cols>
    <col min="1" max="1" width="2.5546875" customWidth="1"/>
    <col min="2" max="2" width="31.88671875" customWidth="1"/>
  </cols>
  <sheetData>
    <row r="1" spans="1:14" ht="21" x14ac:dyDescent="0.3">
      <c r="A1" s="1"/>
      <c r="B1" s="56"/>
      <c r="C1" s="5"/>
      <c r="D1" s="1"/>
      <c r="E1" s="1"/>
      <c r="F1" s="1"/>
      <c r="G1" s="1"/>
      <c r="H1" s="2" t="s">
        <v>22</v>
      </c>
      <c r="I1" s="1"/>
      <c r="J1" s="1"/>
      <c r="K1" s="1"/>
      <c r="L1" s="1"/>
      <c r="M1" s="1"/>
      <c r="N1" s="1"/>
    </row>
    <row r="2" spans="1:14" x14ac:dyDescent="0.3">
      <c r="A2" s="1"/>
      <c r="B2" s="1"/>
      <c r="C2" s="1"/>
      <c r="D2" s="1"/>
      <c r="E2" s="1"/>
      <c r="F2" s="1"/>
      <c r="G2" s="1"/>
      <c r="H2" s="1"/>
      <c r="I2" s="1"/>
      <c r="J2" s="1"/>
      <c r="K2" s="1"/>
      <c r="L2" s="1"/>
      <c r="M2" s="1"/>
      <c r="N2" s="1"/>
    </row>
    <row r="3" spans="1:14" ht="15" customHeight="1" x14ac:dyDescent="0.3">
      <c r="A3" s="8"/>
      <c r="B3" s="153" t="s">
        <v>0</v>
      </c>
      <c r="C3" s="347" t="s">
        <v>123</v>
      </c>
      <c r="D3" s="347"/>
      <c r="E3" s="347"/>
      <c r="F3" s="347"/>
      <c r="G3" s="347"/>
      <c r="H3" s="347"/>
      <c r="I3" s="347"/>
      <c r="J3" s="347"/>
      <c r="K3" s="347"/>
      <c r="L3" s="347"/>
      <c r="M3" s="347"/>
      <c r="N3" s="4"/>
    </row>
    <row r="4" spans="1:14" ht="15" customHeight="1" x14ac:dyDescent="0.3">
      <c r="A4" s="8"/>
      <c r="B4" s="154"/>
      <c r="C4" s="155">
        <v>2015</v>
      </c>
      <c r="D4" s="155">
        <v>2020</v>
      </c>
      <c r="E4" s="155">
        <v>2030</v>
      </c>
      <c r="F4" s="155">
        <v>2040</v>
      </c>
      <c r="G4" s="155">
        <v>2050</v>
      </c>
      <c r="H4" s="336" t="s">
        <v>79</v>
      </c>
      <c r="I4" s="338"/>
      <c r="J4" s="336" t="s">
        <v>80</v>
      </c>
      <c r="K4" s="338"/>
      <c r="L4" s="155" t="s">
        <v>1</v>
      </c>
      <c r="M4" s="155" t="s">
        <v>2</v>
      </c>
    </row>
    <row r="5" spans="1:14" x14ac:dyDescent="0.3">
      <c r="A5" s="8"/>
      <c r="B5" s="177" t="s">
        <v>3</v>
      </c>
      <c r="C5" s="178"/>
      <c r="D5" s="178"/>
      <c r="E5" s="178"/>
      <c r="F5" s="178"/>
      <c r="G5" s="178"/>
      <c r="H5" s="179" t="s">
        <v>81</v>
      </c>
      <c r="I5" s="179" t="s">
        <v>82</v>
      </c>
      <c r="J5" s="179" t="s">
        <v>81</v>
      </c>
      <c r="K5" s="179" t="s">
        <v>82</v>
      </c>
      <c r="L5" s="162"/>
      <c r="M5" s="163"/>
    </row>
    <row r="6" spans="1:14" x14ac:dyDescent="0.3">
      <c r="A6" s="8"/>
      <c r="B6" s="164" t="s">
        <v>83</v>
      </c>
      <c r="C6" s="348" t="s">
        <v>84</v>
      </c>
      <c r="D6" s="349"/>
      <c r="E6" s="349"/>
      <c r="F6" s="350"/>
      <c r="G6" s="350"/>
      <c r="H6" s="172"/>
      <c r="I6" s="172"/>
      <c r="J6" s="172"/>
      <c r="K6" s="172"/>
      <c r="L6" s="172"/>
      <c r="M6" s="172"/>
    </row>
    <row r="7" spans="1:14" x14ac:dyDescent="0.3">
      <c r="A7" s="8"/>
      <c r="B7" s="164" t="s">
        <v>85</v>
      </c>
      <c r="C7" s="344" t="s">
        <v>86</v>
      </c>
      <c r="D7" s="345"/>
      <c r="E7" s="345"/>
      <c r="F7" s="346"/>
      <c r="G7" s="346"/>
      <c r="H7" s="172"/>
      <c r="I7" s="172"/>
      <c r="J7" s="172"/>
      <c r="K7" s="172"/>
      <c r="L7" s="172"/>
      <c r="M7" s="172"/>
    </row>
    <row r="8" spans="1:14" ht="28.8" x14ac:dyDescent="0.3">
      <c r="A8" s="8"/>
      <c r="B8" s="164" t="s">
        <v>87</v>
      </c>
      <c r="C8" s="180">
        <f>MROUND(C31*C30/860*0.9,5)</f>
        <v>175</v>
      </c>
      <c r="D8" s="172">
        <f t="shared" ref="D8:G8" si="0">MROUND(D31*D30/860*0.9,5)</f>
        <v>175</v>
      </c>
      <c r="E8" s="172">
        <f t="shared" si="0"/>
        <v>175</v>
      </c>
      <c r="F8" s="172">
        <f t="shared" si="0"/>
        <v>175</v>
      </c>
      <c r="G8" s="172">
        <f t="shared" si="0"/>
        <v>175</v>
      </c>
      <c r="H8" s="181">
        <f>MROUND(H31*H30/860*0.9,5)</f>
        <v>45</v>
      </c>
      <c r="I8" s="181">
        <f>MROUND(I31*I30/860*0.9,5)</f>
        <v>315</v>
      </c>
      <c r="J8" s="181">
        <f>MROUND(J31*J30/860*0.9,5)</f>
        <v>45</v>
      </c>
      <c r="K8" s="181">
        <f>MROUND(K31*K30/860*0.9,5)</f>
        <v>315</v>
      </c>
      <c r="L8" s="181" t="s">
        <v>13</v>
      </c>
      <c r="M8" s="181"/>
    </row>
    <row r="9" spans="1:14" x14ac:dyDescent="0.3">
      <c r="A9" s="8"/>
      <c r="B9" s="164" t="s">
        <v>88</v>
      </c>
      <c r="C9" s="180">
        <f>MROUND(C8/60,0.1)</f>
        <v>2.9000000000000004</v>
      </c>
      <c r="D9" s="172">
        <f t="shared" ref="D9:G9" si="1">MROUND(D8/60,0.1)</f>
        <v>2.9000000000000004</v>
      </c>
      <c r="E9" s="172">
        <f t="shared" si="1"/>
        <v>2.9000000000000004</v>
      </c>
      <c r="F9" s="172">
        <f t="shared" si="1"/>
        <v>2.9000000000000004</v>
      </c>
      <c r="G9" s="172">
        <f t="shared" si="1"/>
        <v>2.9000000000000004</v>
      </c>
      <c r="H9" s="172">
        <f>MROUND(H8/60,0.1)</f>
        <v>0.8</v>
      </c>
      <c r="I9" s="172">
        <f>MROUND(I8/60,0.1)</f>
        <v>5.3000000000000007</v>
      </c>
      <c r="J9" s="172">
        <f>MROUND(J8/60,0.1)</f>
        <v>0.8</v>
      </c>
      <c r="K9" s="172">
        <f>MROUND(K8/60,0.1)</f>
        <v>5.3000000000000007</v>
      </c>
      <c r="L9" s="172" t="s">
        <v>5</v>
      </c>
      <c r="M9" s="172">
        <v>7</v>
      </c>
    </row>
    <row r="10" spans="1:14" x14ac:dyDescent="0.3">
      <c r="A10" s="8"/>
      <c r="B10" s="164" t="s">
        <v>89</v>
      </c>
      <c r="C10" s="180">
        <f>C9</f>
        <v>2.9000000000000004</v>
      </c>
      <c r="D10" s="172">
        <f t="shared" ref="D10:J10" si="2">D9</f>
        <v>2.9000000000000004</v>
      </c>
      <c r="E10" s="172">
        <f t="shared" si="2"/>
        <v>2.9000000000000004</v>
      </c>
      <c r="F10" s="172">
        <f t="shared" si="2"/>
        <v>2.9000000000000004</v>
      </c>
      <c r="G10" s="172">
        <f t="shared" si="2"/>
        <v>2.9000000000000004</v>
      </c>
      <c r="H10" s="172">
        <f t="shared" si="2"/>
        <v>0.8</v>
      </c>
      <c r="I10" s="172">
        <f>I9</f>
        <v>5.3000000000000007</v>
      </c>
      <c r="J10" s="172">
        <f t="shared" si="2"/>
        <v>0.8</v>
      </c>
      <c r="K10" s="172">
        <f>K9</f>
        <v>5.3000000000000007</v>
      </c>
      <c r="L10" s="172" t="s">
        <v>5</v>
      </c>
      <c r="M10" s="172">
        <v>7</v>
      </c>
    </row>
    <row r="11" spans="1:14" x14ac:dyDescent="0.3">
      <c r="A11" s="8"/>
      <c r="B11" s="164" t="s">
        <v>90</v>
      </c>
      <c r="C11" s="180">
        <v>98</v>
      </c>
      <c r="D11" s="172">
        <v>98</v>
      </c>
      <c r="E11" s="172">
        <v>98</v>
      </c>
      <c r="F11" s="172">
        <v>98</v>
      </c>
      <c r="G11" s="172">
        <v>98</v>
      </c>
      <c r="H11" s="172">
        <v>96</v>
      </c>
      <c r="I11" s="172">
        <v>99</v>
      </c>
      <c r="J11" s="172">
        <v>96</v>
      </c>
      <c r="K11" s="172">
        <v>99</v>
      </c>
      <c r="L11" s="172" t="s">
        <v>124</v>
      </c>
      <c r="M11" s="172">
        <v>2</v>
      </c>
    </row>
    <row r="12" spans="1:14" x14ac:dyDescent="0.3">
      <c r="A12" s="8"/>
      <c r="B12" s="182" t="s">
        <v>125</v>
      </c>
      <c r="C12" s="180">
        <v>100</v>
      </c>
      <c r="D12" s="172">
        <v>100</v>
      </c>
      <c r="E12" s="172">
        <v>100</v>
      </c>
      <c r="F12" s="172">
        <v>100</v>
      </c>
      <c r="G12" s="172">
        <v>100</v>
      </c>
      <c r="H12" s="172">
        <v>100</v>
      </c>
      <c r="I12" s="172">
        <v>100</v>
      </c>
      <c r="J12" s="172">
        <v>100</v>
      </c>
      <c r="K12" s="172">
        <v>100</v>
      </c>
      <c r="L12" s="172" t="s">
        <v>8</v>
      </c>
      <c r="M12" s="172"/>
    </row>
    <row r="13" spans="1:14" x14ac:dyDescent="0.3">
      <c r="A13" s="8"/>
      <c r="B13" s="182" t="s">
        <v>92</v>
      </c>
      <c r="C13" s="180">
        <v>100</v>
      </c>
      <c r="D13" s="172">
        <v>100</v>
      </c>
      <c r="E13" s="172">
        <v>100</v>
      </c>
      <c r="F13" s="172">
        <v>100</v>
      </c>
      <c r="G13" s="172">
        <v>100</v>
      </c>
      <c r="H13" s="172">
        <v>100</v>
      </c>
      <c r="I13" s="172">
        <v>100</v>
      </c>
      <c r="J13" s="172">
        <v>100</v>
      </c>
      <c r="K13" s="172">
        <v>100</v>
      </c>
      <c r="L13" s="172"/>
      <c r="M13" s="172"/>
    </row>
    <row r="14" spans="1:14" x14ac:dyDescent="0.3">
      <c r="A14" s="8"/>
      <c r="B14" s="164" t="s">
        <v>126</v>
      </c>
      <c r="C14" s="183">
        <f>1.3/7</f>
        <v>0.18571428571428572</v>
      </c>
      <c r="D14" s="183">
        <f t="shared" ref="D14:G14" si="3">1.3/7</f>
        <v>0.18571428571428572</v>
      </c>
      <c r="E14" s="183">
        <f t="shared" si="3"/>
        <v>0.18571428571428572</v>
      </c>
      <c r="F14" s="183">
        <f t="shared" si="3"/>
        <v>0.18571428571428572</v>
      </c>
      <c r="G14" s="183">
        <f t="shared" si="3"/>
        <v>0.18571428571428572</v>
      </c>
      <c r="H14" s="171">
        <f>1/7</f>
        <v>0.14285714285714285</v>
      </c>
      <c r="I14" s="171">
        <f>1.7/7</f>
        <v>0.24285714285714285</v>
      </c>
      <c r="J14" s="171">
        <f>1/7</f>
        <v>0.14285714285714285</v>
      </c>
      <c r="K14" s="171">
        <f>1.7/7</f>
        <v>0.24285714285714285</v>
      </c>
      <c r="L14" s="172"/>
      <c r="M14" s="172">
        <v>2</v>
      </c>
    </row>
    <row r="15" spans="1:14" ht="28.8" x14ac:dyDescent="0.3">
      <c r="A15" s="8"/>
      <c r="B15" s="164" t="s">
        <v>94</v>
      </c>
      <c r="C15" s="180">
        <v>1</v>
      </c>
      <c r="D15" s="172">
        <v>1</v>
      </c>
      <c r="E15" s="172">
        <v>1</v>
      </c>
      <c r="F15" s="172">
        <v>1</v>
      </c>
      <c r="G15" s="172">
        <v>1</v>
      </c>
      <c r="H15" s="172">
        <v>0</v>
      </c>
      <c r="I15" s="172">
        <v>1</v>
      </c>
      <c r="J15" s="172">
        <v>0</v>
      </c>
      <c r="K15" s="172">
        <v>1</v>
      </c>
      <c r="L15" s="172" t="s">
        <v>10</v>
      </c>
      <c r="M15" s="172">
        <v>7</v>
      </c>
    </row>
    <row r="16" spans="1:14" x14ac:dyDescent="0.3">
      <c r="A16" s="8"/>
      <c r="B16" s="164" t="s">
        <v>95</v>
      </c>
      <c r="C16" s="180">
        <v>0</v>
      </c>
      <c r="D16" s="172">
        <v>0</v>
      </c>
      <c r="E16" s="172">
        <v>0</v>
      </c>
      <c r="F16" s="172">
        <v>0</v>
      </c>
      <c r="G16" s="172">
        <v>0</v>
      </c>
      <c r="H16" s="172">
        <v>0</v>
      </c>
      <c r="I16" s="172">
        <v>3</v>
      </c>
      <c r="J16" s="172">
        <v>0</v>
      </c>
      <c r="K16" s="172">
        <v>3</v>
      </c>
      <c r="L16" s="172"/>
      <c r="M16" s="172">
        <v>7</v>
      </c>
    </row>
    <row r="17" spans="1:13" x14ac:dyDescent="0.3">
      <c r="A17" s="8"/>
      <c r="B17" s="164" t="s">
        <v>96</v>
      </c>
      <c r="C17" s="180">
        <v>1</v>
      </c>
      <c r="D17" s="172">
        <v>1</v>
      </c>
      <c r="E17" s="172">
        <v>1</v>
      </c>
      <c r="F17" s="172">
        <v>1</v>
      </c>
      <c r="G17" s="172">
        <v>1</v>
      </c>
      <c r="H17" s="172">
        <v>0</v>
      </c>
      <c r="I17" s="172">
        <v>4</v>
      </c>
      <c r="J17" s="172">
        <v>0</v>
      </c>
      <c r="K17" s="172">
        <v>4</v>
      </c>
      <c r="L17" s="172" t="s">
        <v>14</v>
      </c>
      <c r="M17" s="172">
        <v>7</v>
      </c>
    </row>
    <row r="18" spans="1:13" x14ac:dyDescent="0.3">
      <c r="A18" s="8"/>
      <c r="B18" s="164" t="s">
        <v>6</v>
      </c>
      <c r="C18" s="180">
        <v>40</v>
      </c>
      <c r="D18" s="172">
        <v>40</v>
      </c>
      <c r="E18" s="172">
        <v>40</v>
      </c>
      <c r="F18" s="172">
        <v>40</v>
      </c>
      <c r="G18" s="172">
        <v>40</v>
      </c>
      <c r="H18" s="172">
        <v>30</v>
      </c>
      <c r="I18" s="172">
        <v>50</v>
      </c>
      <c r="J18" s="172">
        <v>30</v>
      </c>
      <c r="K18" s="172">
        <v>50</v>
      </c>
      <c r="L18" s="172" t="s">
        <v>15</v>
      </c>
      <c r="M18" s="172">
        <v>2</v>
      </c>
    </row>
    <row r="19" spans="1:13" x14ac:dyDescent="0.3">
      <c r="A19" s="8"/>
      <c r="B19" s="164" t="s">
        <v>7</v>
      </c>
      <c r="C19" s="180">
        <v>0.5</v>
      </c>
      <c r="D19" s="172">
        <v>0.5</v>
      </c>
      <c r="E19" s="172">
        <v>0.5</v>
      </c>
      <c r="F19" s="172">
        <v>0.5</v>
      </c>
      <c r="G19" s="172">
        <v>0.5</v>
      </c>
      <c r="H19" s="172">
        <v>0.5</v>
      </c>
      <c r="I19" s="183">
        <v>1</v>
      </c>
      <c r="J19" s="183">
        <v>0.5</v>
      </c>
      <c r="K19" s="183">
        <v>1</v>
      </c>
      <c r="L19" s="172" t="s">
        <v>102</v>
      </c>
      <c r="M19" s="172">
        <v>7</v>
      </c>
    </row>
    <row r="20" spans="1:13" x14ac:dyDescent="0.3">
      <c r="A20" s="8"/>
      <c r="B20" s="341" t="s">
        <v>9</v>
      </c>
      <c r="C20" s="342"/>
      <c r="D20" s="342"/>
      <c r="E20" s="342"/>
      <c r="F20" s="342"/>
      <c r="G20" s="342"/>
      <c r="H20" s="342"/>
      <c r="I20" s="342"/>
      <c r="J20" s="342"/>
      <c r="K20" s="342"/>
      <c r="L20" s="342"/>
      <c r="M20" s="343"/>
    </row>
    <row r="21" spans="1:13" x14ac:dyDescent="0.3">
      <c r="A21" s="8"/>
      <c r="B21" s="164" t="s">
        <v>97</v>
      </c>
      <c r="C21" s="172"/>
      <c r="D21" s="172"/>
      <c r="E21" s="172"/>
      <c r="F21" s="172"/>
      <c r="G21" s="172"/>
      <c r="H21" s="172"/>
      <c r="I21" s="172"/>
      <c r="J21" s="172"/>
      <c r="K21" s="172"/>
      <c r="L21" s="172"/>
      <c r="M21" s="172"/>
    </row>
    <row r="22" spans="1:13" x14ac:dyDescent="0.3">
      <c r="A22" s="8"/>
      <c r="B22" s="168" t="s">
        <v>98</v>
      </c>
      <c r="C22" s="172"/>
      <c r="D22" s="172"/>
      <c r="E22" s="172"/>
      <c r="F22" s="172"/>
      <c r="G22" s="172"/>
      <c r="H22" s="172"/>
      <c r="I22" s="172"/>
      <c r="J22" s="172"/>
      <c r="K22" s="172"/>
      <c r="L22" s="172"/>
      <c r="M22" s="172"/>
    </row>
    <row r="23" spans="1:13" x14ac:dyDescent="0.3">
      <c r="A23" s="8"/>
      <c r="B23" s="184" t="s">
        <v>99</v>
      </c>
      <c r="C23" s="185"/>
      <c r="D23" s="185"/>
      <c r="E23" s="185"/>
      <c r="F23" s="185"/>
      <c r="G23" s="185"/>
      <c r="H23" s="185"/>
      <c r="I23" s="185"/>
      <c r="J23" s="185"/>
      <c r="K23" s="185"/>
      <c r="L23" s="185"/>
      <c r="M23" s="186"/>
    </row>
    <row r="24" spans="1:13" ht="30" x14ac:dyDescent="0.35">
      <c r="A24" s="8"/>
      <c r="B24" s="164" t="s">
        <v>692</v>
      </c>
      <c r="C24" s="187">
        <f>7450*C30^-0.47*C30/1000000/(C8/1000)</f>
        <v>2.9647801144819392</v>
      </c>
      <c r="D24" s="183">
        <f>7450*D30^-0.47*D30/1000000/(D8/1000)</f>
        <v>2.9647801144819392</v>
      </c>
      <c r="E24" s="183">
        <f>7450*E30^-0.47*E30/1000000/(E8/1000)</f>
        <v>2.9647801144819392</v>
      </c>
      <c r="F24" s="183">
        <v>2.9647801144819392</v>
      </c>
      <c r="G24" s="183">
        <f>7450*G30^-0.47*G30/1000000/(G8/1000)</f>
        <v>2.9647801144819392</v>
      </c>
      <c r="H24" s="183">
        <f>7450*I30^-0.47*I30/1000000/(I8/1000)</f>
        <v>2.1592345524313523</v>
      </c>
      <c r="I24" s="183">
        <f>7450*H30^-0.47*H30/1000000/(H8/1000)</f>
        <v>7.9849486255698485</v>
      </c>
      <c r="J24" s="183">
        <f>7450*K30^-0.47*K30/1000000/(K8/1000)</f>
        <v>2.1592345524313523</v>
      </c>
      <c r="K24" s="183">
        <f>7450*J30^-0.47*J30/1000000/(J8/1000)</f>
        <v>7.9849486255698485</v>
      </c>
      <c r="L24" s="172" t="s">
        <v>107</v>
      </c>
      <c r="M24" s="172" t="s">
        <v>127</v>
      </c>
    </row>
    <row r="25" spans="1:13" x14ac:dyDescent="0.3">
      <c r="A25" s="8"/>
      <c r="B25" s="164" t="s">
        <v>100</v>
      </c>
      <c r="C25" s="180">
        <v>70</v>
      </c>
      <c r="D25" s="172">
        <v>70</v>
      </c>
      <c r="E25" s="172">
        <v>70</v>
      </c>
      <c r="F25" s="172">
        <v>70</v>
      </c>
      <c r="G25" s="172">
        <v>70</v>
      </c>
      <c r="H25" s="172">
        <v>70</v>
      </c>
      <c r="I25" s="172">
        <v>70</v>
      </c>
      <c r="J25" s="172">
        <v>70</v>
      </c>
      <c r="K25" s="172">
        <v>70</v>
      </c>
      <c r="L25" s="172"/>
      <c r="M25" s="172">
        <v>7</v>
      </c>
    </row>
    <row r="26" spans="1:13" x14ac:dyDescent="0.3">
      <c r="A26" s="8"/>
      <c r="B26" s="164" t="s">
        <v>101</v>
      </c>
      <c r="C26" s="180">
        <v>30</v>
      </c>
      <c r="D26" s="172">
        <v>30</v>
      </c>
      <c r="E26" s="172">
        <v>30</v>
      </c>
      <c r="F26" s="172">
        <v>30</v>
      </c>
      <c r="G26" s="172">
        <v>30</v>
      </c>
      <c r="H26" s="172">
        <v>30</v>
      </c>
      <c r="I26" s="172">
        <v>30</v>
      </c>
      <c r="J26" s="172">
        <v>30</v>
      </c>
      <c r="K26" s="172">
        <v>30</v>
      </c>
      <c r="L26" s="172"/>
      <c r="M26" s="172">
        <v>7</v>
      </c>
    </row>
    <row r="27" spans="1:13" ht="15.6" x14ac:dyDescent="0.35">
      <c r="A27" s="8"/>
      <c r="B27" s="168" t="s">
        <v>693</v>
      </c>
      <c r="C27" s="188">
        <v>8.6</v>
      </c>
      <c r="D27" s="188">
        <v>8.6</v>
      </c>
      <c r="E27" s="188">
        <v>8.6</v>
      </c>
      <c r="F27" s="188">
        <v>8.6</v>
      </c>
      <c r="G27" s="188">
        <v>8.6</v>
      </c>
      <c r="H27" s="189">
        <f>1500/I8</f>
        <v>4.7619047619047619</v>
      </c>
      <c r="I27" s="189">
        <f t="shared" ref="I27" si="4">1500/H8</f>
        <v>33.333333333333336</v>
      </c>
      <c r="J27" s="189">
        <f>1500/K8</f>
        <v>4.7619047619047619</v>
      </c>
      <c r="K27" s="189">
        <f>1500/J8</f>
        <v>33.333333333333336</v>
      </c>
      <c r="L27" s="172" t="s">
        <v>14</v>
      </c>
      <c r="M27" s="172">
        <v>7</v>
      </c>
    </row>
    <row r="28" spans="1:13" ht="15.6" x14ac:dyDescent="0.35">
      <c r="A28" s="8"/>
      <c r="B28" s="168" t="s">
        <v>694</v>
      </c>
      <c r="C28" s="190">
        <v>0</v>
      </c>
      <c r="D28" s="191">
        <v>0</v>
      </c>
      <c r="E28" s="191">
        <v>0</v>
      </c>
      <c r="F28" s="191">
        <v>0</v>
      </c>
      <c r="G28" s="191">
        <v>0</v>
      </c>
      <c r="H28" s="191">
        <v>0</v>
      </c>
      <c r="I28" s="191">
        <v>0</v>
      </c>
      <c r="J28" s="191">
        <v>0</v>
      </c>
      <c r="K28" s="191">
        <v>0</v>
      </c>
      <c r="L28" s="172" t="s">
        <v>116</v>
      </c>
      <c r="M28" s="172">
        <v>7</v>
      </c>
    </row>
    <row r="29" spans="1:13" x14ac:dyDescent="0.3">
      <c r="A29" s="8"/>
      <c r="B29" s="192" t="s">
        <v>104</v>
      </c>
      <c r="C29" s="193"/>
      <c r="D29" s="193"/>
      <c r="E29" s="193"/>
      <c r="F29" s="193"/>
      <c r="G29" s="193"/>
      <c r="H29" s="193"/>
      <c r="I29" s="193"/>
      <c r="J29" s="193"/>
      <c r="K29" s="193"/>
      <c r="L29" s="193"/>
      <c r="M29" s="194"/>
    </row>
    <row r="30" spans="1:13" ht="16.2" x14ac:dyDescent="0.3">
      <c r="A30" s="8"/>
      <c r="B30" s="195" t="s">
        <v>696</v>
      </c>
      <c r="C30" s="196">
        <v>3000</v>
      </c>
      <c r="D30" s="189">
        <v>3000</v>
      </c>
      <c r="E30" s="189">
        <v>3000</v>
      </c>
      <c r="F30" s="189">
        <v>3000</v>
      </c>
      <c r="G30" s="189">
        <v>3000</v>
      </c>
      <c r="H30" s="189">
        <v>1500</v>
      </c>
      <c r="I30" s="189">
        <v>5000</v>
      </c>
      <c r="J30" s="189">
        <v>1500</v>
      </c>
      <c r="K30" s="189">
        <v>5000</v>
      </c>
      <c r="L30" s="197"/>
      <c r="M30" s="197"/>
    </row>
    <row r="31" spans="1:13" ht="28.8" x14ac:dyDescent="0.3">
      <c r="A31" s="8"/>
      <c r="B31" s="195" t="s">
        <v>128</v>
      </c>
      <c r="C31" s="198">
        <v>55</v>
      </c>
      <c r="D31" s="197">
        <v>55</v>
      </c>
      <c r="E31" s="197">
        <v>55</v>
      </c>
      <c r="F31" s="197">
        <v>55</v>
      </c>
      <c r="G31" s="197">
        <v>55</v>
      </c>
      <c r="H31" s="197">
        <v>30</v>
      </c>
      <c r="I31" s="197">
        <v>60</v>
      </c>
      <c r="J31" s="197">
        <v>30</v>
      </c>
      <c r="K31" s="197">
        <v>60</v>
      </c>
      <c r="L31" s="197"/>
      <c r="M31" s="197"/>
    </row>
    <row r="32" spans="1:13" x14ac:dyDescent="0.3">
      <c r="A32" s="8"/>
      <c r="B32" s="57"/>
      <c r="C32" s="58"/>
      <c r="D32" s="58"/>
      <c r="E32" s="58"/>
      <c r="F32" s="58"/>
      <c r="G32" s="58"/>
      <c r="H32" s="58"/>
      <c r="I32" s="58"/>
      <c r="J32" s="58"/>
      <c r="K32" s="58"/>
      <c r="L32" s="58"/>
      <c r="M32" s="58"/>
    </row>
    <row r="33" spans="1:13" x14ac:dyDescent="0.3">
      <c r="A33" s="6" t="s">
        <v>12</v>
      </c>
      <c r="B33" s="8"/>
      <c r="C33" s="8"/>
      <c r="D33" s="8"/>
      <c r="E33" s="8"/>
      <c r="F33" s="8"/>
      <c r="G33" s="8"/>
      <c r="H33" s="8"/>
      <c r="I33" s="8"/>
      <c r="J33" s="8"/>
      <c r="K33" s="8"/>
      <c r="L33" s="8"/>
      <c r="M33" s="8"/>
    </row>
    <row r="34" spans="1:13" ht="15" customHeight="1" x14ac:dyDescent="0.3">
      <c r="A34" s="13" t="s">
        <v>13</v>
      </c>
      <c r="B34" s="328" t="s">
        <v>129</v>
      </c>
      <c r="C34" s="328"/>
      <c r="D34" s="328"/>
      <c r="E34" s="328"/>
      <c r="F34" s="328"/>
      <c r="G34" s="328"/>
      <c r="H34" s="328"/>
      <c r="I34" s="328"/>
      <c r="J34" s="328"/>
      <c r="K34" s="328"/>
      <c r="L34" s="328"/>
      <c r="M34" s="328"/>
    </row>
    <row r="35" spans="1:13" ht="15" customHeight="1" x14ac:dyDescent="0.3">
      <c r="A35" s="13" t="s">
        <v>5</v>
      </c>
      <c r="B35" s="328" t="s">
        <v>130</v>
      </c>
      <c r="C35" s="328"/>
      <c r="D35" s="328"/>
      <c r="E35" s="328"/>
      <c r="F35" s="328"/>
      <c r="G35" s="328"/>
      <c r="H35" s="328"/>
      <c r="I35" s="328"/>
      <c r="J35" s="328"/>
      <c r="K35" s="328"/>
      <c r="L35" s="328"/>
      <c r="M35" s="328"/>
    </row>
    <row r="36" spans="1:13" ht="15" customHeight="1" x14ac:dyDescent="0.3">
      <c r="A36" s="13" t="s">
        <v>8</v>
      </c>
      <c r="B36" s="328" t="s">
        <v>131</v>
      </c>
      <c r="C36" s="328"/>
      <c r="D36" s="328"/>
      <c r="E36" s="328"/>
      <c r="F36" s="328"/>
      <c r="G36" s="328"/>
      <c r="H36" s="328"/>
      <c r="I36" s="328"/>
      <c r="J36" s="328"/>
      <c r="K36" s="328"/>
      <c r="L36" s="328"/>
      <c r="M36" s="328"/>
    </row>
    <row r="37" spans="1:13" ht="15" customHeight="1" x14ac:dyDescent="0.3">
      <c r="A37" s="13" t="s">
        <v>10</v>
      </c>
      <c r="B37" s="328" t="s">
        <v>132</v>
      </c>
      <c r="C37" s="328"/>
      <c r="D37" s="328"/>
      <c r="E37" s="328"/>
      <c r="F37" s="328"/>
      <c r="G37" s="328"/>
      <c r="H37" s="328"/>
      <c r="I37" s="328"/>
      <c r="J37" s="328"/>
      <c r="K37" s="328"/>
      <c r="L37" s="328"/>
      <c r="M37" s="328"/>
    </row>
    <row r="38" spans="1:13" ht="15" customHeight="1" x14ac:dyDescent="0.3">
      <c r="A38" s="13" t="s">
        <v>14</v>
      </c>
      <c r="B38" s="328" t="s">
        <v>133</v>
      </c>
      <c r="C38" s="328"/>
      <c r="D38" s="328"/>
      <c r="E38" s="328"/>
      <c r="F38" s="328"/>
      <c r="G38" s="328"/>
      <c r="H38" s="328"/>
      <c r="I38" s="328"/>
      <c r="J38" s="328"/>
      <c r="K38" s="328"/>
      <c r="L38" s="328"/>
      <c r="M38" s="328"/>
    </row>
    <row r="39" spans="1:13" ht="15" customHeight="1" x14ac:dyDescent="0.3">
      <c r="A39" s="13" t="s">
        <v>15</v>
      </c>
      <c r="B39" s="328" t="s">
        <v>134</v>
      </c>
      <c r="C39" s="328"/>
      <c r="D39" s="328"/>
      <c r="E39" s="328"/>
      <c r="F39" s="328"/>
      <c r="G39" s="328"/>
      <c r="H39" s="328"/>
      <c r="I39" s="328"/>
      <c r="J39" s="328"/>
      <c r="K39" s="328"/>
      <c r="L39" s="328"/>
      <c r="M39" s="328"/>
    </row>
    <row r="40" spans="1:13" ht="15" customHeight="1" x14ac:dyDescent="0.3">
      <c r="A40" s="13" t="s">
        <v>102</v>
      </c>
      <c r="B40" s="328" t="s">
        <v>135</v>
      </c>
      <c r="C40" s="328"/>
      <c r="D40" s="328"/>
      <c r="E40" s="328"/>
      <c r="F40" s="328"/>
      <c r="G40" s="328"/>
      <c r="H40" s="328"/>
      <c r="I40" s="328"/>
      <c r="J40" s="328"/>
      <c r="K40" s="328"/>
      <c r="L40" s="328"/>
      <c r="M40" s="328"/>
    </row>
    <row r="41" spans="1:13" ht="15" customHeight="1" x14ac:dyDescent="0.3">
      <c r="A41" s="13" t="s">
        <v>107</v>
      </c>
      <c r="B41" s="328" t="s">
        <v>136</v>
      </c>
      <c r="C41" s="328"/>
      <c r="D41" s="328"/>
      <c r="E41" s="328"/>
      <c r="F41" s="328"/>
      <c r="G41" s="328"/>
      <c r="H41" s="328"/>
      <c r="I41" s="328"/>
      <c r="J41" s="328"/>
      <c r="K41" s="328"/>
      <c r="L41" s="328"/>
      <c r="M41" s="328"/>
    </row>
    <row r="42" spans="1:13" ht="15" customHeight="1" x14ac:dyDescent="0.3">
      <c r="A42" s="13" t="s">
        <v>116</v>
      </c>
      <c r="B42" s="328" t="s">
        <v>137</v>
      </c>
      <c r="C42" s="328"/>
      <c r="D42" s="328"/>
      <c r="E42" s="328"/>
      <c r="F42" s="328"/>
      <c r="G42" s="328"/>
      <c r="H42" s="328"/>
      <c r="I42" s="328"/>
      <c r="J42" s="328"/>
      <c r="K42" s="328"/>
      <c r="L42" s="328"/>
      <c r="M42" s="328"/>
    </row>
    <row r="43" spans="1:13" x14ac:dyDescent="0.3">
      <c r="A43" s="13" t="s">
        <v>124</v>
      </c>
      <c r="B43" s="55" t="s">
        <v>117</v>
      </c>
      <c r="C43" s="52"/>
      <c r="D43" s="52"/>
      <c r="E43" s="52"/>
      <c r="F43" s="52"/>
      <c r="G43" s="52"/>
      <c r="H43" s="52"/>
      <c r="I43" s="52"/>
      <c r="J43" s="52"/>
      <c r="K43" s="52"/>
      <c r="L43" s="52"/>
      <c r="M43" s="52"/>
    </row>
    <row r="44" spans="1:13" ht="15" customHeight="1" x14ac:dyDescent="0.3">
      <c r="A44" s="6" t="s">
        <v>16</v>
      </c>
      <c r="B44" s="8"/>
      <c r="C44" s="8"/>
      <c r="D44" s="8"/>
      <c r="E44" s="8"/>
      <c r="F44" s="8"/>
      <c r="G44" s="8"/>
      <c r="H44" s="8"/>
      <c r="I44" s="8"/>
      <c r="J44" s="8"/>
      <c r="K44" s="8"/>
      <c r="L44" s="8"/>
      <c r="M44" s="8"/>
    </row>
    <row r="45" spans="1:13" ht="15" customHeight="1" x14ac:dyDescent="0.3">
      <c r="A45" s="12">
        <v>2</v>
      </c>
      <c r="B45" s="328" t="s">
        <v>138</v>
      </c>
      <c r="C45" s="328"/>
      <c r="D45" s="328"/>
      <c r="E45" s="328"/>
      <c r="F45" s="328"/>
      <c r="G45" s="328"/>
      <c r="H45" s="328"/>
      <c r="I45" s="328"/>
      <c r="J45" s="328"/>
      <c r="K45" s="328"/>
      <c r="L45" s="328"/>
      <c r="M45" s="328"/>
    </row>
    <row r="46" spans="1:13" x14ac:dyDescent="0.3">
      <c r="A46" s="12">
        <v>7</v>
      </c>
      <c r="B46" s="340" t="s">
        <v>139</v>
      </c>
      <c r="C46" s="340"/>
      <c r="D46" s="340"/>
      <c r="E46" s="340"/>
      <c r="F46" s="340"/>
      <c r="G46" s="340"/>
      <c r="H46" s="340"/>
      <c r="I46" s="340"/>
      <c r="J46" s="340"/>
      <c r="K46" s="340"/>
      <c r="L46" s="340"/>
      <c r="M46" s="340"/>
    </row>
  </sheetData>
  <mergeCells count="17">
    <mergeCell ref="B20:M20"/>
    <mergeCell ref="B34:M34"/>
    <mergeCell ref="B35:M35"/>
    <mergeCell ref="C7:G7"/>
    <mergeCell ref="C3:M3"/>
    <mergeCell ref="H4:I4"/>
    <mergeCell ref="J4:K4"/>
    <mergeCell ref="C6:G6"/>
    <mergeCell ref="B41:M41"/>
    <mergeCell ref="B42:M42"/>
    <mergeCell ref="B45:M45"/>
    <mergeCell ref="B46:M46"/>
    <mergeCell ref="B36:M36"/>
    <mergeCell ref="B37:M37"/>
    <mergeCell ref="B38:M38"/>
    <mergeCell ref="B39:M39"/>
    <mergeCell ref="B40:M40"/>
  </mergeCells>
  <hyperlinks>
    <hyperlink ref="H1" location="Index" display="Back to Index"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2"/>
  <dimension ref="A1:AB79"/>
  <sheetViews>
    <sheetView showGridLines="0" zoomScaleNormal="100" workbookViewId="0">
      <selection activeCell="A36" sqref="A36:M53"/>
    </sheetView>
  </sheetViews>
  <sheetFormatPr defaultColWidth="9.109375" defaultRowHeight="14.4" x14ac:dyDescent="0.3"/>
  <cols>
    <col min="1" max="1" width="2.5546875" style="1" customWidth="1"/>
    <col min="2" max="2" width="26.109375" style="1" customWidth="1"/>
    <col min="3" max="7" width="5" style="1" customWidth="1"/>
    <col min="8" max="11" width="7" style="1" customWidth="1"/>
    <col min="12" max="12" width="4.5546875" style="1" customWidth="1"/>
    <col min="13" max="13" width="3.88671875" style="1" customWidth="1"/>
    <col min="14" max="14" width="7.109375" customWidth="1"/>
    <col min="15" max="15" width="7.6640625" customWidth="1"/>
  </cols>
  <sheetData>
    <row r="1" spans="1:15" ht="21" x14ac:dyDescent="0.3">
      <c r="B1" s="53"/>
      <c r="C1" s="5"/>
      <c r="H1" s="2" t="s">
        <v>22</v>
      </c>
    </row>
    <row r="3" spans="1:15" x14ac:dyDescent="0.3">
      <c r="A3" s="8"/>
      <c r="B3" s="199" t="s">
        <v>0</v>
      </c>
      <c r="C3" s="355" t="s">
        <v>656</v>
      </c>
      <c r="D3" s="355"/>
      <c r="E3" s="355"/>
      <c r="F3" s="355"/>
      <c r="G3" s="355"/>
      <c r="H3" s="355"/>
      <c r="I3" s="355"/>
      <c r="J3" s="355"/>
      <c r="K3" s="355"/>
      <c r="L3" s="355"/>
      <c r="M3" s="355"/>
      <c r="N3" s="352"/>
      <c r="O3" s="352"/>
    </row>
    <row r="4" spans="1:15" x14ac:dyDescent="0.3">
      <c r="A4" s="8"/>
      <c r="B4" s="200"/>
      <c r="C4" s="201">
        <v>2015</v>
      </c>
      <c r="D4" s="201">
        <v>2020</v>
      </c>
      <c r="E4" s="201">
        <v>2030</v>
      </c>
      <c r="F4" s="202">
        <v>2040</v>
      </c>
      <c r="G4" s="201">
        <v>2050</v>
      </c>
      <c r="H4" s="359" t="s">
        <v>79</v>
      </c>
      <c r="I4" s="360"/>
      <c r="J4" s="359" t="s">
        <v>80</v>
      </c>
      <c r="K4" s="360"/>
      <c r="L4" s="201" t="s">
        <v>1</v>
      </c>
      <c r="M4" s="201" t="s">
        <v>2</v>
      </c>
      <c r="N4" s="94"/>
      <c r="O4" s="94"/>
    </row>
    <row r="5" spans="1:15" x14ac:dyDescent="0.3">
      <c r="A5" s="8"/>
      <c r="B5" s="203" t="s">
        <v>3</v>
      </c>
      <c r="C5" s="203"/>
      <c r="D5" s="203"/>
      <c r="E5" s="203"/>
      <c r="F5" s="203"/>
      <c r="G5" s="203"/>
      <c r="H5" s="204" t="s">
        <v>81</v>
      </c>
      <c r="I5" s="204" t="s">
        <v>82</v>
      </c>
      <c r="J5" s="204" t="s">
        <v>81</v>
      </c>
      <c r="K5" s="204" t="s">
        <v>82</v>
      </c>
      <c r="L5" s="205"/>
      <c r="M5" s="205"/>
      <c r="N5" s="353"/>
      <c r="O5" s="353"/>
    </row>
    <row r="6" spans="1:15" x14ac:dyDescent="0.3">
      <c r="A6" s="8"/>
      <c r="B6" s="206" t="s">
        <v>83</v>
      </c>
      <c r="C6" s="361" t="s">
        <v>84</v>
      </c>
      <c r="D6" s="361"/>
      <c r="E6" s="361"/>
      <c r="F6" s="361"/>
      <c r="G6" s="361"/>
      <c r="H6" s="207"/>
      <c r="I6" s="207"/>
      <c r="J6" s="207"/>
      <c r="K6" s="207"/>
      <c r="L6" s="207"/>
      <c r="M6" s="207"/>
      <c r="N6" s="354"/>
      <c r="O6" s="354"/>
    </row>
    <row r="7" spans="1:15" x14ac:dyDescent="0.3">
      <c r="A7" s="8"/>
      <c r="B7" s="206" t="s">
        <v>85</v>
      </c>
      <c r="C7" s="361" t="s">
        <v>657</v>
      </c>
      <c r="D7" s="361"/>
      <c r="E7" s="361"/>
      <c r="F7" s="361"/>
      <c r="G7" s="361"/>
      <c r="H7" s="207"/>
      <c r="I7" s="207"/>
      <c r="J7" s="207"/>
      <c r="K7" s="207"/>
      <c r="L7" s="207"/>
      <c r="M7" s="207"/>
      <c r="N7" s="7"/>
      <c r="O7" s="7"/>
    </row>
    <row r="8" spans="1:15" ht="21.6" x14ac:dyDescent="0.3">
      <c r="A8" s="8"/>
      <c r="B8" s="206" t="s">
        <v>658</v>
      </c>
      <c r="C8" s="207">
        <f>MROUND(C34*C33/860*0.9,1)</f>
        <v>3</v>
      </c>
      <c r="D8" s="207">
        <f t="shared" ref="D8:K8" si="0">MROUND(D34*D33/860*0.9,1)</f>
        <v>3</v>
      </c>
      <c r="E8" s="207">
        <f t="shared" si="0"/>
        <v>3</v>
      </c>
      <c r="F8" s="207">
        <f t="shared" si="0"/>
        <v>3</v>
      </c>
      <c r="G8" s="207">
        <f t="shared" si="0"/>
        <v>3</v>
      </c>
      <c r="H8" s="207">
        <f>MROUND(H34*H33/860*0.9,1)</f>
        <v>2</v>
      </c>
      <c r="I8" s="207">
        <f t="shared" si="0"/>
        <v>19</v>
      </c>
      <c r="J8" s="207">
        <f t="shared" si="0"/>
        <v>2</v>
      </c>
      <c r="K8" s="207">
        <f t="shared" si="0"/>
        <v>19</v>
      </c>
      <c r="L8" s="207" t="s">
        <v>13</v>
      </c>
      <c r="M8" s="207"/>
      <c r="N8" s="7"/>
      <c r="O8" s="7"/>
    </row>
    <row r="9" spans="1:15" x14ac:dyDescent="0.3">
      <c r="A9" s="8"/>
      <c r="B9" s="206" t="s">
        <v>659</v>
      </c>
      <c r="C9" s="207">
        <v>20</v>
      </c>
      <c r="D9" s="207">
        <v>20</v>
      </c>
      <c r="E9" s="207">
        <v>20</v>
      </c>
      <c r="F9" s="207">
        <v>20</v>
      </c>
      <c r="G9" s="207">
        <v>20</v>
      </c>
      <c r="H9" s="207">
        <v>10</v>
      </c>
      <c r="I9" s="207">
        <v>40</v>
      </c>
      <c r="J9" s="207">
        <v>10</v>
      </c>
      <c r="K9" s="207">
        <v>40</v>
      </c>
      <c r="L9" s="208"/>
      <c r="M9" s="207">
        <v>5</v>
      </c>
      <c r="N9" s="55"/>
      <c r="O9" s="7"/>
    </row>
    <row r="10" spans="1:15" x14ac:dyDescent="0.3">
      <c r="A10" s="8"/>
      <c r="B10" s="206" t="s">
        <v>660</v>
      </c>
      <c r="C10" s="207">
        <f>C9</f>
        <v>20</v>
      </c>
      <c r="D10" s="207">
        <f t="shared" ref="D10:K10" si="1">D9</f>
        <v>20</v>
      </c>
      <c r="E10" s="207">
        <f t="shared" si="1"/>
        <v>20</v>
      </c>
      <c r="F10" s="207">
        <f t="shared" si="1"/>
        <v>20</v>
      </c>
      <c r="G10" s="207">
        <f t="shared" si="1"/>
        <v>20</v>
      </c>
      <c r="H10" s="207">
        <f t="shared" si="1"/>
        <v>10</v>
      </c>
      <c r="I10" s="207">
        <f t="shared" si="1"/>
        <v>40</v>
      </c>
      <c r="J10" s="207">
        <f t="shared" si="1"/>
        <v>10</v>
      </c>
      <c r="K10" s="207">
        <f t="shared" si="1"/>
        <v>40</v>
      </c>
      <c r="L10" s="208"/>
      <c r="M10" s="207">
        <v>5</v>
      </c>
      <c r="N10" s="95"/>
      <c r="O10" s="7"/>
    </row>
    <row r="11" spans="1:15" x14ac:dyDescent="0.3">
      <c r="B11" s="209" t="s">
        <v>90</v>
      </c>
      <c r="C11" s="208" t="s">
        <v>661</v>
      </c>
      <c r="D11" s="208" t="s">
        <v>661</v>
      </c>
      <c r="E11" s="208" t="s">
        <v>661</v>
      </c>
      <c r="F11" s="208" t="s">
        <v>661</v>
      </c>
      <c r="G11" s="208" t="s">
        <v>661</v>
      </c>
      <c r="H11" s="208" t="s">
        <v>661</v>
      </c>
      <c r="I11" s="208" t="s">
        <v>661</v>
      </c>
      <c r="J11" s="208" t="s">
        <v>661</v>
      </c>
      <c r="K11" s="208" t="s">
        <v>661</v>
      </c>
      <c r="L11" s="208" t="s">
        <v>124</v>
      </c>
      <c r="M11" s="208"/>
      <c r="N11" s="96"/>
      <c r="O11" s="97"/>
    </row>
    <row r="12" spans="1:15" x14ac:dyDescent="0.3">
      <c r="A12" s="8"/>
      <c r="B12" s="210" t="s">
        <v>697</v>
      </c>
      <c r="C12" s="207">
        <v>100</v>
      </c>
      <c r="D12" s="207">
        <v>100</v>
      </c>
      <c r="E12" s="207">
        <v>100</v>
      </c>
      <c r="F12" s="207">
        <v>100</v>
      </c>
      <c r="G12" s="207">
        <v>100</v>
      </c>
      <c r="H12" s="207">
        <v>100</v>
      </c>
      <c r="I12" s="207">
        <v>100</v>
      </c>
      <c r="J12" s="207">
        <v>100</v>
      </c>
      <c r="K12" s="207">
        <v>100</v>
      </c>
      <c r="L12" s="207" t="s">
        <v>5</v>
      </c>
      <c r="M12" s="207"/>
      <c r="N12" s="7"/>
      <c r="O12" s="7"/>
    </row>
    <row r="13" spans="1:15" x14ac:dyDescent="0.3">
      <c r="A13" s="8"/>
      <c r="B13" s="210" t="s">
        <v>92</v>
      </c>
      <c r="C13" s="207">
        <v>100</v>
      </c>
      <c r="D13" s="207">
        <v>100</v>
      </c>
      <c r="E13" s="207">
        <v>100</v>
      </c>
      <c r="F13" s="207">
        <v>100</v>
      </c>
      <c r="G13" s="207">
        <v>100</v>
      </c>
      <c r="H13" s="207">
        <v>100</v>
      </c>
      <c r="I13" s="207">
        <v>100</v>
      </c>
      <c r="J13" s="207">
        <v>100</v>
      </c>
      <c r="K13" s="207">
        <v>100</v>
      </c>
      <c r="L13" s="207"/>
      <c r="M13" s="207"/>
      <c r="N13" s="7"/>
      <c r="O13" s="7"/>
    </row>
    <row r="14" spans="1:15" x14ac:dyDescent="0.3">
      <c r="A14" s="8"/>
      <c r="B14" s="206" t="s">
        <v>662</v>
      </c>
      <c r="C14" s="207">
        <v>2.1</v>
      </c>
      <c r="D14" s="207">
        <v>2.1</v>
      </c>
      <c r="E14" s="207">
        <v>2.1</v>
      </c>
      <c r="F14" s="207">
        <v>2.1</v>
      </c>
      <c r="G14" s="207">
        <v>2.1</v>
      </c>
      <c r="H14" s="208">
        <v>2.5</v>
      </c>
      <c r="I14" s="208">
        <v>1</v>
      </c>
      <c r="J14" s="208">
        <v>2.5</v>
      </c>
      <c r="K14" s="208">
        <v>1</v>
      </c>
      <c r="L14" s="207" t="s">
        <v>116</v>
      </c>
      <c r="M14" s="207"/>
      <c r="N14" s="7"/>
      <c r="O14" s="7"/>
    </row>
    <row r="15" spans="1:15" ht="21.6" x14ac:dyDescent="0.3">
      <c r="A15" s="8"/>
      <c r="B15" s="206" t="s">
        <v>698</v>
      </c>
      <c r="C15" s="207">
        <v>1</v>
      </c>
      <c r="D15" s="207">
        <v>1</v>
      </c>
      <c r="E15" s="207">
        <v>1</v>
      </c>
      <c r="F15" s="207">
        <v>1</v>
      </c>
      <c r="G15" s="207">
        <v>1</v>
      </c>
      <c r="H15" s="207">
        <v>0</v>
      </c>
      <c r="I15" s="207">
        <v>1</v>
      </c>
      <c r="J15" s="207">
        <v>0</v>
      </c>
      <c r="K15" s="207">
        <v>1</v>
      </c>
      <c r="L15" s="207" t="s">
        <v>8</v>
      </c>
      <c r="M15" s="207"/>
      <c r="N15" s="7"/>
      <c r="O15" s="7"/>
    </row>
    <row r="16" spans="1:15" x14ac:dyDescent="0.3">
      <c r="A16" s="8"/>
      <c r="B16" s="206" t="s">
        <v>95</v>
      </c>
      <c r="C16" s="207">
        <v>0</v>
      </c>
      <c r="D16" s="207">
        <v>0</v>
      </c>
      <c r="E16" s="207">
        <v>0</v>
      </c>
      <c r="F16" s="207">
        <v>0</v>
      </c>
      <c r="G16" s="207">
        <v>0</v>
      </c>
      <c r="H16" s="207">
        <v>0</v>
      </c>
      <c r="I16" s="207">
        <v>3</v>
      </c>
      <c r="J16" s="207">
        <v>0</v>
      </c>
      <c r="K16" s="207">
        <v>3</v>
      </c>
      <c r="L16" s="207"/>
      <c r="M16" s="207">
        <v>5</v>
      </c>
      <c r="N16" s="7"/>
      <c r="O16" s="7"/>
    </row>
    <row r="17" spans="1:20" x14ac:dyDescent="0.3">
      <c r="A17" s="8"/>
      <c r="B17" s="206" t="s">
        <v>96</v>
      </c>
      <c r="C17" s="207">
        <v>1</v>
      </c>
      <c r="D17" s="207">
        <v>1</v>
      </c>
      <c r="E17" s="207">
        <v>1</v>
      </c>
      <c r="F17" s="207">
        <v>1</v>
      </c>
      <c r="G17" s="207">
        <v>1</v>
      </c>
      <c r="H17" s="207">
        <v>0</v>
      </c>
      <c r="I17" s="207">
        <v>4</v>
      </c>
      <c r="J17" s="207">
        <v>0</v>
      </c>
      <c r="K17" s="207">
        <v>4</v>
      </c>
      <c r="L17" s="207" t="s">
        <v>10</v>
      </c>
      <c r="M17" s="207"/>
      <c r="N17" s="7"/>
      <c r="O17" s="7"/>
    </row>
    <row r="18" spans="1:20" x14ac:dyDescent="0.3">
      <c r="A18" s="8"/>
      <c r="B18" s="206" t="s">
        <v>6</v>
      </c>
      <c r="C18" s="207">
        <v>30</v>
      </c>
      <c r="D18" s="207">
        <v>30</v>
      </c>
      <c r="E18" s="207">
        <v>30</v>
      </c>
      <c r="F18" s="207">
        <v>30</v>
      </c>
      <c r="G18" s="207">
        <v>30</v>
      </c>
      <c r="H18" s="207">
        <v>15</v>
      </c>
      <c r="I18" s="207">
        <v>50</v>
      </c>
      <c r="J18" s="207">
        <v>15</v>
      </c>
      <c r="K18" s="207">
        <v>50</v>
      </c>
      <c r="L18" s="207" t="s">
        <v>14</v>
      </c>
      <c r="M18" s="207">
        <v>5</v>
      </c>
      <c r="N18" s="7"/>
      <c r="O18" s="7"/>
    </row>
    <row r="19" spans="1:20" x14ac:dyDescent="0.3">
      <c r="A19" s="8"/>
      <c r="B19" s="206" t="s">
        <v>7</v>
      </c>
      <c r="C19" s="207">
        <v>0</v>
      </c>
      <c r="D19" s="207">
        <v>0</v>
      </c>
      <c r="E19" s="207">
        <v>0</v>
      </c>
      <c r="F19" s="207">
        <v>0</v>
      </c>
      <c r="G19" s="207">
        <v>0</v>
      </c>
      <c r="H19" s="207">
        <v>0</v>
      </c>
      <c r="I19" s="211">
        <v>0</v>
      </c>
      <c r="J19" s="211">
        <v>0</v>
      </c>
      <c r="K19" s="211">
        <v>0</v>
      </c>
      <c r="L19" s="207" t="s">
        <v>15</v>
      </c>
      <c r="M19" s="207">
        <v>6</v>
      </c>
      <c r="N19" s="7"/>
      <c r="O19" s="7"/>
    </row>
    <row r="20" spans="1:20" x14ac:dyDescent="0.3">
      <c r="A20" s="8"/>
      <c r="B20" s="351" t="s">
        <v>9</v>
      </c>
      <c r="C20" s="351"/>
      <c r="D20" s="351"/>
      <c r="E20" s="351"/>
      <c r="F20" s="351"/>
      <c r="G20" s="351"/>
      <c r="H20" s="351"/>
      <c r="I20" s="351"/>
      <c r="J20" s="351"/>
      <c r="K20" s="351"/>
      <c r="L20" s="351"/>
      <c r="M20" s="351"/>
      <c r="N20" s="7"/>
      <c r="O20" s="7"/>
    </row>
    <row r="21" spans="1:20" x14ac:dyDescent="0.3">
      <c r="A21" s="8"/>
      <c r="B21" s="206" t="s">
        <v>97</v>
      </c>
      <c r="C21" s="207"/>
      <c r="D21" s="207"/>
      <c r="E21" s="207"/>
      <c r="F21" s="207"/>
      <c r="G21" s="207"/>
      <c r="H21" s="207"/>
      <c r="I21" s="207"/>
      <c r="J21" s="207"/>
      <c r="K21" s="207"/>
      <c r="L21" s="207"/>
      <c r="M21" s="207"/>
      <c r="N21" s="7"/>
      <c r="O21" s="7"/>
    </row>
    <row r="22" spans="1:20" x14ac:dyDescent="0.3">
      <c r="A22" s="8"/>
      <c r="B22" s="206" t="s">
        <v>98</v>
      </c>
      <c r="C22" s="207"/>
      <c r="D22" s="207"/>
      <c r="E22" s="207"/>
      <c r="F22" s="207"/>
      <c r="G22" s="207"/>
      <c r="H22" s="207"/>
      <c r="I22" s="207"/>
      <c r="J22" s="207"/>
      <c r="K22" s="207"/>
      <c r="L22" s="207"/>
      <c r="M22" s="207"/>
      <c r="N22" s="7"/>
      <c r="O22" s="7"/>
    </row>
    <row r="23" spans="1:20" x14ac:dyDescent="0.3">
      <c r="A23" s="8"/>
      <c r="B23" s="205" t="s">
        <v>99</v>
      </c>
      <c r="C23" s="212"/>
      <c r="D23" s="212"/>
      <c r="E23" s="212"/>
      <c r="F23" s="212"/>
      <c r="G23" s="212"/>
      <c r="H23" s="212"/>
      <c r="I23" s="212"/>
      <c r="J23" s="212"/>
      <c r="K23" s="212"/>
      <c r="L23" s="212"/>
      <c r="M23" s="212"/>
      <c r="N23" s="353"/>
      <c r="O23" s="353"/>
    </row>
    <row r="24" spans="1:20" x14ac:dyDescent="0.3">
      <c r="A24" s="8"/>
      <c r="B24" s="206" t="s">
        <v>663</v>
      </c>
      <c r="C24" s="211">
        <f t="shared" ref="C24:K24" si="2">MROUND((744+5.56*C33)/C8,10)</f>
        <v>410</v>
      </c>
      <c r="D24" s="211">
        <f t="shared" si="2"/>
        <v>410</v>
      </c>
      <c r="E24" s="211">
        <f t="shared" si="2"/>
        <v>410</v>
      </c>
      <c r="F24" s="211">
        <f t="shared" si="2"/>
        <v>410</v>
      </c>
      <c r="G24" s="211">
        <f t="shared" si="2"/>
        <v>410</v>
      </c>
      <c r="H24" s="211">
        <f t="shared" si="2"/>
        <v>510</v>
      </c>
      <c r="I24" s="211">
        <f t="shared" si="2"/>
        <v>130</v>
      </c>
      <c r="J24" s="211">
        <f t="shared" si="2"/>
        <v>510</v>
      </c>
      <c r="K24" s="211">
        <f t="shared" si="2"/>
        <v>130</v>
      </c>
      <c r="L24" s="207" t="s">
        <v>664</v>
      </c>
      <c r="M24" s="207" t="s">
        <v>665</v>
      </c>
      <c r="N24" s="98"/>
      <c r="O24" s="98"/>
    </row>
    <row r="25" spans="1:20" x14ac:dyDescent="0.3">
      <c r="A25" s="8"/>
      <c r="B25" s="206" t="s">
        <v>100</v>
      </c>
      <c r="C25" s="207">
        <v>50</v>
      </c>
      <c r="D25" s="207">
        <v>50</v>
      </c>
      <c r="E25" s="207">
        <v>50</v>
      </c>
      <c r="F25" s="207">
        <v>50</v>
      </c>
      <c r="G25" s="207">
        <v>50</v>
      </c>
      <c r="H25" s="207">
        <v>40</v>
      </c>
      <c r="I25" s="207">
        <v>35</v>
      </c>
      <c r="J25" s="207">
        <v>40</v>
      </c>
      <c r="K25" s="207">
        <v>35</v>
      </c>
      <c r="L25" s="207"/>
      <c r="M25" s="207">
        <v>6</v>
      </c>
      <c r="N25" s="98"/>
      <c r="O25" s="98"/>
    </row>
    <row r="26" spans="1:20" x14ac:dyDescent="0.3">
      <c r="A26" s="8"/>
      <c r="B26" s="206" t="s">
        <v>101</v>
      </c>
      <c r="C26" s="207">
        <f>100-C25</f>
        <v>50</v>
      </c>
      <c r="D26" s="207">
        <f t="shared" ref="D26:K26" si="3">100-D25</f>
        <v>50</v>
      </c>
      <c r="E26" s="207">
        <f t="shared" si="3"/>
        <v>50</v>
      </c>
      <c r="F26" s="207">
        <f t="shared" si="3"/>
        <v>50</v>
      </c>
      <c r="G26" s="207">
        <f t="shared" si="3"/>
        <v>50</v>
      </c>
      <c r="H26" s="207">
        <f t="shared" si="3"/>
        <v>60</v>
      </c>
      <c r="I26" s="207">
        <f t="shared" si="3"/>
        <v>65</v>
      </c>
      <c r="J26" s="207">
        <f t="shared" si="3"/>
        <v>60</v>
      </c>
      <c r="K26" s="207">
        <f t="shared" si="3"/>
        <v>65</v>
      </c>
      <c r="L26" s="207"/>
      <c r="M26" s="207">
        <v>6</v>
      </c>
      <c r="N26" s="7"/>
      <c r="O26" s="7"/>
    </row>
    <row r="27" spans="1:20" x14ac:dyDescent="0.3">
      <c r="A27" s="8"/>
      <c r="B27" s="206" t="s">
        <v>666</v>
      </c>
      <c r="C27" s="213">
        <v>50</v>
      </c>
      <c r="D27" s="213">
        <v>50</v>
      </c>
      <c r="E27" s="213">
        <v>50</v>
      </c>
      <c r="F27" s="213">
        <v>50</v>
      </c>
      <c r="G27" s="213">
        <v>50</v>
      </c>
      <c r="H27" s="213">
        <v>25</v>
      </c>
      <c r="I27" s="213">
        <v>80</v>
      </c>
      <c r="J27" s="213">
        <v>25</v>
      </c>
      <c r="K27" s="213">
        <v>80</v>
      </c>
      <c r="L27" s="207" t="s">
        <v>10</v>
      </c>
      <c r="M27" s="207" t="s">
        <v>665</v>
      </c>
      <c r="N27" s="7"/>
      <c r="O27" s="7"/>
      <c r="P27" s="7"/>
      <c r="Q27" s="7"/>
      <c r="R27" s="7"/>
      <c r="S27" s="7"/>
      <c r="T27" s="7"/>
    </row>
    <row r="28" spans="1:20" x14ac:dyDescent="0.3">
      <c r="A28" s="8"/>
      <c r="B28" s="206" t="s">
        <v>249</v>
      </c>
      <c r="C28" s="208">
        <v>0.6</v>
      </c>
      <c r="D28" s="208">
        <v>0.7</v>
      </c>
      <c r="E28" s="208">
        <v>1</v>
      </c>
      <c r="F28" s="208">
        <v>1.2</v>
      </c>
      <c r="G28" s="208">
        <v>1.2</v>
      </c>
      <c r="H28" s="208">
        <v>0</v>
      </c>
      <c r="I28" s="208">
        <v>0.7</v>
      </c>
      <c r="J28" s="208">
        <v>0</v>
      </c>
      <c r="K28" s="208">
        <v>1.2</v>
      </c>
      <c r="L28" s="207" t="s">
        <v>107</v>
      </c>
      <c r="M28" s="207">
        <v>6</v>
      </c>
      <c r="N28" s="7"/>
      <c r="O28" s="7"/>
    </row>
    <row r="29" spans="1:20" x14ac:dyDescent="0.3">
      <c r="B29" s="209" t="s">
        <v>667</v>
      </c>
      <c r="C29" s="208">
        <v>0.6</v>
      </c>
      <c r="D29" s="208">
        <v>0.7</v>
      </c>
      <c r="E29" s="208">
        <v>1</v>
      </c>
      <c r="F29" s="208">
        <v>1.2</v>
      </c>
      <c r="G29" s="208">
        <v>1.2</v>
      </c>
      <c r="H29" s="208">
        <v>0</v>
      </c>
      <c r="I29" s="208">
        <v>0.7</v>
      </c>
      <c r="J29" s="208">
        <v>0</v>
      </c>
      <c r="K29" s="208">
        <v>1.2</v>
      </c>
      <c r="L29" s="208" t="s">
        <v>193</v>
      </c>
      <c r="M29" s="208"/>
      <c r="N29" s="99"/>
      <c r="O29" s="97"/>
    </row>
    <row r="30" spans="1:20" x14ac:dyDescent="0.3">
      <c r="A30" s="8"/>
      <c r="B30" s="206" t="s">
        <v>668</v>
      </c>
      <c r="C30" s="208">
        <v>0</v>
      </c>
      <c r="D30" s="208">
        <v>0</v>
      </c>
      <c r="E30" s="208">
        <v>0</v>
      </c>
      <c r="F30" s="208">
        <v>0</v>
      </c>
      <c r="G30" s="208">
        <v>0</v>
      </c>
      <c r="H30" s="208">
        <v>0</v>
      </c>
      <c r="I30" s="208">
        <v>0</v>
      </c>
      <c r="J30" s="208">
        <v>0</v>
      </c>
      <c r="K30" s="208">
        <v>0</v>
      </c>
      <c r="L30" s="208"/>
      <c r="M30" s="208"/>
      <c r="N30" s="7"/>
      <c r="O30" s="7"/>
    </row>
    <row r="31" spans="1:20" x14ac:dyDescent="0.3">
      <c r="A31" s="8"/>
      <c r="B31" s="212" t="s">
        <v>104</v>
      </c>
      <c r="C31" s="212"/>
      <c r="D31" s="212"/>
      <c r="E31" s="212"/>
      <c r="F31" s="212"/>
      <c r="G31" s="212"/>
      <c r="H31" s="212"/>
      <c r="I31" s="212"/>
      <c r="J31" s="212"/>
      <c r="K31" s="212"/>
      <c r="L31" s="212"/>
      <c r="M31" s="212"/>
      <c r="N31" s="353"/>
      <c r="O31" s="353"/>
    </row>
    <row r="32" spans="1:20" x14ac:dyDescent="0.3">
      <c r="A32" s="8"/>
      <c r="B32" s="214" t="s">
        <v>669</v>
      </c>
      <c r="C32" s="213">
        <v>92</v>
      </c>
      <c r="D32" s="213">
        <v>92</v>
      </c>
      <c r="E32" s="213">
        <v>92</v>
      </c>
      <c r="F32" s="213">
        <v>92</v>
      </c>
      <c r="G32" s="213">
        <v>92</v>
      </c>
      <c r="H32" s="213">
        <v>97</v>
      </c>
      <c r="I32" s="213">
        <v>90</v>
      </c>
      <c r="J32" s="213">
        <v>97</v>
      </c>
      <c r="K32" s="213">
        <v>90</v>
      </c>
      <c r="L32" s="215" t="s">
        <v>670</v>
      </c>
      <c r="M32" s="215"/>
      <c r="N32" s="100"/>
      <c r="O32" s="98"/>
    </row>
    <row r="33" spans="1:28" x14ac:dyDescent="0.3">
      <c r="A33" s="8"/>
      <c r="B33" s="216" t="s">
        <v>671</v>
      </c>
      <c r="C33" s="213">
        <v>90</v>
      </c>
      <c r="D33" s="213">
        <v>90</v>
      </c>
      <c r="E33" s="213">
        <v>90</v>
      </c>
      <c r="F33" s="213">
        <v>90</v>
      </c>
      <c r="G33" s="213">
        <v>90</v>
      </c>
      <c r="H33" s="213">
        <v>50</v>
      </c>
      <c r="I33" s="213">
        <v>300</v>
      </c>
      <c r="J33" s="213">
        <v>50</v>
      </c>
      <c r="K33" s="213">
        <v>300</v>
      </c>
      <c r="L33" s="217"/>
      <c r="M33" s="217"/>
      <c r="N33" s="98"/>
      <c r="O33" s="98"/>
    </row>
    <row r="34" spans="1:28" ht="20.399999999999999" x14ac:dyDescent="0.3">
      <c r="A34" s="8"/>
      <c r="B34" s="216" t="s">
        <v>128</v>
      </c>
      <c r="C34" s="217">
        <v>30</v>
      </c>
      <c r="D34" s="217">
        <v>30</v>
      </c>
      <c r="E34" s="217">
        <v>30</v>
      </c>
      <c r="F34" s="217">
        <v>30</v>
      </c>
      <c r="G34" s="217">
        <v>30</v>
      </c>
      <c r="H34" s="217">
        <v>30</v>
      </c>
      <c r="I34" s="217">
        <v>60</v>
      </c>
      <c r="J34" s="217">
        <v>30</v>
      </c>
      <c r="K34" s="217">
        <v>60</v>
      </c>
      <c r="L34" s="217" t="s">
        <v>13</v>
      </c>
      <c r="M34" s="215">
        <v>8</v>
      </c>
      <c r="O34" s="7"/>
    </row>
    <row r="35" spans="1:28" ht="14.4" customHeight="1" x14ac:dyDescent="0.3">
      <c r="A35" s="8"/>
      <c r="B35" s="92"/>
      <c r="C35" s="7"/>
      <c r="D35" s="7"/>
      <c r="E35" s="7"/>
      <c r="F35" s="7"/>
      <c r="G35" s="7"/>
      <c r="H35" s="7"/>
      <c r="I35" s="7"/>
      <c r="J35" s="7"/>
      <c r="K35" s="7"/>
      <c r="L35" s="7"/>
      <c r="M35" s="7"/>
      <c r="N35" s="95"/>
      <c r="O35" s="7"/>
    </row>
    <row r="36" spans="1:28" x14ac:dyDescent="0.3">
      <c r="A36" s="6" t="s">
        <v>12</v>
      </c>
      <c r="B36" s="8"/>
      <c r="C36" s="8"/>
      <c r="D36" s="8"/>
      <c r="E36" s="8"/>
      <c r="F36" s="8"/>
      <c r="G36" s="8"/>
      <c r="H36" s="8"/>
      <c r="I36" s="8"/>
      <c r="J36" s="8"/>
      <c r="K36" s="8"/>
      <c r="L36" s="8"/>
      <c r="M36" s="8"/>
    </row>
    <row r="37" spans="1:28" x14ac:dyDescent="0.3">
      <c r="A37" s="13" t="s">
        <v>13</v>
      </c>
      <c r="B37" s="328" t="s">
        <v>672</v>
      </c>
      <c r="C37" s="328"/>
      <c r="D37" s="328"/>
      <c r="E37" s="328"/>
      <c r="F37" s="328"/>
      <c r="G37" s="328"/>
      <c r="H37" s="328"/>
      <c r="I37" s="328"/>
      <c r="J37" s="328"/>
      <c r="K37" s="328"/>
      <c r="L37" s="328"/>
      <c r="M37" s="328"/>
    </row>
    <row r="38" spans="1:28" ht="25.5" customHeight="1" x14ac:dyDescent="0.3">
      <c r="A38" s="13" t="s">
        <v>5</v>
      </c>
      <c r="B38" s="328" t="s">
        <v>673</v>
      </c>
      <c r="C38" s="328"/>
      <c r="D38" s="328"/>
      <c r="E38" s="328"/>
      <c r="F38" s="328"/>
      <c r="G38" s="328"/>
      <c r="H38" s="328"/>
      <c r="I38" s="328"/>
      <c r="J38" s="328"/>
      <c r="K38" s="328"/>
      <c r="L38" s="328"/>
      <c r="M38" s="328"/>
    </row>
    <row r="39" spans="1:28" x14ac:dyDescent="0.3">
      <c r="A39" s="13" t="s">
        <v>8</v>
      </c>
      <c r="B39" s="328" t="s">
        <v>674</v>
      </c>
      <c r="C39" s="328"/>
      <c r="D39" s="328"/>
      <c r="E39" s="328"/>
      <c r="F39" s="328"/>
      <c r="G39" s="328"/>
      <c r="H39" s="328"/>
      <c r="I39" s="328"/>
      <c r="J39" s="328"/>
      <c r="K39" s="328"/>
      <c r="L39" s="328"/>
      <c r="M39" s="328"/>
    </row>
    <row r="40" spans="1:28" x14ac:dyDescent="0.3">
      <c r="A40" s="13" t="s">
        <v>10</v>
      </c>
      <c r="B40" s="328" t="s">
        <v>675</v>
      </c>
      <c r="C40" s="328"/>
      <c r="D40" s="328"/>
      <c r="E40" s="328"/>
      <c r="F40" s="328"/>
      <c r="G40" s="328"/>
      <c r="H40" s="328"/>
      <c r="I40" s="328"/>
      <c r="J40" s="328"/>
      <c r="K40" s="328"/>
      <c r="L40" s="328"/>
      <c r="M40" s="328"/>
    </row>
    <row r="41" spans="1:28" x14ac:dyDescent="0.3">
      <c r="A41" s="13" t="s">
        <v>14</v>
      </c>
      <c r="B41" s="328" t="s">
        <v>676</v>
      </c>
      <c r="C41" s="328"/>
      <c r="D41" s="328"/>
      <c r="E41" s="328"/>
      <c r="F41" s="328"/>
      <c r="G41" s="328"/>
      <c r="H41" s="328"/>
      <c r="I41" s="328"/>
      <c r="J41" s="328"/>
      <c r="K41" s="328"/>
      <c r="L41" s="328"/>
      <c r="M41" s="328"/>
    </row>
    <row r="42" spans="1:28" x14ac:dyDescent="0.3">
      <c r="A42" s="13" t="s">
        <v>15</v>
      </c>
      <c r="B42" s="328" t="s">
        <v>677</v>
      </c>
      <c r="C42" s="328"/>
      <c r="D42" s="328"/>
      <c r="E42" s="328"/>
      <c r="F42" s="328"/>
      <c r="G42" s="328"/>
      <c r="H42" s="328"/>
      <c r="I42" s="328"/>
      <c r="J42" s="328"/>
      <c r="K42" s="328"/>
      <c r="L42" s="328"/>
      <c r="M42" s="328"/>
    </row>
    <row r="43" spans="1:28" ht="27.75" customHeight="1" x14ac:dyDescent="0.3">
      <c r="A43" s="13" t="s">
        <v>102</v>
      </c>
      <c r="B43" s="328" t="s">
        <v>678</v>
      </c>
      <c r="C43" s="328"/>
      <c r="D43" s="328"/>
      <c r="E43" s="328"/>
      <c r="F43" s="328"/>
      <c r="G43" s="328"/>
      <c r="H43" s="328"/>
      <c r="I43" s="328"/>
      <c r="J43" s="328"/>
      <c r="K43" s="328"/>
      <c r="L43" s="328"/>
      <c r="M43" s="328"/>
    </row>
    <row r="44" spans="1:28" x14ac:dyDescent="0.3">
      <c r="A44" s="13" t="s">
        <v>107</v>
      </c>
      <c r="B44" s="328" t="s">
        <v>679</v>
      </c>
      <c r="C44" s="328"/>
      <c r="D44" s="328"/>
      <c r="E44" s="328"/>
      <c r="F44" s="328"/>
      <c r="G44" s="328"/>
      <c r="H44" s="328"/>
      <c r="I44" s="328"/>
      <c r="J44" s="328"/>
      <c r="K44" s="328"/>
      <c r="L44" s="328"/>
      <c r="M44" s="328"/>
    </row>
    <row r="45" spans="1:28" x14ac:dyDescent="0.3">
      <c r="A45" s="13" t="s">
        <v>116</v>
      </c>
      <c r="B45" s="328" t="s">
        <v>680</v>
      </c>
      <c r="C45" s="328"/>
      <c r="D45" s="328"/>
      <c r="E45" s="328"/>
      <c r="F45" s="328"/>
      <c r="G45" s="328"/>
      <c r="H45" s="328"/>
      <c r="I45" s="328"/>
      <c r="J45" s="328"/>
      <c r="K45" s="328"/>
      <c r="L45" s="328"/>
      <c r="M45" s="328"/>
    </row>
    <row r="46" spans="1:28" x14ac:dyDescent="0.3">
      <c r="A46" s="13" t="s">
        <v>124</v>
      </c>
      <c r="B46" s="101" t="s">
        <v>681</v>
      </c>
      <c r="C46" s="52"/>
      <c r="D46" s="52"/>
      <c r="E46" s="52"/>
      <c r="F46" s="52"/>
      <c r="G46" s="52"/>
      <c r="H46" s="52"/>
      <c r="I46" s="52"/>
      <c r="J46" s="52"/>
      <c r="K46" s="52"/>
      <c r="L46" s="52"/>
      <c r="M46" s="52"/>
    </row>
    <row r="47" spans="1:28" ht="25.5" customHeight="1" x14ac:dyDescent="0.3">
      <c r="A47" s="13" t="s">
        <v>193</v>
      </c>
      <c r="B47" s="328" t="s">
        <v>682</v>
      </c>
      <c r="C47" s="328"/>
      <c r="D47" s="328"/>
      <c r="E47" s="328"/>
      <c r="F47" s="328"/>
      <c r="G47" s="328"/>
      <c r="H47" s="328"/>
      <c r="I47" s="328"/>
      <c r="J47" s="328"/>
      <c r="K47" s="328"/>
      <c r="L47" s="328"/>
      <c r="M47" s="52"/>
      <c r="Q47" s="1"/>
      <c r="R47" s="1"/>
      <c r="S47" s="1"/>
      <c r="T47" s="1"/>
      <c r="U47" s="1"/>
      <c r="V47" s="1"/>
      <c r="W47" s="1"/>
      <c r="X47" s="1"/>
      <c r="Y47" s="1"/>
      <c r="Z47" s="1"/>
      <c r="AA47" s="1"/>
      <c r="AB47" s="1"/>
    </row>
    <row r="48" spans="1:28" ht="13.5" customHeight="1" x14ac:dyDescent="0.3">
      <c r="A48" s="102" t="s">
        <v>316</v>
      </c>
      <c r="B48" s="335" t="s">
        <v>683</v>
      </c>
      <c r="C48" s="335"/>
      <c r="D48" s="335"/>
      <c r="E48" s="335"/>
      <c r="F48" s="335"/>
      <c r="G48" s="335"/>
      <c r="H48" s="335"/>
      <c r="I48" s="335"/>
      <c r="J48" s="335"/>
      <c r="K48" s="335"/>
      <c r="L48" s="335"/>
      <c r="M48" s="335"/>
      <c r="Q48" s="1"/>
      <c r="R48" s="1"/>
      <c r="S48" s="1"/>
      <c r="T48" s="1"/>
      <c r="U48" s="1"/>
      <c r="V48" s="1"/>
      <c r="W48" s="1"/>
      <c r="X48" s="1"/>
      <c r="Y48" s="1"/>
      <c r="Z48" s="1"/>
      <c r="AA48" s="1"/>
      <c r="AB48" s="1"/>
    </row>
    <row r="49" spans="1:28" x14ac:dyDescent="0.3">
      <c r="A49" s="13"/>
      <c r="B49" s="52"/>
      <c r="C49" s="52"/>
      <c r="D49" s="52"/>
      <c r="E49" s="52"/>
      <c r="F49" s="52"/>
      <c r="G49" s="52"/>
      <c r="H49" s="52"/>
      <c r="I49" s="52"/>
      <c r="J49" s="52"/>
      <c r="K49" s="52"/>
      <c r="L49" s="52"/>
      <c r="M49" s="52"/>
      <c r="Q49" s="1"/>
      <c r="R49" s="1"/>
      <c r="S49" s="1"/>
      <c r="T49" s="1"/>
      <c r="U49" s="1"/>
      <c r="V49" s="1"/>
      <c r="W49" s="1"/>
      <c r="X49" s="1"/>
      <c r="Y49" s="1"/>
      <c r="Z49" s="1"/>
      <c r="AA49" s="1"/>
      <c r="AB49" s="1"/>
    </row>
    <row r="50" spans="1:28" s="1" customFormat="1" x14ac:dyDescent="0.3">
      <c r="A50" s="6" t="s">
        <v>16</v>
      </c>
      <c r="B50" s="8"/>
      <c r="C50" s="8"/>
      <c r="D50" s="8"/>
      <c r="E50" s="8"/>
      <c r="F50" s="8"/>
      <c r="G50" s="8"/>
      <c r="H50" s="8"/>
      <c r="I50" s="8"/>
      <c r="J50" s="8"/>
      <c r="K50" s="8"/>
      <c r="L50" s="8"/>
      <c r="M50" s="8"/>
      <c r="N50"/>
      <c r="O50"/>
    </row>
    <row r="51" spans="1:28" s="1" customFormat="1" x14ac:dyDescent="0.3">
      <c r="A51" s="12">
        <v>5</v>
      </c>
      <c r="B51" s="328" t="s">
        <v>684</v>
      </c>
      <c r="C51" s="328"/>
      <c r="D51" s="328"/>
      <c r="E51" s="328"/>
      <c r="F51" s="328"/>
      <c r="G51" s="328"/>
      <c r="H51" s="328"/>
      <c r="I51" s="328"/>
      <c r="J51" s="328"/>
      <c r="K51" s="328"/>
      <c r="L51" s="328"/>
      <c r="M51" s="328"/>
      <c r="N51"/>
      <c r="O51"/>
    </row>
    <row r="52" spans="1:28" s="1" customFormat="1" x14ac:dyDescent="0.3">
      <c r="A52" s="12">
        <v>6</v>
      </c>
      <c r="B52" s="340" t="s">
        <v>685</v>
      </c>
      <c r="C52" s="340"/>
      <c r="D52" s="340"/>
      <c r="E52" s="340"/>
      <c r="F52" s="340"/>
      <c r="G52" s="340"/>
      <c r="H52" s="340"/>
      <c r="I52" s="340"/>
      <c r="J52" s="340"/>
      <c r="K52" s="340"/>
      <c r="L52" s="340"/>
      <c r="M52" s="340"/>
      <c r="N52"/>
      <c r="O52"/>
    </row>
    <row r="53" spans="1:28" s="1" customFormat="1" x14ac:dyDescent="0.3">
      <c r="A53" s="103">
        <v>8</v>
      </c>
      <c r="B53" s="356" t="s">
        <v>686</v>
      </c>
      <c r="C53" s="358"/>
      <c r="D53" s="358"/>
      <c r="E53" s="358"/>
      <c r="F53" s="358"/>
      <c r="G53" s="358"/>
      <c r="H53" s="358"/>
      <c r="I53" s="358"/>
      <c r="J53" s="358"/>
      <c r="K53" s="358"/>
      <c r="L53" s="358"/>
      <c r="M53" s="358"/>
      <c r="N53"/>
      <c r="O53"/>
    </row>
    <row r="54" spans="1:28" s="1" customFormat="1" x14ac:dyDescent="0.3">
      <c r="A54" s="12"/>
      <c r="B54" s="92"/>
      <c r="C54" s="4"/>
      <c r="D54" s="4"/>
      <c r="E54" s="4"/>
      <c r="F54" s="4"/>
      <c r="G54" s="4"/>
      <c r="H54" s="4"/>
      <c r="I54" s="4"/>
      <c r="J54" s="4"/>
      <c r="K54" s="4"/>
      <c r="L54" s="4"/>
      <c r="M54" s="4"/>
      <c r="N54"/>
      <c r="O54"/>
    </row>
    <row r="55" spans="1:28" s="1" customFormat="1" x14ac:dyDescent="0.3">
      <c r="A55" s="12"/>
      <c r="B55" s="104"/>
      <c r="C55" s="4"/>
      <c r="D55" s="4"/>
      <c r="E55" s="4"/>
      <c r="F55" s="4"/>
      <c r="G55" s="4"/>
      <c r="H55" s="4"/>
      <c r="I55" s="4"/>
      <c r="J55" s="4"/>
      <c r="K55" s="4"/>
      <c r="L55" s="4"/>
      <c r="M55" s="4"/>
      <c r="N55"/>
      <c r="O55"/>
    </row>
    <row r="56" spans="1:28" s="1" customFormat="1" x14ac:dyDescent="0.3">
      <c r="A56" s="12"/>
      <c r="B56" s="340"/>
      <c r="C56" s="340"/>
      <c r="D56" s="340"/>
      <c r="E56" s="340"/>
      <c r="F56" s="340"/>
      <c r="G56" s="340"/>
      <c r="H56" s="340"/>
      <c r="I56" s="340"/>
      <c r="J56" s="340"/>
      <c r="K56" s="340"/>
      <c r="L56" s="340"/>
      <c r="M56" s="340"/>
      <c r="N56"/>
      <c r="O56"/>
    </row>
    <row r="57" spans="1:28" s="1" customFormat="1" x14ac:dyDescent="0.3">
      <c r="A57" s="12"/>
      <c r="B57" s="340"/>
      <c r="C57" s="340"/>
      <c r="D57" s="340"/>
      <c r="E57" s="340"/>
      <c r="F57" s="340"/>
      <c r="G57" s="340"/>
      <c r="H57" s="340"/>
      <c r="I57" s="340"/>
      <c r="J57" s="340"/>
      <c r="K57" s="340"/>
      <c r="L57" s="340"/>
      <c r="M57" s="340"/>
      <c r="N57"/>
      <c r="O57"/>
    </row>
    <row r="58" spans="1:28" s="1" customFormat="1" x14ac:dyDescent="0.3">
      <c r="A58" s="12"/>
      <c r="B58" s="92"/>
      <c r="C58" s="92"/>
      <c r="D58" s="92"/>
      <c r="E58" s="92"/>
      <c r="F58" s="92"/>
      <c r="G58" s="92"/>
      <c r="H58" s="92"/>
      <c r="I58" s="92"/>
      <c r="J58" s="92"/>
      <c r="K58" s="92"/>
      <c r="L58" s="92"/>
      <c r="M58" s="92"/>
      <c r="N58"/>
    </row>
    <row r="59" spans="1:28" s="1" customFormat="1" x14ac:dyDescent="0.3">
      <c r="A59" s="12"/>
      <c r="B59" s="340"/>
      <c r="C59" s="340"/>
      <c r="D59" s="340"/>
      <c r="E59" s="340"/>
      <c r="F59" s="340"/>
      <c r="G59" s="340"/>
      <c r="H59" s="340"/>
      <c r="I59" s="340"/>
      <c r="J59" s="340"/>
      <c r="K59" s="340"/>
      <c r="L59" s="340"/>
      <c r="M59" s="340"/>
      <c r="N59"/>
      <c r="O59"/>
    </row>
    <row r="60" spans="1:28" s="1" customFormat="1" x14ac:dyDescent="0.3">
      <c r="A60" s="12"/>
      <c r="B60" s="340"/>
      <c r="C60" s="340"/>
      <c r="D60" s="340"/>
      <c r="E60" s="340"/>
      <c r="F60" s="340"/>
      <c r="G60" s="340"/>
      <c r="H60" s="340"/>
      <c r="I60" s="340"/>
      <c r="J60" s="340"/>
      <c r="K60" s="340"/>
      <c r="L60" s="340"/>
      <c r="M60" s="340"/>
      <c r="N60"/>
      <c r="O60"/>
      <c r="Q60"/>
      <c r="R60"/>
      <c r="S60"/>
      <c r="T60"/>
      <c r="U60"/>
      <c r="V60"/>
      <c r="W60"/>
      <c r="X60"/>
      <c r="Y60"/>
      <c r="Z60"/>
      <c r="AA60"/>
      <c r="AB60"/>
    </row>
    <row r="74" spans="1:28" x14ac:dyDescent="0.3">
      <c r="A74"/>
      <c r="Q74" s="1"/>
      <c r="R74" s="1"/>
      <c r="S74" s="1"/>
      <c r="T74" s="1"/>
      <c r="U74" s="1"/>
      <c r="V74" s="1"/>
      <c r="W74" s="1"/>
      <c r="X74" s="1"/>
      <c r="Y74" s="1"/>
      <c r="Z74" s="1"/>
      <c r="AA74" s="1"/>
      <c r="AB74" s="1"/>
    </row>
    <row r="75" spans="1:28" s="1" customFormat="1" x14ac:dyDescent="0.3">
      <c r="B75" s="356"/>
      <c r="C75" s="357"/>
      <c r="D75" s="357"/>
      <c r="E75" s="357"/>
      <c r="F75" s="357"/>
      <c r="G75" s="357"/>
      <c r="H75" s="357"/>
      <c r="I75" s="357"/>
      <c r="J75" s="357"/>
      <c r="K75" s="357"/>
      <c r="L75" s="357"/>
      <c r="M75" s="357"/>
      <c r="N75"/>
      <c r="O75"/>
      <c r="Q75"/>
      <c r="R75"/>
      <c r="S75"/>
      <c r="T75"/>
      <c r="U75"/>
      <c r="V75"/>
      <c r="W75"/>
      <c r="X75"/>
      <c r="Y75"/>
      <c r="Z75"/>
      <c r="AA75"/>
      <c r="AB75"/>
    </row>
    <row r="77" spans="1:28" x14ac:dyDescent="0.3">
      <c r="A77"/>
      <c r="Q77" s="1"/>
      <c r="R77" s="1"/>
      <c r="S77" s="1"/>
      <c r="T77" s="1"/>
      <c r="U77" s="1"/>
      <c r="V77" s="1"/>
      <c r="W77" s="1"/>
      <c r="X77" s="1"/>
      <c r="Y77" s="1"/>
      <c r="Z77" s="1"/>
      <c r="AA77" s="1"/>
      <c r="AB77" s="1"/>
    </row>
    <row r="78" spans="1:28" s="1" customFormat="1" x14ac:dyDescent="0.3">
      <c r="C78" s="105"/>
      <c r="D78" s="105"/>
      <c r="N78"/>
      <c r="O78"/>
    </row>
    <row r="79" spans="1:28" s="1" customFormat="1" x14ac:dyDescent="0.3">
      <c r="C79" s="106"/>
      <c r="D79" s="106"/>
      <c r="E79" s="106"/>
      <c r="F79" s="106"/>
      <c r="N79"/>
      <c r="O79"/>
      <c r="Q79"/>
      <c r="R79"/>
      <c r="S79"/>
      <c r="T79"/>
      <c r="U79"/>
      <c r="V79"/>
      <c r="W79"/>
      <c r="X79"/>
      <c r="Y79"/>
      <c r="Z79"/>
      <c r="AA79"/>
      <c r="AB79"/>
    </row>
  </sheetData>
  <mergeCells count="30">
    <mergeCell ref="C3:M3"/>
    <mergeCell ref="B57:M57"/>
    <mergeCell ref="B59:M59"/>
    <mergeCell ref="B60:M60"/>
    <mergeCell ref="B75:M75"/>
    <mergeCell ref="B47:L47"/>
    <mergeCell ref="B48:M48"/>
    <mergeCell ref="B51:M51"/>
    <mergeCell ref="B52:M52"/>
    <mergeCell ref="B53:M53"/>
    <mergeCell ref="B56:M56"/>
    <mergeCell ref="H4:I4"/>
    <mergeCell ref="J4:K4"/>
    <mergeCell ref="C6:G6"/>
    <mergeCell ref="C7:G7"/>
    <mergeCell ref="B45:M45"/>
    <mergeCell ref="N3:O3"/>
    <mergeCell ref="N5:O5"/>
    <mergeCell ref="N6:O6"/>
    <mergeCell ref="N23:O23"/>
    <mergeCell ref="N31:O31"/>
    <mergeCell ref="B20:M20"/>
    <mergeCell ref="B43:M43"/>
    <mergeCell ref="B44:M44"/>
    <mergeCell ref="B37:M37"/>
    <mergeCell ref="B38:M38"/>
    <mergeCell ref="B39:M39"/>
    <mergeCell ref="B40:M40"/>
    <mergeCell ref="B41:M41"/>
    <mergeCell ref="B42:M42"/>
  </mergeCells>
  <hyperlinks>
    <hyperlink ref="H1" location="Index" display="Back to Index"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H32"/>
  <sheetViews>
    <sheetView showGridLines="0" zoomScaleNormal="100" workbookViewId="0">
      <selection activeCell="I13" sqref="I13"/>
    </sheetView>
  </sheetViews>
  <sheetFormatPr defaultColWidth="9.109375" defaultRowHeight="14.4" x14ac:dyDescent="0.3"/>
  <cols>
    <col min="1" max="1" width="2.5546875" style="39" customWidth="1"/>
    <col min="2" max="2" width="36" style="39" customWidth="1"/>
    <col min="3" max="3" width="13.33203125" style="39" customWidth="1"/>
    <col min="4" max="4" width="17.33203125" style="39" customWidth="1"/>
    <col min="5" max="5" width="2.109375" style="39" customWidth="1"/>
  </cols>
  <sheetData>
    <row r="1" spans="1:8" ht="21" x14ac:dyDescent="0.4">
      <c r="A1" s="38"/>
      <c r="B1" s="14"/>
      <c r="H1" s="2" t="s">
        <v>22</v>
      </c>
    </row>
    <row r="3" spans="1:8" x14ac:dyDescent="0.3">
      <c r="B3" s="40" t="s">
        <v>47</v>
      </c>
      <c r="C3" s="41"/>
      <c r="D3" s="41"/>
      <c r="E3" s="41"/>
    </row>
    <row r="4" spans="1:8" x14ac:dyDescent="0.3">
      <c r="B4" s="42" t="s">
        <v>48</v>
      </c>
      <c r="C4" s="43" t="s">
        <v>49</v>
      </c>
      <c r="D4" s="44"/>
      <c r="E4" s="44"/>
    </row>
    <row r="5" spans="1:8" x14ac:dyDescent="0.3">
      <c r="B5" s="42" t="s">
        <v>50</v>
      </c>
      <c r="C5" s="45">
        <v>9.8579604592665291</v>
      </c>
      <c r="D5" s="46"/>
      <c r="E5" s="46"/>
    </row>
    <row r="6" spans="1:8" x14ac:dyDescent="0.3">
      <c r="B6" s="41"/>
      <c r="C6" s="41"/>
      <c r="D6" s="41"/>
      <c r="E6" s="41"/>
    </row>
    <row r="7" spans="1:8" x14ac:dyDescent="0.3">
      <c r="B7" s="40" t="s">
        <v>51</v>
      </c>
      <c r="C7" s="41"/>
      <c r="D7" s="41"/>
      <c r="E7" s="41"/>
    </row>
    <row r="8" spans="1:8" x14ac:dyDescent="0.3">
      <c r="B8" s="42"/>
      <c r="C8" s="43" t="s">
        <v>49</v>
      </c>
      <c r="D8" s="44"/>
      <c r="E8" s="44"/>
    </row>
    <row r="9" spans="1:8" x14ac:dyDescent="0.3">
      <c r="B9" s="42" t="s">
        <v>52</v>
      </c>
      <c r="C9" s="47">
        <v>22.109997030069213</v>
      </c>
      <c r="D9" s="46"/>
      <c r="E9" s="46"/>
    </row>
    <row r="10" spans="1:8" x14ac:dyDescent="0.3">
      <c r="B10" s="42" t="s">
        <v>53</v>
      </c>
      <c r="C10" s="47">
        <v>14.08280065609504</v>
      </c>
      <c r="D10" s="46"/>
      <c r="E10" s="46"/>
    </row>
    <row r="11" spans="1:8" x14ac:dyDescent="0.3">
      <c r="B11" s="42" t="s">
        <v>54</v>
      </c>
      <c r="C11" s="47">
        <v>36.192797686164255</v>
      </c>
      <c r="D11" s="46"/>
      <c r="E11" s="46"/>
    </row>
    <row r="12" spans="1:8" x14ac:dyDescent="0.3">
      <c r="B12" s="41"/>
      <c r="C12" s="41"/>
      <c r="D12" s="41"/>
      <c r="E12" s="41"/>
    </row>
    <row r="13" spans="1:8" x14ac:dyDescent="0.3">
      <c r="B13" s="40" t="s">
        <v>55</v>
      </c>
      <c r="C13" s="40"/>
      <c r="D13" s="40"/>
      <c r="E13" s="40"/>
    </row>
    <row r="14" spans="1:8" x14ac:dyDescent="0.3">
      <c r="B14" s="40" t="s">
        <v>56</v>
      </c>
      <c r="C14" s="40"/>
      <c r="D14" s="40"/>
      <c r="E14" s="40"/>
    </row>
    <row r="15" spans="1:8" x14ac:dyDescent="0.3">
      <c r="B15" s="42"/>
      <c r="C15" s="43" t="s">
        <v>49</v>
      </c>
      <c r="D15" s="44"/>
      <c r="E15" s="44"/>
    </row>
    <row r="16" spans="1:8" x14ac:dyDescent="0.3">
      <c r="B16" s="42" t="s">
        <v>57</v>
      </c>
      <c r="C16" s="45">
        <v>2.8165601312190081</v>
      </c>
      <c r="D16" s="46"/>
      <c r="E16" s="46"/>
    </row>
    <row r="17" spans="2:5" x14ac:dyDescent="0.3">
      <c r="B17" s="42" t="s">
        <v>58</v>
      </c>
      <c r="C17" s="47">
        <v>30.137193404043387</v>
      </c>
      <c r="D17" s="46"/>
      <c r="E17" s="46"/>
    </row>
    <row r="18" spans="2:5" x14ac:dyDescent="0.3">
      <c r="B18" s="42" t="s">
        <v>59</v>
      </c>
      <c r="C18" s="47">
        <v>12.956176603607437</v>
      </c>
      <c r="D18" s="46"/>
      <c r="E18" s="46"/>
    </row>
    <row r="19" spans="2:5" x14ac:dyDescent="0.3">
      <c r="B19" s="42" t="s">
        <v>60</v>
      </c>
      <c r="C19" s="45">
        <v>4.5064962099504129</v>
      </c>
      <c r="D19" s="46"/>
      <c r="E19" s="46"/>
    </row>
    <row r="20" spans="2:5" ht="26.4" x14ac:dyDescent="0.3">
      <c r="B20" s="48" t="s">
        <v>61</v>
      </c>
      <c r="C20" s="47">
        <v>12.674520590485535</v>
      </c>
      <c r="D20" s="46"/>
      <c r="E20" s="46"/>
    </row>
    <row r="21" spans="2:5" x14ac:dyDescent="0.3">
      <c r="B21" s="42" t="s">
        <v>62</v>
      </c>
      <c r="C21" s="47">
        <v>63.09094693930578</v>
      </c>
      <c r="D21" s="46"/>
      <c r="E21" s="46"/>
    </row>
    <row r="22" spans="2:5" x14ac:dyDescent="0.3">
      <c r="B22" s="41"/>
      <c r="C22" s="41"/>
      <c r="D22" s="41"/>
      <c r="E22" s="41"/>
    </row>
    <row r="23" spans="2:5" x14ac:dyDescent="0.3">
      <c r="B23" s="41" t="s">
        <v>63</v>
      </c>
      <c r="C23" s="41"/>
      <c r="D23" s="41"/>
      <c r="E23" s="41"/>
    </row>
    <row r="24" spans="2:5" x14ac:dyDescent="0.3">
      <c r="B24" s="41" t="s">
        <v>64</v>
      </c>
      <c r="C24" s="41"/>
      <c r="D24" s="41"/>
      <c r="E24" s="41"/>
    </row>
    <row r="25" spans="2:5" x14ac:dyDescent="0.3">
      <c r="B25" s="41" t="s">
        <v>62</v>
      </c>
      <c r="C25" s="49">
        <f>C5+C11*5+C21</f>
        <v>253.91289582939359</v>
      </c>
      <c r="D25" s="41" t="s">
        <v>65</v>
      </c>
      <c r="E25" s="41"/>
    </row>
    <row r="26" spans="2:5" x14ac:dyDescent="0.3">
      <c r="B26" s="41"/>
      <c r="C26" s="41"/>
      <c r="D26" s="41"/>
    </row>
    <row r="27" spans="2:5" x14ac:dyDescent="0.3">
      <c r="B27" s="40" t="s">
        <v>66</v>
      </c>
      <c r="C27" s="41"/>
      <c r="D27" s="41"/>
    </row>
    <row r="28" spans="2:5" x14ac:dyDescent="0.3">
      <c r="B28" s="50"/>
      <c r="C28" s="43" t="s">
        <v>67</v>
      </c>
      <c r="D28" s="41"/>
    </row>
    <row r="29" spans="2:5" x14ac:dyDescent="0.3">
      <c r="B29" s="42" t="s">
        <v>68</v>
      </c>
      <c r="C29" s="43" t="s">
        <v>69</v>
      </c>
      <c r="D29" s="41"/>
    </row>
    <row r="30" spans="2:5" x14ac:dyDescent="0.3">
      <c r="B30" s="42" t="s">
        <v>70</v>
      </c>
      <c r="C30" s="43">
        <v>0.13</v>
      </c>
      <c r="D30" s="41"/>
    </row>
    <row r="31" spans="2:5" x14ac:dyDescent="0.3">
      <c r="B31" s="42" t="s">
        <v>71</v>
      </c>
      <c r="C31" s="43">
        <v>6.5</v>
      </c>
      <c r="D31" s="41"/>
    </row>
    <row r="32" spans="2:5" x14ac:dyDescent="0.3">
      <c r="C32" s="51"/>
    </row>
  </sheetData>
  <hyperlinks>
    <hyperlink ref="H1" location="Index" display="Back to Index"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AI75"/>
  <sheetViews>
    <sheetView showGridLines="0" topLeftCell="A3" zoomScaleNormal="100" workbookViewId="0">
      <selection activeCell="O10" sqref="O10"/>
    </sheetView>
  </sheetViews>
  <sheetFormatPr defaultColWidth="8.88671875" defaultRowHeight="14.4" x14ac:dyDescent="0.3"/>
  <cols>
    <col min="1" max="1" width="4.109375" style="221" customWidth="1"/>
    <col min="2" max="2" width="30.109375" style="225" customWidth="1"/>
    <col min="3" max="11" width="8.33203125" style="221" customWidth="1"/>
    <col min="12" max="12" width="5.33203125" style="221" customWidth="1"/>
    <col min="13" max="13" width="3.88671875" style="224" bestFit="1" customWidth="1"/>
    <col min="14" max="14" width="13.5546875" style="221" customWidth="1"/>
    <col min="15" max="15" width="27.44140625" style="221" customWidth="1"/>
    <col min="16" max="16" width="4.44140625" style="221" customWidth="1"/>
    <col min="17" max="20" width="0" style="218" hidden="1" customWidth="1"/>
    <col min="21" max="21" width="30.6640625" style="218" customWidth="1"/>
    <col min="22" max="22" width="7.88671875" style="218" customWidth="1"/>
    <col min="23" max="23" width="8" style="218" customWidth="1"/>
    <col min="24" max="24" width="6" style="218" customWidth="1"/>
    <col min="25" max="25" width="5.6640625" style="218" customWidth="1"/>
    <col min="26" max="27" width="6.109375" style="218" customWidth="1"/>
    <col min="28" max="28" width="8.88671875" style="218"/>
    <col min="29" max="29" width="30.109375" style="218" customWidth="1"/>
    <col min="30" max="30" width="10.33203125" style="218" customWidth="1"/>
    <col min="31" max="31" width="9.6640625" style="218" customWidth="1"/>
    <col min="32" max="32" width="10" style="218" customWidth="1"/>
    <col min="33" max="33" width="7.88671875" style="218" customWidth="1"/>
    <col min="34" max="34" width="7.109375" style="218" customWidth="1"/>
    <col min="35" max="35" width="7.6640625" style="218" customWidth="1"/>
    <col min="36" max="16384" width="8.88671875" style="218"/>
  </cols>
  <sheetData>
    <row r="1" spans="1:35" hidden="1" x14ac:dyDescent="0.3">
      <c r="B1" s="222" t="s">
        <v>702</v>
      </c>
      <c r="C1" s="223" t="s">
        <v>703</v>
      </c>
    </row>
    <row r="2" spans="1:35" hidden="1" x14ac:dyDescent="0.3"/>
    <row r="3" spans="1:35" ht="15" customHeight="1" x14ac:dyDescent="0.3">
      <c r="A3" s="226"/>
      <c r="B3" s="227" t="s">
        <v>0</v>
      </c>
      <c r="C3" s="364" t="s">
        <v>704</v>
      </c>
      <c r="D3" s="369"/>
      <c r="E3" s="369"/>
      <c r="F3" s="369"/>
      <c r="G3" s="369"/>
      <c r="H3" s="369"/>
      <c r="I3" s="369"/>
      <c r="J3" s="369"/>
      <c r="K3" s="369"/>
      <c r="L3" s="369"/>
      <c r="M3" s="369"/>
      <c r="N3" s="365"/>
      <c r="O3" s="228"/>
      <c r="U3" s="229"/>
      <c r="V3" s="362"/>
      <c r="W3" s="363"/>
      <c r="X3" s="363"/>
      <c r="Y3" s="363"/>
      <c r="Z3" s="363"/>
      <c r="AA3" s="363"/>
      <c r="AC3" s="229"/>
      <c r="AD3" s="362"/>
      <c r="AE3" s="363"/>
      <c r="AF3" s="363"/>
      <c r="AG3" s="363"/>
      <c r="AH3" s="363"/>
      <c r="AI3" s="363"/>
    </row>
    <row r="4" spans="1:35" ht="25.5" customHeight="1" x14ac:dyDescent="0.3">
      <c r="A4" s="226"/>
      <c r="B4" s="230"/>
      <c r="C4" s="231">
        <v>2019</v>
      </c>
      <c r="D4" s="231">
        <v>2020</v>
      </c>
      <c r="E4" s="231">
        <v>2030</v>
      </c>
      <c r="F4" s="231">
        <v>2040</v>
      </c>
      <c r="G4" s="231">
        <v>2050</v>
      </c>
      <c r="H4" s="364" t="s">
        <v>79</v>
      </c>
      <c r="I4" s="365"/>
      <c r="J4" s="364" t="s">
        <v>80</v>
      </c>
      <c r="K4" s="365"/>
      <c r="L4" s="231" t="s">
        <v>1</v>
      </c>
      <c r="M4" s="231" t="s">
        <v>2</v>
      </c>
      <c r="N4" s="232" t="s">
        <v>705</v>
      </c>
      <c r="O4" s="78"/>
      <c r="U4" s="233"/>
      <c r="V4" s="228"/>
      <c r="W4" s="228"/>
      <c r="X4" s="228"/>
      <c r="Y4" s="228"/>
      <c r="Z4" s="228"/>
      <c r="AA4" s="228"/>
      <c r="AC4" s="233"/>
      <c r="AD4" s="228"/>
      <c r="AE4" s="228"/>
      <c r="AF4" s="228"/>
      <c r="AG4" s="228"/>
      <c r="AH4" s="228"/>
      <c r="AI4" s="228"/>
    </row>
    <row r="5" spans="1:35" ht="15" customHeight="1" x14ac:dyDescent="0.3">
      <c r="A5" s="226"/>
      <c r="B5" s="366" t="s">
        <v>3</v>
      </c>
      <c r="C5" s="367"/>
      <c r="D5" s="367"/>
      <c r="E5" s="367"/>
      <c r="F5" s="367"/>
      <c r="G5" s="367"/>
      <c r="H5" s="234" t="s">
        <v>81</v>
      </c>
      <c r="I5" s="234" t="s">
        <v>82</v>
      </c>
      <c r="J5" s="234" t="s">
        <v>81</v>
      </c>
      <c r="K5" s="234" t="s">
        <v>82</v>
      </c>
      <c r="L5" s="235"/>
      <c r="M5" s="236"/>
      <c r="N5" s="237"/>
      <c r="O5" s="78"/>
      <c r="U5" s="368"/>
      <c r="V5" s="368"/>
      <c r="W5" s="368"/>
      <c r="X5" s="368"/>
      <c r="Y5" s="368"/>
      <c r="Z5" s="368"/>
      <c r="AA5" s="368"/>
      <c r="AC5" s="368"/>
      <c r="AD5" s="368"/>
      <c r="AE5" s="368"/>
      <c r="AF5" s="368"/>
      <c r="AG5" s="368"/>
      <c r="AH5" s="368"/>
      <c r="AI5" s="368"/>
    </row>
    <row r="6" spans="1:35" ht="19.2" x14ac:dyDescent="0.3">
      <c r="A6" s="226"/>
      <c r="B6" s="238" t="s">
        <v>83</v>
      </c>
      <c r="C6" s="372" t="s">
        <v>706</v>
      </c>
      <c r="D6" s="372"/>
      <c r="E6" s="372"/>
      <c r="F6" s="372"/>
      <c r="G6" s="372"/>
      <c r="H6" s="117"/>
      <c r="I6" s="117"/>
      <c r="J6" s="117"/>
      <c r="K6" s="117"/>
      <c r="L6" s="117"/>
      <c r="M6" s="117"/>
      <c r="N6" s="239" t="s">
        <v>707</v>
      </c>
      <c r="O6" s="78"/>
      <c r="U6" s="240"/>
      <c r="V6" s="241"/>
      <c r="W6" s="241"/>
      <c r="X6" s="241"/>
      <c r="Y6" s="241"/>
      <c r="Z6" s="241"/>
      <c r="AA6" s="241"/>
      <c r="AC6" s="240"/>
      <c r="AD6" s="370"/>
      <c r="AE6" s="371"/>
      <c r="AF6" s="371"/>
      <c r="AG6" s="371"/>
      <c r="AH6" s="371"/>
      <c r="AI6" s="371"/>
    </row>
    <row r="7" spans="1:35" ht="48" x14ac:dyDescent="0.3">
      <c r="A7" s="226"/>
      <c r="B7" s="238" t="s">
        <v>85</v>
      </c>
      <c r="C7" s="372" t="s">
        <v>708</v>
      </c>
      <c r="D7" s="372"/>
      <c r="E7" s="372"/>
      <c r="F7" s="372"/>
      <c r="G7" s="372"/>
      <c r="H7" s="117"/>
      <c r="I7" s="117"/>
      <c r="J7" s="117"/>
      <c r="K7" s="117"/>
      <c r="L7" s="117"/>
      <c r="M7" s="117"/>
      <c r="N7" s="239" t="s">
        <v>709</v>
      </c>
      <c r="O7" s="78"/>
      <c r="U7" s="240"/>
      <c r="V7" s="241"/>
      <c r="W7" s="241"/>
      <c r="X7" s="242"/>
      <c r="Y7" s="242"/>
      <c r="Z7" s="242"/>
      <c r="AA7" s="241"/>
      <c r="AC7" s="240"/>
      <c r="AD7" s="241"/>
      <c r="AE7" s="241"/>
      <c r="AF7" s="241"/>
      <c r="AG7" s="241"/>
      <c r="AH7" s="241"/>
      <c r="AI7" s="241"/>
    </row>
    <row r="8" spans="1:35" ht="14.4" customHeight="1" x14ac:dyDescent="0.3">
      <c r="A8" s="226"/>
      <c r="B8" s="243" t="s">
        <v>87</v>
      </c>
      <c r="C8" s="117">
        <v>16.7</v>
      </c>
      <c r="D8" s="117">
        <v>16.7</v>
      </c>
      <c r="E8" s="117">
        <v>16.7</v>
      </c>
      <c r="F8" s="117">
        <v>16.7</v>
      </c>
      <c r="G8" s="117">
        <v>16.7</v>
      </c>
      <c r="H8" s="117">
        <v>16.7</v>
      </c>
      <c r="I8" s="117">
        <v>16.7</v>
      </c>
      <c r="J8" s="117">
        <v>16.7</v>
      </c>
      <c r="K8" s="117">
        <v>16.7</v>
      </c>
      <c r="L8" s="117"/>
      <c r="M8" s="117">
        <v>1</v>
      </c>
      <c r="N8" s="239"/>
      <c r="O8" s="78"/>
      <c r="U8" s="240"/>
      <c r="V8" s="241"/>
      <c r="W8" s="241"/>
      <c r="X8" s="244"/>
      <c r="Y8" s="244"/>
      <c r="Z8" s="244"/>
      <c r="AA8" s="244"/>
      <c r="AC8" s="240"/>
      <c r="AD8" s="241"/>
      <c r="AE8" s="241"/>
      <c r="AF8" s="241"/>
      <c r="AG8" s="241"/>
      <c r="AH8" s="241"/>
      <c r="AI8" s="241"/>
    </row>
    <row r="9" spans="1:35" ht="13.5" customHeight="1" x14ac:dyDescent="0.3">
      <c r="A9" s="226"/>
      <c r="B9" s="238" t="s">
        <v>88</v>
      </c>
      <c r="C9" s="117" t="s">
        <v>17</v>
      </c>
      <c r="D9" s="117" t="s">
        <v>17</v>
      </c>
      <c r="E9" s="117" t="s">
        <v>17</v>
      </c>
      <c r="F9" s="117" t="s">
        <v>17</v>
      </c>
      <c r="G9" s="117" t="s">
        <v>17</v>
      </c>
      <c r="H9" s="117" t="s">
        <v>17</v>
      </c>
      <c r="I9" s="117" t="s">
        <v>17</v>
      </c>
      <c r="J9" s="117" t="s">
        <v>17</v>
      </c>
      <c r="K9" s="117" t="s">
        <v>17</v>
      </c>
      <c r="L9" s="117" t="s">
        <v>13</v>
      </c>
      <c r="M9" s="117"/>
      <c r="N9" s="239"/>
      <c r="O9" s="78"/>
      <c r="U9" s="240"/>
      <c r="V9" s="241"/>
      <c r="W9" s="241"/>
      <c r="X9" s="244"/>
      <c r="Y9" s="244"/>
      <c r="Z9" s="241"/>
      <c r="AA9" s="244"/>
      <c r="AC9" s="240"/>
      <c r="AD9" s="241"/>
      <c r="AE9" s="244"/>
      <c r="AF9" s="244"/>
      <c r="AG9" s="244"/>
      <c r="AH9" s="241"/>
      <c r="AI9" s="241"/>
    </row>
    <row r="10" spans="1:35" ht="14.4" customHeight="1" x14ac:dyDescent="0.3">
      <c r="A10" s="226"/>
      <c r="B10" s="238" t="s">
        <v>89</v>
      </c>
      <c r="C10" s="117">
        <v>0.1</v>
      </c>
      <c r="D10" s="117">
        <f>$C$10*0.95</f>
        <v>9.5000000000000001E-2</v>
      </c>
      <c r="E10" s="117">
        <f>$C$10*0.9</f>
        <v>9.0000000000000011E-2</v>
      </c>
      <c r="F10" s="117">
        <f>$C$10*0.8</f>
        <v>8.0000000000000016E-2</v>
      </c>
      <c r="G10" s="117">
        <f>$C$10*0.8</f>
        <v>8.0000000000000016E-2</v>
      </c>
      <c r="H10" s="117">
        <v>0.1</v>
      </c>
      <c r="I10" s="117">
        <v>0.99</v>
      </c>
      <c r="J10" s="117">
        <f>$C$10*0.85</f>
        <v>8.5000000000000006E-2</v>
      </c>
      <c r="K10" s="117">
        <f>$C$10*0.8</f>
        <v>8.0000000000000016E-2</v>
      </c>
      <c r="L10" s="117" t="s">
        <v>5</v>
      </c>
      <c r="M10" s="117" t="s">
        <v>710</v>
      </c>
      <c r="N10" s="239"/>
      <c r="O10" s="78"/>
      <c r="U10" s="240"/>
      <c r="V10" s="241"/>
      <c r="W10" s="241"/>
      <c r="X10" s="244"/>
      <c r="Y10" s="244"/>
      <c r="Z10" s="244"/>
      <c r="AA10" s="244"/>
      <c r="AC10" s="226"/>
      <c r="AD10" s="244"/>
      <c r="AE10" s="244"/>
      <c r="AF10" s="244"/>
      <c r="AG10" s="244"/>
      <c r="AH10" s="244"/>
      <c r="AI10" s="241"/>
    </row>
    <row r="11" spans="1:35" ht="14.4" customHeight="1" x14ac:dyDescent="0.3">
      <c r="A11" s="226"/>
      <c r="B11" s="230" t="s">
        <v>90</v>
      </c>
      <c r="C11" s="245">
        <f>(16.67/(16.67+2))-0.01</f>
        <v>0.88287627209426889</v>
      </c>
      <c r="D11" s="245">
        <f>(16.67/(16.67+2))-0.01</f>
        <v>0.88287627209426889</v>
      </c>
      <c r="E11" s="245">
        <f>(16.67/(16.67+2*0.93))-0.01</f>
        <v>0.88962223421478681</v>
      </c>
      <c r="F11" s="245">
        <f>(16.67/(16.67+2*0.86))-0.01</f>
        <v>0.89647090810222951</v>
      </c>
      <c r="G11" s="245">
        <f>(16.67/(16.67+2*0.8))-0.01</f>
        <v>0.90242474001094686</v>
      </c>
      <c r="H11" s="245">
        <f>(16.67/(16.67+2))-0.01</f>
        <v>0.88287627209426889</v>
      </c>
      <c r="I11" s="245">
        <f>(16.67/(16.67+2))-0.01</f>
        <v>0.88287627209426889</v>
      </c>
      <c r="J11" s="245">
        <f>(16.67/(16.67+2*0.85))-0.01</f>
        <v>0.89745781164942851</v>
      </c>
      <c r="K11" s="245">
        <f>(16.67/(16.67+2*0.8))-0.01</f>
        <v>0.90242474001094686</v>
      </c>
      <c r="L11" s="117" t="s">
        <v>8</v>
      </c>
      <c r="M11" s="117">
        <v>1</v>
      </c>
      <c r="N11" s="239"/>
      <c r="O11" s="78"/>
      <c r="U11" s="240"/>
      <c r="V11" s="241"/>
      <c r="W11" s="241"/>
      <c r="X11" s="244"/>
      <c r="Y11" s="244"/>
      <c r="Z11" s="244"/>
      <c r="AA11" s="244"/>
      <c r="AC11" s="226"/>
      <c r="AD11" s="244"/>
      <c r="AE11" s="244"/>
      <c r="AF11" s="244"/>
      <c r="AG11" s="244"/>
      <c r="AH11" s="244"/>
      <c r="AI11" s="241"/>
    </row>
    <row r="12" spans="1:35" ht="14.4" customHeight="1" x14ac:dyDescent="0.3">
      <c r="A12" s="226"/>
      <c r="B12" s="246" t="s">
        <v>711</v>
      </c>
      <c r="C12" s="245">
        <f>(16.67/(16.67+2))-0.01</f>
        <v>0.88287627209426889</v>
      </c>
      <c r="D12" s="245">
        <f>(16.67/(16.67+2))-0.01</f>
        <v>0.88287627209426889</v>
      </c>
      <c r="E12" s="245">
        <f>(16.67/(16.67+2*0.93))-0.01</f>
        <v>0.88962223421478681</v>
      </c>
      <c r="F12" s="245">
        <f>(16.67/(16.67+2*0.86))-0.01</f>
        <v>0.89647090810222951</v>
      </c>
      <c r="G12" s="245">
        <f>(16.67/(16.67+2*0.8))-0.01</f>
        <v>0.90242474001094686</v>
      </c>
      <c r="H12" s="245">
        <f>(16.67/(16.67+2))-0.01</f>
        <v>0.88287627209426889</v>
      </c>
      <c r="I12" s="245">
        <f>(16.67/(16.67+2))-0.01</f>
        <v>0.88287627209426889</v>
      </c>
      <c r="J12" s="245">
        <f>(16.67/(16.67+2*0.85))-0.01</f>
        <v>0.89745781164942851</v>
      </c>
      <c r="K12" s="245">
        <f>(16.67/(16.67+2*0.8))-0.01</f>
        <v>0.90242474001094686</v>
      </c>
      <c r="L12" s="117" t="s">
        <v>10</v>
      </c>
      <c r="M12" s="117"/>
      <c r="N12" s="239"/>
      <c r="O12" s="78"/>
      <c r="U12" s="240"/>
      <c r="V12" s="241"/>
      <c r="W12" s="241"/>
      <c r="X12" s="244"/>
      <c r="Y12" s="244"/>
      <c r="Z12" s="244"/>
      <c r="AA12" s="244"/>
      <c r="AC12" s="240"/>
      <c r="AD12" s="241"/>
      <c r="AE12" s="241"/>
      <c r="AF12" s="241"/>
      <c r="AG12" s="241"/>
      <c r="AH12" s="241"/>
      <c r="AI12" s="241"/>
    </row>
    <row r="13" spans="1:35" ht="14.4" customHeight="1" x14ac:dyDescent="0.3">
      <c r="A13" s="226"/>
      <c r="B13" s="246" t="s">
        <v>92</v>
      </c>
      <c r="C13" s="245" t="s">
        <v>712</v>
      </c>
      <c r="D13" s="245" t="s">
        <v>712</v>
      </c>
      <c r="E13" s="245" t="s">
        <v>712</v>
      </c>
      <c r="F13" s="245" t="s">
        <v>712</v>
      </c>
      <c r="G13" s="245" t="s">
        <v>712</v>
      </c>
      <c r="H13" s="245" t="s">
        <v>712</v>
      </c>
      <c r="I13" s="245" t="s">
        <v>712</v>
      </c>
      <c r="J13" s="245" t="s">
        <v>712</v>
      </c>
      <c r="K13" s="245" t="s">
        <v>712</v>
      </c>
      <c r="L13" s="117" t="s">
        <v>14</v>
      </c>
      <c r="M13" s="117"/>
      <c r="N13" s="239"/>
      <c r="O13" s="78"/>
      <c r="U13" s="240"/>
      <c r="V13" s="241"/>
      <c r="W13" s="241"/>
      <c r="X13" s="244"/>
      <c r="Y13" s="244"/>
      <c r="Z13" s="244"/>
      <c r="AA13" s="244"/>
      <c r="AC13" s="240"/>
      <c r="AD13" s="241"/>
      <c r="AE13" s="241"/>
      <c r="AF13" s="241"/>
      <c r="AG13" s="241"/>
      <c r="AH13" s="241"/>
      <c r="AI13" s="241"/>
    </row>
    <row r="14" spans="1:35" ht="14.4" customHeight="1" x14ac:dyDescent="0.3">
      <c r="A14" s="226"/>
      <c r="B14" s="230" t="s">
        <v>713</v>
      </c>
      <c r="C14" s="117" t="s">
        <v>714</v>
      </c>
      <c r="D14" s="117" t="s">
        <v>714</v>
      </c>
      <c r="E14" s="117" t="s">
        <v>714</v>
      </c>
      <c r="F14" s="117" t="s">
        <v>714</v>
      </c>
      <c r="G14" s="117" t="s">
        <v>714</v>
      </c>
      <c r="H14" s="117" t="s">
        <v>714</v>
      </c>
      <c r="I14" s="117" t="s">
        <v>714</v>
      </c>
      <c r="J14" s="117" t="s">
        <v>714</v>
      </c>
      <c r="K14" s="117" t="s">
        <v>714</v>
      </c>
      <c r="L14" s="117" t="s">
        <v>15</v>
      </c>
      <c r="M14" s="117"/>
      <c r="N14" s="239"/>
      <c r="O14" s="78"/>
      <c r="U14" s="240"/>
      <c r="V14" s="241"/>
      <c r="W14" s="241"/>
      <c r="X14" s="244"/>
      <c r="Y14" s="244"/>
      <c r="Z14" s="244"/>
      <c r="AA14" s="244"/>
      <c r="AC14" s="240"/>
      <c r="AD14" s="241"/>
      <c r="AE14" s="241"/>
      <c r="AF14" s="241"/>
      <c r="AG14" s="241"/>
      <c r="AH14" s="241"/>
      <c r="AI14" s="241"/>
    </row>
    <row r="15" spans="1:35" ht="28.8" x14ac:dyDescent="0.3">
      <c r="A15" s="226"/>
      <c r="B15" s="230" t="s">
        <v>94</v>
      </c>
      <c r="C15" s="117" t="s">
        <v>714</v>
      </c>
      <c r="D15" s="117" t="s">
        <v>714</v>
      </c>
      <c r="E15" s="117" t="s">
        <v>714</v>
      </c>
      <c r="F15" s="117" t="s">
        <v>714</v>
      </c>
      <c r="G15" s="117" t="s">
        <v>714</v>
      </c>
      <c r="H15" s="117" t="s">
        <v>714</v>
      </c>
      <c r="I15" s="117" t="s">
        <v>714</v>
      </c>
      <c r="J15" s="117" t="s">
        <v>714</v>
      </c>
      <c r="K15" s="117" t="s">
        <v>714</v>
      </c>
      <c r="L15" s="117" t="s">
        <v>124</v>
      </c>
      <c r="M15" s="117"/>
      <c r="N15" s="239" t="s">
        <v>715</v>
      </c>
      <c r="O15" s="78"/>
      <c r="U15" s="240"/>
      <c r="V15" s="241"/>
      <c r="W15" s="241"/>
      <c r="X15" s="244"/>
      <c r="Y15" s="244"/>
      <c r="Z15" s="244"/>
      <c r="AA15" s="244"/>
      <c r="AC15" s="240"/>
      <c r="AD15" s="241"/>
      <c r="AE15" s="241"/>
      <c r="AF15" s="241"/>
      <c r="AG15" s="241"/>
      <c r="AH15" s="241"/>
      <c r="AI15" s="241"/>
    </row>
    <row r="16" spans="1:35" ht="14.4" customHeight="1" x14ac:dyDescent="0.3">
      <c r="A16" s="226"/>
      <c r="B16" s="230" t="s">
        <v>95</v>
      </c>
      <c r="C16" s="117">
        <v>0</v>
      </c>
      <c r="D16" s="117">
        <v>0</v>
      </c>
      <c r="E16" s="117">
        <v>0</v>
      </c>
      <c r="F16" s="117">
        <v>0</v>
      </c>
      <c r="G16" s="117">
        <v>0</v>
      </c>
      <c r="H16" s="117">
        <v>0</v>
      </c>
      <c r="I16" s="117">
        <v>0</v>
      </c>
      <c r="J16" s="117">
        <v>0</v>
      </c>
      <c r="K16" s="117">
        <v>0</v>
      </c>
      <c r="L16" s="117" t="s">
        <v>116</v>
      </c>
      <c r="M16" s="117"/>
      <c r="N16" s="239"/>
      <c r="O16" s="78"/>
      <c r="U16" s="240"/>
      <c r="V16" s="241"/>
      <c r="W16" s="241"/>
      <c r="X16" s="244"/>
      <c r="Y16" s="244"/>
      <c r="Z16" s="244"/>
      <c r="AA16" s="244"/>
      <c r="AC16" s="240"/>
      <c r="AD16" s="241"/>
      <c r="AE16" s="241"/>
      <c r="AF16" s="241"/>
      <c r="AG16" s="241"/>
      <c r="AH16" s="241"/>
      <c r="AI16" s="241"/>
    </row>
    <row r="17" spans="1:35" ht="14.4" customHeight="1" x14ac:dyDescent="0.3">
      <c r="A17" s="226"/>
      <c r="B17" s="230" t="s">
        <v>96</v>
      </c>
      <c r="C17" s="117">
        <v>3</v>
      </c>
      <c r="D17" s="117">
        <v>3</v>
      </c>
      <c r="E17" s="117">
        <v>2</v>
      </c>
      <c r="F17" s="117">
        <v>1.5</v>
      </c>
      <c r="G17" s="117">
        <v>1</v>
      </c>
      <c r="H17" s="117">
        <v>3</v>
      </c>
      <c r="I17" s="117">
        <v>3</v>
      </c>
      <c r="J17" s="117">
        <v>1.5</v>
      </c>
      <c r="K17" s="117">
        <v>0.5</v>
      </c>
      <c r="L17" s="117" t="s">
        <v>102</v>
      </c>
      <c r="M17" s="117">
        <v>3</v>
      </c>
      <c r="N17" s="239"/>
      <c r="O17" s="78"/>
      <c r="U17" s="240"/>
      <c r="V17" s="241"/>
      <c r="W17" s="241"/>
      <c r="X17" s="244"/>
      <c r="Y17" s="244"/>
      <c r="Z17" s="244"/>
      <c r="AA17" s="244"/>
      <c r="AC17" s="240"/>
      <c r="AD17" s="241"/>
      <c r="AE17" s="241"/>
      <c r="AF17" s="241"/>
      <c r="AG17" s="241"/>
      <c r="AH17" s="241"/>
      <c r="AI17" s="241"/>
    </row>
    <row r="18" spans="1:35" ht="14.4" customHeight="1" x14ac:dyDescent="0.3">
      <c r="A18" s="226"/>
      <c r="B18" s="230" t="s">
        <v>6</v>
      </c>
      <c r="C18" s="117">
        <v>25</v>
      </c>
      <c r="D18" s="117">
        <v>25</v>
      </c>
      <c r="E18" s="117">
        <v>30</v>
      </c>
      <c r="F18" s="117">
        <v>30</v>
      </c>
      <c r="G18" s="117">
        <v>30</v>
      </c>
      <c r="H18" s="117">
        <v>25</v>
      </c>
      <c r="I18" s="117">
        <v>25</v>
      </c>
      <c r="J18" s="117">
        <v>30</v>
      </c>
      <c r="K18" s="117">
        <v>30</v>
      </c>
      <c r="L18" s="117"/>
      <c r="M18" s="117"/>
      <c r="N18" s="239"/>
      <c r="O18" s="78"/>
      <c r="U18" s="240"/>
      <c r="V18" s="241"/>
      <c r="W18" s="241"/>
      <c r="X18" s="244"/>
      <c r="Y18" s="244"/>
      <c r="Z18" s="244"/>
      <c r="AA18" s="244"/>
      <c r="AC18" s="240"/>
      <c r="AD18" s="241"/>
      <c r="AE18" s="241"/>
      <c r="AF18" s="241"/>
      <c r="AG18" s="241"/>
      <c r="AH18" s="241"/>
      <c r="AI18" s="241"/>
    </row>
    <row r="19" spans="1:35" ht="14.4" customHeight="1" x14ac:dyDescent="0.3">
      <c r="A19" s="226"/>
      <c r="B19" s="230" t="s">
        <v>7</v>
      </c>
      <c r="C19" s="117">
        <v>0.5</v>
      </c>
      <c r="D19" s="117">
        <v>0.5</v>
      </c>
      <c r="E19" s="117">
        <v>0.4</v>
      </c>
      <c r="F19" s="117">
        <v>0.4</v>
      </c>
      <c r="G19" s="117">
        <v>0.3</v>
      </c>
      <c r="H19" s="117">
        <v>0.5</v>
      </c>
      <c r="I19" s="117">
        <v>0.5</v>
      </c>
      <c r="J19" s="117">
        <v>0.3</v>
      </c>
      <c r="K19" s="117">
        <v>0.2</v>
      </c>
      <c r="L19" s="117"/>
      <c r="M19" s="117">
        <v>3</v>
      </c>
      <c r="N19" s="239"/>
      <c r="O19" s="78"/>
      <c r="U19" s="240"/>
      <c r="V19" s="241"/>
      <c r="W19" s="241"/>
      <c r="X19" s="244"/>
      <c r="Y19" s="244"/>
      <c r="Z19" s="244"/>
      <c r="AA19" s="244"/>
      <c r="AC19" s="240"/>
      <c r="AD19" s="241"/>
      <c r="AE19" s="241"/>
      <c r="AF19" s="241"/>
      <c r="AG19" s="241"/>
      <c r="AH19" s="241"/>
      <c r="AI19" s="241"/>
    </row>
    <row r="20" spans="1:35" x14ac:dyDescent="0.3">
      <c r="A20" s="226"/>
      <c r="B20" s="247"/>
      <c r="C20" s="117"/>
      <c r="D20" s="117"/>
      <c r="E20" s="117"/>
      <c r="F20" s="117"/>
      <c r="G20" s="117"/>
      <c r="H20" s="117"/>
      <c r="I20" s="117"/>
      <c r="J20" s="117"/>
      <c r="K20" s="117"/>
      <c r="L20" s="117"/>
      <c r="M20" s="117"/>
      <c r="N20" s="239"/>
      <c r="O20" s="78"/>
      <c r="U20" s="240"/>
      <c r="V20" s="241"/>
      <c r="W20" s="241"/>
      <c r="X20" s="244"/>
      <c r="Y20" s="244"/>
      <c r="Z20" s="244"/>
      <c r="AA20" s="244"/>
      <c r="AC20" s="240"/>
      <c r="AD20" s="241"/>
      <c r="AE20" s="241"/>
      <c r="AF20" s="241"/>
      <c r="AG20" s="241"/>
      <c r="AH20" s="241"/>
      <c r="AI20" s="241"/>
    </row>
    <row r="21" spans="1:35" ht="19.2" x14ac:dyDescent="0.3">
      <c r="A21" s="226"/>
      <c r="B21" s="373" t="s">
        <v>9</v>
      </c>
      <c r="C21" s="374"/>
      <c r="D21" s="374"/>
      <c r="E21" s="374"/>
      <c r="F21" s="374"/>
      <c r="G21" s="374"/>
      <c r="H21" s="374"/>
      <c r="I21" s="374"/>
      <c r="J21" s="374"/>
      <c r="K21" s="374"/>
      <c r="L21" s="374"/>
      <c r="M21" s="375"/>
      <c r="N21" s="239" t="s">
        <v>716</v>
      </c>
      <c r="O21" s="78"/>
      <c r="U21" s="240"/>
      <c r="V21" s="241"/>
      <c r="W21" s="241"/>
      <c r="X21" s="244"/>
      <c r="Y21" s="244"/>
      <c r="Z21" s="244"/>
      <c r="AA21" s="244"/>
      <c r="AC21" s="240"/>
      <c r="AD21" s="241"/>
      <c r="AE21" s="241"/>
      <c r="AF21" s="241"/>
      <c r="AG21" s="241"/>
      <c r="AH21" s="241"/>
      <c r="AI21" s="241"/>
    </row>
    <row r="22" spans="1:35" ht="14.4" customHeight="1" x14ac:dyDescent="0.3">
      <c r="A22" s="226"/>
      <c r="B22" s="248" t="s">
        <v>97</v>
      </c>
      <c r="C22" s="117">
        <v>3.3</v>
      </c>
      <c r="D22" s="117">
        <v>3.3</v>
      </c>
      <c r="E22" s="117">
        <v>3.3</v>
      </c>
      <c r="F22" s="117">
        <v>3.3</v>
      </c>
      <c r="G22" s="117">
        <v>3.3</v>
      </c>
      <c r="H22" s="117">
        <v>3.3</v>
      </c>
      <c r="I22" s="117">
        <v>3.3</v>
      </c>
      <c r="J22" s="117">
        <v>3.3</v>
      </c>
      <c r="K22" s="117">
        <v>3.3</v>
      </c>
      <c r="L22" s="117" t="s">
        <v>107</v>
      </c>
      <c r="M22" s="117">
        <v>3</v>
      </c>
      <c r="N22" s="249"/>
      <c r="O22" s="78"/>
      <c r="U22" s="368"/>
      <c r="V22" s="371"/>
      <c r="W22" s="371"/>
      <c r="X22" s="371"/>
      <c r="Y22" s="371"/>
      <c r="Z22" s="371"/>
      <c r="AA22" s="371"/>
      <c r="AC22" s="240"/>
      <c r="AD22" s="241"/>
      <c r="AE22" s="241"/>
      <c r="AF22" s="241"/>
      <c r="AG22" s="241"/>
      <c r="AH22" s="241"/>
      <c r="AI22" s="241"/>
    </row>
    <row r="23" spans="1:35" ht="15" customHeight="1" x14ac:dyDescent="0.3">
      <c r="A23" s="226"/>
      <c r="B23" s="250" t="s">
        <v>98</v>
      </c>
      <c r="C23" s="117">
        <v>6.7</v>
      </c>
      <c r="D23" s="117">
        <v>6.7</v>
      </c>
      <c r="E23" s="117">
        <v>6.7</v>
      </c>
      <c r="F23" s="117">
        <v>6.7</v>
      </c>
      <c r="G23" s="117">
        <v>6.7</v>
      </c>
      <c r="H23" s="117">
        <v>6.7</v>
      </c>
      <c r="I23" s="117">
        <v>6.7</v>
      </c>
      <c r="J23" s="117">
        <v>6.7</v>
      </c>
      <c r="K23" s="117">
        <v>6.7</v>
      </c>
      <c r="L23" s="117" t="s">
        <v>107</v>
      </c>
      <c r="M23" s="117">
        <v>3</v>
      </c>
      <c r="N23" s="249"/>
      <c r="O23" s="78"/>
      <c r="U23" s="240"/>
      <c r="V23" s="241"/>
      <c r="W23" s="244"/>
      <c r="X23" s="244"/>
      <c r="Y23" s="244"/>
      <c r="Z23" s="244"/>
      <c r="AA23" s="244"/>
      <c r="AC23" s="240"/>
      <c r="AD23" s="241"/>
      <c r="AE23" s="241"/>
      <c r="AF23" s="241"/>
      <c r="AG23" s="241"/>
      <c r="AH23" s="241"/>
      <c r="AI23" s="241"/>
    </row>
    <row r="24" spans="1:35" x14ac:dyDescent="0.3">
      <c r="A24" s="226"/>
      <c r="B24" s="118"/>
      <c r="C24" s="117"/>
      <c r="D24" s="117"/>
      <c r="E24" s="117"/>
      <c r="F24" s="117"/>
      <c r="G24" s="117"/>
      <c r="H24" s="117"/>
      <c r="I24" s="117"/>
      <c r="J24" s="117"/>
      <c r="K24" s="117"/>
      <c r="L24" s="117"/>
      <c r="M24" s="117"/>
      <c r="N24" s="239"/>
      <c r="O24" s="78"/>
      <c r="U24" s="240"/>
      <c r="V24" s="241"/>
      <c r="W24" s="244"/>
      <c r="X24" s="244"/>
      <c r="Y24" s="244"/>
      <c r="Z24" s="244"/>
      <c r="AA24" s="244"/>
      <c r="AC24" s="240"/>
      <c r="AD24" s="251"/>
      <c r="AE24" s="251"/>
      <c r="AF24" s="251"/>
      <c r="AG24" s="251"/>
      <c r="AH24" s="241"/>
      <c r="AI24" s="241"/>
    </row>
    <row r="25" spans="1:35" x14ac:dyDescent="0.3">
      <c r="A25" s="226"/>
      <c r="B25" s="373" t="s">
        <v>99</v>
      </c>
      <c r="C25" s="374"/>
      <c r="D25" s="374"/>
      <c r="E25" s="374"/>
      <c r="F25" s="374"/>
      <c r="G25" s="374"/>
      <c r="H25" s="374"/>
      <c r="I25" s="374"/>
      <c r="J25" s="374"/>
      <c r="K25" s="374"/>
      <c r="L25" s="374"/>
      <c r="M25" s="375"/>
      <c r="N25" s="237"/>
      <c r="O25" s="78"/>
      <c r="U25" s="240"/>
      <c r="V25" s="241"/>
      <c r="W25" s="244"/>
      <c r="X25" s="244"/>
      <c r="Y25" s="244"/>
      <c r="Z25" s="244"/>
      <c r="AA25" s="244"/>
      <c r="AC25" s="368"/>
      <c r="AD25" s="368"/>
      <c r="AE25" s="368"/>
      <c r="AF25" s="368"/>
      <c r="AG25" s="368"/>
      <c r="AH25" s="368"/>
      <c r="AI25" s="368"/>
    </row>
    <row r="26" spans="1:35" x14ac:dyDescent="0.3">
      <c r="A26" s="226"/>
      <c r="B26" s="250" t="s">
        <v>164</v>
      </c>
      <c r="C26" s="252">
        <f>C27+C28+C29</f>
        <v>5.7000000000000002E-2</v>
      </c>
      <c r="D26" s="252">
        <f t="shared" ref="D26:G26" si="0">D27+D28+D29</f>
        <v>5.7000000000000002E-2</v>
      </c>
      <c r="E26" s="252">
        <f t="shared" si="0"/>
        <v>4.4909999999999999E-2</v>
      </c>
      <c r="F26" s="252">
        <f t="shared" si="0"/>
        <v>2.7050400000000002E-2</v>
      </c>
      <c r="G26" s="252">
        <f t="shared" si="0"/>
        <v>2.1000000000000001E-2</v>
      </c>
      <c r="H26" s="252">
        <f>H27+H28+H29</f>
        <v>5.7000000000000002E-2</v>
      </c>
      <c r="I26" s="252">
        <f>I27+I28+I29</f>
        <v>5.7000000000000002E-2</v>
      </c>
      <c r="J26" s="252">
        <f t="shared" ref="J26:K26" si="1">J27+J28+J29</f>
        <v>3.5249999999999997E-2</v>
      </c>
      <c r="K26" s="252">
        <f t="shared" si="1"/>
        <v>2.1000000000000001E-2</v>
      </c>
      <c r="L26" s="117"/>
      <c r="M26" s="117">
        <v>1</v>
      </c>
      <c r="N26" s="239"/>
      <c r="O26" s="78"/>
      <c r="U26" s="240"/>
      <c r="V26" s="241"/>
      <c r="W26" s="244"/>
      <c r="X26" s="244"/>
      <c r="Y26" s="244"/>
      <c r="Z26" s="244"/>
      <c r="AA26" s="244"/>
      <c r="AC26" s="229"/>
      <c r="AD26" s="229"/>
      <c r="AE26" s="229"/>
      <c r="AF26" s="229"/>
      <c r="AG26" s="229"/>
      <c r="AH26" s="229"/>
      <c r="AI26" s="229"/>
    </row>
    <row r="27" spans="1:35" ht="22.8" x14ac:dyDescent="0.3">
      <c r="A27" s="226"/>
      <c r="B27" s="250" t="s">
        <v>717</v>
      </c>
      <c r="C27" s="252">
        <v>0.03</v>
      </c>
      <c r="D27" s="252">
        <v>0.03</v>
      </c>
      <c r="E27" s="252">
        <f>C27*3/4</f>
        <v>2.2499999999999999E-2</v>
      </c>
      <c r="F27" s="252">
        <f>E27*2/4</f>
        <v>1.125E-2</v>
      </c>
      <c r="G27" s="252">
        <f>C27*1/4</f>
        <v>7.4999999999999997E-3</v>
      </c>
      <c r="H27" s="252">
        <v>0.03</v>
      </c>
      <c r="I27" s="252">
        <v>0.03</v>
      </c>
      <c r="J27" s="252">
        <f>C27*1/2</f>
        <v>1.4999999999999999E-2</v>
      </c>
      <c r="K27" s="252">
        <f>C27*1/4</f>
        <v>7.4999999999999997E-3</v>
      </c>
      <c r="L27" s="117"/>
      <c r="M27" s="117">
        <v>1</v>
      </c>
      <c r="N27" s="239"/>
      <c r="O27" s="78"/>
      <c r="U27" s="240"/>
      <c r="V27" s="241"/>
      <c r="W27" s="244"/>
      <c r="X27" s="244"/>
      <c r="Y27" s="244"/>
      <c r="Z27" s="244"/>
      <c r="AA27" s="244"/>
      <c r="AC27" s="229"/>
      <c r="AD27" s="229"/>
      <c r="AE27" s="229"/>
      <c r="AF27" s="229"/>
      <c r="AG27" s="229"/>
      <c r="AH27" s="229"/>
      <c r="AI27" s="229"/>
    </row>
    <row r="28" spans="1:35" ht="22.8" x14ac:dyDescent="0.3">
      <c r="A28" s="226"/>
      <c r="B28" s="250" t="s">
        <v>718</v>
      </c>
      <c r="C28" s="252">
        <v>1.7999999999999999E-2</v>
      </c>
      <c r="D28" s="252">
        <v>1.7999999999999999E-2</v>
      </c>
      <c r="E28" s="252">
        <f>D28*0.83</f>
        <v>1.4939999999999998E-2</v>
      </c>
      <c r="F28" s="252">
        <f>E28*0.66</f>
        <v>9.8604000000000001E-3</v>
      </c>
      <c r="G28" s="252">
        <f>C28*0.5</f>
        <v>8.9999999999999993E-3</v>
      </c>
      <c r="H28" s="252">
        <v>1.7999999999999999E-2</v>
      </c>
      <c r="I28" s="252">
        <v>1.7999999999999999E-2</v>
      </c>
      <c r="J28" s="252">
        <f>C28*0.75</f>
        <v>1.3499999999999998E-2</v>
      </c>
      <c r="K28" s="252">
        <f>C28*0.5</f>
        <v>8.9999999999999993E-3</v>
      </c>
      <c r="L28" s="117"/>
      <c r="M28" s="117">
        <v>1</v>
      </c>
      <c r="N28" s="239"/>
      <c r="O28" s="78"/>
      <c r="U28" s="240"/>
      <c r="V28" s="241"/>
      <c r="W28" s="244"/>
      <c r="X28" s="244"/>
      <c r="Y28" s="244"/>
      <c r="Z28" s="244"/>
      <c r="AA28" s="244"/>
      <c r="AC28" s="229"/>
      <c r="AD28" s="229"/>
      <c r="AE28" s="229"/>
      <c r="AF28" s="229"/>
      <c r="AG28" s="229"/>
      <c r="AH28" s="229"/>
      <c r="AI28" s="229"/>
    </row>
    <row r="29" spans="1:35" ht="22.8" x14ac:dyDescent="0.3">
      <c r="A29" s="226"/>
      <c r="B29" s="250" t="s">
        <v>719</v>
      </c>
      <c r="C29" s="252">
        <v>8.9999999999999993E-3</v>
      </c>
      <c r="D29" s="252">
        <v>8.9999999999999993E-3</v>
      </c>
      <c r="E29" s="252">
        <f>D29*0.83</f>
        <v>7.4699999999999992E-3</v>
      </c>
      <c r="F29" s="252">
        <f>C29*0.66</f>
        <v>5.94E-3</v>
      </c>
      <c r="G29" s="252">
        <f>C29*0.5</f>
        <v>4.4999999999999997E-3</v>
      </c>
      <c r="H29" s="252">
        <v>8.9999999999999993E-3</v>
      </c>
      <c r="I29" s="252">
        <v>8.9999999999999993E-3</v>
      </c>
      <c r="J29" s="252">
        <f>C29*0.75</f>
        <v>6.7499999999999991E-3</v>
      </c>
      <c r="K29" s="252">
        <f>C29*0.5</f>
        <v>4.4999999999999997E-3</v>
      </c>
      <c r="L29" s="117"/>
      <c r="M29" s="117">
        <v>1</v>
      </c>
      <c r="N29" s="239"/>
      <c r="O29" s="78"/>
      <c r="U29" s="240"/>
      <c r="V29" s="241"/>
      <c r="W29" s="244"/>
      <c r="X29" s="244"/>
      <c r="Y29" s="244"/>
      <c r="Z29" s="241"/>
      <c r="AA29" s="244"/>
      <c r="AC29" s="240"/>
      <c r="AD29" s="241"/>
      <c r="AE29" s="241"/>
      <c r="AF29" s="241"/>
      <c r="AG29" s="241"/>
      <c r="AH29" s="241"/>
      <c r="AI29" s="241"/>
    </row>
    <row r="30" spans="1:35" ht="16.5" customHeight="1" x14ac:dyDescent="0.3">
      <c r="A30" s="226"/>
      <c r="B30" s="250" t="s">
        <v>248</v>
      </c>
      <c r="C30" s="117">
        <v>600</v>
      </c>
      <c r="D30" s="117">
        <v>600</v>
      </c>
      <c r="E30" s="117">
        <v>500</v>
      </c>
      <c r="F30" s="117">
        <v>500</v>
      </c>
      <c r="G30" s="117">
        <v>400</v>
      </c>
      <c r="H30" s="117">
        <v>600</v>
      </c>
      <c r="I30" s="117">
        <v>600</v>
      </c>
      <c r="J30" s="117">
        <v>450</v>
      </c>
      <c r="K30" s="117">
        <v>300</v>
      </c>
      <c r="L30" s="117"/>
      <c r="M30" s="117">
        <v>1</v>
      </c>
      <c r="N30" s="239"/>
      <c r="O30" s="78"/>
      <c r="U30" s="368"/>
      <c r="V30" s="368"/>
      <c r="W30" s="368"/>
      <c r="X30" s="368"/>
      <c r="Y30" s="368"/>
      <c r="Z30" s="368"/>
      <c r="AA30" s="368"/>
      <c r="AC30" s="240"/>
      <c r="AD30" s="253"/>
      <c r="AE30" s="253"/>
      <c r="AF30" s="253"/>
      <c r="AG30" s="253"/>
      <c r="AH30" s="241"/>
      <c r="AI30" s="241"/>
    </row>
    <row r="31" spans="1:35" ht="16.5" customHeight="1" x14ac:dyDescent="0.3">
      <c r="A31" s="226"/>
      <c r="B31" s="250" t="s">
        <v>249</v>
      </c>
      <c r="C31" s="117" t="s">
        <v>17</v>
      </c>
      <c r="D31" s="117" t="s">
        <v>17</v>
      </c>
      <c r="E31" s="117" t="s">
        <v>17</v>
      </c>
      <c r="F31" s="117" t="s">
        <v>17</v>
      </c>
      <c r="G31" s="117" t="s">
        <v>17</v>
      </c>
      <c r="H31" s="117" t="s">
        <v>17</v>
      </c>
      <c r="I31" s="117" t="s">
        <v>17</v>
      </c>
      <c r="J31" s="117" t="s">
        <v>17</v>
      </c>
      <c r="K31" s="117" t="s">
        <v>17</v>
      </c>
      <c r="L31" s="117"/>
      <c r="M31" s="117"/>
      <c r="N31" s="239"/>
      <c r="O31" s="78"/>
      <c r="U31" s="229"/>
      <c r="V31" s="229"/>
      <c r="W31" s="229"/>
      <c r="X31" s="229"/>
      <c r="Y31" s="229"/>
      <c r="Z31" s="229"/>
      <c r="AA31" s="229"/>
      <c r="AC31" s="240"/>
      <c r="AD31" s="253"/>
      <c r="AE31" s="253"/>
      <c r="AF31" s="253"/>
      <c r="AG31" s="253"/>
      <c r="AH31" s="241"/>
      <c r="AI31" s="241"/>
    </row>
    <row r="32" spans="1:35" ht="16.5" customHeight="1" x14ac:dyDescent="0.3">
      <c r="A32" s="226"/>
      <c r="B32" s="118"/>
      <c r="C32" s="117"/>
      <c r="D32" s="117"/>
      <c r="E32" s="117"/>
      <c r="F32" s="117"/>
      <c r="G32" s="117"/>
      <c r="H32" s="117"/>
      <c r="I32" s="117"/>
      <c r="J32" s="117"/>
      <c r="K32" s="117"/>
      <c r="L32" s="117"/>
      <c r="M32" s="117"/>
      <c r="N32" s="239"/>
      <c r="O32" s="78"/>
      <c r="U32" s="229"/>
      <c r="V32" s="229"/>
      <c r="W32" s="229"/>
      <c r="X32" s="229"/>
      <c r="Y32" s="229"/>
      <c r="Z32" s="229"/>
      <c r="AA32" s="229"/>
      <c r="AC32" s="240"/>
      <c r="AD32" s="253"/>
      <c r="AE32" s="253"/>
      <c r="AF32" s="253"/>
      <c r="AG32" s="253"/>
      <c r="AH32" s="241"/>
      <c r="AI32" s="241"/>
    </row>
    <row r="33" spans="1:35" ht="15" customHeight="1" x14ac:dyDescent="0.3">
      <c r="A33" s="226"/>
      <c r="B33" s="373" t="s">
        <v>104</v>
      </c>
      <c r="C33" s="374"/>
      <c r="D33" s="374"/>
      <c r="E33" s="374"/>
      <c r="F33" s="374"/>
      <c r="G33" s="374"/>
      <c r="H33" s="374"/>
      <c r="I33" s="374"/>
      <c r="J33" s="374"/>
      <c r="K33" s="374"/>
      <c r="L33" s="374"/>
      <c r="M33" s="375"/>
      <c r="N33" s="239" t="s">
        <v>720</v>
      </c>
      <c r="O33" s="78"/>
      <c r="U33" s="240"/>
      <c r="V33" s="251"/>
      <c r="W33" s="251"/>
      <c r="X33" s="241"/>
      <c r="Y33" s="241"/>
      <c r="Z33" s="241"/>
      <c r="AA33" s="244"/>
      <c r="AC33" s="368"/>
      <c r="AD33" s="368"/>
      <c r="AE33" s="368"/>
      <c r="AF33" s="368"/>
      <c r="AG33" s="368"/>
      <c r="AH33" s="368"/>
      <c r="AI33" s="368"/>
    </row>
    <row r="34" spans="1:35" ht="15" customHeight="1" x14ac:dyDescent="0.3">
      <c r="A34" s="226"/>
      <c r="B34" s="250" t="s">
        <v>721</v>
      </c>
      <c r="C34" s="117">
        <v>33.299999999999997</v>
      </c>
      <c r="D34" s="117">
        <v>33.299999999999997</v>
      </c>
      <c r="E34" s="117">
        <v>33.299999999999997</v>
      </c>
      <c r="F34" s="117">
        <v>33.299999999999997</v>
      </c>
      <c r="G34" s="117">
        <v>33.299999999999997</v>
      </c>
      <c r="H34" s="117">
        <v>33.299999999999997</v>
      </c>
      <c r="I34" s="117">
        <v>33.299999999999997</v>
      </c>
      <c r="J34" s="117">
        <v>33.299999999999997</v>
      </c>
      <c r="K34" s="117">
        <v>33.299999999999997</v>
      </c>
      <c r="L34" s="117"/>
      <c r="M34" s="117"/>
      <c r="N34" s="239"/>
      <c r="O34" s="78"/>
      <c r="U34" s="240"/>
      <c r="V34" s="251"/>
      <c r="W34" s="251"/>
      <c r="X34" s="241"/>
      <c r="Y34" s="241"/>
      <c r="Z34" s="241"/>
      <c r="AA34" s="244"/>
      <c r="AC34" s="229"/>
      <c r="AD34" s="229"/>
      <c r="AE34" s="229"/>
      <c r="AF34" s="229"/>
      <c r="AG34" s="229"/>
      <c r="AH34" s="229"/>
      <c r="AI34" s="229"/>
    </row>
    <row r="35" spans="1:35" ht="26.4" x14ac:dyDescent="0.3">
      <c r="A35" s="226"/>
      <c r="B35" s="250" t="s">
        <v>722</v>
      </c>
      <c r="C35" s="117">
        <v>0.09</v>
      </c>
      <c r="D35" s="117">
        <v>0.09</v>
      </c>
      <c r="E35" s="117">
        <v>0.09</v>
      </c>
      <c r="F35" s="117">
        <v>0.09</v>
      </c>
      <c r="G35" s="117">
        <v>0.09</v>
      </c>
      <c r="H35" s="117">
        <v>0.09</v>
      </c>
      <c r="I35" s="117">
        <v>0.09</v>
      </c>
      <c r="J35" s="117">
        <v>0.09</v>
      </c>
      <c r="K35" s="117">
        <v>0.09</v>
      </c>
      <c r="L35" s="117"/>
      <c r="M35" s="117"/>
      <c r="N35" s="254"/>
      <c r="O35" s="78"/>
      <c r="U35" s="240"/>
      <c r="V35" s="255"/>
      <c r="W35" s="255"/>
      <c r="X35" s="255"/>
      <c r="Y35" s="255"/>
      <c r="Z35" s="255"/>
      <c r="AA35" s="241"/>
      <c r="AC35" s="240"/>
      <c r="AD35" s="244"/>
      <c r="AE35" s="244"/>
      <c r="AF35" s="244"/>
      <c r="AG35" s="244"/>
      <c r="AH35" s="244"/>
      <c r="AI35" s="241"/>
    </row>
    <row r="36" spans="1:35" ht="24.6" x14ac:dyDescent="0.3">
      <c r="A36" s="226"/>
      <c r="B36" s="250" t="s">
        <v>723</v>
      </c>
      <c r="C36" s="117" t="s">
        <v>724</v>
      </c>
      <c r="D36" s="117" t="s">
        <v>724</v>
      </c>
      <c r="E36" s="117" t="s">
        <v>725</v>
      </c>
      <c r="F36" s="117" t="s">
        <v>725</v>
      </c>
      <c r="G36" s="117" t="s">
        <v>725</v>
      </c>
      <c r="H36" s="117" t="s">
        <v>725</v>
      </c>
      <c r="I36" s="117" t="s">
        <v>725</v>
      </c>
      <c r="J36" s="117" t="s">
        <v>725</v>
      </c>
      <c r="K36" s="117" t="s">
        <v>725</v>
      </c>
      <c r="L36" s="256"/>
      <c r="M36" s="117">
        <v>4</v>
      </c>
      <c r="N36" s="257"/>
      <c r="O36" s="241"/>
      <c r="U36" s="240"/>
      <c r="V36" s="255"/>
      <c r="W36" s="255"/>
      <c r="X36" s="255"/>
      <c r="Y36" s="255"/>
      <c r="Z36" s="255"/>
      <c r="AA36" s="241"/>
      <c r="AC36" s="240"/>
      <c r="AD36" s="244"/>
      <c r="AE36" s="244"/>
      <c r="AF36" s="244"/>
      <c r="AG36" s="244"/>
      <c r="AH36" s="244"/>
      <c r="AI36" s="241"/>
    </row>
    <row r="37" spans="1:35" x14ac:dyDescent="0.3">
      <c r="A37" s="258" t="s">
        <v>12</v>
      </c>
      <c r="B37" s="240"/>
      <c r="C37" s="226"/>
      <c r="D37" s="226"/>
      <c r="E37" s="226"/>
      <c r="F37" s="226"/>
      <c r="G37" s="226"/>
      <c r="H37" s="226"/>
      <c r="I37" s="226"/>
      <c r="J37" s="226"/>
      <c r="K37" s="226"/>
      <c r="L37" s="226"/>
      <c r="M37" s="259"/>
      <c r="N37" s="226"/>
      <c r="O37" s="226"/>
    </row>
    <row r="38" spans="1:35" x14ac:dyDescent="0.3">
      <c r="A38" s="259" t="s">
        <v>13</v>
      </c>
      <c r="B38" s="376" t="s">
        <v>726</v>
      </c>
      <c r="C38" s="376"/>
      <c r="D38" s="376"/>
      <c r="E38" s="376"/>
      <c r="F38" s="376"/>
      <c r="G38" s="376"/>
      <c r="H38" s="376"/>
      <c r="I38" s="376"/>
      <c r="J38" s="376"/>
      <c r="K38" s="376"/>
      <c r="L38" s="376"/>
      <c r="M38" s="376"/>
      <c r="N38" s="376"/>
      <c r="O38" s="240"/>
    </row>
    <row r="39" spans="1:35" ht="24.75" customHeight="1" x14ac:dyDescent="0.3">
      <c r="A39" s="259" t="s">
        <v>5</v>
      </c>
      <c r="B39" s="377" t="s">
        <v>727</v>
      </c>
      <c r="C39" s="376"/>
      <c r="D39" s="376"/>
      <c r="E39" s="376"/>
      <c r="F39" s="376"/>
      <c r="G39" s="376"/>
      <c r="H39" s="376"/>
      <c r="I39" s="376"/>
      <c r="J39" s="376"/>
      <c r="K39" s="376"/>
      <c r="L39" s="376"/>
      <c r="M39" s="376"/>
      <c r="N39" s="376"/>
      <c r="O39" s="240"/>
    </row>
    <row r="40" spans="1:35" x14ac:dyDescent="0.3">
      <c r="A40" s="259" t="s">
        <v>8</v>
      </c>
      <c r="B40" s="376" t="s">
        <v>728</v>
      </c>
      <c r="C40" s="376"/>
      <c r="D40" s="376"/>
      <c r="E40" s="376"/>
      <c r="F40" s="376"/>
      <c r="G40" s="376"/>
      <c r="H40" s="376"/>
      <c r="I40" s="376"/>
      <c r="J40" s="376"/>
      <c r="K40" s="376"/>
      <c r="L40" s="376"/>
      <c r="M40" s="376"/>
      <c r="N40" s="376"/>
      <c r="O40" s="240"/>
    </row>
    <row r="41" spans="1:35" ht="45.6" x14ac:dyDescent="0.3">
      <c r="A41" s="259" t="s">
        <v>10</v>
      </c>
      <c r="B41" s="225" t="s">
        <v>729</v>
      </c>
      <c r="O41" s="240"/>
    </row>
    <row r="42" spans="1:35" x14ac:dyDescent="0.3">
      <c r="A42" s="259" t="s">
        <v>14</v>
      </c>
      <c r="B42" s="376" t="s">
        <v>730</v>
      </c>
      <c r="C42" s="376"/>
      <c r="D42" s="376"/>
      <c r="E42" s="376"/>
      <c r="F42" s="376"/>
      <c r="G42" s="376"/>
      <c r="H42" s="376"/>
      <c r="I42" s="376"/>
      <c r="J42" s="376"/>
      <c r="K42" s="376"/>
      <c r="L42" s="376"/>
      <c r="M42" s="376"/>
      <c r="N42" s="376"/>
      <c r="O42" s="240"/>
    </row>
    <row r="43" spans="1:35" x14ac:dyDescent="0.3">
      <c r="A43" s="259" t="s">
        <v>15</v>
      </c>
      <c r="B43" s="376" t="s">
        <v>731</v>
      </c>
      <c r="C43" s="376"/>
      <c r="D43" s="376"/>
      <c r="E43" s="376"/>
      <c r="F43" s="376"/>
      <c r="G43" s="376"/>
      <c r="H43" s="376"/>
      <c r="I43" s="376"/>
      <c r="J43" s="376"/>
      <c r="K43" s="376"/>
      <c r="L43" s="376"/>
      <c r="M43" s="376"/>
      <c r="N43" s="376"/>
      <c r="O43" s="240"/>
    </row>
    <row r="44" spans="1:35" x14ac:dyDescent="0.3">
      <c r="A44" s="259" t="s">
        <v>102</v>
      </c>
      <c r="B44" s="376" t="s">
        <v>732</v>
      </c>
      <c r="C44" s="376"/>
      <c r="D44" s="376"/>
      <c r="E44" s="376"/>
      <c r="F44" s="376"/>
      <c r="G44" s="376"/>
      <c r="H44" s="376"/>
      <c r="I44" s="376"/>
      <c r="J44" s="376"/>
      <c r="K44" s="376"/>
      <c r="L44" s="376"/>
      <c r="M44" s="376"/>
      <c r="N44" s="376"/>
    </row>
    <row r="45" spans="1:35" s="221" customFormat="1" x14ac:dyDescent="0.3">
      <c r="A45" s="259" t="s">
        <v>107</v>
      </c>
      <c r="B45" s="376" t="s">
        <v>733</v>
      </c>
      <c r="C45" s="376"/>
      <c r="D45" s="376"/>
      <c r="E45" s="376"/>
      <c r="F45" s="376"/>
      <c r="G45" s="376"/>
      <c r="H45" s="376"/>
      <c r="I45" s="376"/>
      <c r="J45" s="376"/>
      <c r="K45" s="376"/>
      <c r="L45" s="376"/>
      <c r="M45" s="376"/>
      <c r="N45" s="376"/>
      <c r="O45" s="240"/>
      <c r="Q45" s="218"/>
      <c r="R45" s="218"/>
      <c r="S45" s="218"/>
      <c r="T45" s="218"/>
      <c r="U45" s="218"/>
      <c r="V45" s="218"/>
      <c r="W45" s="218"/>
      <c r="X45" s="218"/>
      <c r="Y45" s="218"/>
      <c r="Z45" s="218"/>
      <c r="AA45" s="218"/>
      <c r="AB45" s="218"/>
      <c r="AC45" s="218"/>
      <c r="AD45" s="218"/>
      <c r="AE45" s="218"/>
      <c r="AF45" s="218"/>
      <c r="AG45" s="218"/>
      <c r="AH45" s="218"/>
      <c r="AI45" s="218"/>
    </row>
    <row r="46" spans="1:35" s="221" customFormat="1" x14ac:dyDescent="0.3">
      <c r="A46" s="259" t="s">
        <v>116</v>
      </c>
      <c r="B46" s="376" t="s">
        <v>734</v>
      </c>
      <c r="C46" s="376"/>
      <c r="D46" s="376"/>
      <c r="E46" s="376"/>
      <c r="F46" s="376"/>
      <c r="G46" s="376"/>
      <c r="H46" s="376"/>
      <c r="I46" s="376"/>
      <c r="J46" s="376"/>
      <c r="K46" s="376"/>
      <c r="L46" s="376"/>
      <c r="M46" s="376"/>
      <c r="N46" s="376"/>
      <c r="O46" s="226"/>
      <c r="Q46" s="218"/>
      <c r="R46" s="218"/>
      <c r="S46" s="218"/>
      <c r="T46" s="218"/>
      <c r="U46" s="218"/>
      <c r="V46" s="218"/>
      <c r="W46" s="218"/>
      <c r="X46" s="218"/>
      <c r="Y46" s="218"/>
      <c r="Z46" s="218"/>
      <c r="AA46" s="218"/>
      <c r="AB46" s="218"/>
      <c r="AC46" s="218"/>
      <c r="AD46" s="218"/>
      <c r="AE46" s="218"/>
      <c r="AF46" s="218"/>
      <c r="AG46" s="218"/>
      <c r="AH46" s="218"/>
      <c r="AI46" s="218"/>
    </row>
    <row r="47" spans="1:35" s="221" customFormat="1" x14ac:dyDescent="0.3">
      <c r="A47" s="259" t="s">
        <v>124</v>
      </c>
      <c r="B47" s="376" t="s">
        <v>735</v>
      </c>
      <c r="C47" s="376"/>
      <c r="D47" s="376"/>
      <c r="E47" s="376"/>
      <c r="F47" s="376"/>
      <c r="G47" s="376"/>
      <c r="H47" s="376"/>
      <c r="I47" s="376"/>
      <c r="J47" s="376"/>
      <c r="K47" s="376"/>
      <c r="L47" s="376"/>
      <c r="M47" s="376"/>
      <c r="N47" s="376"/>
      <c r="O47" s="226"/>
      <c r="Q47" s="218"/>
      <c r="R47" s="218"/>
      <c r="S47" s="218"/>
      <c r="T47" s="218"/>
      <c r="U47" s="218"/>
      <c r="V47" s="218"/>
      <c r="W47" s="218"/>
      <c r="X47" s="218"/>
      <c r="Y47" s="218"/>
      <c r="Z47" s="218"/>
      <c r="AA47" s="218"/>
      <c r="AB47" s="218"/>
      <c r="AC47" s="218"/>
      <c r="AD47" s="218"/>
      <c r="AE47" s="218"/>
      <c r="AF47" s="218"/>
      <c r="AG47" s="218"/>
      <c r="AH47" s="218"/>
      <c r="AI47" s="218"/>
    </row>
    <row r="48" spans="1:35" s="221" customFormat="1" x14ac:dyDescent="0.3">
      <c r="A48" s="260"/>
      <c r="B48" s="376"/>
      <c r="C48" s="376"/>
      <c r="D48" s="376"/>
      <c r="E48" s="376"/>
      <c r="F48" s="376"/>
      <c r="G48" s="376"/>
      <c r="H48" s="376"/>
      <c r="I48" s="376"/>
      <c r="J48" s="376"/>
      <c r="K48" s="376"/>
      <c r="L48" s="376"/>
      <c r="M48" s="376"/>
      <c r="N48" s="376"/>
      <c r="O48" s="240"/>
      <c r="Q48" s="218"/>
      <c r="R48" s="218"/>
      <c r="S48" s="218"/>
      <c r="T48" s="218"/>
      <c r="U48" s="218"/>
      <c r="V48" s="218"/>
      <c r="W48" s="218"/>
      <c r="X48" s="218"/>
      <c r="Y48" s="218"/>
      <c r="Z48" s="218"/>
      <c r="AA48" s="218"/>
      <c r="AB48" s="218"/>
      <c r="AC48" s="218"/>
      <c r="AD48" s="218"/>
      <c r="AE48" s="218"/>
      <c r="AF48" s="218"/>
      <c r="AG48" s="218"/>
      <c r="AH48" s="218"/>
      <c r="AI48" s="218"/>
    </row>
    <row r="49" spans="1:35" s="221" customFormat="1" x14ac:dyDescent="0.3">
      <c r="A49" s="260"/>
      <c r="B49" s="376"/>
      <c r="C49" s="376"/>
      <c r="D49" s="376"/>
      <c r="E49" s="376"/>
      <c r="F49" s="376"/>
      <c r="G49" s="376"/>
      <c r="H49" s="376"/>
      <c r="I49" s="376"/>
      <c r="J49" s="376"/>
      <c r="K49" s="376"/>
      <c r="L49" s="376"/>
      <c r="M49" s="376"/>
      <c r="N49" s="376"/>
      <c r="O49" s="261"/>
      <c r="Q49" s="218"/>
      <c r="R49" s="218"/>
      <c r="S49" s="218"/>
      <c r="T49" s="218"/>
      <c r="U49" s="218"/>
      <c r="V49" s="218"/>
      <c r="W49" s="218"/>
      <c r="X49" s="218"/>
      <c r="Y49" s="218"/>
      <c r="Z49" s="218"/>
      <c r="AA49" s="218"/>
      <c r="AB49" s="218"/>
      <c r="AC49" s="218"/>
      <c r="AD49" s="218"/>
      <c r="AE49" s="218"/>
      <c r="AF49" s="218"/>
      <c r="AG49" s="218"/>
      <c r="AH49" s="218"/>
      <c r="AI49" s="218"/>
    </row>
    <row r="50" spans="1:35" s="221" customFormat="1" x14ac:dyDescent="0.3">
      <c r="A50" s="260"/>
      <c r="B50" s="376"/>
      <c r="C50" s="376"/>
      <c r="D50" s="376"/>
      <c r="E50" s="376"/>
      <c r="F50" s="376"/>
      <c r="G50" s="376"/>
      <c r="H50" s="376"/>
      <c r="I50" s="376"/>
      <c r="J50" s="376"/>
      <c r="K50" s="376"/>
      <c r="L50" s="376"/>
      <c r="M50" s="376"/>
      <c r="N50" s="376"/>
      <c r="O50" s="261"/>
      <c r="Q50" s="218"/>
      <c r="R50" s="218"/>
      <c r="S50" s="218"/>
      <c r="T50" s="218"/>
      <c r="U50" s="218"/>
      <c r="V50" s="218"/>
      <c r="W50" s="218"/>
      <c r="X50" s="218"/>
      <c r="Y50" s="218"/>
      <c r="Z50" s="218"/>
      <c r="AA50" s="218"/>
      <c r="AB50" s="218"/>
      <c r="AC50" s="218"/>
      <c r="AD50" s="218"/>
      <c r="AE50" s="218"/>
      <c r="AF50" s="218"/>
      <c r="AG50" s="218"/>
      <c r="AH50" s="218"/>
      <c r="AI50" s="218"/>
    </row>
    <row r="51" spans="1:35" s="221" customFormat="1" x14ac:dyDescent="0.3">
      <c r="A51" s="226"/>
      <c r="B51" s="262"/>
      <c r="C51" s="261"/>
      <c r="D51" s="261"/>
      <c r="E51" s="261"/>
      <c r="F51" s="261"/>
      <c r="G51" s="261"/>
      <c r="H51" s="261"/>
      <c r="I51" s="261"/>
      <c r="J51" s="261"/>
      <c r="K51" s="261"/>
      <c r="L51" s="261"/>
      <c r="M51" s="263"/>
      <c r="N51" s="261"/>
      <c r="O51" s="261"/>
      <c r="Q51" s="218"/>
      <c r="R51" s="218"/>
      <c r="S51" s="218"/>
      <c r="T51" s="218"/>
      <c r="U51" s="218"/>
      <c r="V51" s="218"/>
      <c r="W51" s="218"/>
      <c r="X51" s="218"/>
      <c r="Y51" s="218"/>
      <c r="Z51" s="218"/>
      <c r="AA51" s="218"/>
      <c r="AB51" s="218"/>
      <c r="AC51" s="218"/>
      <c r="AD51" s="218"/>
      <c r="AE51" s="218"/>
      <c r="AF51" s="218"/>
      <c r="AG51" s="218"/>
      <c r="AH51" s="218"/>
      <c r="AI51" s="218"/>
    </row>
    <row r="52" spans="1:35" s="221" customFormat="1" x14ac:dyDescent="0.3">
      <c r="A52" s="226"/>
      <c r="B52" s="376"/>
      <c r="C52" s="376"/>
      <c r="D52" s="376"/>
      <c r="E52" s="376"/>
      <c r="F52" s="376"/>
      <c r="G52" s="376"/>
      <c r="H52" s="376"/>
      <c r="I52" s="376"/>
      <c r="J52" s="376"/>
      <c r="K52" s="376"/>
      <c r="L52" s="376"/>
      <c r="M52" s="376"/>
      <c r="N52" s="376"/>
      <c r="O52" s="240"/>
      <c r="Q52" s="218"/>
      <c r="R52" s="218"/>
      <c r="S52" s="218"/>
      <c r="T52" s="218"/>
      <c r="U52" s="218"/>
      <c r="V52" s="218"/>
      <c r="W52" s="218"/>
      <c r="X52" s="218"/>
      <c r="Y52" s="218"/>
      <c r="Z52" s="218"/>
      <c r="AA52" s="218"/>
      <c r="AB52" s="218"/>
      <c r="AC52" s="218"/>
      <c r="AD52" s="218"/>
      <c r="AE52" s="218"/>
      <c r="AF52" s="218"/>
      <c r="AG52" s="218"/>
      <c r="AH52" s="218"/>
      <c r="AI52" s="218"/>
    </row>
    <row r="53" spans="1:35" s="221" customFormat="1" x14ac:dyDescent="0.3">
      <c r="A53" s="226"/>
      <c r="B53" s="376"/>
      <c r="C53" s="376"/>
      <c r="D53" s="376"/>
      <c r="E53" s="376"/>
      <c r="F53" s="376"/>
      <c r="G53" s="376"/>
      <c r="H53" s="376"/>
      <c r="I53" s="376"/>
      <c r="J53" s="376"/>
      <c r="K53" s="376"/>
      <c r="L53" s="376"/>
      <c r="M53" s="376"/>
      <c r="N53" s="376"/>
      <c r="O53" s="240"/>
      <c r="Q53" s="218"/>
      <c r="R53" s="218"/>
      <c r="S53" s="218"/>
      <c r="T53" s="218"/>
      <c r="U53" s="218"/>
      <c r="V53" s="218"/>
      <c r="W53" s="218"/>
      <c r="X53" s="218"/>
      <c r="Y53" s="218"/>
      <c r="Z53" s="218"/>
      <c r="AA53" s="218"/>
      <c r="AB53" s="218"/>
      <c r="AC53" s="218"/>
      <c r="AD53" s="218"/>
      <c r="AE53" s="218"/>
      <c r="AF53" s="218"/>
      <c r="AG53" s="218"/>
      <c r="AH53" s="218"/>
      <c r="AI53" s="218"/>
    </row>
    <row r="54" spans="1:35" s="221" customFormat="1" x14ac:dyDescent="0.3">
      <c r="A54" s="226"/>
      <c r="B54" s="240"/>
      <c r="C54" s="240"/>
      <c r="D54" s="240"/>
      <c r="E54" s="240"/>
      <c r="F54" s="240"/>
      <c r="G54" s="240"/>
      <c r="H54" s="240"/>
      <c r="I54" s="240"/>
      <c r="J54" s="240"/>
      <c r="K54" s="240"/>
      <c r="L54" s="240"/>
      <c r="M54" s="241"/>
      <c r="N54" s="240"/>
      <c r="O54" s="240"/>
      <c r="Q54" s="218"/>
      <c r="R54" s="218"/>
      <c r="S54" s="218"/>
      <c r="T54" s="218"/>
      <c r="U54" s="218"/>
      <c r="V54" s="218"/>
      <c r="W54" s="218"/>
      <c r="X54" s="218"/>
      <c r="Y54" s="218"/>
      <c r="Z54" s="218"/>
      <c r="AA54" s="218"/>
      <c r="AB54" s="218"/>
      <c r="AC54" s="218"/>
      <c r="AD54" s="218"/>
      <c r="AE54" s="218"/>
      <c r="AF54" s="218"/>
      <c r="AG54" s="218"/>
      <c r="AH54" s="218"/>
      <c r="AI54" s="218"/>
    </row>
    <row r="55" spans="1:35" s="221" customFormat="1" x14ac:dyDescent="0.3">
      <c r="A55" s="226"/>
      <c r="B55" s="376"/>
      <c r="C55" s="376"/>
      <c r="D55" s="376"/>
      <c r="E55" s="376"/>
      <c r="F55" s="376"/>
      <c r="G55" s="376"/>
      <c r="H55" s="376"/>
      <c r="I55" s="376"/>
      <c r="J55" s="376"/>
      <c r="K55" s="376"/>
      <c r="L55" s="376"/>
      <c r="M55" s="376"/>
      <c r="N55" s="376"/>
      <c r="O55" s="240"/>
      <c r="Q55" s="218"/>
      <c r="R55" s="218"/>
      <c r="S55" s="218"/>
      <c r="T55" s="218"/>
      <c r="U55" s="218"/>
      <c r="V55" s="218"/>
      <c r="W55" s="218"/>
      <c r="X55" s="218"/>
      <c r="Y55" s="218"/>
      <c r="Z55" s="218"/>
      <c r="AA55" s="218"/>
      <c r="AB55" s="218"/>
      <c r="AC55" s="218"/>
      <c r="AD55" s="218"/>
      <c r="AE55" s="218"/>
      <c r="AF55" s="218"/>
      <c r="AG55" s="218"/>
      <c r="AH55" s="218"/>
      <c r="AI55" s="218"/>
    </row>
    <row r="56" spans="1:35" s="221" customFormat="1" x14ac:dyDescent="0.3">
      <c r="A56" s="226"/>
      <c r="B56" s="376"/>
      <c r="C56" s="376"/>
      <c r="D56" s="376"/>
      <c r="E56" s="376"/>
      <c r="F56" s="376"/>
      <c r="G56" s="376"/>
      <c r="H56" s="376"/>
      <c r="I56" s="376"/>
      <c r="J56" s="376"/>
      <c r="K56" s="376"/>
      <c r="L56" s="376"/>
      <c r="M56" s="376"/>
      <c r="N56" s="376"/>
      <c r="O56" s="240"/>
      <c r="Q56" s="218"/>
      <c r="R56" s="218"/>
      <c r="S56" s="218"/>
      <c r="T56" s="218"/>
      <c r="U56" s="218"/>
      <c r="V56" s="218"/>
      <c r="W56" s="218"/>
      <c r="X56" s="218"/>
      <c r="Y56" s="218"/>
      <c r="Z56" s="218"/>
      <c r="AA56" s="218"/>
      <c r="AB56" s="218"/>
      <c r="AC56" s="218"/>
      <c r="AD56" s="218"/>
      <c r="AE56" s="218"/>
      <c r="AF56" s="218"/>
      <c r="AG56" s="218"/>
      <c r="AH56" s="218"/>
      <c r="AI56" s="218"/>
    </row>
    <row r="71" spans="2:35" s="221" customFormat="1" x14ac:dyDescent="0.3">
      <c r="B71" s="378"/>
      <c r="C71" s="379"/>
      <c r="D71" s="379"/>
      <c r="E71" s="379"/>
      <c r="F71" s="379"/>
      <c r="G71" s="379"/>
      <c r="H71" s="379"/>
      <c r="I71" s="379"/>
      <c r="J71" s="379"/>
      <c r="K71" s="379"/>
      <c r="L71" s="379"/>
      <c r="M71" s="379"/>
      <c r="N71" s="379"/>
      <c r="Q71" s="218"/>
      <c r="R71" s="218"/>
      <c r="S71" s="218"/>
      <c r="T71" s="218"/>
      <c r="U71" s="218"/>
      <c r="V71" s="218"/>
      <c r="W71" s="218"/>
      <c r="X71" s="218"/>
      <c r="Y71" s="218"/>
      <c r="Z71" s="218"/>
      <c r="AA71" s="218"/>
      <c r="AB71" s="218"/>
      <c r="AC71" s="218"/>
      <c r="AD71" s="218"/>
      <c r="AE71" s="218"/>
      <c r="AF71" s="218"/>
      <c r="AG71" s="218"/>
      <c r="AH71" s="218"/>
      <c r="AI71" s="218"/>
    </row>
    <row r="74" spans="2:35" s="221" customFormat="1" x14ac:dyDescent="0.3">
      <c r="B74" s="225"/>
      <c r="C74" s="264"/>
      <c r="D74" s="264"/>
      <c r="M74" s="224"/>
      <c r="Q74" s="218"/>
      <c r="R74" s="218"/>
      <c r="S74" s="218"/>
      <c r="T74" s="218"/>
      <c r="U74" s="218"/>
      <c r="V74" s="218"/>
      <c r="W74" s="218"/>
      <c r="X74" s="218"/>
      <c r="Y74" s="218"/>
      <c r="Z74" s="218"/>
      <c r="AA74" s="218"/>
      <c r="AB74" s="218"/>
      <c r="AC74" s="218"/>
      <c r="AD74" s="218"/>
      <c r="AE74" s="218"/>
      <c r="AF74" s="218"/>
      <c r="AG74" s="218"/>
      <c r="AH74" s="218"/>
      <c r="AI74" s="218"/>
    </row>
    <row r="75" spans="2:35" s="221" customFormat="1" x14ac:dyDescent="0.3">
      <c r="B75" s="225"/>
      <c r="C75" s="265"/>
      <c r="D75" s="265"/>
      <c r="E75" s="265"/>
      <c r="F75" s="265"/>
      <c r="M75" s="224"/>
      <c r="Q75" s="218"/>
      <c r="R75" s="218"/>
      <c r="S75" s="218"/>
      <c r="T75" s="218"/>
      <c r="U75" s="218"/>
      <c r="V75" s="218"/>
      <c r="W75" s="218"/>
      <c r="X75" s="218"/>
      <c r="Y75" s="218"/>
      <c r="Z75" s="218"/>
      <c r="AA75" s="218"/>
      <c r="AB75" s="218"/>
      <c r="AC75" s="218"/>
      <c r="AD75" s="218"/>
      <c r="AE75" s="218"/>
      <c r="AF75" s="218"/>
      <c r="AG75" s="218"/>
      <c r="AH75" s="218"/>
      <c r="AI75" s="218"/>
    </row>
  </sheetData>
  <mergeCells count="35">
    <mergeCell ref="B52:N52"/>
    <mergeCell ref="B53:N53"/>
    <mergeCell ref="B55:N55"/>
    <mergeCell ref="B56:N56"/>
    <mergeCell ref="B71:N71"/>
    <mergeCell ref="B46:N46"/>
    <mergeCell ref="B47:N47"/>
    <mergeCell ref="B48:N48"/>
    <mergeCell ref="B49:N49"/>
    <mergeCell ref="B50:N50"/>
    <mergeCell ref="B40:N40"/>
    <mergeCell ref="B42:N42"/>
    <mergeCell ref="B43:N43"/>
    <mergeCell ref="B44:N44"/>
    <mergeCell ref="B45:N45"/>
    <mergeCell ref="U30:AA30"/>
    <mergeCell ref="B33:M33"/>
    <mergeCell ref="AC33:AI33"/>
    <mergeCell ref="B38:N38"/>
    <mergeCell ref="B39:N39"/>
    <mergeCell ref="AD6:AI6"/>
    <mergeCell ref="C7:G7"/>
    <mergeCell ref="B21:M21"/>
    <mergeCell ref="U22:AA22"/>
    <mergeCell ref="B25:M25"/>
    <mergeCell ref="AC25:AI25"/>
    <mergeCell ref="C6:G6"/>
    <mergeCell ref="V3:AA3"/>
    <mergeCell ref="AD3:AI3"/>
    <mergeCell ref="H4:I4"/>
    <mergeCell ref="J4:K4"/>
    <mergeCell ref="B5:G5"/>
    <mergeCell ref="U5:AA5"/>
    <mergeCell ref="AC5:AI5"/>
    <mergeCell ref="C3:N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I74"/>
  <sheetViews>
    <sheetView showGridLines="0" zoomScaleNormal="100" workbookViewId="0">
      <selection activeCell="O9" sqref="O9"/>
    </sheetView>
  </sheetViews>
  <sheetFormatPr defaultColWidth="9.109375" defaultRowHeight="14.4" x14ac:dyDescent="0.3"/>
  <cols>
    <col min="1" max="1" width="4.109375" style="1" customWidth="1"/>
    <col min="2" max="2" width="42.88671875" style="1" customWidth="1"/>
    <col min="3" max="11" width="8.33203125" style="1" customWidth="1"/>
    <col min="12" max="13" width="5.33203125" style="1" customWidth="1"/>
    <col min="14" max="15" width="27.5546875" style="1" customWidth="1"/>
    <col min="16" max="16" width="4.44140625" style="1" customWidth="1"/>
    <col min="17" max="20" width="0" hidden="1" customWidth="1"/>
    <col min="21" max="21" width="30.6640625" customWidth="1"/>
    <col min="22" max="22" width="7.88671875" customWidth="1"/>
    <col min="23" max="23" width="8" customWidth="1"/>
    <col min="24" max="24" width="6" customWidth="1"/>
    <col min="25" max="25" width="5.6640625" customWidth="1"/>
    <col min="26" max="27" width="6.109375" customWidth="1"/>
    <col min="29" max="29" width="30.109375" customWidth="1"/>
    <col min="30" max="30" width="10.33203125" customWidth="1"/>
    <col min="31" max="31" width="9.6640625" customWidth="1"/>
    <col min="32" max="32" width="10" customWidth="1"/>
    <col min="33" max="33" width="7.88671875" customWidth="1"/>
    <col min="34" max="34" width="7.109375" customWidth="1"/>
    <col min="35" max="35" width="7.6640625" customWidth="1"/>
  </cols>
  <sheetData>
    <row r="1" spans="1:35" ht="21" x14ac:dyDescent="0.3">
      <c r="B1" s="53" t="s">
        <v>702</v>
      </c>
      <c r="C1" s="5" t="s">
        <v>703</v>
      </c>
    </row>
    <row r="3" spans="1:35" ht="15" customHeight="1" x14ac:dyDescent="0.3">
      <c r="A3" s="8"/>
      <c r="B3" s="9" t="s">
        <v>0</v>
      </c>
      <c r="C3" s="383" t="s">
        <v>736</v>
      </c>
      <c r="D3" s="384"/>
      <c r="E3" s="384"/>
      <c r="F3" s="384"/>
      <c r="G3" s="384"/>
      <c r="H3" s="384"/>
      <c r="I3" s="384"/>
      <c r="J3" s="384"/>
      <c r="K3" s="384"/>
      <c r="L3" s="384"/>
      <c r="M3" s="384"/>
      <c r="N3" s="385"/>
      <c r="O3" s="94"/>
      <c r="U3" s="98"/>
      <c r="V3" s="362"/>
      <c r="W3" s="363"/>
      <c r="X3" s="363"/>
      <c r="Y3" s="363"/>
      <c r="Z3" s="363"/>
      <c r="AA3" s="363"/>
      <c r="AC3" s="98"/>
      <c r="AD3" s="386"/>
      <c r="AE3" s="352"/>
      <c r="AF3" s="352"/>
      <c r="AG3" s="352"/>
      <c r="AH3" s="352"/>
      <c r="AI3" s="352"/>
    </row>
    <row r="4" spans="1:35" ht="25.5" customHeight="1" x14ac:dyDescent="0.3">
      <c r="A4" s="8"/>
      <c r="B4" s="10"/>
      <c r="C4" s="305">
        <v>2015</v>
      </c>
      <c r="D4" s="305">
        <v>2020</v>
      </c>
      <c r="E4" s="305">
        <v>2030</v>
      </c>
      <c r="F4" s="305">
        <v>2040</v>
      </c>
      <c r="G4" s="305">
        <v>2050</v>
      </c>
      <c r="H4" s="383" t="s">
        <v>79</v>
      </c>
      <c r="I4" s="385"/>
      <c r="J4" s="383" t="s">
        <v>80</v>
      </c>
      <c r="K4" s="385"/>
      <c r="L4" s="305" t="s">
        <v>1</v>
      </c>
      <c r="M4" s="305" t="s">
        <v>2</v>
      </c>
      <c r="N4" s="305" t="s">
        <v>705</v>
      </c>
      <c r="O4" s="78"/>
      <c r="U4" s="219"/>
      <c r="V4" s="94"/>
      <c r="W4" s="94"/>
      <c r="X4" s="94"/>
      <c r="Y4" s="94"/>
      <c r="Z4" s="94"/>
      <c r="AA4" s="94"/>
      <c r="AC4" s="219"/>
      <c r="AD4" s="94"/>
      <c r="AE4" s="94"/>
      <c r="AF4" s="94"/>
      <c r="AG4" s="94"/>
      <c r="AH4" s="94"/>
      <c r="AI4" s="94"/>
    </row>
    <row r="5" spans="1:35" ht="15" customHeight="1" x14ac:dyDescent="0.3">
      <c r="A5" s="8"/>
      <c r="B5" s="380" t="s">
        <v>3</v>
      </c>
      <c r="C5" s="381"/>
      <c r="D5" s="381"/>
      <c r="E5" s="381"/>
      <c r="F5" s="381"/>
      <c r="G5" s="381"/>
      <c r="H5" s="306" t="s">
        <v>81</v>
      </c>
      <c r="I5" s="306" t="s">
        <v>82</v>
      </c>
      <c r="J5" s="306" t="s">
        <v>81</v>
      </c>
      <c r="K5" s="306" t="s">
        <v>82</v>
      </c>
      <c r="L5" s="307"/>
      <c r="M5" s="308"/>
      <c r="N5" s="309"/>
      <c r="O5" s="78"/>
      <c r="U5" s="353"/>
      <c r="V5" s="353"/>
      <c r="W5" s="353"/>
      <c r="X5" s="353"/>
      <c r="Y5" s="353"/>
      <c r="Z5" s="353"/>
      <c r="AA5" s="353"/>
      <c r="AC5" s="353"/>
      <c r="AD5" s="353"/>
      <c r="AE5" s="353"/>
      <c r="AF5" s="353"/>
      <c r="AG5" s="353"/>
      <c r="AH5" s="353"/>
      <c r="AI5" s="353"/>
    </row>
    <row r="6" spans="1:35" ht="15" customHeight="1" x14ac:dyDescent="0.3">
      <c r="A6" s="8"/>
      <c r="B6" s="310" t="s">
        <v>83</v>
      </c>
      <c r="C6" s="382" t="s">
        <v>706</v>
      </c>
      <c r="D6" s="382"/>
      <c r="E6" s="382"/>
      <c r="F6" s="382"/>
      <c r="G6" s="382"/>
      <c r="H6" s="311"/>
      <c r="I6" s="311"/>
      <c r="J6" s="311"/>
      <c r="K6" s="311"/>
      <c r="L6" s="311"/>
      <c r="M6" s="311"/>
      <c r="N6" s="312" t="s">
        <v>707</v>
      </c>
      <c r="O6" s="78"/>
      <c r="U6" s="92"/>
      <c r="V6" s="7"/>
      <c r="W6" s="7"/>
      <c r="X6" s="7"/>
      <c r="Y6" s="7"/>
      <c r="Z6" s="7"/>
      <c r="AA6" s="7"/>
      <c r="AC6" s="92"/>
      <c r="AD6" s="387"/>
      <c r="AE6" s="354"/>
      <c r="AF6" s="354"/>
      <c r="AG6" s="354"/>
      <c r="AH6" s="354"/>
      <c r="AI6" s="354"/>
    </row>
    <row r="7" spans="1:35" ht="14.4" customHeight="1" x14ac:dyDescent="0.3">
      <c r="A7" s="8"/>
      <c r="B7" s="310" t="s">
        <v>85</v>
      </c>
      <c r="C7" s="382" t="s">
        <v>754</v>
      </c>
      <c r="D7" s="382"/>
      <c r="E7" s="382"/>
      <c r="F7" s="382"/>
      <c r="G7" s="382"/>
      <c r="H7" s="311"/>
      <c r="I7" s="311"/>
      <c r="J7" s="311"/>
      <c r="K7" s="311"/>
      <c r="L7" s="311"/>
      <c r="M7" s="311"/>
      <c r="N7" s="312" t="s">
        <v>709</v>
      </c>
      <c r="O7" s="78"/>
      <c r="U7" s="92"/>
      <c r="V7" s="7"/>
      <c r="W7" s="7"/>
      <c r="X7" s="313"/>
      <c r="Y7" s="313"/>
      <c r="Z7" s="313"/>
      <c r="AA7" s="7"/>
      <c r="AC7" s="92"/>
      <c r="AD7" s="7"/>
      <c r="AE7" s="7"/>
      <c r="AF7" s="7"/>
      <c r="AG7" s="7"/>
      <c r="AH7" s="7"/>
      <c r="AI7" s="7"/>
    </row>
    <row r="8" spans="1:35" ht="14.4" customHeight="1" x14ac:dyDescent="0.3">
      <c r="A8" s="8"/>
      <c r="B8" s="314" t="s">
        <v>87</v>
      </c>
      <c r="C8" s="311">
        <v>7</v>
      </c>
      <c r="D8" s="311">
        <v>7</v>
      </c>
      <c r="E8" s="311">
        <v>7</v>
      </c>
      <c r="F8" s="311">
        <v>7</v>
      </c>
      <c r="G8" s="311">
        <v>7</v>
      </c>
      <c r="H8" s="311">
        <v>7</v>
      </c>
      <c r="I8" s="311">
        <v>7</v>
      </c>
      <c r="J8" s="311">
        <v>7</v>
      </c>
      <c r="K8" s="311">
        <v>7</v>
      </c>
      <c r="L8" s="311" t="s">
        <v>13</v>
      </c>
      <c r="M8" s="311"/>
      <c r="N8" s="312" t="s">
        <v>755</v>
      </c>
      <c r="O8" s="78"/>
      <c r="U8" s="92"/>
      <c r="V8" s="7"/>
      <c r="W8" s="7"/>
      <c r="X8" s="95"/>
      <c r="Y8" s="95"/>
      <c r="Z8" s="95"/>
      <c r="AA8" s="95"/>
      <c r="AC8" s="92"/>
      <c r="AD8" s="7"/>
      <c r="AE8" s="7"/>
      <c r="AF8" s="7"/>
      <c r="AG8" s="7"/>
      <c r="AH8" s="7"/>
      <c r="AI8" s="7"/>
    </row>
    <row r="9" spans="1:35" ht="13.5" customHeight="1" x14ac:dyDescent="0.3">
      <c r="A9" s="8"/>
      <c r="B9" s="310" t="s">
        <v>88</v>
      </c>
      <c r="C9" s="315">
        <v>0.1</v>
      </c>
      <c r="D9" s="315">
        <v>2</v>
      </c>
      <c r="E9" s="315">
        <v>5</v>
      </c>
      <c r="F9" s="315">
        <v>10</v>
      </c>
      <c r="G9" s="315">
        <v>50</v>
      </c>
      <c r="H9" s="315" t="s">
        <v>17</v>
      </c>
      <c r="I9" s="315" t="s">
        <v>17</v>
      </c>
      <c r="J9" s="315" t="s">
        <v>17</v>
      </c>
      <c r="K9" s="315" t="s">
        <v>17</v>
      </c>
      <c r="L9" s="311"/>
      <c r="M9" s="311"/>
      <c r="N9" s="312"/>
      <c r="O9" s="78"/>
      <c r="U9" s="92"/>
      <c r="V9" s="7"/>
      <c r="W9" s="7"/>
      <c r="X9" s="95"/>
      <c r="Y9" s="95"/>
      <c r="Z9" s="7"/>
      <c r="AA9" s="95"/>
      <c r="AC9" s="92"/>
      <c r="AD9" s="7"/>
      <c r="AE9" s="95"/>
      <c r="AF9" s="95"/>
      <c r="AG9" s="95"/>
      <c r="AH9" s="7"/>
      <c r="AI9" s="7"/>
    </row>
    <row r="10" spans="1:35" ht="14.4" customHeight="1" x14ac:dyDescent="0.3">
      <c r="A10" s="8"/>
      <c r="B10" s="310" t="s">
        <v>89</v>
      </c>
      <c r="C10" s="315">
        <v>0.3</v>
      </c>
      <c r="D10" s="315">
        <v>7</v>
      </c>
      <c r="E10" s="315">
        <v>34</v>
      </c>
      <c r="F10" s="315">
        <v>70</v>
      </c>
      <c r="G10" s="315">
        <v>300</v>
      </c>
      <c r="H10" s="315">
        <v>2</v>
      </c>
      <c r="I10" s="315">
        <v>2</v>
      </c>
      <c r="J10" s="315">
        <v>50</v>
      </c>
      <c r="K10" s="315">
        <v>500</v>
      </c>
      <c r="L10" s="311" t="s">
        <v>5</v>
      </c>
      <c r="M10" s="311"/>
      <c r="N10" s="312"/>
      <c r="O10" s="78"/>
      <c r="U10" s="92"/>
      <c r="V10" s="7"/>
      <c r="W10" s="7"/>
      <c r="X10" s="95"/>
      <c r="Y10" s="95"/>
      <c r="Z10" s="95"/>
      <c r="AA10" s="95"/>
      <c r="AC10" s="8"/>
      <c r="AD10" s="95"/>
      <c r="AE10" s="95"/>
      <c r="AF10" s="95"/>
      <c r="AG10" s="95"/>
      <c r="AH10" s="95"/>
      <c r="AI10" s="7"/>
    </row>
    <row r="11" spans="1:35" ht="14.4" customHeight="1" x14ac:dyDescent="0.3">
      <c r="A11" s="8"/>
      <c r="B11" s="316" t="s">
        <v>90</v>
      </c>
      <c r="C11" s="317">
        <v>0.72</v>
      </c>
      <c r="D11" s="317">
        <v>0.72</v>
      </c>
      <c r="E11" s="317">
        <v>0.74</v>
      </c>
      <c r="F11" s="317">
        <v>0.75</v>
      </c>
      <c r="G11" s="317">
        <v>0.75</v>
      </c>
      <c r="H11" s="317">
        <v>0.75</v>
      </c>
      <c r="I11" s="317">
        <v>0.75</v>
      </c>
      <c r="J11" s="317">
        <v>0.75</v>
      </c>
      <c r="K11" s="317">
        <v>0.75</v>
      </c>
      <c r="L11" s="311" t="s">
        <v>8</v>
      </c>
      <c r="M11" s="318">
        <v>47</v>
      </c>
      <c r="N11" s="312"/>
      <c r="O11" s="78"/>
      <c r="U11" s="92"/>
      <c r="V11" s="7"/>
      <c r="W11" s="7"/>
      <c r="X11" s="95"/>
      <c r="Y11" s="95"/>
      <c r="Z11" s="95"/>
      <c r="AA11" s="95"/>
      <c r="AC11" s="8"/>
      <c r="AD11" s="95"/>
      <c r="AE11" s="95"/>
      <c r="AF11" s="95"/>
      <c r="AG11" s="95"/>
      <c r="AH11" s="95"/>
      <c r="AI11" s="7"/>
    </row>
    <row r="12" spans="1:35" ht="14.4" customHeight="1" x14ac:dyDescent="0.3">
      <c r="A12" s="8"/>
      <c r="B12" s="319" t="s">
        <v>756</v>
      </c>
      <c r="C12" s="317">
        <v>0.72</v>
      </c>
      <c r="D12" s="317">
        <v>0.72</v>
      </c>
      <c r="E12" s="317">
        <v>0.74</v>
      </c>
      <c r="F12" s="317">
        <v>0.75</v>
      </c>
      <c r="G12" s="317">
        <v>0.75</v>
      </c>
      <c r="H12" s="311"/>
      <c r="I12" s="311"/>
      <c r="J12" s="311"/>
      <c r="K12" s="311"/>
      <c r="L12" s="311"/>
      <c r="M12" s="311"/>
      <c r="N12" s="312" t="s">
        <v>757</v>
      </c>
      <c r="O12" s="78"/>
      <c r="U12" s="92"/>
      <c r="V12" s="7"/>
      <c r="W12" s="7"/>
      <c r="X12" s="95"/>
      <c r="Y12" s="95"/>
      <c r="Z12" s="95"/>
      <c r="AA12" s="95"/>
      <c r="AC12" s="92"/>
      <c r="AD12" s="7"/>
      <c r="AE12" s="7"/>
      <c r="AF12" s="7"/>
      <c r="AG12" s="7"/>
      <c r="AH12" s="7"/>
      <c r="AI12" s="7"/>
    </row>
    <row r="13" spans="1:35" ht="14.4" customHeight="1" x14ac:dyDescent="0.3">
      <c r="A13" s="8"/>
      <c r="B13" s="319" t="s">
        <v>92</v>
      </c>
      <c r="C13" s="320" t="s">
        <v>712</v>
      </c>
      <c r="D13" s="320" t="s">
        <v>712</v>
      </c>
      <c r="E13" s="320" t="s">
        <v>712</v>
      </c>
      <c r="F13" s="320" t="s">
        <v>712</v>
      </c>
      <c r="G13" s="320" t="s">
        <v>712</v>
      </c>
      <c r="H13" s="320" t="s">
        <v>712</v>
      </c>
      <c r="I13" s="320" t="s">
        <v>712</v>
      </c>
      <c r="J13" s="320" t="s">
        <v>712</v>
      </c>
      <c r="K13" s="320" t="s">
        <v>712</v>
      </c>
      <c r="L13" s="311"/>
      <c r="M13" s="311">
        <v>47</v>
      </c>
      <c r="N13" s="312"/>
      <c r="O13" s="78"/>
      <c r="U13" s="92"/>
      <c r="V13" s="7"/>
      <c r="W13" s="7"/>
      <c r="X13" s="95"/>
      <c r="Y13" s="95"/>
      <c r="Z13" s="95"/>
      <c r="AA13" s="95"/>
      <c r="AC13" s="92"/>
      <c r="AD13" s="7"/>
      <c r="AE13" s="7"/>
      <c r="AF13" s="7"/>
      <c r="AG13" s="7"/>
      <c r="AH13" s="7"/>
      <c r="AI13" s="7"/>
    </row>
    <row r="14" spans="1:35" ht="14.4" customHeight="1" x14ac:dyDescent="0.3">
      <c r="A14" s="8"/>
      <c r="B14" s="316" t="s">
        <v>713</v>
      </c>
      <c r="C14" s="315" t="s">
        <v>714</v>
      </c>
      <c r="D14" s="315" t="s">
        <v>714</v>
      </c>
      <c r="E14" s="315" t="s">
        <v>714</v>
      </c>
      <c r="F14" s="315" t="s">
        <v>714</v>
      </c>
      <c r="G14" s="315" t="s">
        <v>714</v>
      </c>
      <c r="H14" s="315" t="s">
        <v>714</v>
      </c>
      <c r="I14" s="315" t="s">
        <v>714</v>
      </c>
      <c r="J14" s="315" t="s">
        <v>714</v>
      </c>
      <c r="K14" s="315" t="s">
        <v>714</v>
      </c>
      <c r="L14" s="311"/>
      <c r="M14" s="311">
        <v>9</v>
      </c>
      <c r="N14" s="312" t="s">
        <v>758</v>
      </c>
      <c r="O14" s="78"/>
      <c r="U14" s="92"/>
      <c r="V14" s="7"/>
      <c r="W14" s="7"/>
      <c r="X14" s="95"/>
      <c r="Y14" s="95"/>
      <c r="Z14" s="95"/>
      <c r="AA14" s="95"/>
      <c r="AC14" s="92"/>
      <c r="AD14" s="7"/>
      <c r="AE14" s="7"/>
      <c r="AF14" s="7"/>
      <c r="AG14" s="7"/>
      <c r="AH14" s="7"/>
      <c r="AI14" s="7"/>
    </row>
    <row r="15" spans="1:35" ht="14.4" customHeight="1" x14ac:dyDescent="0.3">
      <c r="A15" s="8"/>
      <c r="B15" s="316" t="s">
        <v>94</v>
      </c>
      <c r="C15" s="315" t="s">
        <v>714</v>
      </c>
      <c r="D15" s="315" t="s">
        <v>714</v>
      </c>
      <c r="E15" s="315" t="s">
        <v>714</v>
      </c>
      <c r="F15" s="315" t="s">
        <v>714</v>
      </c>
      <c r="G15" s="315" t="s">
        <v>714</v>
      </c>
      <c r="H15" s="315" t="s">
        <v>714</v>
      </c>
      <c r="I15" s="315" t="s">
        <v>714</v>
      </c>
      <c r="J15" s="315" t="s">
        <v>714</v>
      </c>
      <c r="K15" s="315" t="s">
        <v>714</v>
      </c>
      <c r="L15" s="311"/>
      <c r="M15" s="311"/>
      <c r="N15" s="312" t="s">
        <v>715</v>
      </c>
      <c r="O15" s="78"/>
      <c r="U15" s="92"/>
      <c r="V15" s="7"/>
      <c r="W15" s="7"/>
      <c r="X15" s="95"/>
      <c r="Y15" s="95"/>
      <c r="Z15" s="95"/>
      <c r="AA15" s="95"/>
      <c r="AC15" s="92"/>
      <c r="AD15" s="7"/>
      <c r="AE15" s="7"/>
      <c r="AF15" s="7"/>
      <c r="AG15" s="7"/>
      <c r="AH15" s="7"/>
      <c r="AI15" s="7"/>
    </row>
    <row r="16" spans="1:35" ht="14.4" customHeight="1" x14ac:dyDescent="0.3">
      <c r="A16" s="8"/>
      <c r="B16" s="316" t="s">
        <v>95</v>
      </c>
      <c r="C16" s="315">
        <v>0</v>
      </c>
      <c r="D16" s="315">
        <v>0</v>
      </c>
      <c r="E16" s="315">
        <v>0</v>
      </c>
      <c r="F16" s="315">
        <v>0</v>
      </c>
      <c r="G16" s="315">
        <v>0</v>
      </c>
      <c r="H16" s="315">
        <v>0</v>
      </c>
      <c r="I16" s="315">
        <v>0</v>
      </c>
      <c r="J16" s="315">
        <v>0</v>
      </c>
      <c r="K16" s="315">
        <v>0</v>
      </c>
      <c r="L16" s="311"/>
      <c r="M16" s="311"/>
      <c r="N16" s="312"/>
      <c r="O16" s="78"/>
      <c r="U16" s="92"/>
      <c r="V16" s="7"/>
      <c r="W16" s="7"/>
      <c r="X16" s="95"/>
      <c r="Y16" s="95"/>
      <c r="Z16" s="95"/>
      <c r="AA16" s="95"/>
      <c r="AC16" s="92"/>
      <c r="AD16" s="7"/>
      <c r="AE16" s="7"/>
      <c r="AF16" s="7"/>
      <c r="AG16" s="7"/>
      <c r="AH16" s="7"/>
      <c r="AI16" s="7"/>
    </row>
    <row r="17" spans="1:35" ht="14.4" customHeight="1" x14ac:dyDescent="0.3">
      <c r="A17" s="8"/>
      <c r="B17" s="316" t="s">
        <v>96</v>
      </c>
      <c r="C17" s="315">
        <v>2</v>
      </c>
      <c r="D17" s="315">
        <v>2</v>
      </c>
      <c r="E17" s="315">
        <v>2</v>
      </c>
      <c r="F17" s="315">
        <v>2</v>
      </c>
      <c r="G17" s="315">
        <v>2</v>
      </c>
      <c r="H17" s="315">
        <v>2</v>
      </c>
      <c r="I17" s="315">
        <v>2</v>
      </c>
      <c r="J17" s="315">
        <v>2</v>
      </c>
      <c r="K17" s="315">
        <v>2</v>
      </c>
      <c r="L17" s="311"/>
      <c r="M17" s="311">
        <v>47</v>
      </c>
      <c r="N17" s="312"/>
      <c r="O17" s="78"/>
      <c r="U17" s="92"/>
      <c r="V17" s="7"/>
      <c r="W17" s="7"/>
      <c r="X17" s="95"/>
      <c r="Y17" s="95"/>
      <c r="Z17" s="95"/>
      <c r="AA17" s="95"/>
      <c r="AC17" s="92"/>
      <c r="AD17" s="7"/>
      <c r="AE17" s="7"/>
      <c r="AF17" s="7"/>
      <c r="AG17" s="7"/>
      <c r="AH17" s="7"/>
      <c r="AI17" s="7"/>
    </row>
    <row r="18" spans="1:35" ht="14.4" customHeight="1" x14ac:dyDescent="0.3">
      <c r="A18" s="8"/>
      <c r="B18" s="316" t="s">
        <v>6</v>
      </c>
      <c r="C18" s="315">
        <v>20</v>
      </c>
      <c r="D18" s="315">
        <v>20</v>
      </c>
      <c r="E18" s="315">
        <v>20</v>
      </c>
      <c r="F18" s="315">
        <v>20</v>
      </c>
      <c r="G18" s="315">
        <v>20</v>
      </c>
      <c r="H18" s="315">
        <v>20</v>
      </c>
      <c r="I18" s="315">
        <v>20</v>
      </c>
      <c r="J18" s="315">
        <v>20</v>
      </c>
      <c r="K18" s="315">
        <v>20</v>
      </c>
      <c r="L18" s="311"/>
      <c r="M18" s="311">
        <v>47</v>
      </c>
      <c r="N18" s="312"/>
      <c r="O18" s="78"/>
      <c r="U18" s="92"/>
      <c r="V18" s="7"/>
      <c r="W18" s="7"/>
      <c r="X18" s="95"/>
      <c r="Y18" s="95"/>
      <c r="Z18" s="95"/>
      <c r="AA18" s="95"/>
      <c r="AC18" s="92"/>
      <c r="AD18" s="7"/>
      <c r="AE18" s="7"/>
      <c r="AF18" s="7"/>
      <c r="AG18" s="7"/>
      <c r="AH18" s="7"/>
      <c r="AI18" s="7"/>
    </row>
    <row r="19" spans="1:35" ht="14.4" customHeight="1" x14ac:dyDescent="0.3">
      <c r="A19" s="8"/>
      <c r="B19" s="316" t="s">
        <v>7</v>
      </c>
      <c r="C19" s="315" t="s">
        <v>17</v>
      </c>
      <c r="D19" s="315" t="s">
        <v>17</v>
      </c>
      <c r="E19" s="315" t="s">
        <v>17</v>
      </c>
      <c r="F19" s="315" t="s">
        <v>17</v>
      </c>
      <c r="G19" s="315" t="s">
        <v>17</v>
      </c>
      <c r="H19" s="315" t="s">
        <v>17</v>
      </c>
      <c r="I19" s="315" t="s">
        <v>17</v>
      </c>
      <c r="J19" s="315" t="s">
        <v>17</v>
      </c>
      <c r="K19" s="315" t="s">
        <v>17</v>
      </c>
      <c r="L19" s="311"/>
      <c r="M19" s="311"/>
      <c r="N19" s="312"/>
      <c r="O19" s="78"/>
      <c r="U19" s="92"/>
      <c r="V19" s="7"/>
      <c r="W19" s="7"/>
      <c r="X19" s="95"/>
      <c r="Y19" s="95"/>
      <c r="Z19" s="95"/>
      <c r="AA19" s="95"/>
      <c r="AC19" s="92"/>
      <c r="AD19" s="7"/>
      <c r="AE19" s="7"/>
      <c r="AF19" s="7"/>
      <c r="AG19" s="7"/>
      <c r="AH19" s="7"/>
      <c r="AI19" s="7"/>
    </row>
    <row r="20" spans="1:35" ht="14.4" customHeight="1" x14ac:dyDescent="0.3">
      <c r="A20" s="8"/>
      <c r="B20" s="321"/>
      <c r="C20" s="311"/>
      <c r="D20" s="311"/>
      <c r="E20" s="311"/>
      <c r="F20" s="311"/>
      <c r="G20" s="311"/>
      <c r="H20" s="311"/>
      <c r="I20" s="311"/>
      <c r="J20" s="311"/>
      <c r="K20" s="311"/>
      <c r="L20" s="311"/>
      <c r="M20" s="311"/>
      <c r="N20" s="312"/>
      <c r="O20" s="78"/>
      <c r="U20" s="92"/>
      <c r="V20" s="7"/>
      <c r="W20" s="7"/>
      <c r="X20" s="95"/>
      <c r="Y20" s="95"/>
      <c r="Z20" s="95"/>
      <c r="AA20" s="95"/>
      <c r="AC20" s="92"/>
      <c r="AD20" s="7"/>
      <c r="AE20" s="7"/>
      <c r="AF20" s="7"/>
      <c r="AG20" s="7"/>
      <c r="AH20" s="7"/>
      <c r="AI20" s="7"/>
    </row>
    <row r="21" spans="1:35" ht="14.4" customHeight="1" x14ac:dyDescent="0.3">
      <c r="A21" s="8"/>
      <c r="B21" s="373" t="s">
        <v>9</v>
      </c>
      <c r="C21" s="374"/>
      <c r="D21" s="374"/>
      <c r="E21" s="374"/>
      <c r="F21" s="374"/>
      <c r="G21" s="374"/>
      <c r="H21" s="374"/>
      <c r="I21" s="374"/>
      <c r="J21" s="374"/>
      <c r="K21" s="374"/>
      <c r="L21" s="374"/>
      <c r="M21" s="375"/>
      <c r="N21" s="312" t="s">
        <v>716</v>
      </c>
      <c r="O21" s="78"/>
      <c r="U21" s="92"/>
      <c r="V21" s="7"/>
      <c r="W21" s="7"/>
      <c r="X21" s="95"/>
      <c r="Y21" s="95"/>
      <c r="Z21" s="95"/>
      <c r="AA21" s="95"/>
      <c r="AC21" s="92"/>
      <c r="AD21" s="7"/>
      <c r="AE21" s="7"/>
      <c r="AF21" s="7"/>
      <c r="AG21" s="7"/>
      <c r="AH21" s="7"/>
      <c r="AI21" s="7"/>
    </row>
    <row r="22" spans="1:35" ht="14.4" customHeight="1" x14ac:dyDescent="0.3">
      <c r="A22" s="8"/>
      <c r="B22" s="310" t="s">
        <v>97</v>
      </c>
      <c r="C22" s="311" t="s">
        <v>17</v>
      </c>
      <c r="D22" s="311" t="s">
        <v>17</v>
      </c>
      <c r="E22" s="311" t="s">
        <v>17</v>
      </c>
      <c r="F22" s="311" t="s">
        <v>17</v>
      </c>
      <c r="G22" s="311" t="s">
        <v>17</v>
      </c>
      <c r="H22" s="311"/>
      <c r="I22" s="311"/>
      <c r="J22" s="311"/>
      <c r="K22" s="311"/>
      <c r="L22" s="311" t="s">
        <v>10</v>
      </c>
      <c r="M22" s="311"/>
      <c r="N22" s="322"/>
      <c r="O22" s="78"/>
      <c r="U22" s="353"/>
      <c r="V22" s="354"/>
      <c r="W22" s="354"/>
      <c r="X22" s="354"/>
      <c r="Y22" s="354"/>
      <c r="Z22" s="354"/>
      <c r="AA22" s="354"/>
      <c r="AC22" s="92"/>
      <c r="AD22" s="7"/>
      <c r="AE22" s="7"/>
      <c r="AF22" s="7"/>
      <c r="AG22" s="7"/>
      <c r="AH22" s="7"/>
      <c r="AI22" s="7"/>
    </row>
    <row r="23" spans="1:35" ht="15" customHeight="1" x14ac:dyDescent="0.3">
      <c r="A23" s="8"/>
      <c r="B23" s="316" t="s">
        <v>98</v>
      </c>
      <c r="C23" s="311" t="s">
        <v>17</v>
      </c>
      <c r="D23" s="311" t="s">
        <v>17</v>
      </c>
      <c r="E23" s="311" t="s">
        <v>17</v>
      </c>
      <c r="F23" s="311" t="s">
        <v>17</v>
      </c>
      <c r="G23" s="311" t="s">
        <v>17</v>
      </c>
      <c r="H23" s="311"/>
      <c r="I23" s="311"/>
      <c r="J23" s="311"/>
      <c r="K23" s="311"/>
      <c r="L23" s="311"/>
      <c r="M23" s="311"/>
      <c r="N23" s="322"/>
      <c r="O23" s="78"/>
      <c r="U23" s="92"/>
      <c r="V23" s="7"/>
      <c r="W23" s="95"/>
      <c r="X23" s="95"/>
      <c r="Y23" s="95"/>
      <c r="Z23" s="95"/>
      <c r="AA23" s="95"/>
      <c r="AC23" s="92"/>
      <c r="AD23" s="7"/>
      <c r="AE23" s="7"/>
      <c r="AF23" s="7"/>
      <c r="AG23" s="7"/>
      <c r="AH23" s="7"/>
      <c r="AI23" s="7"/>
    </row>
    <row r="24" spans="1:35" x14ac:dyDescent="0.3">
      <c r="A24" s="8"/>
      <c r="B24" s="288"/>
      <c r="C24" s="281"/>
      <c r="D24" s="281"/>
      <c r="E24" s="281"/>
      <c r="F24" s="281"/>
      <c r="G24" s="281"/>
      <c r="H24" s="281"/>
      <c r="I24" s="281"/>
      <c r="J24" s="281"/>
      <c r="K24" s="281"/>
      <c r="L24" s="281"/>
      <c r="M24" s="281"/>
      <c r="N24" s="67"/>
      <c r="O24" s="78"/>
      <c r="U24" s="92"/>
      <c r="V24" s="7"/>
      <c r="W24" s="95"/>
      <c r="X24" s="95"/>
      <c r="Y24" s="95"/>
      <c r="Z24" s="95"/>
      <c r="AA24" s="95"/>
      <c r="AC24" s="92"/>
      <c r="AD24" s="323"/>
      <c r="AE24" s="323"/>
      <c r="AF24" s="323"/>
      <c r="AG24" s="323"/>
      <c r="AH24" s="7"/>
      <c r="AI24" s="7"/>
    </row>
    <row r="25" spans="1:35" x14ac:dyDescent="0.3">
      <c r="A25" s="8"/>
      <c r="B25" s="373" t="s">
        <v>99</v>
      </c>
      <c r="C25" s="374"/>
      <c r="D25" s="374"/>
      <c r="E25" s="374"/>
      <c r="F25" s="374"/>
      <c r="G25" s="374"/>
      <c r="H25" s="374"/>
      <c r="I25" s="374"/>
      <c r="J25" s="374"/>
      <c r="K25" s="374"/>
      <c r="L25" s="374"/>
      <c r="M25" s="375"/>
      <c r="N25" s="66"/>
      <c r="O25" s="78"/>
      <c r="U25" s="92"/>
      <c r="V25" s="7"/>
      <c r="W25" s="95"/>
      <c r="X25" s="95"/>
      <c r="Y25" s="95"/>
      <c r="Z25" s="95"/>
      <c r="AA25" s="95"/>
      <c r="AC25" s="353"/>
      <c r="AD25" s="353"/>
      <c r="AE25" s="353"/>
      <c r="AF25" s="353"/>
      <c r="AG25" s="353"/>
      <c r="AH25" s="353"/>
      <c r="AI25" s="353"/>
    </row>
    <row r="26" spans="1:35" ht="14.4" customHeight="1" x14ac:dyDescent="0.3">
      <c r="A26" s="8"/>
      <c r="B26" s="316" t="s">
        <v>164</v>
      </c>
      <c r="C26" s="281">
        <v>8.4000000000000003E-4</v>
      </c>
      <c r="D26" s="281">
        <v>8.4000000000000003E-4</v>
      </c>
      <c r="E26" s="281">
        <v>5.0000000000000001E-4</v>
      </c>
      <c r="F26" s="281">
        <v>4.4999999999999999E-4</v>
      </c>
      <c r="G26" s="281">
        <v>4.0000000000000002E-4</v>
      </c>
      <c r="H26" s="281">
        <v>8.4000000000000003E-4</v>
      </c>
      <c r="I26" s="281">
        <v>8.4000000000000003E-4</v>
      </c>
      <c r="J26" s="281">
        <v>4.0000000000000002E-4</v>
      </c>
      <c r="K26" s="281">
        <v>2.9999999999999997E-4</v>
      </c>
      <c r="L26" s="281" t="s">
        <v>14</v>
      </c>
      <c r="M26" s="281"/>
      <c r="N26" s="312" t="s">
        <v>759</v>
      </c>
      <c r="O26" s="78"/>
      <c r="U26" s="92"/>
      <c r="V26" s="7"/>
      <c r="W26" s="95"/>
      <c r="X26" s="95"/>
      <c r="Y26" s="95"/>
      <c r="Z26" s="95"/>
      <c r="AA26" s="95"/>
      <c r="AC26" s="98"/>
      <c r="AD26" s="98"/>
      <c r="AE26" s="98"/>
      <c r="AF26" s="98"/>
      <c r="AG26" s="98"/>
      <c r="AH26" s="98"/>
      <c r="AI26" s="98"/>
    </row>
    <row r="27" spans="1:35" ht="14.4" customHeight="1" x14ac:dyDescent="0.3">
      <c r="A27" s="8"/>
      <c r="B27" s="316" t="s">
        <v>739</v>
      </c>
      <c r="C27" s="281">
        <v>5.0000000000000001E-4</v>
      </c>
      <c r="D27" s="281">
        <v>5.0000000000000001E-4</v>
      </c>
      <c r="E27" s="281">
        <v>2.9999999999999997E-4</v>
      </c>
      <c r="F27" s="281">
        <f>0.6*F26</f>
        <v>2.7E-4</v>
      </c>
      <c r="G27" s="281">
        <v>2.4000000000000001E-4</v>
      </c>
      <c r="H27" s="281">
        <v>5.0000000000000001E-4</v>
      </c>
      <c r="I27" s="281">
        <v>5.0000000000000001E-4</v>
      </c>
      <c r="J27" s="281">
        <v>2.4000000000000001E-4</v>
      </c>
      <c r="K27" s="281">
        <v>1.8000000000000001E-4</v>
      </c>
      <c r="L27" s="281" t="s">
        <v>15</v>
      </c>
      <c r="M27" s="281"/>
      <c r="N27" s="67"/>
      <c r="O27" s="78"/>
      <c r="U27" s="92"/>
      <c r="V27" s="7"/>
      <c r="W27" s="95"/>
      <c r="X27" s="95"/>
      <c r="Y27" s="95"/>
      <c r="Z27" s="95"/>
      <c r="AA27" s="95"/>
      <c r="AC27" s="98"/>
      <c r="AD27" s="98"/>
      <c r="AE27" s="98"/>
      <c r="AF27" s="98"/>
      <c r="AG27" s="98"/>
      <c r="AH27" s="98"/>
      <c r="AI27" s="98"/>
    </row>
    <row r="28" spans="1:35" ht="14.4" customHeight="1" x14ac:dyDescent="0.3">
      <c r="A28" s="8"/>
      <c r="B28" s="316" t="s">
        <v>760</v>
      </c>
      <c r="C28" s="281">
        <v>3.4000000000000002E-4</v>
      </c>
      <c r="D28" s="281">
        <v>3.4000000000000002E-4</v>
      </c>
      <c r="E28" s="281">
        <v>2.0000000000000001E-4</v>
      </c>
      <c r="F28" s="281">
        <v>1.8000000000000001E-4</v>
      </c>
      <c r="G28" s="281">
        <v>1.6000000000000001E-4</v>
      </c>
      <c r="H28" s="281">
        <v>3.4000000000000002E-4</v>
      </c>
      <c r="I28" s="281">
        <v>3.4000000000000002E-4</v>
      </c>
      <c r="J28" s="281">
        <v>1.6000000000000001E-4</v>
      </c>
      <c r="K28" s="281">
        <v>1.2E-4</v>
      </c>
      <c r="L28" s="281" t="s">
        <v>15</v>
      </c>
      <c r="M28" s="281"/>
      <c r="N28" s="67"/>
      <c r="O28" s="78"/>
      <c r="U28" s="92"/>
      <c r="V28" s="7"/>
      <c r="W28" s="95"/>
      <c r="X28" s="95"/>
      <c r="Y28" s="95"/>
      <c r="Z28" s="7"/>
      <c r="AA28" s="95"/>
      <c r="AC28" s="92"/>
      <c r="AD28" s="7"/>
      <c r="AE28" s="7"/>
      <c r="AF28" s="7"/>
      <c r="AG28" s="7"/>
      <c r="AH28" s="7"/>
      <c r="AI28" s="7"/>
    </row>
    <row r="29" spans="1:35" ht="16.5" customHeight="1" x14ac:dyDescent="0.3">
      <c r="A29" s="8"/>
      <c r="B29" s="250" t="s">
        <v>248</v>
      </c>
      <c r="C29" s="281">
        <f>0.04*C26</f>
        <v>3.3600000000000004E-5</v>
      </c>
      <c r="D29" s="281">
        <f t="shared" ref="D29:K29" si="0">0.04*D26</f>
        <v>3.3600000000000004E-5</v>
      </c>
      <c r="E29" s="281">
        <f t="shared" si="0"/>
        <v>2.0000000000000002E-5</v>
      </c>
      <c r="F29" s="281">
        <f t="shared" si="0"/>
        <v>1.8E-5</v>
      </c>
      <c r="G29" s="281">
        <f t="shared" si="0"/>
        <v>1.6000000000000003E-5</v>
      </c>
      <c r="H29" s="281">
        <f t="shared" si="0"/>
        <v>3.3600000000000004E-5</v>
      </c>
      <c r="I29" s="281">
        <f t="shared" si="0"/>
        <v>3.3600000000000004E-5</v>
      </c>
      <c r="J29" s="281">
        <f t="shared" si="0"/>
        <v>1.6000000000000003E-5</v>
      </c>
      <c r="K29" s="281">
        <f t="shared" si="0"/>
        <v>1.1999999999999999E-5</v>
      </c>
      <c r="L29" s="281" t="s">
        <v>102</v>
      </c>
      <c r="M29" s="281"/>
      <c r="N29" s="67"/>
      <c r="O29" s="78"/>
      <c r="U29" s="353"/>
      <c r="V29" s="353"/>
      <c r="W29" s="353"/>
      <c r="X29" s="353"/>
      <c r="Y29" s="353"/>
      <c r="Z29" s="353"/>
      <c r="AA29" s="353"/>
      <c r="AC29" s="92"/>
      <c r="AD29" s="324"/>
      <c r="AE29" s="324"/>
      <c r="AF29" s="324"/>
      <c r="AG29" s="324"/>
      <c r="AH29" s="7"/>
      <c r="AI29" s="7"/>
    </row>
    <row r="30" spans="1:35" ht="16.5" customHeight="1" x14ac:dyDescent="0.3">
      <c r="A30" s="8"/>
      <c r="B30" s="250" t="s">
        <v>249</v>
      </c>
      <c r="C30" s="281">
        <f>0.01*C26</f>
        <v>8.4000000000000009E-6</v>
      </c>
      <c r="D30" s="281">
        <f t="shared" ref="D30:K30" si="1">0.01*D26</f>
        <v>8.4000000000000009E-6</v>
      </c>
      <c r="E30" s="281">
        <f t="shared" si="1"/>
        <v>5.0000000000000004E-6</v>
      </c>
      <c r="F30" s="281">
        <f t="shared" si="1"/>
        <v>4.5000000000000001E-6</v>
      </c>
      <c r="G30" s="281">
        <f t="shared" si="1"/>
        <v>4.0000000000000007E-6</v>
      </c>
      <c r="H30" s="281">
        <f t="shared" si="1"/>
        <v>8.4000000000000009E-6</v>
      </c>
      <c r="I30" s="281">
        <f t="shared" si="1"/>
        <v>8.4000000000000009E-6</v>
      </c>
      <c r="J30" s="281">
        <f t="shared" si="1"/>
        <v>4.0000000000000007E-6</v>
      </c>
      <c r="K30" s="281">
        <f t="shared" si="1"/>
        <v>2.9999999999999997E-6</v>
      </c>
      <c r="L30" s="281" t="s">
        <v>107</v>
      </c>
      <c r="M30" s="281"/>
      <c r="N30" s="67"/>
      <c r="O30" s="78"/>
      <c r="U30" s="98"/>
      <c r="V30" s="98"/>
      <c r="W30" s="98"/>
      <c r="X30" s="98"/>
      <c r="Y30" s="98"/>
      <c r="Z30" s="98"/>
      <c r="AA30" s="98"/>
      <c r="AC30" s="92"/>
      <c r="AD30" s="324"/>
      <c r="AE30" s="324"/>
      <c r="AF30" s="324"/>
      <c r="AG30" s="324"/>
      <c r="AH30" s="7"/>
      <c r="AI30" s="7"/>
    </row>
    <row r="31" spans="1:35" ht="16.5" customHeight="1" x14ac:dyDescent="0.3">
      <c r="A31" s="8"/>
      <c r="B31" s="288"/>
      <c r="C31" s="281"/>
      <c r="D31" s="281"/>
      <c r="E31" s="281"/>
      <c r="F31" s="281"/>
      <c r="G31" s="281"/>
      <c r="H31" s="281"/>
      <c r="I31" s="281"/>
      <c r="J31" s="281"/>
      <c r="K31" s="281"/>
      <c r="M31" s="281"/>
      <c r="N31" s="67"/>
      <c r="O31" s="78"/>
      <c r="U31" s="98"/>
      <c r="V31" s="98"/>
      <c r="W31" s="98"/>
      <c r="X31" s="98"/>
      <c r="Y31" s="98"/>
      <c r="Z31" s="98"/>
      <c r="AA31" s="98"/>
      <c r="AC31" s="92"/>
      <c r="AD31" s="324"/>
      <c r="AE31" s="324"/>
      <c r="AF31" s="324"/>
      <c r="AG31" s="324"/>
      <c r="AH31" s="7"/>
      <c r="AI31" s="7"/>
    </row>
    <row r="32" spans="1:35" ht="15" customHeight="1" x14ac:dyDescent="0.3">
      <c r="A32" s="8"/>
      <c r="B32" s="373" t="s">
        <v>104</v>
      </c>
      <c r="C32" s="374"/>
      <c r="D32" s="374"/>
      <c r="E32" s="374"/>
      <c r="F32" s="374"/>
      <c r="G32" s="374"/>
      <c r="H32" s="374"/>
      <c r="I32" s="374"/>
      <c r="J32" s="374"/>
      <c r="K32" s="374"/>
      <c r="L32" s="374"/>
      <c r="M32" s="375"/>
      <c r="N32" s="312" t="s">
        <v>720</v>
      </c>
      <c r="O32" s="78"/>
      <c r="U32" s="92"/>
      <c r="V32" s="323"/>
      <c r="W32" s="323"/>
      <c r="X32" s="7"/>
      <c r="Y32" s="7"/>
      <c r="Z32" s="7"/>
      <c r="AA32" s="95"/>
      <c r="AC32" s="353"/>
      <c r="AD32" s="353"/>
      <c r="AE32" s="353"/>
      <c r="AF32" s="353"/>
      <c r="AG32" s="353"/>
      <c r="AH32" s="353"/>
      <c r="AI32" s="353"/>
    </row>
    <row r="33" spans="1:35" ht="15" customHeight="1" thickBot="1" x14ac:dyDescent="0.35">
      <c r="A33" s="8"/>
      <c r="B33" s="325" t="s">
        <v>251</v>
      </c>
      <c r="C33" s="11">
        <v>2080</v>
      </c>
      <c r="D33" s="11">
        <v>2080</v>
      </c>
      <c r="E33" s="11">
        <v>2080</v>
      </c>
      <c r="F33" s="11">
        <v>2080</v>
      </c>
      <c r="G33" s="11">
        <v>2080</v>
      </c>
      <c r="H33" s="11">
        <v>2080</v>
      </c>
      <c r="I33" s="11">
        <v>2080</v>
      </c>
      <c r="J33" s="11">
        <v>2080</v>
      </c>
      <c r="K33" s="11">
        <v>2080</v>
      </c>
      <c r="L33" s="315"/>
      <c r="M33" s="11">
        <v>43</v>
      </c>
      <c r="N33" s="312"/>
      <c r="O33" s="78"/>
      <c r="U33" s="92"/>
      <c r="V33" s="323"/>
      <c r="W33" s="323"/>
      <c r="X33" s="7"/>
      <c r="Y33" s="7"/>
      <c r="Z33" s="7"/>
      <c r="AA33" s="95"/>
      <c r="AC33" s="98"/>
      <c r="AD33" s="98"/>
      <c r="AE33" s="98"/>
      <c r="AF33" s="98"/>
      <c r="AG33" s="98"/>
      <c r="AH33" s="98"/>
      <c r="AI33" s="98"/>
    </row>
    <row r="34" spans="1:35" ht="15" thickBot="1" x14ac:dyDescent="0.35">
      <c r="A34" s="8"/>
      <c r="B34" s="325" t="s">
        <v>557</v>
      </c>
      <c r="C34" s="8">
        <v>1900</v>
      </c>
      <c r="D34" s="8">
        <v>1900</v>
      </c>
      <c r="E34" s="8">
        <v>1900</v>
      </c>
      <c r="F34" s="8">
        <v>1900</v>
      </c>
      <c r="G34" s="8">
        <v>1900</v>
      </c>
      <c r="H34" s="8">
        <v>1900</v>
      </c>
      <c r="I34" s="8">
        <v>1900</v>
      </c>
      <c r="J34" s="8">
        <v>1900</v>
      </c>
      <c r="K34" s="8">
        <v>1900</v>
      </c>
      <c r="L34" s="315"/>
      <c r="M34" s="11">
        <v>43</v>
      </c>
      <c r="N34" s="8"/>
      <c r="O34" s="78"/>
      <c r="U34" s="92"/>
      <c r="V34" s="220"/>
      <c r="W34" s="220"/>
      <c r="X34" s="220"/>
      <c r="Y34" s="220"/>
      <c r="Z34" s="220"/>
      <c r="AA34" s="7"/>
      <c r="AC34" s="92"/>
      <c r="AD34" s="95"/>
      <c r="AE34" s="95"/>
      <c r="AF34" s="95"/>
      <c r="AG34" s="95"/>
      <c r="AH34" s="95"/>
      <c r="AI34" s="7"/>
    </row>
    <row r="35" spans="1:35" ht="14.4" customHeight="1" x14ac:dyDescent="0.3">
      <c r="A35" s="8"/>
      <c r="L35" s="11"/>
      <c r="N35" s="11"/>
      <c r="O35" s="7"/>
      <c r="U35" s="92"/>
      <c r="V35" s="220"/>
      <c r="W35" s="220"/>
      <c r="X35" s="220"/>
      <c r="Y35" s="220"/>
      <c r="Z35" s="220"/>
      <c r="AA35" s="7"/>
      <c r="AC35" s="92"/>
      <c r="AD35" s="95"/>
      <c r="AE35" s="95"/>
      <c r="AF35" s="95"/>
      <c r="AG35" s="95"/>
      <c r="AH35" s="95"/>
      <c r="AI35" s="7"/>
    </row>
    <row r="36" spans="1:35" x14ac:dyDescent="0.3">
      <c r="A36" s="6" t="s">
        <v>12</v>
      </c>
      <c r="L36" s="8"/>
      <c r="N36" s="8"/>
      <c r="O36" s="8"/>
    </row>
    <row r="37" spans="1:35" x14ac:dyDescent="0.3">
      <c r="A37" s="13" t="s">
        <v>13</v>
      </c>
      <c r="B37" s="340" t="s">
        <v>761</v>
      </c>
      <c r="C37" s="340"/>
      <c r="D37" s="340"/>
      <c r="E37" s="340"/>
      <c r="F37" s="340"/>
      <c r="G37" s="340"/>
      <c r="H37" s="340"/>
      <c r="I37" s="340"/>
      <c r="J37" s="340"/>
      <c r="K37" s="340"/>
      <c r="L37" s="340"/>
      <c r="M37" s="340"/>
      <c r="N37" s="340"/>
      <c r="O37" s="92"/>
    </row>
    <row r="38" spans="1:35" x14ac:dyDescent="0.3">
      <c r="A38" s="13" t="s">
        <v>5</v>
      </c>
      <c r="B38" s="388" t="s">
        <v>762</v>
      </c>
      <c r="C38" s="389"/>
      <c r="D38" s="389"/>
      <c r="E38" s="389"/>
      <c r="F38" s="389"/>
      <c r="G38" s="389"/>
      <c r="H38" s="389"/>
      <c r="I38" s="389"/>
      <c r="J38" s="389"/>
      <c r="K38" s="389"/>
      <c r="L38" s="389"/>
      <c r="M38" s="389"/>
      <c r="N38" s="389"/>
      <c r="O38" s="54"/>
    </row>
    <row r="39" spans="1:35" x14ac:dyDescent="0.3">
      <c r="A39" s="13" t="s">
        <v>8</v>
      </c>
      <c r="B39" s="340" t="s">
        <v>763</v>
      </c>
      <c r="C39" s="340"/>
      <c r="D39" s="340"/>
      <c r="E39" s="340"/>
      <c r="F39" s="340"/>
      <c r="G39" s="340"/>
      <c r="H39" s="340"/>
      <c r="I39" s="340"/>
      <c r="J39" s="340"/>
      <c r="K39" s="340"/>
      <c r="L39" s="340"/>
      <c r="M39" s="340"/>
      <c r="N39" s="340"/>
      <c r="O39" s="92"/>
    </row>
    <row r="40" spans="1:35" x14ac:dyDescent="0.3">
      <c r="A40" s="13" t="s">
        <v>10</v>
      </c>
      <c r="B40" s="340" t="s">
        <v>764</v>
      </c>
      <c r="C40" s="340"/>
      <c r="D40" s="340"/>
      <c r="E40" s="340"/>
      <c r="F40" s="340"/>
      <c r="G40" s="340"/>
      <c r="H40" s="340"/>
      <c r="I40" s="340"/>
      <c r="J40" s="340"/>
      <c r="K40" s="340"/>
      <c r="L40" s="340"/>
      <c r="M40" s="340"/>
      <c r="N40" s="340"/>
      <c r="O40" s="92"/>
    </row>
    <row r="41" spans="1:35" x14ac:dyDescent="0.3">
      <c r="A41" s="13" t="s">
        <v>14</v>
      </c>
      <c r="B41" s="340" t="s">
        <v>765</v>
      </c>
      <c r="C41" s="340"/>
      <c r="D41" s="340"/>
      <c r="E41" s="340"/>
      <c r="F41" s="340"/>
      <c r="G41" s="340"/>
      <c r="H41" s="340"/>
      <c r="I41" s="340"/>
      <c r="J41" s="340"/>
      <c r="K41" s="340"/>
      <c r="L41" s="340"/>
      <c r="M41" s="340"/>
      <c r="N41" s="340"/>
      <c r="O41" s="92"/>
    </row>
    <row r="42" spans="1:35" x14ac:dyDescent="0.3">
      <c r="A42" s="13" t="s">
        <v>15</v>
      </c>
      <c r="B42" s="340" t="s">
        <v>766</v>
      </c>
      <c r="C42" s="340"/>
      <c r="D42" s="340"/>
      <c r="E42" s="340"/>
      <c r="F42" s="340"/>
      <c r="G42" s="340"/>
      <c r="H42" s="340"/>
      <c r="I42" s="340"/>
      <c r="J42" s="340"/>
      <c r="K42" s="340"/>
      <c r="L42" s="340"/>
      <c r="M42" s="340"/>
      <c r="N42" s="340"/>
      <c r="O42" s="92"/>
    </row>
    <row r="43" spans="1:35" x14ac:dyDescent="0.3">
      <c r="A43" s="1" t="s">
        <v>102</v>
      </c>
      <c r="B43" s="1" t="s">
        <v>767</v>
      </c>
    </row>
    <row r="44" spans="1:35" s="1" customFormat="1" x14ac:dyDescent="0.3">
      <c r="A44" s="12" t="s">
        <v>107</v>
      </c>
      <c r="B44" s="8" t="s">
        <v>768</v>
      </c>
      <c r="C44" s="326"/>
      <c r="D44" s="326"/>
      <c r="E44" s="326"/>
      <c r="F44" s="326"/>
      <c r="G44" s="326"/>
      <c r="H44" s="326"/>
      <c r="I44" s="326"/>
      <c r="J44" s="326"/>
      <c r="K44" s="326"/>
      <c r="L44" s="326"/>
      <c r="M44" s="326"/>
      <c r="N44" s="326"/>
      <c r="O44" s="326"/>
      <c r="Q44"/>
      <c r="R44"/>
      <c r="S44"/>
      <c r="T44"/>
      <c r="U44"/>
      <c r="V44"/>
      <c r="W44"/>
      <c r="X44"/>
      <c r="Y44"/>
      <c r="Z44"/>
      <c r="AA44"/>
      <c r="AB44"/>
      <c r="AC44"/>
      <c r="AD44"/>
      <c r="AE44"/>
      <c r="AF44"/>
      <c r="AG44"/>
      <c r="AH44"/>
      <c r="AI44"/>
    </row>
    <row r="45" spans="1:35" s="1" customFormat="1" x14ac:dyDescent="0.3">
      <c r="A45" s="12"/>
      <c r="B45" s="340"/>
      <c r="C45" s="390"/>
      <c r="D45" s="390"/>
      <c r="E45" s="390"/>
      <c r="F45" s="390"/>
      <c r="G45" s="390"/>
      <c r="H45" s="390"/>
      <c r="I45" s="390"/>
      <c r="J45" s="390"/>
      <c r="K45" s="390"/>
      <c r="L45" s="390"/>
      <c r="M45" s="390"/>
      <c r="N45" s="390"/>
      <c r="O45" s="12"/>
      <c r="Q45"/>
      <c r="R45"/>
      <c r="S45"/>
      <c r="T45"/>
      <c r="U45"/>
      <c r="V45"/>
      <c r="W45"/>
      <c r="X45"/>
      <c r="Y45"/>
      <c r="Z45"/>
      <c r="AA45"/>
      <c r="AB45"/>
      <c r="AC45"/>
      <c r="AD45"/>
      <c r="AE45"/>
      <c r="AF45"/>
      <c r="AG45"/>
      <c r="AH45"/>
      <c r="AI45"/>
    </row>
    <row r="46" spans="1:35" s="1" customFormat="1" x14ac:dyDescent="0.3">
      <c r="A46" s="12"/>
      <c r="B46" s="8"/>
      <c r="C46" s="12"/>
      <c r="D46" s="12"/>
      <c r="E46" s="12"/>
      <c r="F46" s="12"/>
      <c r="G46" s="12"/>
      <c r="H46" s="12"/>
      <c r="I46" s="12"/>
      <c r="J46" s="12"/>
      <c r="K46" s="12"/>
      <c r="L46" s="12"/>
      <c r="M46" s="12"/>
      <c r="N46" s="12"/>
      <c r="O46" s="12"/>
      <c r="Q46"/>
      <c r="R46"/>
      <c r="S46"/>
      <c r="T46"/>
      <c r="U46"/>
      <c r="V46"/>
      <c r="W46"/>
      <c r="X46"/>
      <c r="Y46"/>
      <c r="Z46"/>
      <c r="AA46"/>
      <c r="AB46"/>
      <c r="AC46"/>
      <c r="AD46"/>
      <c r="AE46"/>
      <c r="AF46"/>
      <c r="AG46"/>
      <c r="AH46"/>
      <c r="AI46"/>
    </row>
    <row r="47" spans="1:35" s="1" customFormat="1" x14ac:dyDescent="0.3">
      <c r="A47" s="12"/>
      <c r="B47" s="340"/>
      <c r="C47" s="340"/>
      <c r="D47" s="340"/>
      <c r="E47" s="340"/>
      <c r="F47" s="340"/>
      <c r="G47" s="340"/>
      <c r="H47" s="340"/>
      <c r="I47" s="340"/>
      <c r="J47" s="340"/>
      <c r="K47" s="340"/>
      <c r="L47" s="340"/>
      <c r="M47" s="340"/>
      <c r="N47" s="340"/>
      <c r="O47" s="92"/>
      <c r="Q47"/>
      <c r="R47"/>
      <c r="S47"/>
      <c r="T47"/>
      <c r="U47"/>
      <c r="V47"/>
      <c r="W47"/>
      <c r="X47"/>
      <c r="Y47"/>
      <c r="Z47"/>
      <c r="AA47"/>
      <c r="AB47"/>
      <c r="AC47"/>
      <c r="AD47"/>
      <c r="AE47"/>
      <c r="AF47"/>
      <c r="AG47"/>
      <c r="AH47"/>
      <c r="AI47"/>
    </row>
    <row r="48" spans="1:35" s="1" customFormat="1" x14ac:dyDescent="0.3">
      <c r="A48" s="12"/>
      <c r="B48" s="340"/>
      <c r="C48" s="354"/>
      <c r="D48" s="354"/>
      <c r="E48" s="354"/>
      <c r="F48" s="354"/>
      <c r="G48" s="354"/>
      <c r="H48" s="354"/>
      <c r="I48" s="354"/>
      <c r="J48" s="354"/>
      <c r="K48" s="354"/>
      <c r="L48" s="354"/>
      <c r="M48" s="354"/>
      <c r="N48" s="354"/>
      <c r="O48" s="4"/>
      <c r="Q48"/>
      <c r="R48"/>
      <c r="S48"/>
      <c r="T48"/>
      <c r="U48"/>
      <c r="V48"/>
      <c r="W48"/>
      <c r="X48"/>
      <c r="Y48"/>
      <c r="Z48"/>
      <c r="AA48"/>
      <c r="AB48"/>
      <c r="AC48"/>
      <c r="AD48"/>
      <c r="AE48"/>
      <c r="AF48"/>
      <c r="AG48"/>
      <c r="AH48"/>
      <c r="AI48"/>
    </row>
    <row r="49" spans="1:35" s="1" customFormat="1" x14ac:dyDescent="0.3">
      <c r="A49" s="12"/>
      <c r="B49" s="92"/>
      <c r="C49" s="4"/>
      <c r="D49" s="4"/>
      <c r="E49" s="4"/>
      <c r="F49" s="4"/>
      <c r="G49" s="4"/>
      <c r="H49" s="4"/>
      <c r="I49" s="4"/>
      <c r="J49" s="4"/>
      <c r="K49" s="4"/>
      <c r="L49" s="4"/>
      <c r="M49" s="4"/>
      <c r="N49" s="4"/>
      <c r="O49" s="4"/>
      <c r="Q49"/>
      <c r="R49"/>
      <c r="S49"/>
      <c r="T49"/>
      <c r="U49"/>
      <c r="V49"/>
      <c r="W49"/>
      <c r="X49"/>
      <c r="Y49"/>
      <c r="Z49"/>
      <c r="AA49"/>
      <c r="AB49"/>
      <c r="AC49"/>
      <c r="AD49"/>
      <c r="AE49"/>
      <c r="AF49"/>
      <c r="AG49"/>
      <c r="AH49"/>
      <c r="AI49"/>
    </row>
    <row r="50" spans="1:35" s="1" customFormat="1" x14ac:dyDescent="0.3">
      <c r="A50" s="12"/>
      <c r="B50" s="104"/>
      <c r="C50" s="4"/>
      <c r="D50" s="4"/>
      <c r="E50" s="4"/>
      <c r="F50" s="4"/>
      <c r="G50" s="4"/>
      <c r="H50" s="4"/>
      <c r="I50" s="4"/>
      <c r="J50" s="4"/>
      <c r="K50" s="4"/>
      <c r="L50" s="4"/>
      <c r="M50" s="4"/>
      <c r="N50" s="4"/>
      <c r="O50" s="4"/>
      <c r="Q50"/>
      <c r="R50"/>
      <c r="S50"/>
      <c r="T50"/>
      <c r="U50"/>
      <c r="V50"/>
      <c r="W50"/>
      <c r="X50"/>
      <c r="Y50"/>
      <c r="Z50"/>
      <c r="AA50"/>
      <c r="AB50"/>
      <c r="AC50"/>
      <c r="AD50"/>
      <c r="AE50"/>
      <c r="AF50"/>
      <c r="AG50"/>
      <c r="AH50"/>
      <c r="AI50"/>
    </row>
    <row r="51" spans="1:35" s="1" customFormat="1" x14ac:dyDescent="0.3">
      <c r="A51" s="12"/>
      <c r="B51" s="340"/>
      <c r="C51" s="340"/>
      <c r="D51" s="340"/>
      <c r="E51" s="340"/>
      <c r="F51" s="340"/>
      <c r="G51" s="340"/>
      <c r="H51" s="340"/>
      <c r="I51" s="340"/>
      <c r="J51" s="340"/>
      <c r="K51" s="340"/>
      <c r="L51" s="340"/>
      <c r="M51" s="340"/>
      <c r="N51" s="340"/>
      <c r="O51" s="92"/>
      <c r="Q51"/>
      <c r="R51"/>
      <c r="S51"/>
      <c r="T51"/>
      <c r="U51"/>
      <c r="V51"/>
      <c r="W51"/>
      <c r="X51"/>
      <c r="Y51"/>
      <c r="Z51"/>
      <c r="AA51"/>
      <c r="AB51"/>
      <c r="AC51"/>
      <c r="AD51"/>
      <c r="AE51"/>
      <c r="AF51"/>
      <c r="AG51"/>
      <c r="AH51"/>
      <c r="AI51"/>
    </row>
    <row r="52" spans="1:35" s="1" customFormat="1" x14ac:dyDescent="0.3">
      <c r="A52" s="12"/>
      <c r="B52" s="340"/>
      <c r="C52" s="340"/>
      <c r="D52" s="340"/>
      <c r="E52" s="340"/>
      <c r="F52" s="340"/>
      <c r="G52" s="340"/>
      <c r="H52" s="340"/>
      <c r="I52" s="340"/>
      <c r="J52" s="340"/>
      <c r="K52" s="340"/>
      <c r="L52" s="340"/>
      <c r="M52" s="340"/>
      <c r="N52" s="340"/>
      <c r="O52" s="92"/>
      <c r="Q52"/>
      <c r="R52"/>
      <c r="S52"/>
      <c r="T52"/>
      <c r="U52"/>
      <c r="V52"/>
      <c r="W52"/>
      <c r="X52"/>
      <c r="Y52"/>
      <c r="Z52"/>
      <c r="AA52"/>
      <c r="AB52"/>
      <c r="AC52"/>
      <c r="AD52"/>
      <c r="AE52"/>
      <c r="AF52"/>
      <c r="AG52"/>
      <c r="AH52"/>
      <c r="AI52"/>
    </row>
    <row r="53" spans="1:35" s="1" customFormat="1" x14ac:dyDescent="0.3">
      <c r="A53" s="12"/>
      <c r="B53" s="92"/>
      <c r="C53" s="92"/>
      <c r="D53" s="92"/>
      <c r="E53" s="92"/>
      <c r="F53" s="92"/>
      <c r="G53" s="92"/>
      <c r="H53" s="92"/>
      <c r="I53" s="92"/>
      <c r="J53" s="92"/>
      <c r="K53" s="92"/>
      <c r="L53" s="92"/>
      <c r="M53" s="92"/>
      <c r="N53" s="92"/>
      <c r="O53" s="92"/>
      <c r="Q53"/>
      <c r="R53"/>
      <c r="S53"/>
      <c r="T53"/>
      <c r="U53"/>
      <c r="V53"/>
      <c r="W53"/>
      <c r="X53"/>
      <c r="Y53"/>
      <c r="Z53"/>
      <c r="AA53"/>
      <c r="AB53"/>
      <c r="AC53"/>
      <c r="AD53"/>
      <c r="AE53"/>
      <c r="AF53"/>
      <c r="AG53"/>
      <c r="AH53"/>
      <c r="AI53"/>
    </row>
    <row r="54" spans="1:35" s="1" customFormat="1" x14ac:dyDescent="0.3">
      <c r="A54" s="12"/>
      <c r="B54" s="340"/>
      <c r="C54" s="340"/>
      <c r="D54" s="340"/>
      <c r="E54" s="340"/>
      <c r="F54" s="340"/>
      <c r="G54" s="340"/>
      <c r="H54" s="340"/>
      <c r="I54" s="340"/>
      <c r="J54" s="340"/>
      <c r="K54" s="340"/>
      <c r="L54" s="340"/>
      <c r="M54" s="340"/>
      <c r="N54" s="340"/>
      <c r="O54" s="92"/>
      <c r="Q54"/>
      <c r="R54"/>
      <c r="S54"/>
      <c r="T54"/>
      <c r="U54"/>
      <c r="V54"/>
      <c r="W54"/>
      <c r="X54"/>
      <c r="Y54"/>
      <c r="Z54"/>
      <c r="AA54"/>
      <c r="AB54"/>
      <c r="AC54"/>
      <c r="AD54"/>
      <c r="AE54"/>
      <c r="AF54"/>
      <c r="AG54"/>
      <c r="AH54"/>
      <c r="AI54"/>
    </row>
    <row r="55" spans="1:35" s="1" customFormat="1" x14ac:dyDescent="0.3">
      <c r="A55" s="12"/>
      <c r="B55" s="340"/>
      <c r="C55" s="340"/>
      <c r="D55" s="340"/>
      <c r="E55" s="340"/>
      <c r="F55" s="340"/>
      <c r="G55" s="340"/>
      <c r="H55" s="340"/>
      <c r="I55" s="340"/>
      <c r="J55" s="340"/>
      <c r="K55" s="340"/>
      <c r="L55" s="340"/>
      <c r="M55" s="340"/>
      <c r="N55" s="340"/>
      <c r="O55" s="92"/>
      <c r="Q55"/>
      <c r="R55"/>
      <c r="S55"/>
      <c r="T55"/>
      <c r="U55"/>
      <c r="V55"/>
      <c r="W55"/>
      <c r="X55"/>
      <c r="Y55"/>
      <c r="Z55"/>
      <c r="AA55"/>
      <c r="AB55"/>
      <c r="AC55"/>
      <c r="AD55"/>
      <c r="AE55"/>
      <c r="AF55"/>
      <c r="AG55"/>
      <c r="AH55"/>
      <c r="AI55"/>
    </row>
    <row r="70" spans="2:35" s="1" customFormat="1" x14ac:dyDescent="0.3">
      <c r="B70" s="356"/>
      <c r="C70" s="357"/>
      <c r="D70" s="357"/>
      <c r="E70" s="357"/>
      <c r="F70" s="357"/>
      <c r="G70" s="357"/>
      <c r="H70" s="357"/>
      <c r="I70" s="357"/>
      <c r="J70" s="357"/>
      <c r="K70" s="357"/>
      <c r="L70" s="357"/>
      <c r="M70" s="357"/>
      <c r="N70" s="357"/>
      <c r="O70" s="103"/>
      <c r="Q70"/>
      <c r="R70"/>
      <c r="S70"/>
      <c r="T70"/>
      <c r="U70"/>
      <c r="V70"/>
      <c r="W70"/>
      <c r="X70"/>
      <c r="Y70"/>
      <c r="Z70"/>
      <c r="AA70"/>
      <c r="AB70"/>
      <c r="AC70"/>
      <c r="AD70"/>
      <c r="AE70"/>
      <c r="AF70"/>
      <c r="AG70"/>
      <c r="AH70"/>
      <c r="AI70"/>
    </row>
    <row r="73" spans="2:35" s="1" customFormat="1" x14ac:dyDescent="0.3">
      <c r="C73" s="105"/>
      <c r="D73" s="105"/>
      <c r="Q73"/>
      <c r="R73"/>
      <c r="S73"/>
      <c r="T73"/>
      <c r="U73"/>
      <c r="V73"/>
      <c r="W73"/>
      <c r="X73"/>
      <c r="Y73"/>
      <c r="Z73"/>
      <c r="AA73"/>
      <c r="AB73"/>
      <c r="AC73"/>
      <c r="AD73"/>
      <c r="AE73"/>
      <c r="AF73"/>
      <c r="AG73"/>
      <c r="AH73"/>
      <c r="AI73"/>
    </row>
    <row r="74" spans="2:35" s="1" customFormat="1" x14ac:dyDescent="0.3">
      <c r="C74" s="106"/>
      <c r="D74" s="106"/>
      <c r="E74" s="106"/>
      <c r="F74" s="106"/>
      <c r="Q74"/>
      <c r="R74"/>
      <c r="S74"/>
      <c r="T74"/>
      <c r="U74"/>
      <c r="V74"/>
      <c r="W74"/>
      <c r="X74"/>
      <c r="Y74"/>
      <c r="Z74"/>
      <c r="AA74"/>
      <c r="AB74"/>
      <c r="AC74"/>
      <c r="AD74"/>
      <c r="AE74"/>
      <c r="AF74"/>
      <c r="AG74"/>
      <c r="AH74"/>
      <c r="AI74"/>
    </row>
  </sheetData>
  <mergeCells count="32">
    <mergeCell ref="B51:N51"/>
    <mergeCell ref="B52:N52"/>
    <mergeCell ref="B54:N54"/>
    <mergeCell ref="B55:N55"/>
    <mergeCell ref="B70:N70"/>
    <mergeCell ref="B48:N48"/>
    <mergeCell ref="U29:AA29"/>
    <mergeCell ref="B32:M32"/>
    <mergeCell ref="AC32:AI32"/>
    <mergeCell ref="B37:N37"/>
    <mergeCell ref="B38:N38"/>
    <mergeCell ref="B39:N39"/>
    <mergeCell ref="B40:N40"/>
    <mergeCell ref="B41:N41"/>
    <mergeCell ref="B42:N42"/>
    <mergeCell ref="B45:N45"/>
    <mergeCell ref="B47:N47"/>
    <mergeCell ref="C7:G7"/>
    <mergeCell ref="B21:M21"/>
    <mergeCell ref="U22:AA22"/>
    <mergeCell ref="B25:M25"/>
    <mergeCell ref="AC25:AI25"/>
    <mergeCell ref="B5:G5"/>
    <mergeCell ref="U5:AA5"/>
    <mergeCell ref="AC5:AI5"/>
    <mergeCell ref="C6:G6"/>
    <mergeCell ref="C3:N3"/>
    <mergeCell ref="V3:AA3"/>
    <mergeCell ref="AD3:AI3"/>
    <mergeCell ref="H4:I4"/>
    <mergeCell ref="J4:K4"/>
    <mergeCell ref="AD6:AI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74"/>
  <sheetViews>
    <sheetView showGridLines="0" topLeftCell="A3" zoomScaleNormal="100" workbookViewId="0">
      <selection activeCell="F31" sqref="F31"/>
    </sheetView>
  </sheetViews>
  <sheetFormatPr defaultColWidth="9.109375" defaultRowHeight="9.6" x14ac:dyDescent="0.2"/>
  <cols>
    <col min="1" max="1" width="4.109375" style="266" customWidth="1"/>
    <col min="2" max="2" width="29.33203125" style="266" customWidth="1"/>
    <col min="3" max="11" width="8.33203125" style="266" customWidth="1"/>
    <col min="12" max="13" width="5.33203125" style="266" customWidth="1"/>
    <col min="14" max="15" width="27.5546875" style="266" customWidth="1"/>
    <col min="16" max="16" width="4.44140625" style="266" customWidth="1"/>
    <col min="17" max="20" width="0" style="269" hidden="1" customWidth="1"/>
    <col min="21" max="21" width="30.6640625" style="269" customWidth="1"/>
    <col min="22" max="22" width="7.88671875" style="269" customWidth="1"/>
    <col min="23" max="23" width="8" style="269" customWidth="1"/>
    <col min="24" max="24" width="6" style="269" customWidth="1"/>
    <col min="25" max="25" width="5.6640625" style="269" customWidth="1"/>
    <col min="26" max="27" width="6.109375" style="269" customWidth="1"/>
    <col min="28" max="28" width="9.109375" style="269"/>
    <col min="29" max="29" width="30.109375" style="269" customWidth="1"/>
    <col min="30" max="30" width="10.33203125" style="269" customWidth="1"/>
    <col min="31" max="31" width="9.6640625" style="269" customWidth="1"/>
    <col min="32" max="32" width="10" style="269" customWidth="1"/>
    <col min="33" max="33" width="7.88671875" style="269" customWidth="1"/>
    <col min="34" max="34" width="7.109375" style="269" customWidth="1"/>
    <col min="35" max="35" width="7.6640625" style="269" customWidth="1"/>
    <col min="36" max="16384" width="9.109375" style="269"/>
  </cols>
  <sheetData>
    <row r="1" spans="1:35" hidden="1" x14ac:dyDescent="0.2">
      <c r="B1" s="267" t="s">
        <v>702</v>
      </c>
      <c r="C1" s="268" t="s">
        <v>703</v>
      </c>
    </row>
    <row r="2" spans="1:35" hidden="1" x14ac:dyDescent="0.2"/>
    <row r="3" spans="1:35" ht="15" customHeight="1" x14ac:dyDescent="0.2">
      <c r="A3" s="270"/>
      <c r="B3" s="271" t="s">
        <v>0</v>
      </c>
      <c r="C3" s="406" t="s">
        <v>736</v>
      </c>
      <c r="D3" s="410"/>
      <c r="E3" s="410"/>
      <c r="F3" s="410"/>
      <c r="G3" s="410"/>
      <c r="H3" s="410"/>
      <c r="I3" s="410"/>
      <c r="J3" s="410"/>
      <c r="K3" s="410"/>
      <c r="L3" s="410"/>
      <c r="M3" s="410"/>
      <c r="N3" s="407"/>
      <c r="O3" s="272"/>
      <c r="U3" s="273"/>
      <c r="V3" s="402"/>
      <c r="W3" s="403"/>
      <c r="X3" s="403"/>
      <c r="Y3" s="403"/>
      <c r="Z3" s="403"/>
      <c r="AA3" s="403"/>
      <c r="AC3" s="273"/>
      <c r="AD3" s="404"/>
      <c r="AE3" s="405"/>
      <c r="AF3" s="405"/>
      <c r="AG3" s="405"/>
      <c r="AH3" s="405"/>
      <c r="AI3" s="405"/>
    </row>
    <row r="4" spans="1:35" ht="25.5" customHeight="1" x14ac:dyDescent="0.2">
      <c r="A4" s="270"/>
      <c r="B4" s="274"/>
      <c r="C4" s="231">
        <v>2015</v>
      </c>
      <c r="D4" s="231">
        <v>2020</v>
      </c>
      <c r="E4" s="231">
        <v>2030</v>
      </c>
      <c r="F4" s="231">
        <v>2040</v>
      </c>
      <c r="G4" s="231">
        <v>2050</v>
      </c>
      <c r="H4" s="406" t="s">
        <v>79</v>
      </c>
      <c r="I4" s="407"/>
      <c r="J4" s="406" t="s">
        <v>80</v>
      </c>
      <c r="K4" s="407"/>
      <c r="L4" s="231" t="s">
        <v>1</v>
      </c>
      <c r="M4" s="231" t="s">
        <v>2</v>
      </c>
      <c r="N4" s="231" t="s">
        <v>705</v>
      </c>
      <c r="O4" s="275"/>
      <c r="U4" s="276"/>
      <c r="V4" s="272"/>
      <c r="W4" s="272"/>
      <c r="X4" s="272"/>
      <c r="Y4" s="272"/>
      <c r="Z4" s="272"/>
      <c r="AA4" s="272"/>
      <c r="AC4" s="276"/>
      <c r="AD4" s="272"/>
      <c r="AE4" s="272"/>
      <c r="AF4" s="272"/>
      <c r="AG4" s="272"/>
      <c r="AH4" s="272"/>
      <c r="AI4" s="272"/>
    </row>
    <row r="5" spans="1:35" ht="15" customHeight="1" x14ac:dyDescent="0.2">
      <c r="A5" s="270"/>
      <c r="B5" s="408" t="s">
        <v>3</v>
      </c>
      <c r="C5" s="409"/>
      <c r="D5" s="409"/>
      <c r="E5" s="409"/>
      <c r="F5" s="409"/>
      <c r="G5" s="409"/>
      <c r="H5" s="277" t="s">
        <v>81</v>
      </c>
      <c r="I5" s="277" t="s">
        <v>82</v>
      </c>
      <c r="J5" s="277" t="s">
        <v>81</v>
      </c>
      <c r="K5" s="277" t="s">
        <v>82</v>
      </c>
      <c r="L5" s="278"/>
      <c r="M5" s="279"/>
      <c r="N5" s="66"/>
      <c r="O5" s="275"/>
      <c r="U5" s="395"/>
      <c r="V5" s="395"/>
      <c r="W5" s="395"/>
      <c r="X5" s="395"/>
      <c r="Y5" s="395"/>
      <c r="Z5" s="395"/>
      <c r="AA5" s="395"/>
      <c r="AC5" s="395"/>
      <c r="AD5" s="395"/>
      <c r="AE5" s="395"/>
      <c r="AF5" s="395"/>
      <c r="AG5" s="395"/>
      <c r="AH5" s="395"/>
      <c r="AI5" s="395"/>
    </row>
    <row r="6" spans="1:35" ht="15" customHeight="1" x14ac:dyDescent="0.2">
      <c r="A6" s="270"/>
      <c r="B6" s="280" t="s">
        <v>83</v>
      </c>
      <c r="C6" s="401" t="s">
        <v>706</v>
      </c>
      <c r="D6" s="401"/>
      <c r="E6" s="401"/>
      <c r="F6" s="401"/>
      <c r="G6" s="401"/>
      <c r="H6" s="281"/>
      <c r="I6" s="281"/>
      <c r="J6" s="281"/>
      <c r="K6" s="281"/>
      <c r="L6" s="281"/>
      <c r="M6" s="281"/>
      <c r="N6" s="67" t="s">
        <v>707</v>
      </c>
      <c r="O6" s="275"/>
      <c r="U6" s="276"/>
      <c r="V6" s="282"/>
      <c r="W6" s="282"/>
      <c r="X6" s="282"/>
      <c r="Y6" s="282"/>
      <c r="Z6" s="282"/>
      <c r="AA6" s="282"/>
      <c r="AC6" s="276"/>
      <c r="AD6" s="400"/>
      <c r="AE6" s="394"/>
      <c r="AF6" s="394"/>
      <c r="AG6" s="394"/>
      <c r="AH6" s="394"/>
      <c r="AI6" s="394"/>
    </row>
    <row r="7" spans="1:35" ht="19.2" x14ac:dyDescent="0.2">
      <c r="A7" s="270"/>
      <c r="B7" s="280" t="s">
        <v>85</v>
      </c>
      <c r="C7" s="401" t="s">
        <v>737</v>
      </c>
      <c r="D7" s="401"/>
      <c r="E7" s="401"/>
      <c r="F7" s="401"/>
      <c r="G7" s="401"/>
      <c r="H7" s="281"/>
      <c r="I7" s="281"/>
      <c r="J7" s="281"/>
      <c r="K7" s="281"/>
      <c r="L7" s="281"/>
      <c r="M7" s="281"/>
      <c r="N7" s="67" t="s">
        <v>709</v>
      </c>
      <c r="O7" s="275"/>
      <c r="U7" s="276"/>
      <c r="V7" s="282"/>
      <c r="W7" s="282"/>
      <c r="X7" s="283"/>
      <c r="Y7" s="283"/>
      <c r="Z7" s="283"/>
      <c r="AA7" s="282"/>
      <c r="AC7" s="276"/>
      <c r="AD7" s="282"/>
      <c r="AE7" s="282"/>
      <c r="AF7" s="282"/>
      <c r="AG7" s="282"/>
      <c r="AH7" s="282"/>
      <c r="AI7" s="282"/>
    </row>
    <row r="8" spans="1:35" ht="14.4" customHeight="1" x14ac:dyDescent="0.2">
      <c r="A8" s="270"/>
      <c r="B8" s="284" t="s">
        <v>87</v>
      </c>
      <c r="C8" s="281">
        <v>150000</v>
      </c>
      <c r="D8" s="281">
        <v>150000</v>
      </c>
      <c r="E8" s="281">
        <v>150000</v>
      </c>
      <c r="F8" s="281">
        <v>150000</v>
      </c>
      <c r="G8" s="281">
        <v>150000</v>
      </c>
      <c r="H8" s="281">
        <v>150000</v>
      </c>
      <c r="I8" s="281">
        <v>150000</v>
      </c>
      <c r="J8" s="281">
        <v>150000</v>
      </c>
      <c r="K8" s="281">
        <v>150000</v>
      </c>
      <c r="L8" s="281" t="s">
        <v>13</v>
      </c>
      <c r="M8" s="281" t="s">
        <v>738</v>
      </c>
      <c r="N8" s="67"/>
      <c r="O8" s="275"/>
      <c r="U8" s="276"/>
      <c r="V8" s="282"/>
      <c r="W8" s="282"/>
      <c r="X8" s="285"/>
      <c r="Y8" s="285"/>
      <c r="Z8" s="285"/>
      <c r="AA8" s="285"/>
      <c r="AC8" s="276"/>
      <c r="AD8" s="282"/>
      <c r="AE8" s="282"/>
      <c r="AF8" s="282"/>
      <c r="AG8" s="282"/>
      <c r="AH8" s="282"/>
      <c r="AI8" s="282"/>
    </row>
    <row r="9" spans="1:35" ht="13.5" customHeight="1" x14ac:dyDescent="0.2">
      <c r="A9" s="270"/>
      <c r="B9" s="280" t="s">
        <v>88</v>
      </c>
      <c r="C9" s="281" t="s">
        <v>17</v>
      </c>
      <c r="D9" s="281" t="s">
        <v>17</v>
      </c>
      <c r="E9" s="281" t="s">
        <v>17</v>
      </c>
      <c r="F9" s="281" t="s">
        <v>17</v>
      </c>
      <c r="G9" s="281" t="s">
        <v>17</v>
      </c>
      <c r="H9" s="281" t="s">
        <v>17</v>
      </c>
      <c r="I9" s="281" t="s">
        <v>17</v>
      </c>
      <c r="J9" s="281" t="s">
        <v>17</v>
      </c>
      <c r="K9" s="281" t="s">
        <v>17</v>
      </c>
      <c r="L9" s="281"/>
      <c r="M9" s="281"/>
      <c r="N9" s="67"/>
      <c r="O9" s="275"/>
      <c r="U9" s="276"/>
      <c r="V9" s="282"/>
      <c r="W9" s="282"/>
      <c r="X9" s="285"/>
      <c r="Y9" s="285"/>
      <c r="Z9" s="282"/>
      <c r="AA9" s="285"/>
      <c r="AC9" s="276"/>
      <c r="AD9" s="282"/>
      <c r="AE9" s="285"/>
      <c r="AF9" s="285"/>
      <c r="AG9" s="285"/>
      <c r="AH9" s="282"/>
      <c r="AI9" s="282"/>
    </row>
    <row r="10" spans="1:35" ht="14.4" customHeight="1" x14ac:dyDescent="0.2">
      <c r="A10" s="270"/>
      <c r="B10" s="280" t="s">
        <v>89</v>
      </c>
      <c r="C10" s="281">
        <v>180</v>
      </c>
      <c r="D10" s="281">
        <v>175</v>
      </c>
      <c r="E10" s="281">
        <v>170</v>
      </c>
      <c r="F10" s="281">
        <v>150</v>
      </c>
      <c r="G10" s="281">
        <v>150</v>
      </c>
      <c r="H10" s="281">
        <v>150</v>
      </c>
      <c r="I10" s="281">
        <v>150</v>
      </c>
      <c r="J10" s="281">
        <v>150</v>
      </c>
      <c r="K10" s="281">
        <v>150</v>
      </c>
      <c r="L10" s="281" t="s">
        <v>5</v>
      </c>
      <c r="M10" s="281" t="s">
        <v>738</v>
      </c>
      <c r="N10" s="67"/>
      <c r="O10" s="275"/>
      <c r="U10" s="276"/>
      <c r="V10" s="282"/>
      <c r="W10" s="282"/>
      <c r="X10" s="285"/>
      <c r="Y10" s="285"/>
      <c r="Z10" s="285"/>
      <c r="AA10" s="285"/>
      <c r="AC10" s="270"/>
      <c r="AD10" s="285"/>
      <c r="AE10" s="285"/>
      <c r="AF10" s="285"/>
      <c r="AG10" s="285"/>
      <c r="AH10" s="285"/>
      <c r="AI10" s="282"/>
    </row>
    <row r="11" spans="1:35" ht="14.4" customHeight="1" x14ac:dyDescent="0.2">
      <c r="A11" s="270"/>
      <c r="B11" s="286" t="s">
        <v>90</v>
      </c>
      <c r="C11" s="287">
        <v>0.99</v>
      </c>
      <c r="D11" s="287">
        <v>0.99</v>
      </c>
      <c r="E11" s="287">
        <v>0.99</v>
      </c>
      <c r="F11" s="287">
        <v>0.99</v>
      </c>
      <c r="G11" s="287">
        <v>0.99</v>
      </c>
      <c r="H11" s="287">
        <v>0.99</v>
      </c>
      <c r="I11" s="287">
        <v>0.99</v>
      </c>
      <c r="J11" s="287">
        <v>0.99</v>
      </c>
      <c r="K11" s="287">
        <v>0.99</v>
      </c>
      <c r="L11" s="288"/>
      <c r="M11" s="281" t="s">
        <v>738</v>
      </c>
      <c r="N11" s="67"/>
      <c r="O11" s="275"/>
      <c r="U11" s="276"/>
      <c r="V11" s="282"/>
      <c r="W11" s="282"/>
      <c r="X11" s="285"/>
      <c r="Y11" s="285"/>
      <c r="Z11" s="285"/>
      <c r="AA11" s="285"/>
      <c r="AC11" s="270"/>
      <c r="AD11" s="285"/>
      <c r="AE11" s="285"/>
      <c r="AF11" s="285"/>
      <c r="AG11" s="285"/>
      <c r="AH11" s="285"/>
      <c r="AI11" s="282"/>
    </row>
    <row r="12" spans="1:35" ht="14.4" customHeight="1" x14ac:dyDescent="0.2">
      <c r="A12" s="270"/>
      <c r="B12" s="289" t="s">
        <v>711</v>
      </c>
      <c r="C12" s="287">
        <v>0.99</v>
      </c>
      <c r="D12" s="287">
        <v>0.99</v>
      </c>
      <c r="E12" s="287">
        <v>0.99</v>
      </c>
      <c r="F12" s="287">
        <v>0.99</v>
      </c>
      <c r="G12" s="287">
        <v>0.99</v>
      </c>
      <c r="H12" s="287">
        <v>0.98</v>
      </c>
      <c r="I12" s="287">
        <v>0.99</v>
      </c>
      <c r="J12" s="287">
        <v>0.99</v>
      </c>
      <c r="K12" s="287">
        <v>0.99</v>
      </c>
      <c r="L12" s="281"/>
      <c r="M12" s="281" t="s">
        <v>738</v>
      </c>
      <c r="N12" s="67"/>
      <c r="O12" s="275"/>
      <c r="U12" s="276"/>
      <c r="V12" s="282"/>
      <c r="W12" s="282"/>
      <c r="X12" s="285"/>
      <c r="Y12" s="285"/>
      <c r="Z12" s="285"/>
      <c r="AA12" s="285"/>
      <c r="AC12" s="276"/>
      <c r="AD12" s="282"/>
      <c r="AE12" s="282"/>
      <c r="AF12" s="282"/>
      <c r="AG12" s="282"/>
      <c r="AH12" s="282"/>
      <c r="AI12" s="282"/>
    </row>
    <row r="13" spans="1:35" ht="14.4" customHeight="1" x14ac:dyDescent="0.2">
      <c r="A13" s="270"/>
      <c r="B13" s="289" t="s">
        <v>92</v>
      </c>
      <c r="C13" s="245" t="s">
        <v>712</v>
      </c>
      <c r="D13" s="245" t="s">
        <v>712</v>
      </c>
      <c r="E13" s="245" t="s">
        <v>712</v>
      </c>
      <c r="F13" s="245" t="s">
        <v>712</v>
      </c>
      <c r="G13" s="245" t="s">
        <v>712</v>
      </c>
      <c r="H13" s="245" t="s">
        <v>712</v>
      </c>
      <c r="I13" s="245" t="s">
        <v>712</v>
      </c>
      <c r="J13" s="245" t="s">
        <v>712</v>
      </c>
      <c r="K13" s="245" t="s">
        <v>712</v>
      </c>
      <c r="L13" s="281"/>
      <c r="M13" s="281" t="s">
        <v>738</v>
      </c>
      <c r="N13" s="67"/>
      <c r="O13" s="275"/>
      <c r="U13" s="276"/>
      <c r="V13" s="282"/>
      <c r="W13" s="282"/>
      <c r="X13" s="285"/>
      <c r="Y13" s="285"/>
      <c r="Z13" s="285"/>
      <c r="AA13" s="285"/>
      <c r="AC13" s="276"/>
      <c r="AD13" s="282"/>
      <c r="AE13" s="282"/>
      <c r="AF13" s="282"/>
      <c r="AG13" s="282"/>
      <c r="AH13" s="282"/>
      <c r="AI13" s="282"/>
    </row>
    <row r="14" spans="1:35" ht="14.4" customHeight="1" x14ac:dyDescent="0.2">
      <c r="A14" s="270"/>
      <c r="B14" s="286" t="s">
        <v>713</v>
      </c>
      <c r="C14" s="117" t="s">
        <v>714</v>
      </c>
      <c r="D14" s="117" t="s">
        <v>714</v>
      </c>
      <c r="E14" s="117" t="s">
        <v>714</v>
      </c>
      <c r="F14" s="117" t="s">
        <v>714</v>
      </c>
      <c r="G14" s="117" t="s">
        <v>714</v>
      </c>
      <c r="H14" s="117" t="s">
        <v>714</v>
      </c>
      <c r="I14" s="117" t="s">
        <v>714</v>
      </c>
      <c r="J14" s="117" t="s">
        <v>714</v>
      </c>
      <c r="K14" s="117" t="s">
        <v>714</v>
      </c>
      <c r="L14" s="281" t="s">
        <v>8</v>
      </c>
      <c r="M14" s="281"/>
      <c r="N14" s="67"/>
      <c r="O14" s="275"/>
      <c r="U14" s="276"/>
      <c r="V14" s="282"/>
      <c r="W14" s="282"/>
      <c r="X14" s="285"/>
      <c r="Y14" s="285"/>
      <c r="Z14" s="285"/>
      <c r="AA14" s="285"/>
      <c r="AC14" s="276"/>
      <c r="AD14" s="282"/>
      <c r="AE14" s="282"/>
      <c r="AF14" s="282"/>
      <c r="AG14" s="282"/>
      <c r="AH14" s="282"/>
      <c r="AI14" s="282"/>
    </row>
    <row r="15" spans="1:35" ht="14.4" customHeight="1" x14ac:dyDescent="0.2">
      <c r="A15" s="270"/>
      <c r="B15" s="286" t="s">
        <v>94</v>
      </c>
      <c r="C15" s="117" t="s">
        <v>714</v>
      </c>
      <c r="D15" s="117" t="s">
        <v>714</v>
      </c>
      <c r="E15" s="117" t="s">
        <v>714</v>
      </c>
      <c r="F15" s="117" t="s">
        <v>714</v>
      </c>
      <c r="G15" s="117" t="s">
        <v>714</v>
      </c>
      <c r="H15" s="117" t="s">
        <v>714</v>
      </c>
      <c r="I15" s="117" t="s">
        <v>714</v>
      </c>
      <c r="J15" s="117" t="s">
        <v>714</v>
      </c>
      <c r="K15" s="117" t="s">
        <v>714</v>
      </c>
      <c r="L15" s="281"/>
      <c r="M15" s="281"/>
      <c r="N15" s="67" t="s">
        <v>715</v>
      </c>
      <c r="O15" s="275"/>
      <c r="U15" s="276"/>
      <c r="V15" s="282"/>
      <c r="W15" s="282"/>
      <c r="X15" s="285"/>
      <c r="Y15" s="285"/>
      <c r="Z15" s="285"/>
      <c r="AA15" s="285"/>
      <c r="AC15" s="276"/>
      <c r="AD15" s="282"/>
      <c r="AE15" s="282"/>
      <c r="AF15" s="282"/>
      <c r="AG15" s="282"/>
      <c r="AH15" s="282"/>
      <c r="AI15" s="282"/>
    </row>
    <row r="16" spans="1:35" ht="14.4" customHeight="1" x14ac:dyDescent="0.2">
      <c r="A16" s="270"/>
      <c r="B16" s="286" t="s">
        <v>95</v>
      </c>
      <c r="C16" s="117">
        <v>0</v>
      </c>
      <c r="D16" s="117">
        <v>0</v>
      </c>
      <c r="E16" s="117">
        <v>0</v>
      </c>
      <c r="F16" s="117">
        <v>0</v>
      </c>
      <c r="G16" s="117">
        <v>0</v>
      </c>
      <c r="H16" s="117">
        <v>0</v>
      </c>
      <c r="I16" s="117">
        <v>0</v>
      </c>
      <c r="J16" s="117">
        <v>0</v>
      </c>
      <c r="K16" s="117">
        <v>0</v>
      </c>
      <c r="L16" s="281"/>
      <c r="M16" s="281"/>
      <c r="N16" s="67"/>
      <c r="O16" s="275"/>
      <c r="U16" s="276"/>
      <c r="V16" s="282"/>
      <c r="W16" s="282"/>
      <c r="X16" s="285"/>
      <c r="Y16" s="285"/>
      <c r="Z16" s="285"/>
      <c r="AA16" s="285"/>
      <c r="AC16" s="276"/>
      <c r="AD16" s="282"/>
      <c r="AE16" s="282"/>
      <c r="AF16" s="282"/>
      <c r="AG16" s="282"/>
      <c r="AH16" s="282"/>
      <c r="AI16" s="282"/>
    </row>
    <row r="17" spans="1:35" ht="14.4" customHeight="1" x14ac:dyDescent="0.2">
      <c r="A17" s="270"/>
      <c r="B17" s="286" t="s">
        <v>96</v>
      </c>
      <c r="C17" s="281" t="s">
        <v>17</v>
      </c>
      <c r="D17" s="281" t="s">
        <v>17</v>
      </c>
      <c r="E17" s="281" t="s">
        <v>17</v>
      </c>
      <c r="F17" s="281" t="s">
        <v>17</v>
      </c>
      <c r="G17" s="281" t="s">
        <v>17</v>
      </c>
      <c r="H17" s="281" t="s">
        <v>17</v>
      </c>
      <c r="I17" s="281" t="s">
        <v>17</v>
      </c>
      <c r="J17" s="281" t="s">
        <v>17</v>
      </c>
      <c r="K17" s="281" t="s">
        <v>17</v>
      </c>
      <c r="L17" s="281" t="s">
        <v>10</v>
      </c>
      <c r="M17" s="281"/>
      <c r="N17" s="67"/>
      <c r="O17" s="275"/>
      <c r="U17" s="276"/>
      <c r="V17" s="282"/>
      <c r="W17" s="282"/>
      <c r="X17" s="285"/>
      <c r="Y17" s="285"/>
      <c r="Z17" s="285"/>
      <c r="AA17" s="285"/>
      <c r="AC17" s="276"/>
      <c r="AD17" s="282"/>
      <c r="AE17" s="282"/>
      <c r="AF17" s="282"/>
      <c r="AG17" s="282"/>
      <c r="AH17" s="282"/>
      <c r="AI17" s="282"/>
    </row>
    <row r="18" spans="1:35" ht="14.4" customHeight="1" x14ac:dyDescent="0.2">
      <c r="A18" s="270"/>
      <c r="B18" s="286" t="s">
        <v>6</v>
      </c>
      <c r="C18" s="281">
        <v>100</v>
      </c>
      <c r="D18" s="281">
        <v>100</v>
      </c>
      <c r="E18" s="281">
        <v>100</v>
      </c>
      <c r="F18" s="281">
        <v>100</v>
      </c>
      <c r="G18" s="281">
        <v>100</v>
      </c>
      <c r="H18" s="281">
        <v>100</v>
      </c>
      <c r="I18" s="281">
        <v>100</v>
      </c>
      <c r="J18" s="281">
        <v>100</v>
      </c>
      <c r="K18" s="281">
        <v>100</v>
      </c>
      <c r="L18" s="281"/>
      <c r="M18" s="281">
        <v>57</v>
      </c>
      <c r="N18" s="67"/>
      <c r="O18" s="275"/>
      <c r="U18" s="276"/>
      <c r="V18" s="282"/>
      <c r="W18" s="282"/>
      <c r="X18" s="285"/>
      <c r="Y18" s="285"/>
      <c r="Z18" s="285"/>
      <c r="AA18" s="285"/>
      <c r="AC18" s="276"/>
      <c r="AD18" s="282"/>
      <c r="AE18" s="282"/>
      <c r="AF18" s="282"/>
      <c r="AG18" s="282"/>
      <c r="AH18" s="282"/>
      <c r="AI18" s="282"/>
    </row>
    <row r="19" spans="1:35" ht="14.4" customHeight="1" x14ac:dyDescent="0.2">
      <c r="A19" s="270"/>
      <c r="B19" s="286" t="s">
        <v>7</v>
      </c>
      <c r="C19" s="281" t="s">
        <v>17</v>
      </c>
      <c r="D19" s="281" t="s">
        <v>17</v>
      </c>
      <c r="E19" s="281" t="s">
        <v>17</v>
      </c>
      <c r="F19" s="281" t="s">
        <v>17</v>
      </c>
      <c r="G19" s="281" t="s">
        <v>17</v>
      </c>
      <c r="H19" s="281" t="s">
        <v>17</v>
      </c>
      <c r="I19" s="281" t="s">
        <v>17</v>
      </c>
      <c r="J19" s="281" t="s">
        <v>17</v>
      </c>
      <c r="K19" s="281" t="s">
        <v>17</v>
      </c>
      <c r="L19" s="281" t="s">
        <v>14</v>
      </c>
      <c r="M19" s="281"/>
      <c r="N19" s="67"/>
      <c r="O19" s="275"/>
      <c r="U19" s="276"/>
      <c r="V19" s="282"/>
      <c r="W19" s="282"/>
      <c r="X19" s="285"/>
      <c r="Y19" s="285"/>
      <c r="Z19" s="285"/>
      <c r="AA19" s="285"/>
      <c r="AC19" s="276"/>
      <c r="AD19" s="282"/>
      <c r="AE19" s="282"/>
      <c r="AF19" s="282"/>
      <c r="AG19" s="282"/>
      <c r="AH19" s="282"/>
      <c r="AI19" s="282"/>
    </row>
    <row r="20" spans="1:35" ht="14.4" customHeight="1" x14ac:dyDescent="0.2">
      <c r="A20" s="270"/>
      <c r="B20" s="290"/>
      <c r="C20" s="281"/>
      <c r="D20" s="281"/>
      <c r="E20" s="281"/>
      <c r="F20" s="281"/>
      <c r="G20" s="281"/>
      <c r="H20" s="281"/>
      <c r="I20" s="281"/>
      <c r="J20" s="281"/>
      <c r="K20" s="281"/>
      <c r="L20" s="281"/>
      <c r="M20" s="281"/>
      <c r="N20" s="67"/>
      <c r="O20" s="275"/>
      <c r="U20" s="276"/>
      <c r="V20" s="282"/>
      <c r="W20" s="282"/>
      <c r="X20" s="285"/>
      <c r="Y20" s="285"/>
      <c r="Z20" s="285"/>
      <c r="AA20" s="285"/>
      <c r="AC20" s="276"/>
      <c r="AD20" s="282"/>
      <c r="AE20" s="282"/>
      <c r="AF20" s="282"/>
      <c r="AG20" s="282"/>
      <c r="AH20" s="282"/>
      <c r="AI20" s="282"/>
    </row>
    <row r="21" spans="1:35" ht="14.4" customHeight="1" x14ac:dyDescent="0.2">
      <c r="A21" s="270"/>
      <c r="B21" s="366" t="s">
        <v>9</v>
      </c>
      <c r="C21" s="367"/>
      <c r="D21" s="367"/>
      <c r="E21" s="367"/>
      <c r="F21" s="367"/>
      <c r="G21" s="367"/>
      <c r="H21" s="367"/>
      <c r="I21" s="367"/>
      <c r="J21" s="367"/>
      <c r="K21" s="367"/>
      <c r="L21" s="367"/>
      <c r="M21" s="396"/>
      <c r="N21" s="67" t="s">
        <v>716</v>
      </c>
      <c r="O21" s="275"/>
      <c r="U21" s="276"/>
      <c r="V21" s="282"/>
      <c r="W21" s="282"/>
      <c r="X21" s="285"/>
      <c r="Y21" s="285"/>
      <c r="Z21" s="285"/>
      <c r="AA21" s="285"/>
      <c r="AC21" s="276"/>
      <c r="AD21" s="282"/>
      <c r="AE21" s="282"/>
      <c r="AF21" s="282"/>
      <c r="AG21" s="282"/>
      <c r="AH21" s="282"/>
      <c r="AI21" s="282"/>
    </row>
    <row r="22" spans="1:35" ht="14.4" customHeight="1" x14ac:dyDescent="0.2">
      <c r="A22" s="270"/>
      <c r="B22" s="280" t="s">
        <v>97</v>
      </c>
      <c r="C22" s="117">
        <v>3.3</v>
      </c>
      <c r="D22" s="117">
        <v>3.3</v>
      </c>
      <c r="E22" s="117">
        <v>3.3</v>
      </c>
      <c r="F22" s="117">
        <v>3.3</v>
      </c>
      <c r="G22" s="117">
        <v>3.3</v>
      </c>
      <c r="H22" s="117">
        <v>3.3</v>
      </c>
      <c r="I22" s="117">
        <v>3.3</v>
      </c>
      <c r="J22" s="117">
        <v>3.3</v>
      </c>
      <c r="K22" s="117">
        <v>3.3</v>
      </c>
      <c r="L22" s="281" t="s">
        <v>15</v>
      </c>
      <c r="M22" s="281"/>
      <c r="N22" s="61"/>
      <c r="O22" s="275"/>
      <c r="U22" s="395"/>
      <c r="V22" s="394"/>
      <c r="W22" s="394"/>
      <c r="X22" s="394"/>
      <c r="Y22" s="394"/>
      <c r="Z22" s="394"/>
      <c r="AA22" s="394"/>
      <c r="AC22" s="276"/>
      <c r="AD22" s="282"/>
      <c r="AE22" s="282"/>
      <c r="AF22" s="282"/>
      <c r="AG22" s="282"/>
      <c r="AH22" s="282"/>
      <c r="AI22" s="282"/>
    </row>
    <row r="23" spans="1:35" ht="15" customHeight="1" x14ac:dyDescent="0.2">
      <c r="A23" s="270"/>
      <c r="B23" s="286" t="s">
        <v>98</v>
      </c>
      <c r="C23" s="117">
        <v>6.7</v>
      </c>
      <c r="D23" s="117">
        <v>6.7</v>
      </c>
      <c r="E23" s="117">
        <v>6.7</v>
      </c>
      <c r="F23" s="117">
        <v>6.7</v>
      </c>
      <c r="G23" s="117">
        <v>6.7</v>
      </c>
      <c r="H23" s="117">
        <v>6.7</v>
      </c>
      <c r="I23" s="117">
        <v>6.7</v>
      </c>
      <c r="J23" s="117">
        <v>6.7</v>
      </c>
      <c r="K23" s="117">
        <v>6.7</v>
      </c>
      <c r="L23" s="281"/>
      <c r="M23" s="281"/>
      <c r="N23" s="61"/>
      <c r="O23" s="275"/>
      <c r="U23" s="276"/>
      <c r="V23" s="282"/>
      <c r="W23" s="285"/>
      <c r="X23" s="285"/>
      <c r="Y23" s="285"/>
      <c r="Z23" s="285"/>
      <c r="AA23" s="285"/>
      <c r="AC23" s="276"/>
      <c r="AD23" s="282"/>
      <c r="AE23" s="282"/>
      <c r="AF23" s="282"/>
      <c r="AG23" s="282"/>
      <c r="AH23" s="282"/>
      <c r="AI23" s="282"/>
    </row>
    <row r="24" spans="1:35" x14ac:dyDescent="0.2">
      <c r="A24" s="270"/>
      <c r="B24" s="288"/>
      <c r="C24" s="281"/>
      <c r="D24" s="281"/>
      <c r="E24" s="281"/>
      <c r="F24" s="281"/>
      <c r="G24" s="281"/>
      <c r="H24" s="281"/>
      <c r="I24" s="281"/>
      <c r="J24" s="281"/>
      <c r="K24" s="281"/>
      <c r="L24" s="281"/>
      <c r="M24" s="281"/>
      <c r="N24" s="67"/>
      <c r="O24" s="275"/>
      <c r="U24" s="276"/>
      <c r="V24" s="282"/>
      <c r="W24" s="285"/>
      <c r="X24" s="285"/>
      <c r="Y24" s="285"/>
      <c r="Z24" s="285"/>
      <c r="AA24" s="285"/>
      <c r="AC24" s="276"/>
      <c r="AD24" s="291"/>
      <c r="AE24" s="291"/>
      <c r="AF24" s="291"/>
      <c r="AG24" s="291"/>
      <c r="AH24" s="282"/>
      <c r="AI24" s="282"/>
    </row>
    <row r="25" spans="1:35" x14ac:dyDescent="0.2">
      <c r="A25" s="270"/>
      <c r="B25" s="366" t="s">
        <v>99</v>
      </c>
      <c r="C25" s="367"/>
      <c r="D25" s="367"/>
      <c r="E25" s="367"/>
      <c r="F25" s="367"/>
      <c r="G25" s="367"/>
      <c r="H25" s="367"/>
      <c r="I25" s="367"/>
      <c r="J25" s="367"/>
      <c r="K25" s="367"/>
      <c r="L25" s="367"/>
      <c r="M25" s="396"/>
      <c r="N25" s="66"/>
      <c r="O25" s="275"/>
      <c r="U25" s="276"/>
      <c r="V25" s="282"/>
      <c r="W25" s="285"/>
      <c r="X25" s="285"/>
      <c r="Y25" s="285"/>
      <c r="Z25" s="285"/>
      <c r="AA25" s="285"/>
      <c r="AC25" s="395"/>
      <c r="AD25" s="395"/>
      <c r="AE25" s="395"/>
      <c r="AF25" s="395"/>
      <c r="AG25" s="395"/>
      <c r="AH25" s="395"/>
      <c r="AI25" s="395"/>
    </row>
    <row r="26" spans="1:35" ht="14.4" customHeight="1" x14ac:dyDescent="0.2">
      <c r="A26" s="270"/>
      <c r="B26" s="286" t="s">
        <v>164</v>
      </c>
      <c r="C26" s="281">
        <v>3.0000000000000001E-3</v>
      </c>
      <c r="D26" s="281">
        <v>3.0000000000000001E-3</v>
      </c>
      <c r="E26" s="281">
        <v>2E-3</v>
      </c>
      <c r="F26" s="281">
        <v>1.5E-3</v>
      </c>
      <c r="G26" s="281">
        <v>1.1999999999999999E-3</v>
      </c>
      <c r="H26" s="281">
        <v>3.0000000000000001E-3</v>
      </c>
      <c r="I26" s="281">
        <v>3.0000000000000001E-3</v>
      </c>
      <c r="J26" s="281">
        <v>1.8E-3</v>
      </c>
      <c r="K26" s="281">
        <v>1E-3</v>
      </c>
      <c r="L26" s="281"/>
      <c r="M26" s="269">
        <v>59</v>
      </c>
      <c r="N26" s="67"/>
      <c r="O26" s="275"/>
      <c r="U26" s="276"/>
      <c r="V26" s="282"/>
      <c r="W26" s="285"/>
      <c r="X26" s="285"/>
      <c r="Y26" s="285"/>
      <c r="Z26" s="285"/>
      <c r="AA26" s="285"/>
      <c r="AC26" s="273"/>
      <c r="AD26" s="273"/>
      <c r="AE26" s="273"/>
      <c r="AF26" s="273"/>
      <c r="AG26" s="273"/>
      <c r="AH26" s="273"/>
      <c r="AI26" s="273"/>
    </row>
    <row r="27" spans="1:35" ht="14.4" customHeight="1" x14ac:dyDescent="0.2">
      <c r="A27" s="270"/>
      <c r="B27" s="286" t="s">
        <v>739</v>
      </c>
      <c r="C27" s="266">
        <v>8.9999999999999998E-4</v>
      </c>
      <c r="D27" s="266">
        <v>8.9999999999999998E-4</v>
      </c>
      <c r="E27" s="266">
        <v>5.9999999999999995E-4</v>
      </c>
      <c r="F27" s="266">
        <v>5.0000000000000001E-4</v>
      </c>
      <c r="G27" s="266">
        <v>4.0000000000000002E-4</v>
      </c>
      <c r="H27" s="266">
        <v>8.9999999999999998E-4</v>
      </c>
      <c r="I27" s="266">
        <v>8.9999999999999998E-4</v>
      </c>
      <c r="J27" s="266">
        <v>8.9999999999999998E-4</v>
      </c>
      <c r="K27" s="266">
        <v>8.9999999999999998E-4</v>
      </c>
      <c r="L27" s="281"/>
      <c r="M27" s="269">
        <v>59</v>
      </c>
      <c r="N27" s="67"/>
      <c r="O27" s="275"/>
      <c r="U27" s="276"/>
      <c r="V27" s="282"/>
      <c r="W27" s="285"/>
      <c r="X27" s="285"/>
      <c r="Y27" s="285"/>
      <c r="Z27" s="285"/>
      <c r="AA27" s="285"/>
      <c r="AC27" s="273"/>
      <c r="AD27" s="273"/>
      <c r="AE27" s="273"/>
      <c r="AF27" s="273"/>
      <c r="AG27" s="273"/>
      <c r="AH27" s="273"/>
      <c r="AI27" s="273"/>
    </row>
    <row r="28" spans="1:35" ht="14.4" customHeight="1" x14ac:dyDescent="0.2">
      <c r="A28" s="270"/>
      <c r="B28" s="286" t="s">
        <v>740</v>
      </c>
      <c r="C28" s="281">
        <v>1.8E-3</v>
      </c>
      <c r="D28" s="281">
        <v>1.8E-3</v>
      </c>
      <c r="E28" s="281">
        <v>1.1999999999999999E-3</v>
      </c>
      <c r="F28" s="281">
        <v>8.9999999999999998E-4</v>
      </c>
      <c r="G28" s="281">
        <v>6.9999999999999999E-4</v>
      </c>
      <c r="H28" s="281">
        <v>1.8E-3</v>
      </c>
      <c r="I28" s="281">
        <v>1.8E-3</v>
      </c>
      <c r="J28" s="281">
        <v>1.8E-3</v>
      </c>
      <c r="K28" s="281">
        <v>1.8E-3</v>
      </c>
      <c r="L28" s="281"/>
      <c r="M28" s="269">
        <v>59</v>
      </c>
      <c r="N28" s="67"/>
      <c r="O28" s="275"/>
      <c r="U28" s="276"/>
      <c r="V28" s="282"/>
      <c r="W28" s="285"/>
      <c r="X28" s="285"/>
      <c r="Y28" s="285"/>
      <c r="Z28" s="282"/>
      <c r="AA28" s="285"/>
      <c r="AC28" s="276"/>
      <c r="AD28" s="282"/>
      <c r="AE28" s="282"/>
      <c r="AF28" s="282"/>
      <c r="AG28" s="282"/>
      <c r="AH28" s="282"/>
      <c r="AI28" s="282"/>
    </row>
    <row r="29" spans="1:35" ht="16.5" customHeight="1" x14ac:dyDescent="0.2">
      <c r="A29" s="270"/>
      <c r="B29" s="230" t="s">
        <v>248</v>
      </c>
      <c r="C29" s="281">
        <f t="shared" ref="C29:K29" si="0">0.02*C26</f>
        <v>6.0000000000000002E-5</v>
      </c>
      <c r="D29" s="281">
        <f t="shared" si="0"/>
        <v>6.0000000000000002E-5</v>
      </c>
      <c r="E29" s="281">
        <f t="shared" si="0"/>
        <v>4.0000000000000003E-5</v>
      </c>
      <c r="F29" s="281">
        <f t="shared" si="0"/>
        <v>3.0000000000000001E-5</v>
      </c>
      <c r="G29" s="281">
        <f t="shared" si="0"/>
        <v>2.3999999999999997E-5</v>
      </c>
      <c r="H29" s="281">
        <f t="shared" si="0"/>
        <v>6.0000000000000002E-5</v>
      </c>
      <c r="I29" s="281">
        <f t="shared" si="0"/>
        <v>6.0000000000000002E-5</v>
      </c>
      <c r="J29" s="281">
        <f t="shared" si="0"/>
        <v>3.6000000000000001E-5</v>
      </c>
      <c r="K29" s="281">
        <f t="shared" si="0"/>
        <v>2.0000000000000002E-5</v>
      </c>
      <c r="L29" s="281" t="s">
        <v>102</v>
      </c>
      <c r="M29" s="281">
        <v>57</v>
      </c>
      <c r="N29" s="67"/>
      <c r="O29" s="275"/>
      <c r="U29" s="395"/>
      <c r="V29" s="395"/>
      <c r="W29" s="395"/>
      <c r="X29" s="395"/>
      <c r="Y29" s="395"/>
      <c r="Z29" s="395"/>
      <c r="AA29" s="395"/>
      <c r="AC29" s="276"/>
      <c r="AD29" s="292"/>
      <c r="AE29" s="292"/>
      <c r="AF29" s="292"/>
      <c r="AG29" s="292"/>
      <c r="AH29" s="282"/>
      <c r="AI29" s="282"/>
    </row>
    <row r="30" spans="1:35" ht="16.5" customHeight="1" x14ac:dyDescent="0.2">
      <c r="A30" s="270"/>
      <c r="B30" s="286" t="s">
        <v>249</v>
      </c>
      <c r="C30" s="281">
        <f t="shared" ref="C30:K30" si="1">C29/2</f>
        <v>3.0000000000000001E-5</v>
      </c>
      <c r="D30" s="281">
        <f t="shared" si="1"/>
        <v>3.0000000000000001E-5</v>
      </c>
      <c r="E30" s="281">
        <f t="shared" si="1"/>
        <v>2.0000000000000002E-5</v>
      </c>
      <c r="F30" s="281">
        <f t="shared" si="1"/>
        <v>1.5E-5</v>
      </c>
      <c r="G30" s="281">
        <f t="shared" si="1"/>
        <v>1.1999999999999999E-5</v>
      </c>
      <c r="H30" s="281">
        <f t="shared" si="1"/>
        <v>3.0000000000000001E-5</v>
      </c>
      <c r="I30" s="281">
        <f t="shared" si="1"/>
        <v>3.0000000000000001E-5</v>
      </c>
      <c r="J30" s="281">
        <f t="shared" si="1"/>
        <v>1.8E-5</v>
      </c>
      <c r="K30" s="281">
        <f t="shared" si="1"/>
        <v>1.0000000000000001E-5</v>
      </c>
      <c r="L30" s="281" t="s">
        <v>107</v>
      </c>
      <c r="M30" s="281"/>
      <c r="N30" s="67"/>
      <c r="O30" s="275"/>
      <c r="U30" s="273"/>
      <c r="V30" s="273"/>
      <c r="W30" s="273"/>
      <c r="X30" s="273"/>
      <c r="Y30" s="273"/>
      <c r="Z30" s="273"/>
      <c r="AA30" s="273"/>
      <c r="AC30" s="276"/>
      <c r="AD30" s="292"/>
      <c r="AE30" s="292"/>
      <c r="AF30" s="292"/>
      <c r="AG30" s="292"/>
      <c r="AH30" s="282"/>
      <c r="AI30" s="282"/>
    </row>
    <row r="31" spans="1:35" ht="16.5" customHeight="1" x14ac:dyDescent="0.2">
      <c r="A31" s="270"/>
      <c r="B31" s="288"/>
      <c r="C31" s="281"/>
      <c r="D31" s="281"/>
      <c r="E31" s="281"/>
      <c r="F31" s="281"/>
      <c r="G31" s="281"/>
      <c r="H31" s="281"/>
      <c r="I31" s="281"/>
      <c r="J31" s="281"/>
      <c r="K31" s="281"/>
      <c r="L31" s="281"/>
      <c r="M31" s="281"/>
      <c r="N31" s="67"/>
      <c r="O31" s="275"/>
      <c r="U31" s="273"/>
      <c r="V31" s="273"/>
      <c r="W31" s="273"/>
      <c r="X31" s="273"/>
      <c r="Y31" s="273"/>
      <c r="Z31" s="273"/>
      <c r="AA31" s="273"/>
      <c r="AC31" s="276"/>
      <c r="AD31" s="292"/>
      <c r="AE31" s="292"/>
      <c r="AF31" s="292"/>
      <c r="AG31" s="292"/>
      <c r="AH31" s="282"/>
      <c r="AI31" s="282"/>
    </row>
    <row r="32" spans="1:35" ht="15" customHeight="1" x14ac:dyDescent="0.2">
      <c r="A32" s="270"/>
      <c r="B32" s="366" t="s">
        <v>104</v>
      </c>
      <c r="C32" s="367"/>
      <c r="D32" s="367"/>
      <c r="E32" s="367"/>
      <c r="F32" s="367"/>
      <c r="G32" s="367"/>
      <c r="H32" s="367"/>
      <c r="I32" s="367"/>
      <c r="J32" s="367"/>
      <c r="K32" s="367"/>
      <c r="L32" s="367"/>
      <c r="M32" s="396"/>
      <c r="N32" s="67" t="s">
        <v>720</v>
      </c>
      <c r="O32" s="275"/>
      <c r="U32" s="276"/>
      <c r="V32" s="291"/>
      <c r="W32" s="291"/>
      <c r="X32" s="282"/>
      <c r="Y32" s="282"/>
      <c r="Z32" s="282"/>
      <c r="AA32" s="285"/>
      <c r="AC32" s="395"/>
      <c r="AD32" s="395"/>
      <c r="AE32" s="395"/>
      <c r="AF32" s="395"/>
      <c r="AG32" s="395"/>
      <c r="AH32" s="395"/>
      <c r="AI32" s="395"/>
    </row>
    <row r="33" spans="1:35" ht="15" customHeight="1" x14ac:dyDescent="0.2">
      <c r="A33" s="270"/>
      <c r="B33" s="230" t="s">
        <v>741</v>
      </c>
      <c r="C33" s="117">
        <v>33.299999999999997</v>
      </c>
      <c r="D33" s="117">
        <v>33.299999999999997</v>
      </c>
      <c r="E33" s="117">
        <v>33.299999999999997</v>
      </c>
      <c r="F33" s="117">
        <v>33.299999999999997</v>
      </c>
      <c r="G33" s="117">
        <v>33.299999999999997</v>
      </c>
      <c r="H33" s="117">
        <v>33.299999999999997</v>
      </c>
      <c r="I33" s="117">
        <v>33.299999999999997</v>
      </c>
      <c r="J33" s="117">
        <v>33.299999999999997</v>
      </c>
      <c r="K33" s="117">
        <v>33.299999999999997</v>
      </c>
      <c r="L33" s="117" t="s">
        <v>116</v>
      </c>
      <c r="M33" s="117"/>
      <c r="N33" s="67"/>
      <c r="O33" s="275"/>
      <c r="U33" s="276"/>
      <c r="V33" s="291"/>
      <c r="W33" s="291"/>
      <c r="X33" s="282"/>
      <c r="Y33" s="282"/>
      <c r="Z33" s="282"/>
      <c r="AA33" s="285"/>
      <c r="AC33" s="273"/>
      <c r="AD33" s="273"/>
      <c r="AE33" s="273"/>
      <c r="AF33" s="273"/>
      <c r="AG33" s="273"/>
      <c r="AH33" s="273"/>
      <c r="AI33" s="273"/>
    </row>
    <row r="34" spans="1:35" ht="21.6" x14ac:dyDescent="0.2">
      <c r="A34" s="270"/>
      <c r="B34" s="230" t="s">
        <v>742</v>
      </c>
      <c r="C34" s="117"/>
      <c r="D34" s="117"/>
      <c r="E34" s="117"/>
      <c r="F34" s="117"/>
      <c r="G34" s="117"/>
      <c r="H34" s="117"/>
      <c r="I34" s="117"/>
      <c r="J34" s="117"/>
      <c r="K34" s="117"/>
      <c r="L34" s="117" t="s">
        <v>116</v>
      </c>
      <c r="M34" s="117"/>
      <c r="O34" s="275"/>
      <c r="U34" s="276"/>
      <c r="V34" s="293"/>
      <c r="W34" s="293"/>
      <c r="X34" s="293"/>
      <c r="Y34" s="293"/>
      <c r="Z34" s="293"/>
      <c r="AA34" s="282"/>
      <c r="AC34" s="276"/>
      <c r="AD34" s="285"/>
      <c r="AE34" s="285"/>
      <c r="AF34" s="285"/>
      <c r="AG34" s="285"/>
      <c r="AH34" s="285"/>
      <c r="AI34" s="282"/>
    </row>
    <row r="35" spans="1:35" ht="14.4" customHeight="1" x14ac:dyDescent="0.2">
      <c r="A35" s="270"/>
      <c r="B35" s="230" t="s">
        <v>743</v>
      </c>
      <c r="C35" s="294" t="s">
        <v>17</v>
      </c>
      <c r="D35" s="294" t="s">
        <v>17</v>
      </c>
      <c r="E35" s="294" t="s">
        <v>17</v>
      </c>
      <c r="F35" s="294" t="s">
        <v>17</v>
      </c>
      <c r="G35" s="294" t="s">
        <v>17</v>
      </c>
      <c r="H35" s="294" t="s">
        <v>17</v>
      </c>
      <c r="I35" s="294" t="s">
        <v>17</v>
      </c>
      <c r="J35" s="294" t="s">
        <v>17</v>
      </c>
      <c r="K35" s="294" t="s">
        <v>17</v>
      </c>
      <c r="L35" s="294" t="s">
        <v>124</v>
      </c>
      <c r="M35" s="294"/>
      <c r="N35" s="294"/>
      <c r="O35" s="282"/>
      <c r="U35" s="276"/>
      <c r="V35" s="293"/>
      <c r="W35" s="293"/>
      <c r="X35" s="293"/>
      <c r="Y35" s="293"/>
      <c r="Z35" s="293"/>
      <c r="AA35" s="282"/>
      <c r="AC35" s="276"/>
      <c r="AD35" s="285"/>
      <c r="AE35" s="285"/>
      <c r="AF35" s="285"/>
      <c r="AG35" s="285"/>
      <c r="AH35" s="285"/>
      <c r="AI35" s="282"/>
    </row>
    <row r="36" spans="1:35" x14ac:dyDescent="0.2">
      <c r="A36" s="295" t="s">
        <v>12</v>
      </c>
      <c r="B36" s="270"/>
      <c r="C36" s="270"/>
      <c r="D36" s="270"/>
      <c r="E36" s="270"/>
      <c r="F36" s="270"/>
      <c r="G36" s="270"/>
      <c r="H36" s="270"/>
      <c r="I36" s="270"/>
      <c r="J36" s="270"/>
      <c r="K36" s="270"/>
      <c r="L36" s="270"/>
      <c r="M36" s="270"/>
      <c r="N36" s="270"/>
      <c r="O36" s="270"/>
    </row>
    <row r="37" spans="1:35" x14ac:dyDescent="0.2">
      <c r="A37" s="296" t="s">
        <v>13</v>
      </c>
      <c r="B37" s="391" t="s">
        <v>744</v>
      </c>
      <c r="C37" s="391"/>
      <c r="D37" s="391"/>
      <c r="E37" s="391"/>
      <c r="F37" s="391"/>
      <c r="G37" s="391"/>
      <c r="H37" s="391"/>
      <c r="I37" s="391"/>
      <c r="J37" s="391"/>
      <c r="K37" s="391"/>
      <c r="L37" s="391"/>
      <c r="M37" s="391"/>
      <c r="N37" s="391"/>
      <c r="O37" s="276"/>
    </row>
    <row r="38" spans="1:35" x14ac:dyDescent="0.2">
      <c r="A38" s="296" t="s">
        <v>5</v>
      </c>
      <c r="B38" s="397" t="s">
        <v>745</v>
      </c>
      <c r="C38" s="398"/>
      <c r="D38" s="398"/>
      <c r="E38" s="398"/>
      <c r="F38" s="398"/>
      <c r="G38" s="398"/>
      <c r="H38" s="398"/>
      <c r="I38" s="398"/>
      <c r="J38" s="398"/>
      <c r="K38" s="398"/>
      <c r="L38" s="398"/>
      <c r="M38" s="398"/>
      <c r="N38" s="398"/>
      <c r="O38" s="297"/>
    </row>
    <row r="39" spans="1:35" x14ac:dyDescent="0.2">
      <c r="A39" s="296" t="s">
        <v>8</v>
      </c>
      <c r="B39" s="391" t="s">
        <v>746</v>
      </c>
      <c r="C39" s="391"/>
      <c r="D39" s="391"/>
      <c r="E39" s="391"/>
      <c r="F39" s="391"/>
      <c r="G39" s="391"/>
      <c r="H39" s="391"/>
      <c r="I39" s="391"/>
      <c r="J39" s="391"/>
      <c r="K39" s="391"/>
      <c r="L39" s="391"/>
      <c r="M39" s="391"/>
      <c r="N39" s="391"/>
      <c r="O39" s="276"/>
    </row>
    <row r="40" spans="1:35" x14ac:dyDescent="0.2">
      <c r="A40" s="296" t="s">
        <v>10</v>
      </c>
      <c r="B40" s="391" t="s">
        <v>747</v>
      </c>
      <c r="C40" s="391"/>
      <c r="D40" s="391"/>
      <c r="E40" s="391"/>
      <c r="F40" s="391"/>
      <c r="G40" s="391"/>
      <c r="H40" s="391"/>
      <c r="I40" s="391"/>
      <c r="J40" s="391"/>
      <c r="K40" s="391"/>
      <c r="L40" s="391"/>
      <c r="M40" s="391"/>
      <c r="N40" s="391"/>
      <c r="O40" s="276"/>
    </row>
    <row r="41" spans="1:35" x14ac:dyDescent="0.2">
      <c r="A41" s="296" t="s">
        <v>14</v>
      </c>
      <c r="B41" s="391" t="s">
        <v>748</v>
      </c>
      <c r="C41" s="391"/>
      <c r="D41" s="391"/>
      <c r="E41" s="391"/>
      <c r="F41" s="391"/>
      <c r="G41" s="391"/>
      <c r="H41" s="391"/>
      <c r="I41" s="391"/>
      <c r="J41" s="391"/>
      <c r="K41" s="391"/>
      <c r="L41" s="391"/>
      <c r="M41" s="391"/>
      <c r="N41" s="391"/>
      <c r="O41" s="276"/>
    </row>
    <row r="42" spans="1:35" x14ac:dyDescent="0.2">
      <c r="A42" s="296" t="s">
        <v>15</v>
      </c>
      <c r="B42" s="391" t="s">
        <v>749</v>
      </c>
      <c r="C42" s="391"/>
      <c r="D42" s="391"/>
      <c r="E42" s="391"/>
      <c r="F42" s="391"/>
      <c r="G42" s="391"/>
      <c r="H42" s="391"/>
      <c r="I42" s="391"/>
      <c r="J42" s="391"/>
      <c r="K42" s="391"/>
      <c r="L42" s="391"/>
      <c r="M42" s="391"/>
      <c r="N42" s="391"/>
      <c r="O42" s="276"/>
    </row>
    <row r="43" spans="1:35" x14ac:dyDescent="0.2">
      <c r="A43" s="266" t="s">
        <v>102</v>
      </c>
      <c r="B43" s="266" t="s">
        <v>750</v>
      </c>
    </row>
    <row r="44" spans="1:35" s="266" customFormat="1" x14ac:dyDescent="0.2">
      <c r="A44" s="298" t="s">
        <v>107</v>
      </c>
      <c r="B44" s="270" t="s">
        <v>751</v>
      </c>
      <c r="C44" s="299"/>
      <c r="D44" s="299"/>
      <c r="E44" s="299"/>
      <c r="F44" s="299"/>
      <c r="G44" s="299"/>
      <c r="H44" s="299"/>
      <c r="I44" s="299"/>
      <c r="J44" s="299"/>
      <c r="K44" s="299"/>
      <c r="L44" s="299"/>
      <c r="M44" s="299"/>
      <c r="N44" s="299"/>
      <c r="O44" s="299"/>
      <c r="Q44" s="269"/>
      <c r="R44" s="269"/>
      <c r="S44" s="269"/>
      <c r="T44" s="269"/>
      <c r="U44" s="269"/>
      <c r="V44" s="269"/>
      <c r="W44" s="269"/>
      <c r="X44" s="269"/>
      <c r="Y44" s="269"/>
      <c r="Z44" s="269"/>
      <c r="AA44" s="269"/>
      <c r="AB44" s="269"/>
      <c r="AC44" s="269"/>
      <c r="AD44" s="269"/>
      <c r="AE44" s="269"/>
      <c r="AF44" s="269"/>
      <c r="AG44" s="269"/>
      <c r="AH44" s="269"/>
      <c r="AI44" s="269"/>
    </row>
    <row r="45" spans="1:35" s="266" customFormat="1" x14ac:dyDescent="0.2">
      <c r="A45" s="298" t="s">
        <v>116</v>
      </c>
      <c r="B45" s="391" t="s">
        <v>752</v>
      </c>
      <c r="C45" s="399"/>
      <c r="D45" s="399"/>
      <c r="E45" s="399"/>
      <c r="F45" s="399"/>
      <c r="G45" s="399"/>
      <c r="H45" s="399"/>
      <c r="I45" s="399"/>
      <c r="J45" s="399"/>
      <c r="K45" s="399"/>
      <c r="L45" s="399"/>
      <c r="M45" s="399"/>
      <c r="N45" s="399"/>
      <c r="O45" s="298"/>
      <c r="Q45" s="269"/>
      <c r="R45" s="269"/>
      <c r="S45" s="269"/>
      <c r="T45" s="269"/>
      <c r="U45" s="269"/>
      <c r="V45" s="269"/>
      <c r="W45" s="269"/>
      <c r="X45" s="269"/>
      <c r="Y45" s="269"/>
      <c r="Z45" s="269"/>
      <c r="AA45" s="269"/>
      <c r="AB45" s="269"/>
      <c r="AC45" s="269"/>
      <c r="AD45" s="269"/>
      <c r="AE45" s="269"/>
      <c r="AF45" s="269"/>
      <c r="AG45" s="269"/>
      <c r="AH45" s="269"/>
      <c r="AI45" s="269"/>
    </row>
    <row r="46" spans="1:35" s="266" customFormat="1" x14ac:dyDescent="0.2">
      <c r="A46" s="298" t="s">
        <v>124</v>
      </c>
      <c r="B46" s="270" t="s">
        <v>753</v>
      </c>
      <c r="C46" s="298"/>
      <c r="D46" s="298"/>
      <c r="E46" s="298"/>
      <c r="F46" s="298"/>
      <c r="G46" s="298"/>
      <c r="H46" s="298"/>
      <c r="I46" s="298"/>
      <c r="J46" s="298"/>
      <c r="K46" s="298"/>
      <c r="L46" s="298"/>
      <c r="M46" s="298"/>
      <c r="N46" s="298"/>
      <c r="O46" s="298"/>
      <c r="Q46" s="269"/>
      <c r="R46" s="269"/>
      <c r="S46" s="269"/>
      <c r="T46" s="269"/>
      <c r="U46" s="269"/>
      <c r="V46" s="269"/>
      <c r="W46" s="269"/>
      <c r="X46" s="269"/>
      <c r="Y46" s="269"/>
      <c r="Z46" s="269"/>
      <c r="AA46" s="269"/>
      <c r="AB46" s="269"/>
      <c r="AC46" s="269"/>
      <c r="AD46" s="269"/>
      <c r="AE46" s="269"/>
      <c r="AF46" s="269"/>
      <c r="AG46" s="269"/>
      <c r="AH46" s="269"/>
      <c r="AI46" s="269"/>
    </row>
    <row r="47" spans="1:35" s="266" customFormat="1" x14ac:dyDescent="0.2">
      <c r="A47" s="298"/>
      <c r="B47" s="391"/>
      <c r="C47" s="391"/>
      <c r="D47" s="391"/>
      <c r="E47" s="391"/>
      <c r="F47" s="391"/>
      <c r="G47" s="391"/>
      <c r="H47" s="391"/>
      <c r="I47" s="391"/>
      <c r="J47" s="391"/>
      <c r="K47" s="391"/>
      <c r="L47" s="391"/>
      <c r="M47" s="391"/>
      <c r="N47" s="391"/>
      <c r="O47" s="276"/>
      <c r="Q47" s="269"/>
      <c r="R47" s="269"/>
      <c r="S47" s="269"/>
      <c r="T47" s="269"/>
      <c r="U47" s="269"/>
      <c r="V47" s="269"/>
      <c r="W47" s="269"/>
      <c r="X47" s="269"/>
      <c r="Y47" s="269"/>
      <c r="Z47" s="269"/>
      <c r="AA47" s="269"/>
      <c r="AB47" s="269"/>
      <c r="AC47" s="269"/>
      <c r="AD47" s="269"/>
      <c r="AE47" s="269"/>
      <c r="AF47" s="269"/>
      <c r="AG47" s="269"/>
      <c r="AH47" s="269"/>
      <c r="AI47" s="269"/>
    </row>
    <row r="48" spans="1:35" s="266" customFormat="1" x14ac:dyDescent="0.2">
      <c r="A48" s="298"/>
      <c r="B48" s="391"/>
      <c r="C48" s="394"/>
      <c r="D48" s="394"/>
      <c r="E48" s="394"/>
      <c r="F48" s="394"/>
      <c r="G48" s="394"/>
      <c r="H48" s="394"/>
      <c r="I48" s="394"/>
      <c r="J48" s="394"/>
      <c r="K48" s="394"/>
      <c r="L48" s="394"/>
      <c r="M48" s="394"/>
      <c r="N48" s="394"/>
      <c r="O48" s="300"/>
      <c r="Q48" s="269"/>
      <c r="R48" s="269"/>
      <c r="S48" s="269"/>
      <c r="T48" s="269"/>
      <c r="U48" s="269"/>
      <c r="V48" s="269"/>
      <c r="W48" s="269"/>
      <c r="X48" s="269"/>
      <c r="Y48" s="269"/>
      <c r="Z48" s="269"/>
      <c r="AA48" s="269"/>
      <c r="AB48" s="269"/>
      <c r="AC48" s="269"/>
      <c r="AD48" s="269"/>
      <c r="AE48" s="269"/>
      <c r="AF48" s="269"/>
      <c r="AG48" s="269"/>
      <c r="AH48" s="269"/>
      <c r="AI48" s="269"/>
    </row>
    <row r="49" spans="1:35" s="266" customFormat="1" x14ac:dyDescent="0.2">
      <c r="A49" s="298"/>
      <c r="B49" s="276"/>
      <c r="C49" s="300"/>
      <c r="D49" s="300"/>
      <c r="E49" s="300"/>
      <c r="F49" s="300"/>
      <c r="G49" s="300"/>
      <c r="H49" s="300"/>
      <c r="I49" s="300"/>
      <c r="J49" s="300"/>
      <c r="K49" s="300"/>
      <c r="L49" s="300"/>
      <c r="M49" s="300"/>
      <c r="N49" s="300"/>
      <c r="O49" s="300"/>
      <c r="Q49" s="269"/>
      <c r="R49" s="269"/>
      <c r="S49" s="269"/>
      <c r="T49" s="269"/>
      <c r="U49" s="269"/>
      <c r="V49" s="269"/>
      <c r="W49" s="269"/>
      <c r="X49" s="269"/>
      <c r="Y49" s="269"/>
      <c r="Z49" s="269"/>
      <c r="AA49" s="269"/>
      <c r="AB49" s="269"/>
      <c r="AC49" s="269"/>
      <c r="AD49" s="269"/>
      <c r="AE49" s="269"/>
      <c r="AF49" s="269"/>
      <c r="AG49" s="269"/>
      <c r="AH49" s="269"/>
      <c r="AI49" s="269"/>
    </row>
    <row r="50" spans="1:35" s="266" customFormat="1" x14ac:dyDescent="0.2">
      <c r="A50" s="298"/>
      <c r="B50" s="301"/>
      <c r="C50" s="300"/>
      <c r="D50" s="300"/>
      <c r="E50" s="300"/>
      <c r="F50" s="300"/>
      <c r="G50" s="300"/>
      <c r="H50" s="300"/>
      <c r="I50" s="300"/>
      <c r="J50" s="300"/>
      <c r="K50" s="300"/>
      <c r="L50" s="300"/>
      <c r="M50" s="300"/>
      <c r="N50" s="300"/>
      <c r="O50" s="300"/>
      <c r="Q50" s="269"/>
      <c r="R50" s="269"/>
      <c r="S50" s="269"/>
      <c r="T50" s="269"/>
      <c r="U50" s="269"/>
      <c r="V50" s="269"/>
      <c r="W50" s="269"/>
      <c r="X50" s="269"/>
      <c r="Y50" s="269"/>
      <c r="Z50" s="269"/>
      <c r="AA50" s="269"/>
      <c r="AB50" s="269"/>
      <c r="AC50" s="269"/>
      <c r="AD50" s="269"/>
      <c r="AE50" s="269"/>
      <c r="AF50" s="269"/>
      <c r="AG50" s="269"/>
      <c r="AH50" s="269"/>
      <c r="AI50" s="269"/>
    </row>
    <row r="51" spans="1:35" s="266" customFormat="1" x14ac:dyDescent="0.2">
      <c r="A51" s="298"/>
      <c r="B51" s="391"/>
      <c r="C51" s="391"/>
      <c r="D51" s="391"/>
      <c r="E51" s="391"/>
      <c r="F51" s="391"/>
      <c r="G51" s="391"/>
      <c r="H51" s="391"/>
      <c r="I51" s="391"/>
      <c r="J51" s="391"/>
      <c r="K51" s="391"/>
      <c r="L51" s="391"/>
      <c r="M51" s="391"/>
      <c r="N51" s="391"/>
      <c r="O51" s="276"/>
      <c r="Q51" s="269"/>
      <c r="R51" s="269"/>
      <c r="S51" s="269"/>
      <c r="T51" s="269"/>
      <c r="U51" s="269"/>
      <c r="V51" s="269"/>
      <c r="W51" s="269"/>
      <c r="X51" s="269"/>
      <c r="Y51" s="269"/>
      <c r="Z51" s="269"/>
      <c r="AA51" s="269"/>
      <c r="AB51" s="269"/>
      <c r="AC51" s="269"/>
      <c r="AD51" s="269"/>
      <c r="AE51" s="269"/>
      <c r="AF51" s="269"/>
      <c r="AG51" s="269"/>
      <c r="AH51" s="269"/>
      <c r="AI51" s="269"/>
    </row>
    <row r="52" spans="1:35" s="266" customFormat="1" x14ac:dyDescent="0.2">
      <c r="A52" s="298"/>
      <c r="B52" s="391"/>
      <c r="C52" s="391"/>
      <c r="D52" s="391"/>
      <c r="E52" s="391"/>
      <c r="F52" s="391"/>
      <c r="G52" s="391"/>
      <c r="H52" s="391"/>
      <c r="I52" s="391"/>
      <c r="J52" s="391"/>
      <c r="K52" s="391"/>
      <c r="L52" s="391"/>
      <c r="M52" s="391"/>
      <c r="N52" s="391"/>
      <c r="O52" s="276"/>
      <c r="Q52" s="269"/>
      <c r="R52" s="269"/>
      <c r="S52" s="269"/>
      <c r="T52" s="269"/>
      <c r="U52" s="269"/>
      <c r="V52" s="269"/>
      <c r="W52" s="269"/>
      <c r="X52" s="269"/>
      <c r="Y52" s="269"/>
      <c r="Z52" s="269"/>
      <c r="AA52" s="269"/>
      <c r="AB52" s="269"/>
      <c r="AC52" s="269"/>
      <c r="AD52" s="269"/>
      <c r="AE52" s="269"/>
      <c r="AF52" s="269"/>
      <c r="AG52" s="269"/>
      <c r="AH52" s="269"/>
      <c r="AI52" s="269"/>
    </row>
    <row r="53" spans="1:35" s="266" customFormat="1" x14ac:dyDescent="0.2">
      <c r="A53" s="298"/>
      <c r="B53" s="276"/>
      <c r="C53" s="276"/>
      <c r="D53" s="276"/>
      <c r="E53" s="276"/>
      <c r="F53" s="276"/>
      <c r="G53" s="276"/>
      <c r="H53" s="276"/>
      <c r="I53" s="276"/>
      <c r="J53" s="276"/>
      <c r="K53" s="276"/>
      <c r="L53" s="276"/>
      <c r="M53" s="276"/>
      <c r="N53" s="276"/>
      <c r="O53" s="276"/>
      <c r="Q53" s="269"/>
      <c r="R53" s="269"/>
      <c r="S53" s="269"/>
      <c r="T53" s="269"/>
      <c r="U53" s="269"/>
      <c r="V53" s="269"/>
      <c r="W53" s="269"/>
      <c r="X53" s="269"/>
      <c r="Y53" s="269"/>
      <c r="Z53" s="269"/>
      <c r="AA53" s="269"/>
      <c r="AB53" s="269"/>
      <c r="AC53" s="269"/>
      <c r="AD53" s="269"/>
      <c r="AE53" s="269"/>
      <c r="AF53" s="269"/>
      <c r="AG53" s="269"/>
      <c r="AH53" s="269"/>
      <c r="AI53" s="269"/>
    </row>
    <row r="54" spans="1:35" s="266" customFormat="1" x14ac:dyDescent="0.2">
      <c r="A54" s="298"/>
      <c r="B54" s="391"/>
      <c r="C54" s="391"/>
      <c r="D54" s="391"/>
      <c r="E54" s="391"/>
      <c r="F54" s="391"/>
      <c r="G54" s="391"/>
      <c r="H54" s="391"/>
      <c r="I54" s="391"/>
      <c r="J54" s="391"/>
      <c r="K54" s="391"/>
      <c r="L54" s="391"/>
      <c r="M54" s="391"/>
      <c r="N54" s="391"/>
      <c r="O54" s="276"/>
      <c r="Q54" s="269"/>
      <c r="R54" s="269"/>
      <c r="S54" s="269"/>
      <c r="T54" s="269"/>
      <c r="U54" s="269"/>
      <c r="V54" s="269"/>
      <c r="W54" s="269"/>
      <c r="X54" s="269"/>
      <c r="Y54" s="269"/>
      <c r="Z54" s="269"/>
      <c r="AA54" s="269"/>
      <c r="AB54" s="269"/>
      <c r="AC54" s="269"/>
      <c r="AD54" s="269"/>
      <c r="AE54" s="269"/>
      <c r="AF54" s="269"/>
      <c r="AG54" s="269"/>
      <c r="AH54" s="269"/>
      <c r="AI54" s="269"/>
    </row>
    <row r="55" spans="1:35" s="266" customFormat="1" x14ac:dyDescent="0.2">
      <c r="A55" s="298"/>
      <c r="B55" s="391"/>
      <c r="C55" s="391"/>
      <c r="D55" s="391"/>
      <c r="E55" s="391"/>
      <c r="F55" s="391"/>
      <c r="G55" s="391"/>
      <c r="H55" s="391"/>
      <c r="I55" s="391"/>
      <c r="J55" s="391"/>
      <c r="K55" s="391"/>
      <c r="L55" s="391"/>
      <c r="M55" s="391"/>
      <c r="N55" s="391"/>
      <c r="O55" s="276"/>
      <c r="Q55" s="269"/>
      <c r="R55" s="269"/>
      <c r="S55" s="269"/>
      <c r="T55" s="269"/>
      <c r="U55" s="269"/>
      <c r="V55" s="269"/>
      <c r="W55" s="269"/>
      <c r="X55" s="269"/>
      <c r="Y55" s="269"/>
      <c r="Z55" s="269"/>
      <c r="AA55" s="269"/>
      <c r="AB55" s="269"/>
      <c r="AC55" s="269"/>
      <c r="AD55" s="269"/>
      <c r="AE55" s="269"/>
      <c r="AF55" s="269"/>
      <c r="AG55" s="269"/>
      <c r="AH55" s="269"/>
      <c r="AI55" s="269"/>
    </row>
    <row r="70" spans="2:35" s="266" customFormat="1" x14ac:dyDescent="0.2">
      <c r="B70" s="392"/>
      <c r="C70" s="393"/>
      <c r="D70" s="393"/>
      <c r="E70" s="393"/>
      <c r="F70" s="393"/>
      <c r="G70" s="393"/>
      <c r="H70" s="393"/>
      <c r="I70" s="393"/>
      <c r="J70" s="393"/>
      <c r="K70" s="393"/>
      <c r="L70" s="393"/>
      <c r="M70" s="393"/>
      <c r="N70" s="393"/>
      <c r="O70" s="302"/>
      <c r="Q70" s="269"/>
      <c r="R70" s="269"/>
      <c r="S70" s="269"/>
      <c r="T70" s="269"/>
      <c r="U70" s="269"/>
      <c r="V70" s="269"/>
      <c r="W70" s="269"/>
      <c r="X70" s="269"/>
      <c r="Y70" s="269"/>
      <c r="Z70" s="269"/>
      <c r="AA70" s="269"/>
      <c r="AB70" s="269"/>
      <c r="AC70" s="269"/>
      <c r="AD70" s="269"/>
      <c r="AE70" s="269"/>
      <c r="AF70" s="269"/>
      <c r="AG70" s="269"/>
      <c r="AH70" s="269"/>
      <c r="AI70" s="269"/>
    </row>
    <row r="73" spans="2:35" s="266" customFormat="1" x14ac:dyDescent="0.2">
      <c r="C73" s="303"/>
      <c r="D73" s="303"/>
      <c r="Q73" s="269"/>
      <c r="R73" s="269"/>
      <c r="S73" s="269"/>
      <c r="T73" s="269"/>
      <c r="U73" s="269"/>
      <c r="V73" s="269"/>
      <c r="W73" s="269"/>
      <c r="X73" s="269"/>
      <c r="Y73" s="269"/>
      <c r="Z73" s="269"/>
      <c r="AA73" s="269"/>
      <c r="AB73" s="269"/>
      <c r="AC73" s="269"/>
      <c r="AD73" s="269"/>
      <c r="AE73" s="269"/>
      <c r="AF73" s="269"/>
      <c r="AG73" s="269"/>
      <c r="AH73" s="269"/>
      <c r="AI73" s="269"/>
    </row>
    <row r="74" spans="2:35" s="266" customFormat="1" x14ac:dyDescent="0.2">
      <c r="C74" s="304"/>
      <c r="D74" s="304"/>
      <c r="E74" s="304"/>
      <c r="F74" s="304"/>
      <c r="Q74" s="269"/>
      <c r="R74" s="269"/>
      <c r="S74" s="269"/>
      <c r="T74" s="269"/>
      <c r="U74" s="269"/>
      <c r="V74" s="269"/>
      <c r="W74" s="269"/>
      <c r="X74" s="269"/>
      <c r="Y74" s="269"/>
      <c r="Z74" s="269"/>
      <c r="AA74" s="269"/>
      <c r="AB74" s="269"/>
      <c r="AC74" s="269"/>
      <c r="AD74" s="269"/>
      <c r="AE74" s="269"/>
      <c r="AF74" s="269"/>
      <c r="AG74" s="269"/>
      <c r="AH74" s="269"/>
      <c r="AI74" s="269"/>
    </row>
  </sheetData>
  <mergeCells count="32">
    <mergeCell ref="V3:AA3"/>
    <mergeCell ref="AD3:AI3"/>
    <mergeCell ref="H4:I4"/>
    <mergeCell ref="J4:K4"/>
    <mergeCell ref="B5:G5"/>
    <mergeCell ref="U5:AA5"/>
    <mergeCell ref="AC5:AI5"/>
    <mergeCell ref="C3:N3"/>
    <mergeCell ref="AD6:AI6"/>
    <mergeCell ref="C7:G7"/>
    <mergeCell ref="B21:M21"/>
    <mergeCell ref="U22:AA22"/>
    <mergeCell ref="B25:M25"/>
    <mergeCell ref="AC25:AI25"/>
    <mergeCell ref="C6:G6"/>
    <mergeCell ref="B47:N47"/>
    <mergeCell ref="B48:N48"/>
    <mergeCell ref="U29:AA29"/>
    <mergeCell ref="B32:M32"/>
    <mergeCell ref="AC32:AI32"/>
    <mergeCell ref="B37:N37"/>
    <mergeCell ref="B38:N38"/>
    <mergeCell ref="B39:N39"/>
    <mergeCell ref="B40:N40"/>
    <mergeCell ref="B41:N41"/>
    <mergeCell ref="B42:N42"/>
    <mergeCell ref="B45:N45"/>
    <mergeCell ref="B51:N51"/>
    <mergeCell ref="B52:N52"/>
    <mergeCell ref="B54:N54"/>
    <mergeCell ref="B55:N55"/>
    <mergeCell ref="B70:N7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I27"/>
  <sheetViews>
    <sheetView showGridLines="0" zoomScaleNormal="100" workbookViewId="0">
      <selection activeCell="B18" sqref="B18:H18"/>
    </sheetView>
  </sheetViews>
  <sheetFormatPr defaultRowHeight="14.4" x14ac:dyDescent="0.3"/>
  <cols>
    <col min="1" max="1" width="2.5546875" customWidth="1"/>
    <col min="2" max="2" width="31.44140625" customWidth="1"/>
  </cols>
  <sheetData>
    <row r="1" spans="1:9" ht="21" x14ac:dyDescent="0.4">
      <c r="A1" s="1"/>
      <c r="B1" s="14"/>
      <c r="C1" s="15"/>
      <c r="D1" s="1"/>
      <c r="E1" s="1"/>
      <c r="F1" s="1"/>
      <c r="G1" s="1"/>
      <c r="H1" s="36" t="s">
        <v>22</v>
      </c>
      <c r="I1" s="1"/>
    </row>
    <row r="2" spans="1:9" x14ac:dyDescent="0.3">
      <c r="A2" s="1"/>
      <c r="B2" s="1"/>
      <c r="C2" s="15"/>
      <c r="D2" s="1"/>
      <c r="E2" s="1"/>
      <c r="F2" s="1"/>
      <c r="G2" s="1"/>
      <c r="H2" s="15"/>
      <c r="I2" s="1"/>
    </row>
    <row r="3" spans="1:9" x14ac:dyDescent="0.3">
      <c r="A3" s="16"/>
      <c r="B3" s="17" t="s">
        <v>0</v>
      </c>
      <c r="C3" s="417" t="s">
        <v>25</v>
      </c>
      <c r="D3" s="418"/>
      <c r="E3" s="418"/>
      <c r="F3" s="418"/>
      <c r="G3" s="418"/>
      <c r="H3" s="419"/>
      <c r="I3" s="1"/>
    </row>
    <row r="4" spans="1:9" x14ac:dyDescent="0.3">
      <c r="A4" s="16"/>
      <c r="B4" s="18"/>
      <c r="C4" s="19">
        <v>2015</v>
      </c>
      <c r="D4" s="19">
        <v>2020</v>
      </c>
      <c r="E4" s="19">
        <v>2030</v>
      </c>
      <c r="F4" s="19">
        <v>2050</v>
      </c>
      <c r="G4" s="19" t="s">
        <v>1</v>
      </c>
      <c r="H4" s="19" t="s">
        <v>2</v>
      </c>
      <c r="I4" s="1"/>
    </row>
    <row r="5" spans="1:9" x14ac:dyDescent="0.3">
      <c r="A5" s="16"/>
      <c r="B5" s="420" t="s">
        <v>3</v>
      </c>
      <c r="C5" s="421"/>
      <c r="D5" s="421"/>
      <c r="E5" s="421"/>
      <c r="F5" s="421"/>
      <c r="G5" s="421"/>
      <c r="H5" s="422"/>
      <c r="I5" s="1"/>
    </row>
    <row r="6" spans="1:9" x14ac:dyDescent="0.3">
      <c r="A6" s="16"/>
      <c r="B6" s="18" t="s">
        <v>4</v>
      </c>
      <c r="C6" s="20" t="s">
        <v>26</v>
      </c>
      <c r="D6" s="20" t="s">
        <v>26</v>
      </c>
      <c r="E6" s="20" t="s">
        <v>26</v>
      </c>
      <c r="F6" s="20" t="s">
        <v>26</v>
      </c>
      <c r="G6" s="20" t="s">
        <v>13</v>
      </c>
      <c r="H6" s="20">
        <v>2</v>
      </c>
      <c r="I6" s="1"/>
    </row>
    <row r="7" spans="1:9" x14ac:dyDescent="0.3">
      <c r="A7" s="16"/>
      <c r="B7" s="21" t="s">
        <v>27</v>
      </c>
      <c r="C7" s="22" t="s">
        <v>28</v>
      </c>
      <c r="D7" s="22" t="s">
        <v>28</v>
      </c>
      <c r="E7" s="22" t="s">
        <v>28</v>
      </c>
      <c r="F7" s="22" t="s">
        <v>28</v>
      </c>
      <c r="G7" s="23" t="s">
        <v>13</v>
      </c>
      <c r="H7" s="24">
        <v>1</v>
      </c>
      <c r="I7" s="1"/>
    </row>
    <row r="8" spans="1:9" x14ac:dyDescent="0.3">
      <c r="A8" s="16"/>
      <c r="B8" s="18" t="s">
        <v>6</v>
      </c>
      <c r="C8" s="20">
        <v>50</v>
      </c>
      <c r="D8" s="20">
        <v>50</v>
      </c>
      <c r="E8" s="20">
        <v>50</v>
      </c>
      <c r="F8" s="20">
        <v>50</v>
      </c>
      <c r="G8" s="24" t="s">
        <v>13</v>
      </c>
      <c r="H8" s="24">
        <v>1</v>
      </c>
      <c r="I8" s="1"/>
    </row>
    <row r="9" spans="1:9" x14ac:dyDescent="0.3">
      <c r="A9" s="16"/>
      <c r="B9" s="18" t="s">
        <v>7</v>
      </c>
      <c r="C9" s="25" t="s">
        <v>29</v>
      </c>
      <c r="D9" s="25" t="s">
        <v>29</v>
      </c>
      <c r="E9" s="25" t="s">
        <v>29</v>
      </c>
      <c r="F9" s="25" t="s">
        <v>29</v>
      </c>
      <c r="G9" s="26" t="s">
        <v>13</v>
      </c>
      <c r="H9" s="20"/>
      <c r="I9" s="1"/>
    </row>
    <row r="10" spans="1:9" x14ac:dyDescent="0.3">
      <c r="A10" s="16"/>
      <c r="B10" s="420" t="s">
        <v>20</v>
      </c>
      <c r="C10" s="421"/>
      <c r="D10" s="421"/>
      <c r="E10" s="421"/>
      <c r="F10" s="421"/>
      <c r="G10" s="421"/>
      <c r="H10" s="422"/>
      <c r="I10" s="1"/>
    </row>
    <row r="11" spans="1:9" x14ac:dyDescent="0.3">
      <c r="A11" s="16"/>
      <c r="B11" s="18" t="s">
        <v>30</v>
      </c>
      <c r="C11" s="27">
        <v>0.6</v>
      </c>
      <c r="D11" s="27">
        <v>0.6</v>
      </c>
      <c r="E11" s="27">
        <v>0.6</v>
      </c>
      <c r="F11" s="27">
        <v>0.6</v>
      </c>
      <c r="G11" s="27" t="s">
        <v>31</v>
      </c>
      <c r="H11" s="20" t="s">
        <v>32</v>
      </c>
      <c r="I11" s="1"/>
    </row>
    <row r="12" spans="1:9" ht="22.8" x14ac:dyDescent="0.3">
      <c r="A12" s="16"/>
      <c r="B12" s="18" t="s">
        <v>33</v>
      </c>
      <c r="C12" s="27" t="s">
        <v>34</v>
      </c>
      <c r="D12" s="27" t="s">
        <v>34</v>
      </c>
      <c r="E12" s="27" t="s">
        <v>34</v>
      </c>
      <c r="F12" s="27" t="s">
        <v>34</v>
      </c>
      <c r="G12" s="27" t="s">
        <v>35</v>
      </c>
      <c r="H12" s="20">
        <v>4</v>
      </c>
      <c r="I12" s="1"/>
    </row>
    <row r="13" spans="1:9" ht="22.8" x14ac:dyDescent="0.3">
      <c r="A13" s="16"/>
      <c r="B13" s="18" t="s">
        <v>36</v>
      </c>
      <c r="C13" s="28" t="s">
        <v>37</v>
      </c>
      <c r="D13" s="28" t="s">
        <v>37</v>
      </c>
      <c r="E13" s="28" t="s">
        <v>37</v>
      </c>
      <c r="F13" s="28" t="s">
        <v>37</v>
      </c>
      <c r="G13" s="27" t="s">
        <v>38</v>
      </c>
      <c r="H13" s="20">
        <v>3</v>
      </c>
      <c r="I13" s="29"/>
    </row>
    <row r="14" spans="1:9" x14ac:dyDescent="0.3">
      <c r="A14" s="16"/>
      <c r="B14" s="18" t="s">
        <v>11</v>
      </c>
      <c r="C14" s="423" t="s">
        <v>39</v>
      </c>
      <c r="D14" s="418"/>
      <c r="E14" s="418"/>
      <c r="F14" s="419"/>
      <c r="G14" s="20"/>
      <c r="H14" s="20"/>
      <c r="I14" s="1"/>
    </row>
    <row r="15" spans="1:9" x14ac:dyDescent="0.3">
      <c r="A15" s="16"/>
      <c r="B15" s="16"/>
      <c r="C15" s="30"/>
      <c r="D15" s="16"/>
      <c r="E15" s="16"/>
      <c r="F15" s="16"/>
      <c r="G15" s="16"/>
      <c r="H15" s="30"/>
      <c r="I15" s="1"/>
    </row>
    <row r="16" spans="1:9" x14ac:dyDescent="0.3">
      <c r="A16" s="31" t="s">
        <v>16</v>
      </c>
      <c r="B16" s="16"/>
      <c r="C16" s="30"/>
      <c r="D16" s="16"/>
      <c r="E16" s="16"/>
      <c r="F16" s="16"/>
      <c r="G16" s="16"/>
      <c r="H16" s="30"/>
      <c r="I16" s="1"/>
    </row>
    <row r="17" spans="1:9" x14ac:dyDescent="0.3">
      <c r="A17" s="32">
        <v>1</v>
      </c>
      <c r="B17" s="411" t="s">
        <v>40</v>
      </c>
      <c r="C17" s="411"/>
      <c r="D17" s="411"/>
      <c r="E17" s="411"/>
      <c r="F17" s="411"/>
      <c r="G17" s="411"/>
      <c r="H17" s="411"/>
      <c r="I17" s="1"/>
    </row>
    <row r="18" spans="1:9" x14ac:dyDescent="0.3">
      <c r="A18" s="32">
        <v>2</v>
      </c>
      <c r="B18" s="411" t="s">
        <v>41</v>
      </c>
      <c r="C18" s="411"/>
      <c r="D18" s="411"/>
      <c r="E18" s="411"/>
      <c r="F18" s="411"/>
      <c r="G18" s="411"/>
      <c r="H18" s="411"/>
      <c r="I18" s="1"/>
    </row>
    <row r="19" spans="1:9" x14ac:dyDescent="0.3">
      <c r="A19" s="32">
        <v>3</v>
      </c>
      <c r="B19" s="33" t="s">
        <v>42</v>
      </c>
      <c r="C19" s="33"/>
      <c r="D19" s="33"/>
      <c r="E19" s="33"/>
      <c r="F19" s="33"/>
      <c r="G19" s="33"/>
      <c r="H19" s="33"/>
      <c r="I19" s="1"/>
    </row>
    <row r="20" spans="1:9" x14ac:dyDescent="0.3">
      <c r="A20" s="16">
        <v>4</v>
      </c>
      <c r="B20" s="412" t="s">
        <v>18</v>
      </c>
      <c r="C20" s="413"/>
      <c r="D20" s="413"/>
      <c r="E20" s="413"/>
      <c r="F20" s="413"/>
      <c r="G20" s="413"/>
      <c r="H20" s="413"/>
      <c r="I20" s="1"/>
    </row>
    <row r="21" spans="1:9" x14ac:dyDescent="0.3">
      <c r="A21" s="31" t="s">
        <v>12</v>
      </c>
      <c r="B21" s="16"/>
      <c r="C21" s="30"/>
      <c r="D21" s="16"/>
      <c r="E21" s="16"/>
      <c r="F21" s="16"/>
      <c r="G21" s="16"/>
      <c r="H21" s="30"/>
      <c r="I21" s="1"/>
    </row>
    <row r="22" spans="1:9" x14ac:dyDescent="0.3">
      <c r="A22" s="34" t="s">
        <v>13</v>
      </c>
      <c r="B22" s="414" t="s">
        <v>43</v>
      </c>
      <c r="C22" s="415"/>
      <c r="D22" s="415"/>
      <c r="E22" s="415"/>
      <c r="F22" s="415"/>
      <c r="G22" s="415"/>
      <c r="H22" s="415"/>
      <c r="I22" s="1"/>
    </row>
    <row r="23" spans="1:9" x14ac:dyDescent="0.3">
      <c r="A23" s="34" t="s">
        <v>5</v>
      </c>
      <c r="B23" s="416" t="s">
        <v>44</v>
      </c>
      <c r="C23" s="416"/>
      <c r="D23" s="416"/>
      <c r="E23" s="416"/>
      <c r="F23" s="416"/>
      <c r="G23" s="416"/>
      <c r="H23" s="416"/>
      <c r="I23" s="1"/>
    </row>
    <row r="24" spans="1:9" x14ac:dyDescent="0.3">
      <c r="A24" s="34" t="s">
        <v>8</v>
      </c>
      <c r="B24" s="340" t="s">
        <v>45</v>
      </c>
      <c r="C24" s="340"/>
      <c r="D24" s="340"/>
      <c r="E24" s="340"/>
      <c r="F24" s="340"/>
      <c r="G24" s="340"/>
      <c r="H24" s="340"/>
      <c r="I24" s="1"/>
    </row>
    <row r="25" spans="1:9" x14ac:dyDescent="0.3">
      <c r="A25" s="35" t="s">
        <v>10</v>
      </c>
      <c r="B25" s="16" t="s">
        <v>46</v>
      </c>
      <c r="C25" s="30"/>
      <c r="D25" s="16"/>
      <c r="E25" s="16"/>
      <c r="F25" s="16"/>
      <c r="G25" s="16"/>
      <c r="H25" s="30"/>
      <c r="I25" s="1"/>
    </row>
    <row r="26" spans="1:9" x14ac:dyDescent="0.3">
      <c r="A26" s="1"/>
      <c r="B26" s="1"/>
      <c r="C26" s="15"/>
      <c r="D26" s="1"/>
      <c r="E26" s="1"/>
      <c r="F26" s="1"/>
      <c r="G26" s="1"/>
      <c r="H26" s="15"/>
      <c r="I26" s="1"/>
    </row>
    <row r="27" spans="1:9" x14ac:dyDescent="0.3">
      <c r="A27" s="1"/>
      <c r="B27" s="1"/>
      <c r="C27" s="15"/>
      <c r="D27" s="1"/>
      <c r="E27" s="1"/>
      <c r="F27" s="1"/>
      <c r="G27" s="1"/>
      <c r="H27" s="15"/>
      <c r="I27" s="1"/>
    </row>
  </sheetData>
  <mergeCells count="10">
    <mergeCell ref="C3:H3"/>
    <mergeCell ref="B5:H5"/>
    <mergeCell ref="B10:H10"/>
    <mergeCell ref="C14:F14"/>
    <mergeCell ref="B17:H17"/>
    <mergeCell ref="B18:H18"/>
    <mergeCell ref="B20:H20"/>
    <mergeCell ref="B22:H22"/>
    <mergeCell ref="B23:H23"/>
    <mergeCell ref="B24:H24"/>
  </mergeCells>
  <hyperlinks>
    <hyperlink ref="H1" location="Index" display="Back to Index"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36</vt:i4>
      </vt:variant>
    </vt:vector>
  </HeadingPairs>
  <TitlesOfParts>
    <vt:vector size="51" baseType="lpstr">
      <vt:lpstr>Index</vt:lpstr>
      <vt:lpstr>140 PTES seasonal</vt:lpstr>
      <vt:lpstr>141 Large hot water tank</vt:lpstr>
      <vt:lpstr>142 Small scale hot water tank</vt:lpstr>
      <vt:lpstr>150 Underground Storage of Gas</vt:lpstr>
      <vt:lpstr>151a Hydrogen Storage - Tanks</vt:lpstr>
      <vt:lpstr>151b Hydrogen Storage - LOHC</vt:lpstr>
      <vt:lpstr>151c Hydrogen Storage - Caverns</vt:lpstr>
      <vt:lpstr>160 Pumped hydro storage</vt:lpstr>
      <vt:lpstr>161 CAES</vt:lpstr>
      <vt:lpstr>162 Flywheels</vt:lpstr>
      <vt:lpstr>180 Lithium Ion Battery</vt:lpstr>
      <vt:lpstr>181 Vanadium Redox Flow Battery</vt:lpstr>
      <vt:lpstr>182 Na-S Battery</vt:lpstr>
      <vt:lpstr>183 Na-NiCl2 Battery</vt:lpstr>
      <vt:lpstr>'180 Lithium Ion Battery'!_Ref528590632</vt:lpstr>
      <vt:lpstr>'180 Lithium Ion Battery'!_Ref528590707</vt:lpstr>
      <vt:lpstr>'180 Lithium Ion Battery'!_Ref528591471</vt:lpstr>
      <vt:lpstr>'180 Lithium Ion Battery'!_Ref528591483</vt:lpstr>
      <vt:lpstr>'180 Lithium Ion Battery'!_Ref528591591</vt:lpstr>
      <vt:lpstr>'180 Lithium Ion Battery'!_Ref528592058</vt:lpstr>
      <vt:lpstr>'180 Lithium Ion Battery'!_Ref528592236</vt:lpstr>
      <vt:lpstr>'180 Lithium Ion Battery'!_Ref528593310</vt:lpstr>
      <vt:lpstr>'180 Lithium Ion Battery'!_Ref528654609</vt:lpstr>
      <vt:lpstr>'180 Lithium Ion Battery'!_Ref528654640</vt:lpstr>
      <vt:lpstr>'180 Lithium Ion Battery'!_Ref528667067</vt:lpstr>
      <vt:lpstr>'180 Lithium Ion Battery'!_Ref528668644</vt:lpstr>
      <vt:lpstr>'180 Lithium Ion Battery'!_Ref528668946</vt:lpstr>
      <vt:lpstr>'180 Lithium Ion Battery'!_Ref528669041</vt:lpstr>
      <vt:lpstr>'180 Lithium Ion Battery'!_Ref528669245</vt:lpstr>
      <vt:lpstr>'180 Lithium Ion Battery'!_Ref528670685</vt:lpstr>
      <vt:lpstr>'180 Lithium Ion Battery'!_Ref528918119</vt:lpstr>
      <vt:lpstr>'150 Underground Storage of Gas'!_Toc319151912</vt:lpstr>
      <vt:lpstr>'151a Hydrogen Storage - Tanks'!_Toc319151913</vt:lpstr>
      <vt:lpstr>'151b Hydrogen Storage - LOHC'!_Toc319151913</vt:lpstr>
      <vt:lpstr>'180 Lithium Ion Battery'!_Toc528918118</vt:lpstr>
      <vt:lpstr>Index</vt:lpstr>
      <vt:lpstr>Sheet</vt:lpstr>
      <vt:lpstr>Start10</vt:lpstr>
      <vt:lpstr>Start11</vt:lpstr>
      <vt:lpstr>Start12</vt:lpstr>
      <vt:lpstr>Start13</vt:lpstr>
      <vt:lpstr>Start2</vt:lpstr>
      <vt:lpstr>Start3</vt:lpstr>
      <vt:lpstr>Start4</vt:lpstr>
      <vt:lpstr>Start5</vt:lpstr>
      <vt:lpstr>'151b Hydrogen Storage - LOHC'!Start6</vt:lpstr>
      <vt:lpstr>Start6</vt:lpstr>
      <vt:lpstr>Start7</vt:lpstr>
      <vt:lpstr>Start8</vt:lpstr>
      <vt:lpstr>Start9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Søren Lyng Ebbehøj</dc:creator>
  <cp:lastModifiedBy>Lukas B. Nordentoft</cp:lastModifiedBy>
  <dcterms:created xsi:type="dcterms:W3CDTF">2016-08-08T10:36:31Z</dcterms:created>
  <dcterms:modified xsi:type="dcterms:W3CDTF">2023-02-27T11:21:45Z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628460168838500</vt:r8>
  </property>
</Properties>
</file>