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046732\Documents\Filkassen\Teknologikatalog\8b. 2021\10. Ny CCS katalog\20210301 - Transport gas liquids\Ny\"/>
    </mc:Choice>
  </mc:AlternateContent>
  <bookViews>
    <workbookView xWindow="0" yWindow="0" windowWidth="20736" windowHeight="11760" tabRatio="865"/>
  </bookViews>
  <sheets>
    <sheet name="Index" sheetId="23" r:id="rId1"/>
    <sheet name="111 1 el Main distri50-60kVcabl" sheetId="9" r:id="rId2"/>
    <sheet name="111 2 el distri Rural" sheetId="10" r:id="rId3"/>
    <sheet name="111 3 el distri suburban" sheetId="11" r:id="rId4"/>
    <sheet name="111 4 el distri  city" sheetId="12" r:id="rId5"/>
    <sheet name="111 5 el distri new area" sheetId="13" r:id="rId6"/>
    <sheet name="112 6 gas Main distri line" sheetId="14" r:id="rId7"/>
    <sheet name="112 7 gas  Rural" sheetId="15" r:id="rId8"/>
    <sheet name="112 8 gas  Suburban" sheetId="16" r:id="rId9"/>
    <sheet name="112 9 gas City" sheetId="17" r:id="rId10"/>
    <sheet name="112 1 gas  New area" sheetId="18" r:id="rId11"/>
    <sheet name="113_11 DH transmission" sheetId="8" r:id="rId12"/>
    <sheet name="113_12 DH_Distribu Rural" sheetId="6" r:id="rId13"/>
    <sheet name="113_13 DH_Distribu Suburb" sheetId="7" r:id="rId14"/>
    <sheet name="113_14 DH_Distribu City" sheetId="5" r:id="rId15"/>
    <sheet name="112_15 DH_Distribu New area" sheetId="3" r:id="rId16"/>
    <sheet name="113_16 DH_Distr New area LTDH" sheetId="4" r:id="rId17"/>
    <sheet name="H2 140" sheetId="24" r:id="rId18"/>
    <sheet name="H2 70" sheetId="25" r:id="rId19"/>
    <sheet name="NH3" sheetId="26" r:id="rId20"/>
    <sheet name="DME" sheetId="27" r:id="rId21"/>
    <sheet name="TOLU" sheetId="28" r:id="rId22"/>
    <sheet name="Road transport" sheetId="29" r:id="rId23"/>
    <sheet name="Ship Transport" sheetId="30" r:id="rId24"/>
  </sheets>
  <externalReferences>
    <externalReference r:id="rId25"/>
    <externalReference r:id="rId26"/>
    <externalReference r:id="rId27"/>
  </externalReferences>
  <definedNames>
    <definedName name="EUR__DKK">[1]KeyNH3!$D$34</definedName>
    <definedName name="EUR2DKK" localSheetId="20">[1]KeyNH3!$D$34</definedName>
    <definedName name="EUR2DKK" localSheetId="17">[1]KeyNH3!$D$34</definedName>
    <definedName name="EUR2DKK" localSheetId="18">[1]KeyNH3!$D$34</definedName>
    <definedName name="EUR2DKK" localSheetId="19">[1]KeyNH3!$D$34</definedName>
    <definedName name="EUR2DKK" localSheetId="21">[1]KeyNH3!$D$34</definedName>
    <definedName name="EUR2DKK">#REF!</definedName>
    <definedName name="eurusd_rate">[2]Input!$B$7</definedName>
    <definedName name="index">Index!$A$1</definedName>
    <definedName name="sheet10">'112 9 gas City'!$C$2</definedName>
    <definedName name="sheet11">'112 1 gas  New area'!$C$2</definedName>
    <definedName name="sheet12">'113_11 DH transmission'!$C$2</definedName>
    <definedName name="sheet13">'113_12 DH_Distribu Rural'!$C$2</definedName>
    <definedName name="sheet14">'113_13 DH_Distribu Suburb'!$C$2</definedName>
    <definedName name="sheet15">'113_14 DH_Distribu City'!$C$2</definedName>
    <definedName name="sheet16">'112_15 DH_Distribu New area'!$C$2</definedName>
    <definedName name="sheet17">'113_16 DH_Distr New area LTDH'!$C$2</definedName>
    <definedName name="sheet18">'[3]421 co2 pipeline'!$C$2</definedName>
    <definedName name="sheet19">'[3]422 co2 road transport'!$C$2</definedName>
    <definedName name="sheet2">'111 1 el Main distri50-60kVcabl'!$C$2</definedName>
    <definedName name="sheet20">'[3]423 co2 ship transport'!$C$2</definedName>
    <definedName name="sheet21">'[3]co2 terminals'!$C$2</definedName>
    <definedName name="sheet3">'111 2 el distri Rural'!$C$2</definedName>
    <definedName name="sheet4">'111 3 el distri suburban'!$C$2</definedName>
    <definedName name="sheet5">'111 4 el distri  city'!$C$2</definedName>
    <definedName name="sheet6">'111 5 el distri new area'!$C$2</definedName>
    <definedName name="sheet7">'112 6 gas Main distri line'!$C$2</definedName>
    <definedName name="sheet8">'112 7 gas  Rural'!$C$2</definedName>
    <definedName name="sheet9">'112 8 gas  Suburban'!$C$2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30" l="1"/>
  <c r="D13" i="30"/>
  <c r="E12" i="30"/>
  <c r="D12" i="30"/>
  <c r="E8" i="30"/>
  <c r="D8" i="30"/>
  <c r="E7" i="30"/>
  <c r="D7" i="30"/>
  <c r="E6" i="30"/>
  <c r="D6" i="30"/>
  <c r="D11" i="16" l="1"/>
  <c r="E11" i="16" s="1"/>
  <c r="F11" i="16" s="1"/>
  <c r="D11" i="15"/>
  <c r="E11" i="15" s="1"/>
  <c r="F11" i="15" s="1"/>
  <c r="C35" i="12" l="1"/>
  <c r="J35" i="12" s="1"/>
  <c r="H29" i="12"/>
  <c r="J29" i="12" s="1"/>
  <c r="G29" i="12"/>
  <c r="I29" i="12" s="1"/>
  <c r="J28" i="12"/>
  <c r="H28" i="12"/>
  <c r="G28" i="12"/>
  <c r="I28" i="12" s="1"/>
  <c r="I26" i="12"/>
  <c r="I25" i="12"/>
  <c r="I24" i="12"/>
  <c r="G20" i="12"/>
  <c r="I20" i="12" s="1"/>
  <c r="G19" i="12"/>
  <c r="I19" i="12" s="1"/>
  <c r="G18" i="12"/>
  <c r="I18" i="12" s="1"/>
  <c r="G17" i="12"/>
  <c r="I17" i="12" s="1"/>
  <c r="H16" i="12"/>
  <c r="J16" i="12" s="1"/>
  <c r="G16" i="12"/>
  <c r="I16" i="12" s="1"/>
  <c r="J12" i="12"/>
  <c r="I12" i="12"/>
  <c r="J11" i="12"/>
  <c r="I11" i="12"/>
  <c r="J10" i="12"/>
  <c r="I10" i="12"/>
  <c r="J7" i="12"/>
  <c r="I7" i="12"/>
  <c r="H7" i="12"/>
  <c r="G7" i="12"/>
  <c r="F7" i="12"/>
  <c r="E7" i="12"/>
  <c r="D7" i="12"/>
  <c r="C7" i="12"/>
  <c r="J6" i="12"/>
  <c r="I6" i="12"/>
  <c r="H6" i="12"/>
  <c r="G6" i="12"/>
  <c r="F6" i="12"/>
  <c r="E6" i="12"/>
  <c r="D6" i="12"/>
  <c r="C6" i="12"/>
  <c r="I28" i="9"/>
  <c r="C28" i="9"/>
  <c r="G28" i="9" s="1"/>
  <c r="G27" i="9"/>
  <c r="I27" i="9" s="1"/>
  <c r="H26" i="9"/>
  <c r="J26" i="9" s="1"/>
  <c r="G26" i="9"/>
  <c r="H27" i="9" s="1"/>
  <c r="I26" i="9" s="1"/>
  <c r="J27" i="9" s="1"/>
  <c r="H25" i="9"/>
  <c r="J25" i="9" s="1"/>
  <c r="G25" i="9"/>
  <c r="I25" i="9" s="1"/>
  <c r="H24" i="9"/>
  <c r="J24" i="9" s="1"/>
  <c r="G24" i="9"/>
  <c r="I24" i="9" s="1"/>
  <c r="I23" i="9"/>
  <c r="H23" i="9"/>
  <c r="J23" i="9" s="1"/>
  <c r="G23" i="9"/>
  <c r="I19" i="9"/>
  <c r="H19" i="9"/>
  <c r="J19" i="9" s="1"/>
  <c r="G19" i="9"/>
  <c r="H18" i="9"/>
  <c r="J18" i="9" s="1"/>
  <c r="G18" i="9"/>
  <c r="I18" i="9" s="1"/>
  <c r="I17" i="9"/>
  <c r="H17" i="9"/>
  <c r="J17" i="9" s="1"/>
  <c r="G17" i="9"/>
  <c r="J13" i="9"/>
  <c r="I13" i="9"/>
  <c r="H9" i="9"/>
  <c r="G9" i="9"/>
  <c r="F9" i="9"/>
  <c r="E9" i="9"/>
  <c r="D9" i="9"/>
  <c r="C9" i="9"/>
  <c r="J8" i="9"/>
  <c r="I8" i="9"/>
  <c r="F8" i="9"/>
  <c r="E8" i="9"/>
  <c r="D8" i="9"/>
  <c r="C8" i="9"/>
  <c r="J7" i="9"/>
  <c r="I7" i="9"/>
  <c r="G7" i="9"/>
  <c r="F7" i="9"/>
  <c r="E7" i="9"/>
  <c r="D7" i="9"/>
  <c r="C7" i="9"/>
  <c r="J6" i="9"/>
  <c r="I6" i="9"/>
  <c r="G6" i="9"/>
  <c r="F6" i="9"/>
  <c r="E6" i="9"/>
  <c r="D6" i="9"/>
  <c r="C6" i="9"/>
  <c r="D28" i="9" l="1"/>
  <c r="E28" i="9" s="1"/>
  <c r="F28" i="9" s="1"/>
  <c r="H28" i="9"/>
  <c r="D35" i="12"/>
  <c r="E35" i="12" s="1"/>
  <c r="F35" i="12" s="1"/>
  <c r="H35" i="12"/>
  <c r="J28" i="9"/>
  <c r="I35" i="12"/>
  <c r="G35" i="12"/>
  <c r="G20" i="7" l="1"/>
  <c r="I20" i="7" s="1"/>
  <c r="H20" i="7"/>
  <c r="J20" i="7" s="1"/>
  <c r="D8" i="5" l="1"/>
  <c r="E8" i="5" s="1"/>
  <c r="F8" i="5" s="1"/>
  <c r="D7" i="5"/>
  <c r="E7" i="5" s="1"/>
  <c r="F7" i="5" s="1"/>
  <c r="D8" i="7"/>
  <c r="E8" i="7" s="1"/>
  <c r="F8" i="7" s="1"/>
  <c r="D7" i="7"/>
  <c r="E7" i="7" s="1"/>
  <c r="F7" i="7" s="1"/>
  <c r="L38" i="5" l="1"/>
  <c r="H38" i="5"/>
  <c r="G38" i="5"/>
  <c r="C38" i="5"/>
  <c r="B38" i="5"/>
  <c r="L37" i="5"/>
  <c r="H37" i="5"/>
  <c r="G37" i="5"/>
  <c r="C37" i="5"/>
  <c r="B37" i="5"/>
  <c r="G37" i="7"/>
  <c r="H37" i="7"/>
  <c r="L37" i="7"/>
  <c r="G38" i="7"/>
  <c r="H38" i="7"/>
  <c r="L38" i="7"/>
  <c r="C38" i="7"/>
  <c r="C37" i="7"/>
  <c r="B38" i="7"/>
  <c r="B37" i="7"/>
  <c r="D38" i="7" l="1"/>
  <c r="D38" i="5"/>
  <c r="I37" i="5"/>
  <c r="I37" i="7"/>
  <c r="J37" i="7"/>
  <c r="J37" i="5"/>
  <c r="J38" i="5"/>
  <c r="J38" i="7"/>
  <c r="D37" i="7"/>
  <c r="D37" i="5"/>
  <c r="I38" i="7"/>
  <c r="I38" i="5"/>
  <c r="E37" i="5" l="1"/>
  <c r="E37" i="7"/>
  <c r="E38" i="7"/>
  <c r="E38" i="5"/>
  <c r="H34" i="5"/>
  <c r="G34" i="5"/>
  <c r="C34" i="5"/>
  <c r="H34" i="7"/>
  <c r="G34" i="7"/>
  <c r="C34" i="7"/>
  <c r="H30" i="5"/>
  <c r="J30" i="5" s="1"/>
  <c r="G30" i="5"/>
  <c r="I30" i="5" s="1"/>
  <c r="C30" i="5"/>
  <c r="D30" i="5" s="1"/>
  <c r="E30" i="5" s="1"/>
  <c r="F30" i="5" s="1"/>
  <c r="H29" i="5"/>
  <c r="J29" i="5" s="1"/>
  <c r="G29" i="5"/>
  <c r="I29" i="5" s="1"/>
  <c r="C29" i="5"/>
  <c r="D29" i="5" s="1"/>
  <c r="E29" i="5" s="1"/>
  <c r="F29" i="5" s="1"/>
  <c r="H30" i="7"/>
  <c r="J30" i="7" s="1"/>
  <c r="G30" i="7"/>
  <c r="I30" i="7" s="1"/>
  <c r="C30" i="7"/>
  <c r="D30" i="7" s="1"/>
  <c r="E30" i="7" s="1"/>
  <c r="F30" i="7" s="1"/>
  <c r="H29" i="7"/>
  <c r="J29" i="7" s="1"/>
  <c r="G29" i="7"/>
  <c r="I29" i="7" s="1"/>
  <c r="C29" i="7"/>
  <c r="D29" i="7" s="1"/>
  <c r="E29" i="7" s="1"/>
  <c r="F29" i="7" s="1"/>
  <c r="F38" i="5" l="1"/>
  <c r="F38" i="7"/>
  <c r="F37" i="7"/>
  <c r="F37" i="5"/>
  <c r="C27" i="5" l="1"/>
  <c r="C18" i="7"/>
  <c r="C19" i="7"/>
  <c r="C20" i="7"/>
  <c r="C24" i="7"/>
  <c r="C24" i="5" s="1"/>
  <c r="C25" i="7"/>
  <c r="C25" i="5" s="1"/>
  <c r="C26" i="7"/>
  <c r="C26" i="5" s="1"/>
  <c r="C23" i="7"/>
  <c r="C23" i="5" s="1"/>
  <c r="C22" i="7"/>
  <c r="C22" i="5" s="1"/>
  <c r="C21" i="7"/>
  <c r="C21" i="5" s="1"/>
  <c r="J13" i="5" l="1"/>
  <c r="I13" i="5"/>
  <c r="D13" i="5"/>
  <c r="E13" i="5" s="1"/>
  <c r="F13" i="5" s="1"/>
  <c r="J13" i="7"/>
  <c r="I13" i="7"/>
  <c r="D13" i="7"/>
  <c r="E13" i="7" s="1"/>
  <c r="F13" i="7" s="1"/>
  <c r="J9" i="5" l="1"/>
  <c r="I9" i="5"/>
  <c r="D9" i="5"/>
  <c r="E9" i="5" s="1"/>
  <c r="F9" i="5" s="1"/>
  <c r="J8" i="5"/>
  <c r="I8" i="5"/>
  <c r="J7" i="5"/>
  <c r="I7" i="5"/>
  <c r="J9" i="7"/>
  <c r="I9" i="7"/>
  <c r="D9" i="7"/>
  <c r="E9" i="7" s="1"/>
  <c r="F9" i="7" s="1"/>
  <c r="J8" i="7"/>
  <c r="I8" i="7"/>
  <c r="J7" i="7"/>
  <c r="I7" i="7"/>
  <c r="J34" i="5"/>
  <c r="I34" i="5"/>
  <c r="J34" i="7"/>
  <c r="I34" i="7"/>
  <c r="D12" i="7"/>
  <c r="E12" i="7" s="1"/>
  <c r="F12" i="7" s="1"/>
  <c r="D11" i="7"/>
  <c r="E11" i="7" s="1"/>
  <c r="F11" i="7" s="1"/>
  <c r="J26" i="5"/>
  <c r="I26" i="5"/>
  <c r="J25" i="5"/>
  <c r="I25" i="5"/>
  <c r="J24" i="5"/>
  <c r="I24" i="5"/>
  <c r="J23" i="5"/>
  <c r="I23" i="5"/>
  <c r="J22" i="5"/>
  <c r="I22" i="5"/>
  <c r="J21" i="5"/>
  <c r="I21" i="5"/>
  <c r="J19" i="5"/>
  <c r="I19" i="5"/>
  <c r="J18" i="5"/>
  <c r="I18" i="5"/>
  <c r="J17" i="5"/>
  <c r="I17" i="5"/>
  <c r="J16" i="5"/>
  <c r="I16" i="5"/>
  <c r="J26" i="7"/>
  <c r="I26" i="7"/>
  <c r="J25" i="7"/>
  <c r="I25" i="7"/>
  <c r="J24" i="7"/>
  <c r="I24" i="7"/>
  <c r="J23" i="7"/>
  <c r="I23" i="7"/>
  <c r="J22" i="7"/>
  <c r="I22" i="7"/>
  <c r="J21" i="7"/>
  <c r="I21" i="7"/>
  <c r="J19" i="7"/>
  <c r="I19" i="7"/>
  <c r="J18" i="7"/>
  <c r="I18" i="7"/>
  <c r="J17" i="7"/>
  <c r="I17" i="7"/>
  <c r="J16" i="7"/>
  <c r="I16" i="7"/>
  <c r="D33" i="7" l="1"/>
  <c r="E33" i="7" s="1"/>
  <c r="F33" i="7" s="1"/>
  <c r="G33" i="7" s="1"/>
  <c r="H33" i="7" s="1"/>
  <c r="I33" i="7" s="1"/>
  <c r="J33" i="7" s="1"/>
  <c r="D33" i="5"/>
  <c r="E33" i="5" s="1"/>
  <c r="F33" i="5" s="1"/>
  <c r="G33" i="5" s="1"/>
  <c r="H33" i="5" s="1"/>
  <c r="I33" i="5" s="1"/>
  <c r="J33" i="5" s="1"/>
  <c r="D34" i="7" l="1"/>
  <c r="D34" i="5"/>
  <c r="C17" i="7"/>
  <c r="D16" i="7"/>
  <c r="E16" i="7" s="1"/>
  <c r="F16" i="7" s="1"/>
  <c r="D20" i="7"/>
  <c r="F20" i="7" l="1"/>
  <c r="E34" i="5"/>
  <c r="E34" i="7"/>
  <c r="D19" i="7"/>
  <c r="D18" i="7"/>
  <c r="C28" i="7"/>
  <c r="D27" i="7"/>
  <c r="E27" i="7" s="1"/>
  <c r="F27" i="7" s="1"/>
  <c r="G27" i="7" s="1"/>
  <c r="H27" i="7" s="1"/>
  <c r="I27" i="7" s="1"/>
  <c r="J27" i="7" s="1"/>
  <c r="D6" i="7"/>
  <c r="E6" i="7" s="1"/>
  <c r="F6" i="7" s="1"/>
  <c r="D25" i="7"/>
  <c r="D17" i="5"/>
  <c r="E17" i="5" s="1"/>
  <c r="F17" i="5" s="1"/>
  <c r="D18" i="5"/>
  <c r="E18" i="5" s="1"/>
  <c r="F18" i="5" s="1"/>
  <c r="D19" i="5"/>
  <c r="E19" i="5" s="1"/>
  <c r="F19" i="5" s="1"/>
  <c r="D20" i="5"/>
  <c r="E20" i="5" s="1"/>
  <c r="F20" i="5" s="1"/>
  <c r="D21" i="5"/>
  <c r="E21" i="5" s="1"/>
  <c r="F21" i="5" s="1"/>
  <c r="D22" i="5"/>
  <c r="E22" i="5" s="1"/>
  <c r="F22" i="5" s="1"/>
  <c r="D23" i="5"/>
  <c r="E23" i="5" s="1"/>
  <c r="F23" i="5" s="1"/>
  <c r="D24" i="5"/>
  <c r="E24" i="5" s="1"/>
  <c r="F24" i="5" s="1"/>
  <c r="D25" i="5"/>
  <c r="E25" i="5" s="1"/>
  <c r="F25" i="5" s="1"/>
  <c r="D26" i="5"/>
  <c r="E26" i="5" s="1"/>
  <c r="F26" i="5" s="1"/>
  <c r="D27" i="5"/>
  <c r="E27" i="5" s="1"/>
  <c r="F27" i="5" s="1"/>
  <c r="G27" i="5" s="1"/>
  <c r="H27" i="5" s="1"/>
  <c r="I27" i="5" s="1"/>
  <c r="J27" i="5" s="1"/>
  <c r="D11" i="5"/>
  <c r="E11" i="5" s="1"/>
  <c r="F11" i="5" s="1"/>
  <c r="D12" i="5"/>
  <c r="E12" i="5" s="1"/>
  <c r="F12" i="5" s="1"/>
  <c r="G12" i="5" s="1"/>
  <c r="H12" i="5" s="1"/>
  <c r="I12" i="5" s="1"/>
  <c r="J12" i="5" s="1"/>
  <c r="D6" i="5"/>
  <c r="E6" i="5" s="1"/>
  <c r="F6" i="5" s="1"/>
  <c r="E20" i="7" l="1"/>
  <c r="F34" i="5"/>
  <c r="F34" i="7"/>
  <c r="D21" i="7"/>
  <c r="D28" i="7"/>
  <c r="E28" i="7" s="1"/>
  <c r="F28" i="7" s="1"/>
  <c r="G28" i="7" s="1"/>
  <c r="H28" i="7" s="1"/>
  <c r="I28" i="7" s="1"/>
  <c r="J28" i="7" s="1"/>
  <c r="C28" i="5"/>
  <c r="D28" i="5" s="1"/>
  <c r="E28" i="5" s="1"/>
  <c r="F28" i="5" s="1"/>
  <c r="G28" i="5" s="1"/>
  <c r="H28" i="5" s="1"/>
  <c r="I28" i="5" s="1"/>
  <c r="J28" i="5" s="1"/>
  <c r="D22" i="7"/>
  <c r="D17" i="7"/>
  <c r="F19" i="7"/>
  <c r="E19" i="7"/>
  <c r="D24" i="7"/>
  <c r="F18" i="7"/>
  <c r="E18" i="7"/>
  <c r="D23" i="7"/>
  <c r="D26" i="7"/>
  <c r="C16" i="5"/>
  <c r="D16" i="5" s="1"/>
  <c r="E16" i="5" s="1"/>
  <c r="F16" i="5" s="1"/>
  <c r="F24" i="7" l="1"/>
  <c r="E24" i="7"/>
  <c r="F17" i="7"/>
  <c r="E17" i="7"/>
  <c r="F22" i="7"/>
  <c r="E22" i="7"/>
  <c r="F21" i="7"/>
  <c r="E21" i="7"/>
  <c r="F23" i="7"/>
  <c r="E23" i="7"/>
  <c r="F25" i="7"/>
  <c r="E25" i="7"/>
  <c r="F26" i="7"/>
  <c r="E26" i="7"/>
</calcChain>
</file>

<file path=xl/sharedStrings.xml><?xml version="1.0" encoding="utf-8"?>
<sst xmlns="http://schemas.openxmlformats.org/spreadsheetml/2006/main" count="2999" uniqueCount="424">
  <si>
    <t>Technology</t>
  </si>
  <si>
    <t>Uncertainty (2020)</t>
  </si>
  <si>
    <t>Uncertainty (2050)</t>
  </si>
  <si>
    <t>Note</t>
  </si>
  <si>
    <t>Ref</t>
  </si>
  <si>
    <t>Energy/technical data</t>
  </si>
  <si>
    <t>Lower</t>
  </si>
  <si>
    <t>Upper</t>
  </si>
  <si>
    <t>Financial data</t>
  </si>
  <si>
    <t>Energy losses, lines (%)</t>
  </si>
  <si>
    <t>Technical life time (years)</t>
  </si>
  <si>
    <t>- Commercial</t>
  </si>
  <si>
    <t>Fixed O&amp;M (EUR/MW/year)</t>
  </si>
  <si>
    <t>Notes:</t>
  </si>
  <si>
    <t>A</t>
  </si>
  <si>
    <t>B</t>
  </si>
  <si>
    <t>C</t>
  </si>
  <si>
    <t>D</t>
  </si>
  <si>
    <t>E</t>
  </si>
  <si>
    <t>F</t>
  </si>
  <si>
    <t>- Residential</t>
  </si>
  <si>
    <t>References:</t>
  </si>
  <si>
    <t>Technology specific data</t>
  </si>
  <si>
    <t>Auxiliary electricity consumption (% of energy delivered)</t>
  </si>
  <si>
    <t>Typical load profile (-)</t>
  </si>
  <si>
    <t>Construction time (years)</t>
  </si>
  <si>
    <t>Variable O&amp;M (EUR/MWh)</t>
  </si>
  <si>
    <t>0.5</t>
  </si>
  <si>
    <t>For entire distribution network</t>
  </si>
  <si>
    <t>A, B</t>
  </si>
  <si>
    <t>Use of single pipes would lead to a higher heat loss</t>
  </si>
  <si>
    <t>LOGSTOR A/S</t>
  </si>
  <si>
    <t>Based on Sweco experience figures</t>
  </si>
  <si>
    <t>Energy Transport District Heating Distribution, New Area</t>
  </si>
  <si>
    <t>Energy Transport District Heating Distribution, New Area Low Temperature</t>
  </si>
  <si>
    <t>Energy Transport District Heating Distribution, City</t>
  </si>
  <si>
    <t>For heat exchanger stations the heat loss is below 5 % and varies depending on the level of thermal insulation. For pump stations the heat loss is negligible.</t>
  </si>
  <si>
    <t>2, 3</t>
  </si>
  <si>
    <t>Consolidated with data from Svensk Fjärrvärme</t>
  </si>
  <si>
    <t>E, F</t>
  </si>
  <si>
    <t>N/A</t>
  </si>
  <si>
    <t>Energy Transport District Heating Distribution, Rural</t>
  </si>
  <si>
    <r>
      <rPr>
        <b/>
        <sz val="8"/>
        <color theme="1"/>
        <rFont val="Arial"/>
        <family val="2"/>
      </rPr>
      <t>Heat exchanger</t>
    </r>
    <r>
      <rPr>
        <sz val="8"/>
        <color theme="1"/>
        <rFont val="Arial"/>
        <family val="2"/>
      </rPr>
      <t xml:space="preserve"> station (EUR/MW)</t>
    </r>
  </si>
  <si>
    <t>G</t>
  </si>
  <si>
    <t>The value stated is for a DN40 twin pipe. This pipe size is able to deliver up to around 230 kW. If a higher capacity is needed the price will increase.</t>
  </si>
  <si>
    <r>
      <rPr>
        <b/>
        <sz val="8"/>
        <color theme="1"/>
        <rFont val="Arial"/>
        <family val="2"/>
      </rPr>
      <t>Pumping</t>
    </r>
    <r>
      <rPr>
        <sz val="8"/>
        <color theme="1"/>
        <rFont val="Arial"/>
        <family val="2"/>
      </rPr>
      <t xml:space="preserve"> station (EUR/MW)</t>
    </r>
  </si>
  <si>
    <t>2, 4</t>
  </si>
  <si>
    <t>Consolidated with data from Dansk Fjernvarmes Årsstatistik 2016</t>
  </si>
  <si>
    <t>1.5</t>
  </si>
  <si>
    <t>0.25</t>
  </si>
  <si>
    <t>0.2</t>
  </si>
  <si>
    <t>0.15</t>
  </si>
  <si>
    <t>The technical life time of a district heating pipe is minimum 30 years. However the life time can be substatialy longer depending on operation conditions e.g. temperature variation, soil conditions etc.</t>
  </si>
  <si>
    <t>See Note</t>
  </si>
  <si>
    <t>F, G</t>
  </si>
  <si>
    <t>H</t>
  </si>
  <si>
    <t>The distribution network costs are based on the total cost for the area type case divided by the yearly heat demand. An unpaved area is assumed for all economic values</t>
  </si>
  <si>
    <t>An unpaved area is assumed</t>
  </si>
  <si>
    <t>F, H</t>
  </si>
  <si>
    <t>I</t>
  </si>
  <si>
    <t>Cost of service lines are based on an average service line lenght of 15 meters. Two service lines were chosen for each interval (one for the lowest power level and one for the highest). The average of these two are stated in the table. Service lines above 100 kW are not relevant in the specific area type.</t>
  </si>
  <si>
    <t>An paved area is assumed for the distribution network. For service lines 50 % unpaved and 50 % paved area is asumed.</t>
  </si>
  <si>
    <t>An paved area is assumed for the distribution network as well as service lines</t>
  </si>
  <si>
    <t>Cost of service lines are based on an average service line lenght of 15 meters. Two service lines were chosen for each interval (one for the lowest power level and one for the highest). The average of these two are stated in the table.</t>
  </si>
  <si>
    <t>J</t>
  </si>
  <si>
    <t>F, G, H</t>
  </si>
  <si>
    <t>F, I</t>
  </si>
  <si>
    <t>Two district heating pipes were chosen for each interval (one for the lowest power level and one for the highest). The average of these two are stated in the table. The cost is per trench meter. Power levels above 25 MW are not relevant in the specific area type.</t>
  </si>
  <si>
    <t>The value stated is for stations above 1 MW. Investment costs per MW for stations below 1 MW are very different compared to stations above 1 MW as specified under Technology specific data.</t>
  </si>
  <si>
    <t>Energy Transport District Heating Distribution, Suburban</t>
  </si>
  <si>
    <r>
      <t xml:space="preserve">Energy losses, </t>
    </r>
    <r>
      <rPr>
        <b/>
        <sz val="8"/>
        <color theme="1"/>
        <rFont val="Arial"/>
        <family val="2"/>
      </rPr>
      <t xml:space="preserve">Heat exchanger </t>
    </r>
    <r>
      <rPr>
        <sz val="8"/>
        <color theme="1"/>
        <rFont val="Arial"/>
        <family val="2"/>
      </rPr>
      <t>stations (%)</t>
    </r>
  </si>
  <si>
    <t>Heat exchanger station below 1 MW(EUR/MW)</t>
  </si>
  <si>
    <t>Pumping station below 1 MW (EUR/MW)</t>
  </si>
  <si>
    <t>Distribution network costs (EUR/MWh/year) City</t>
  </si>
  <si>
    <t>Distribution network costs (EUR/MWh/year) Suburban</t>
  </si>
  <si>
    <t>Distribution network costs (EUR/MWh/year) 
New developed residential area</t>
  </si>
  <si>
    <t>Investment costs; service line, 0 - 20 kW (EUR/unit)</t>
  </si>
  <si>
    <t>Investment costs; service line, 20 - 50 kW (EUR/unit)</t>
  </si>
  <si>
    <t>Investment costs; service line, 50-100 kW (EUR/unit)</t>
  </si>
  <si>
    <t>Investment costs; service line, above 100 kW (EUR/unit)</t>
  </si>
  <si>
    <t>Investment costs; single line, 0-50 kW (EUR/m)</t>
  </si>
  <si>
    <t>Investment costs; single line, 50-250 kW  (EUR/m)</t>
  </si>
  <si>
    <t>Investment costs; single line, 100-250 kW  (EUR/m)</t>
  </si>
  <si>
    <t>Investment costs; single line, 250 kW - 1 MW (EUR/m)</t>
  </si>
  <si>
    <t>Investment costs; single line, 1 MW - 5 MW (EUR/m)</t>
  </si>
  <si>
    <t>Investment costs; single line, 5 MW - 25 MW (EUR/m)</t>
  </si>
  <si>
    <t>Investment costs; single line, 25 MW - 100 MW (EUR/m)</t>
  </si>
  <si>
    <t>Distribution network costs (EUR/MWh/year), Rural</t>
  </si>
  <si>
    <t>Reinforcement costs (EUR/MW)</t>
  </si>
  <si>
    <t>Investments, percentage installation</t>
  </si>
  <si>
    <t>Investments, percentage materials</t>
  </si>
  <si>
    <t>Distribution network costs (EUR/MWh/year)  new developed residential area - Low temperature district heating</t>
  </si>
  <si>
    <t>Table 12: District heating distribution, rural</t>
  </si>
  <si>
    <t>Table 13: District heating distribution, suburban</t>
  </si>
  <si>
    <t>Table 14: District heating distribution, city</t>
  </si>
  <si>
    <t>Table 15: District heating distribution, new developed area</t>
  </si>
  <si>
    <t>Table 16: District heating distribution, new developed area with low temperature district heating</t>
  </si>
  <si>
    <t>Energy losses in pumping stations can be considered negligible</t>
  </si>
  <si>
    <t>Depends on the scale of the transmission grid and supply strategy of reserve capacity. Therefore, it is not possible to generalize these costs.</t>
  </si>
  <si>
    <t>Two district heating pipes were chosen for each interval (one for the lowest power level and one for the highest). The average of these two are stated in the table. The cost is per trench meter.</t>
  </si>
  <si>
    <t>An unpaved area is asumed</t>
  </si>
  <si>
    <t>The technical life time of a district heating pipe is minimum 30 years. However the life time can be substatialy longer depending on operation conditions e.g. temperaturevariation, soil conditions etc.</t>
  </si>
  <si>
    <t>The loss is per km of transmission line</t>
  </si>
  <si>
    <t>1, 4</t>
  </si>
  <si>
    <t>0.05</t>
  </si>
  <si>
    <t>0.1</t>
  </si>
  <si>
    <t>Variable O&amp;M (EUR/MWh/km)</t>
  </si>
  <si>
    <t>Fixed O&amp;M (EUR/MW/km/year)</t>
  </si>
  <si>
    <t>1, 3</t>
  </si>
  <si>
    <t>Investment costs; [type 2] station (EUR/MW)</t>
  </si>
  <si>
    <t>Investment costs; [type 1] station (EUR/MW)</t>
  </si>
  <si>
    <t>Investment costs; single line, above 1000 MW (EUR/MW/m)</t>
  </si>
  <si>
    <t>Investment costs; single line, 500-1000 MW (EUR/MW/m)</t>
  </si>
  <si>
    <t>C, D</t>
  </si>
  <si>
    <t>Investment costs; single line, 250-500 MW (EUR/MW/m)</t>
  </si>
  <si>
    <t>Investment costs; single line, 100 - 250 MW (EUR/MW/m)</t>
  </si>
  <si>
    <t>Investment costs; single line, 50-100 MW (EUR/MW/m)</t>
  </si>
  <si>
    <t>Investment costs; single line, 0 - 50 MW  (EUR/MW/m)</t>
  </si>
  <si>
    <t>Investment costs</t>
  </si>
  <si>
    <t>0.6</t>
  </si>
  <si>
    <t>0.4</t>
  </si>
  <si>
    <t>1, 2</t>
  </si>
  <si>
    <t>Auxiliary electricity consumption (% energy transmitted)</t>
  </si>
  <si>
    <t>Energy losses, Pumping stations (%)</t>
  </si>
  <si>
    <t>Energy losses, Heat exchanger stations (%)</t>
  </si>
  <si>
    <t>0.7</t>
  </si>
  <si>
    <t>Energy losses, lines above 100 MW (%)</t>
  </si>
  <si>
    <t>Energy losses, lines 20-100 MW (%)</t>
  </si>
  <si>
    <t>Energy losses, lines 1-20 MW (%)</t>
  </si>
  <si>
    <t>Energy Transport District Heating Transmission</t>
  </si>
  <si>
    <t>Table 1: Main distribution, 50/60 kV electricity</t>
  </si>
  <si>
    <t>Energy Transport Electricity Main distribution, electricity cables</t>
  </si>
  <si>
    <t>A,B</t>
  </si>
  <si>
    <t>1,2,3,4</t>
  </si>
  <si>
    <t>Energy losses, stations [Type 1] (%)</t>
  </si>
  <si>
    <t>Energy losses, stations [Type 2] (%)</t>
  </si>
  <si>
    <t>A,B,S</t>
  </si>
  <si>
    <t>F,G</t>
  </si>
  <si>
    <t>H,G</t>
  </si>
  <si>
    <t>I,G</t>
  </si>
  <si>
    <t>K,O</t>
  </si>
  <si>
    <t>L,O</t>
  </si>
  <si>
    <t>M,O</t>
  </si>
  <si>
    <t>P</t>
  </si>
  <si>
    <t>Q</t>
  </si>
  <si>
    <t>R</t>
  </si>
  <si>
    <t>U.S. Energy Information Administration (http://www.eia.gov/tools/faqs/faq.cfm?id=105&amp;t=3)</t>
  </si>
  <si>
    <t>energinet.dk (http://www.energinet.dk/DA/KLIMA-OG-MILJOE/Energinetdks-miljoepaavirkninger/Miljoepaavirkninger-ved-transport-af-el/Sider/Tab-i-elnettet.aspx)</t>
  </si>
  <si>
    <t>Svenska Kraftnät, Nätuvecklingsplan 2016 – 2025, Oktober 2015 (http://www.svk.se/siteassets/om-oss/rapporter/natutvecklingsplan-2016-2025.pdf)</t>
  </si>
  <si>
    <t>International Electrotechnical Comission, Efficient Electrical Energy Transmission and Distribution (http://www.iec.ch/about/brochures/pdf/technology/transmission.pdf)</t>
  </si>
  <si>
    <t>Svenska Kraftnät, Technology (http://www.svk.se/en/grid-development/the-construction-process/technology/)</t>
  </si>
  <si>
    <t>EBR cost database, developed by Swedish bransch organisation Svensk Energi.</t>
  </si>
  <si>
    <t>PEX Guiden, Ericsson</t>
  </si>
  <si>
    <t>Standard value list for the Swedish Energy Markets Inspectorate (2015 value) (http://ei.se/sv/el/Elnat-och-natprisreglering/forhandsreglering-av-elnatstariffer-ar-2016-2019/dokument-elnatsreglering/normvardeslista-elnat-2016-2019/)</t>
  </si>
  <si>
    <t>Swedish Energy Markets Inspectorate (http://ei.se/sv/el/Elnat-och-natprisreglering/de-olika-delarna-i-intaktsramen/)</t>
  </si>
  <si>
    <t>Energy losses are estimated from total energy loss on transmission levels in the voltage range 20kV to 130 kV in Sweden. Transmission lines/cables accounts for approximately 60% of the losses and transformers accounts for approximately 40%.</t>
  </si>
  <si>
    <t xml:space="preserve">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</si>
  <si>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</si>
  <si>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</si>
  <si>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Construction time ranges normally from 1 to 2 years. In technically complex projects and for long cable stretches, the construction time increases and could stretch up to 5 years.</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</si>
  <si>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t>
    </r>
    <r>
      <rPr>
        <vertAlign val="superscript"/>
        <sz val="9"/>
        <rFont val="Arial"/>
        <family val="2"/>
      </rPr>
      <t>2</t>
    </r>
    <r>
      <rPr>
        <sz val="9"/>
        <rFont val="Arial"/>
        <family val="2"/>
      </rPr>
      <t xml:space="preserve">  and 630 mm</t>
    </r>
    <r>
      <rPr>
        <vertAlign val="superscript"/>
        <sz val="9"/>
        <rFont val="Arial"/>
        <family val="2"/>
      </rPr>
      <t>2,</t>
    </r>
    <r>
      <rPr>
        <sz val="9"/>
        <rFont val="Arial"/>
        <family val="2"/>
      </rPr>
      <t xml:space="preserve">,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r>
  </si>
  <si>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</si>
  <si>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t>
    </r>
    <r>
      <rPr>
        <vertAlign val="superscript"/>
        <sz val="9"/>
        <rFont val="Arial"/>
        <family val="2"/>
      </rPr>
      <t>2</t>
    </r>
    <r>
      <rPr>
        <sz val="9"/>
        <rFont val="Arial"/>
        <family val="2"/>
      </rPr>
      <t>, 800mm</t>
    </r>
    <r>
      <rPr>
        <vertAlign val="superscript"/>
        <sz val="9"/>
        <rFont val="Arial"/>
        <family val="2"/>
      </rPr>
      <t>2</t>
    </r>
    <r>
      <rPr>
        <sz val="9"/>
        <rFont val="Arial"/>
        <family val="2"/>
      </rPr>
      <t xml:space="preserve">  and 1000 mm</t>
    </r>
    <r>
      <rPr>
        <vertAlign val="superscript"/>
        <sz val="9"/>
        <rFont val="Arial"/>
        <family val="2"/>
      </rPr>
      <t>2</t>
    </r>
    <r>
      <rPr>
        <sz val="9"/>
        <rFont val="Arial"/>
        <family val="2"/>
      </rPr>
      <t>,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r>
  </si>
  <si>
    <r>
      <t>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t>
    </r>
    <r>
      <rPr>
        <vertAlign val="superscript"/>
        <sz val="9"/>
        <rFont val="Arial"/>
        <family val="2"/>
      </rPr>
      <t>2</t>
    </r>
    <r>
      <rPr>
        <sz val="9"/>
        <rFont val="Arial"/>
        <family val="2"/>
      </rPr>
      <t>, corresponding to a power level of 100 MW. Power levels above 100 MW are not considered for this voltage level.</t>
    </r>
  </si>
  <si>
    <t>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</si>
  <si>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K</t>
  </si>
  <si>
    <t xml:space="preserve">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</si>
  <si>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L</t>
  </si>
  <si>
    <t xml:space="preserve">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</si>
  <si>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t>
  </si>
  <si>
    <t>Station cost is based on average cost for capacity banks and inductor with a design voltage of 72 kV. It is assumed that the equipment is installed in a existing station.</t>
  </si>
  <si>
    <t>O</t>
  </si>
  <si>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</si>
  <si>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</si>
  <si>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</si>
  <si>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Variable O&amp;M cost is in very low for electric transmission systems and considered to be negligible</t>
  </si>
  <si>
    <t>S</t>
  </si>
  <si>
    <t>Energy losses and auxiliary electricity consumption can be considered negligible</t>
  </si>
  <si>
    <t>Table 2: Electricity distribution, Rural</t>
  </si>
  <si>
    <t>Energy Transport Electricity Distribution, Rural</t>
  </si>
  <si>
    <t>Energy losses, stations (%)</t>
  </si>
  <si>
    <t>N</t>
  </si>
  <si>
    <t>4, 5</t>
  </si>
  <si>
    <t xml:space="preserve">Typical load profile (-) </t>
  </si>
  <si>
    <t>1, 5</t>
  </si>
  <si>
    <t xml:space="preserve">- Commercial </t>
  </si>
  <si>
    <t>Distribution network costs (EUR/MWh/year) Rural</t>
  </si>
  <si>
    <t>E,F</t>
  </si>
  <si>
    <t>1, 6</t>
  </si>
  <si>
    <t>G,F</t>
  </si>
  <si>
    <t>H,F</t>
  </si>
  <si>
    <t>Reinforcement costs (EUR/MW) (Station)</t>
  </si>
  <si>
    <t>I,F,J</t>
  </si>
  <si>
    <t>Investments, percentage installation (cables)</t>
  </si>
  <si>
    <t>Investments, percentage materials (cables)</t>
  </si>
  <si>
    <t>Investments, percentage installation (stations)</t>
  </si>
  <si>
    <t>Investments, percentage materials (stations)</t>
  </si>
  <si>
    <t>Särskilda rapporten - teknisk data from Energimarknadsinspektionen (Statistics from Swedish utility companies) from 2014 (http://www.ei.se/sv/Publikationer/Arsrapporter/)</t>
  </si>
  <si>
    <t xml:space="preserve"> The Scope for Energy Saving in the EU through the Use of Energy-Efficient Electricity Distribution Transformers. H. De Keukeabaer, D. Chapman, S. Fassbinder, M. McDermott,  (2001).</t>
  </si>
  <si>
    <t>Energimarknadsinspektionens föreskrifter om intäktsramar för elnätsföretag.  http://ei.se/Documents/Publikationer/rapporter_och_pm/Rapporter%202015/Ei_R2015_01.pdf</t>
  </si>
  <si>
    <t>Sweco, Project data</t>
  </si>
  <si>
    <t xml:space="preserve">The line losses were calculated using reference (1) and the formula Total energy exported to customer / Total energy fed into the system. Lines in rural areas have a higher loss than lines in more populated areas. </t>
  </si>
  <si>
    <t xml:space="preserve">Losses in a transformer tends to decrease with increasing transformer capacity. The losses also depends on the transformer load. When the transformer load decreases under 20 % there is a large increase in the losses. In general the losses are about 1-2 % </t>
  </si>
  <si>
    <t>According to the network price regulation from Energimarknadsinspektionen, the technical life time for stations and cables are 40 years. In practice, cable technical life can be shorter, depending on the thermal loading of the cable.</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</si>
  <si>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19%. </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</si>
  <si>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</si>
  <si>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Costs for service lines are based on cables with a design voltage of 0,4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The service line length was bases on the guidelines: 0-20 kW - 20 m, 20-100 kW - 50 m, Above 100 kW -100 m.</t>
  </si>
  <si>
    <t xml:space="preserve">Costs for the single lines are based on cables with a design voltage of 12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Power levels below 250 kW and above 25 MW are not relevant for the specific voltage level. Above 6 MW more than one cable is needed. The cost of the material increases linear with the number of cables. The installation cost does not increase linear. An average cost based on the installation cost for one cable was used as a cost for more than one cable.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</si>
  <si>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replacing the current transformer with a new transformer with a higher power level. The cost for a new transformer, assuming the current station can still be used, is on average 11500 EUR/MW for a 800 kVA or 1250 kVA transformer. </t>
  </si>
  <si>
    <t xml:space="preserve">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bounds for 2020 assumes a reduction of 4,4% of the costs due to more efficient installations and a continued reduction by an additional 4,4% for 2050. No increases in costs are anticipated and upper bounds are set to today's level for both 2020 and 2050. </t>
  </si>
  <si>
    <t>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bounds for 2020 assumes a reduction of 17,6% of the investment costs due to more efficient installations and a continued reduction by an additional 10% for 2050.</t>
  </si>
  <si>
    <t>The fixed O&amp;M cost are calculated as a standard annual cost of 0,51% of the investment cost.  It should be noted that the O&amp;M cost in distribution system is mainly attributed to stations since there is practically no maintanaince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</si>
  <si>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Variable O&amp;M cost is in very low for electric transmission systems and considered to be negligeable</t>
  </si>
  <si>
    <t>Auxiliary electricity consumption can be considered negligible</t>
  </si>
  <si>
    <t>Table 3: Electricity distribution, Suburban</t>
  </si>
  <si>
    <t>Energy Transport Electricity Distribution, Suburban</t>
  </si>
  <si>
    <t>Investment costs; service line,  above 100 kW (EUR/unit)</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</si>
  <si>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26%. </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</si>
  <si>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</si>
  <si>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 xml:space="preserve">Price projections are based on an extrapolation of price development over the years 2000 - 2014 corrected for inflation. Over the six last years the prices have stabilized on a constant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</si>
  <si>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replacering the current transformer with a new transformer with a higher power level. The cost for a new transformer, assuming the current station can still be used, is on average 11500 EUR/MW for a 800 kVA or 1250 kVA transformer. </t>
  </si>
  <si>
    <t>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is if Danish salaries decrease to the Swedish level (a decrease by 17,6 %). Upper level is if costs stay on today’s level. For 2050 better efficiency is expected which is estimated to decrease the cost by an additional 10 %.</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</si>
  <si>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decrease the installation costs. </t>
  </si>
  <si>
    <t>Variable O&amp;M cost is in very low for electric transmission systems and considered to be negligeble</t>
  </si>
  <si>
    <t>Table 4: Electricity distribution, city</t>
  </si>
  <si>
    <t>Energy Transport Electricity Distribution, City</t>
  </si>
  <si>
    <t xml:space="preserve">Calculations for the load profile were based on reference (1). This gave an average value of 44 % for all areas. The load profile is not expected to change to 2020. For 2050 the upper scenario is a smart grid scenario, in which  the load factor is increased by 6 %, the lower scenario is an increase in peak load without the use of smart grid leading to a decrease in load factor by 21%. </t>
  </si>
  <si>
    <t>The fixed O&amp;M cost are calculated as a standard annual cost of 0,51% of the investment cost.  It should be noted that the O&amp;M cost in distribution system is mainly attributed to stations since there is practically no maintenance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</si>
  <si>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Table 5: Electricity distribution, New developed area</t>
  </si>
  <si>
    <t>Energy Transport Electricity Distribution, New developed areas</t>
  </si>
  <si>
    <t>Distribution network costs (EUR/MWh/year) New developed area</t>
  </si>
  <si>
    <t xml:space="preserve">Calculations for the load profile were based on reference (1). This gave an average value of 48 % for all areas. The load profile is not expected to change to 2020. For 2050 the upper scenario is a smart grid scenario, in which  the load factor increases by 10 %, the lower scenario is an increase in peak load of 15 % without the use of smart grid leading to a corresponding decrease in load factor. </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</si>
  <si>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decreace the installation costs. </t>
  </si>
  <si>
    <t>Type 1 MR stations supplying the transmission system level 2 .The stated costs are the average cost for a 40/4 bar MR station where reheating after expansion is required and a 19/4 bar MR station where reheating is not necessary. The  cost is only modestly size dependent. A 40/4 bar station capacity of 10.000 m3/h is 20 % higher than a similar station with a capacity of 5.000 m3/h.</t>
  </si>
  <si>
    <t>Type 1 MR stations supplying the transmission system level 2 - not part of the scope</t>
  </si>
  <si>
    <t>Capacity not relevant - too high</t>
  </si>
  <si>
    <t>Not possible to give general numbers. Depends on kind of reinforcement. Can be calculated based on the other numbers given.</t>
  </si>
  <si>
    <t>Two  pipes were chosen for each interval (one for the lowest power level and one for the highest). The average of these two are stated in the table.</t>
  </si>
  <si>
    <t>Data given is for a 50 MW capacity</t>
  </si>
  <si>
    <t>Rates include VVM review, landowner compensation and archaeological screening. Based on 20 km, of which 8 % is based on drilling.</t>
  </si>
  <si>
    <t xml:space="preserve">Includes enginering, tender, and construction.   </t>
  </si>
  <si>
    <t>Type 2 MR stations supplying the 4 bar distribution system. The stated number represents the gas consumption for preheating before expansion from 40 to 4 bar. Expansion from 19 or 16 bar to 4 bar doesn't require preheating. Losses are included in the number stated for lines, see note A.</t>
  </si>
  <si>
    <t xml:space="preserve">There are no general data available for the Danish gas system. The stated losses are based on a European survey that includes all parts in level 2 of the transmission, including stations. It is assumed that the losses (given as kg/km) are the same for transmission level 1 and 2. European gas networks are generally older than the Danish system. Therefore, it is expected that the losses from the Danish system are significantly lower than stated in the table. The lack of data explains the high uncertainty stated.  </t>
  </si>
  <si>
    <t>HMN Naturgas</t>
  </si>
  <si>
    <t>Survey methane emissions for gas transmission and distribution in Europe Marcogaz WG-ME-14-26  29/02/2016</t>
  </si>
  <si>
    <t>C, K</t>
  </si>
  <si>
    <t>B, J</t>
  </si>
  <si>
    <t>-</t>
  </si>
  <si>
    <t>i</t>
  </si>
  <si>
    <t>E, G</t>
  </si>
  <si>
    <t>Energy Transport, Natural Gas Main distribution line</t>
  </si>
  <si>
    <t>Table 6: Natural gas main distribution line</t>
  </si>
  <si>
    <t>No station will be installed for the distribution network</t>
  </si>
  <si>
    <t xml:space="preserve"> </t>
  </si>
  <si>
    <t>Reinforcement not relevant</t>
  </si>
  <si>
    <t>Two pipes were chosen for each interval (one for the lowest power level and one for the highest). The average of these two  is stated in the table.</t>
  </si>
  <si>
    <r>
      <t>Stated number is f</t>
    </r>
    <r>
      <rPr>
        <sz val="9"/>
        <rFont val="Calibri"/>
        <family val="2"/>
        <scheme val="minor"/>
      </rPr>
      <t>or Ø40</t>
    </r>
    <r>
      <rPr>
        <sz val="9"/>
        <color theme="1"/>
        <rFont val="Calibri"/>
        <family val="2"/>
        <scheme val="minor"/>
      </rPr>
      <t xml:space="preserve"> pipes - the smallest pipe applied. It is only marginally cheaper to apply smaller pipes.   </t>
    </r>
  </si>
  <si>
    <t>Capacity range not relevant for given case</t>
  </si>
  <si>
    <t>Based on given case</t>
  </si>
  <si>
    <t>There is no power consuming parts in the distribution system</t>
  </si>
  <si>
    <t>As mentioned in the qualitative description, new gas systems will be constructed without stations in the distribution network</t>
  </si>
  <si>
    <t xml:space="preserve">There are no general data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</si>
  <si>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Type 2 station (EUR/MW)</t>
  </si>
  <si>
    <t>Type 1 station (EUR/MW)</t>
  </si>
  <si>
    <t>Energy Transport Natural Gas Distribution, New distribution in existing rual areas</t>
  </si>
  <si>
    <t>Table 7: Gas Distribution, rural</t>
  </si>
  <si>
    <t>Two pipes were chosen for each interval (one for the lowest power level and one for the highest). The average of these two are stated in the table.</t>
  </si>
  <si>
    <r>
      <t xml:space="preserve">Stated number is for a </t>
    </r>
    <r>
      <rPr>
        <sz val="9"/>
        <rFont val="Arial"/>
        <family val="2"/>
      </rPr>
      <t>Ø40</t>
    </r>
    <r>
      <rPr>
        <sz val="9"/>
        <color theme="1"/>
        <rFont val="Arial"/>
        <family val="2"/>
      </rPr>
      <t xml:space="preserve"> pipes - the smallest pipe applied. It is only marginally cheaper to apply smaller pipes.   </t>
    </r>
  </si>
  <si>
    <t xml:space="preserve">There are no general data available for the Danish gas system. The stated losses are based on a European survey. European gas networks are generally older than the Danish system. Therefore, it is expected that the losses from the Danish system are significantly lower than stated in the table. The lack of data explains the high uncertainty stated.  </t>
  </si>
  <si>
    <t>Survey methane emissions for gas transmission and distribution in Europe Marcogaz WG-ME-14-26 29/02/2016</t>
  </si>
  <si>
    <t>Energy Transport, Natural Gas Distribution, New distribution in existing suburban areas</t>
  </si>
  <si>
    <t>Table 8: Gas distribution, suburban</t>
  </si>
  <si>
    <t>Not relavant, see note A</t>
  </si>
  <si>
    <t>Stated number is for a service line supplying 1,5 MW.</t>
  </si>
  <si>
    <t>For the defined case  "New distribution in existing densely populated areas, city centres etc." it is assessed the natural gas based heating will be designed with one boiler and heat is distributied to the endusers by a locel district heating sytem. This means that the local natural gas system will only consist of  a A service line with a capacity of 1.5 MW supplying a boiler aswell a meter and a pressure regulator. Therefore losses are neglegted</t>
  </si>
  <si>
    <t>Energy Transport Natural Gas Distribution, New distribution in existing city areas</t>
  </si>
  <si>
    <t>Table 9: Gas distribution, city</t>
  </si>
  <si>
    <r>
      <t>Stated number is f</t>
    </r>
    <r>
      <rPr>
        <sz val="11"/>
        <rFont val="Calibri"/>
        <family val="2"/>
        <scheme val="minor"/>
      </rPr>
      <t>or Ø40</t>
    </r>
    <r>
      <rPr>
        <sz val="11"/>
        <color theme="1"/>
        <rFont val="Calibri"/>
        <family val="2"/>
        <scheme val="minor"/>
      </rPr>
      <t xml:space="preserve"> pipes - the smallest pipe applied. It is only marginally cheaper to apply smaller pipes.   </t>
    </r>
  </si>
  <si>
    <t>There are no power consuming parts in the distribution system</t>
  </si>
  <si>
    <t xml:space="preserve">No general data are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</si>
  <si>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Energy Transport Natural Gas Distribution, New  developed residential areas</t>
  </si>
  <si>
    <t>Table 10: Gas distribution, new developed area</t>
  </si>
  <si>
    <t>Investments, percentage materials (%)</t>
  </si>
  <si>
    <t>Investments, percentage installation (%)</t>
  </si>
  <si>
    <t>Network for Transport Measures (NTM) database, 2020</t>
  </si>
  <si>
    <t>INDEX</t>
  </si>
  <si>
    <t>111 1 el Main distri50-60kVcabl</t>
  </si>
  <si>
    <t>111 2 el distri Rural</t>
  </si>
  <si>
    <t>111 3 el distri suburban</t>
  </si>
  <si>
    <t>111 4 el distri  city</t>
  </si>
  <si>
    <t>111 5 el distri new area</t>
  </si>
  <si>
    <t>112 6 gas Main distri line</t>
  </si>
  <si>
    <t>112 7 gas  Rural</t>
  </si>
  <si>
    <t>112 8 gas  Suburban</t>
  </si>
  <si>
    <t>112 9 gas City</t>
  </si>
  <si>
    <t>112 1 gas  New area</t>
  </si>
  <si>
    <t>113_11 DH transmission</t>
  </si>
  <si>
    <t>113_12 DH_Distribu Rural</t>
  </si>
  <si>
    <t>113_13 DH_Distribu Suburb</t>
  </si>
  <si>
    <t>113_14 DH_Distribu City</t>
  </si>
  <si>
    <t>112_15 DH_Distribu New area</t>
  </si>
  <si>
    <t>113_16 DH_Distr New area LTDH</t>
  </si>
  <si>
    <t>All cost data is in 2015€</t>
  </si>
  <si>
    <t>Date</t>
  </si>
  <si>
    <t>Sheet</t>
  </si>
  <si>
    <t>Change</t>
  </si>
  <si>
    <t>Notes</t>
  </si>
  <si>
    <t>co2 transport added</t>
  </si>
  <si>
    <t>Energy losses, lines 1-100 MW, %/1000 km</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</si>
  <si>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</si>
  <si>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</si>
  <si>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</si>
  <si>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</si>
  <si>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</si>
  <si>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</si>
  <si>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</si>
  <si>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Investment costs; single line, 0 - 100 MW  (EUR/MW/m)</t>
  </si>
  <si>
    <t>Investment costs; single line, 1000-4000 MW (EUR/MW/m)</t>
  </si>
  <si>
    <t>Investment costs; single line, above 6000 MW (EUR/MW/m)</t>
  </si>
  <si>
    <t>75-80</t>
  </si>
  <si>
    <t>20-25</t>
  </si>
  <si>
    <t>Fixed O&amp;M (EUR/km/year/MW)</t>
  </si>
  <si>
    <t>Variable O&amp;M (EUR/MW/km)</t>
  </si>
  <si>
    <t xml:space="preserve">Energy required to overcome pipeline pressure drop (dP). Optimal dP/km depend on cost of booster compressor vs pipe material cost. </t>
  </si>
  <si>
    <r>
      <t>Curently, the optimum seems to be:  velosity (m/s)</t>
    </r>
    <r>
      <rPr>
        <sz val="9"/>
        <rFont val="Verdana"/>
        <family val="2"/>
      </rPr>
      <t>≈4</t>
    </r>
    <r>
      <rPr>
        <sz val="9"/>
        <rFont val="Arial"/>
        <family val="2"/>
      </rPr>
      <t>.4*Q^0.1, dPdL(bar/km)</t>
    </r>
    <r>
      <rPr>
        <sz val="9"/>
        <rFont val="Verdana"/>
        <family val="2"/>
      </rPr>
      <t>≈1.28</t>
    </r>
    <r>
      <rPr>
        <sz val="9"/>
        <rFont val="Arial"/>
        <family val="2"/>
      </rPr>
      <t>*Q^(-0.75), Q=energy flow (MW)</t>
    </r>
  </si>
  <si>
    <t>Energy to compress from 35 barg to 140 barg. This value can be lowered by only compress to curent operation pressure in transmission line using outtake from interstages compressors</t>
  </si>
  <si>
    <t>Estimate includes: installation based on burried pipeline with 8% tunneling, coating, sectionalisation with depressurizations vents for every 20 km, cathodic protection, coating, pressure boosting stations, permitting, landowner compensation</t>
  </si>
  <si>
    <t>Installation cost is ~80% for small pipes and ~75% for large pipes</t>
  </si>
  <si>
    <t>Fixed operation cost is per pipelength and capacity. 4% of CAPEX is assumed in 2020,  2% in 2030 and 1.5% in 2050.</t>
  </si>
  <si>
    <r>
      <t>Curently, the optimum seems to be:  velosity (m/s)</t>
    </r>
    <r>
      <rPr>
        <sz val="9"/>
        <rFont val="Verdana"/>
        <family val="2"/>
      </rPr>
      <t>≈6.7</t>
    </r>
    <r>
      <rPr>
        <sz val="9"/>
        <rFont val="Arial"/>
        <family val="2"/>
      </rPr>
      <t>*Q^0.1, dPdL(bar/km)</t>
    </r>
    <r>
      <rPr>
        <sz val="9"/>
        <rFont val="Verdana"/>
        <family val="2"/>
      </rPr>
      <t>≈1.28</t>
    </r>
    <r>
      <rPr>
        <sz val="9"/>
        <rFont val="Arial"/>
        <family val="2"/>
      </rPr>
      <t>*Q^(-0.75), Q=energy flow (MW)</t>
    </r>
  </si>
  <si>
    <t>Energy to compress from 35 barg to 70 barg. This value can be lowered by only compress to curent operation pressure in transmission line using outtake from interstages compressors</t>
  </si>
  <si>
    <r>
      <t>Energy losses (</t>
    </r>
    <r>
      <rPr>
        <sz val="8"/>
        <color theme="1"/>
        <rFont val="Verdana"/>
        <family val="2"/>
      </rPr>
      <t>‰)</t>
    </r>
  </si>
  <si>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</si>
  <si>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</si>
  <si>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</si>
  <si>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</si>
  <si>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</si>
  <si>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</si>
  <si>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</si>
  <si>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</si>
  <si>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</si>
  <si>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</si>
  <si>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 xml:space="preserve">Energy required to overcome pipeline pressure drop (dP). Optimal dP/km depend on length of pipe, cost of booster pump vs pipe material cost. </t>
  </si>
  <si>
    <t>Pipes have been calc. using max dP/dL =0.04 bar/km. Higher dP/dL is optimal for short pipes but for long pipes, higher dP/dL will give many intermediate pump-booster stations</t>
  </si>
  <si>
    <t>Position drilling is assumed to be able to reduce the installation cost. However, the factor is judged minor as increased safety may outrage this saving</t>
  </si>
  <si>
    <t xml:space="preserve">Fixed operation cost is only per pipelengt (i.e. is not divided with capacity) as size have a relatively little impact on maintenance cost. 1% of CAPEX is applied. </t>
  </si>
  <si>
    <t>Investment costs; single line, 1-20 MW  (EUR/MW/m)</t>
  </si>
  <si>
    <t>Investment costs; single line, 20-50 MW (EUR/MW/m)</t>
  </si>
  <si>
    <t>Investment costs; single line, 1000-2500 MW (EUR/MW/m)</t>
  </si>
  <si>
    <t>Investment costs; single line, above 2500 MW (EUR/MW/m)</t>
  </si>
  <si>
    <t>Energy demand truck (MJ/km/ton LH2)</t>
  </si>
  <si>
    <t>A, H</t>
  </si>
  <si>
    <t>Energy demand truck (MJ/km/ton CH2)</t>
  </si>
  <si>
    <t>Energy demand truck (MJ/km/ton NH3)</t>
  </si>
  <si>
    <t>Energy demand truck (MJ/km/ton DME)</t>
  </si>
  <si>
    <t>Energy demand truck (MJ/km/ton toluene)</t>
  </si>
  <si>
    <t>LH2: Loading/unloading cost (EUR/[ton H2])</t>
  </si>
  <si>
    <t>E, F, G</t>
  </si>
  <si>
    <t>LH2: Driving cost (EUR/[ton H2]/km)</t>
  </si>
  <si>
    <t>CH2: Loading/unloading cost (EUR/[ton H2])</t>
  </si>
  <si>
    <t>CH2: Driving cost (EUR/[ton H2]/km)</t>
  </si>
  <si>
    <t>NH3: Loading/unloading cost (EUR/[ton H3])</t>
  </si>
  <si>
    <t>E, F, H</t>
  </si>
  <si>
    <t>NH3: Driving cost (EUR/[ton NH3]/km)</t>
  </si>
  <si>
    <t>DME: Loading/unloading cost (EUR/[ton DME])</t>
  </si>
  <si>
    <t>E, F, C, H</t>
  </si>
  <si>
    <t>DME: Driving cost (EUR/[ton DME]/km)</t>
  </si>
  <si>
    <t>Toluene: Loading/unloading cost (EUR/[ton toluene])</t>
  </si>
  <si>
    <t>E, F, D, H</t>
  </si>
  <si>
    <t>Toluene: Driving cost (EUR/[ton toluene]/km)</t>
  </si>
  <si>
    <t>Air Liquide A/S</t>
  </si>
  <si>
    <t>Everfuel A/S</t>
  </si>
  <si>
    <t>Give Svaergods A/S</t>
  </si>
  <si>
    <t>Fjellerad Transport Aps</t>
  </si>
  <si>
    <r>
      <t>Fuel for propulation based on 50-60 tonne truck with capacity of 45-50 m</t>
    </r>
    <r>
      <rPr>
        <vertAlign val="superscript"/>
        <sz val="9"/>
        <rFont val="Arial"/>
        <family val="2"/>
      </rPr>
      <t>3</t>
    </r>
    <r>
      <rPr>
        <sz val="9"/>
        <rFont val="Arial"/>
        <family val="2"/>
      </rPr>
      <t>. Myltiply tank volume with density to get transported mass (density is given in Table 1 except for CH2 which is between 25-42 kg/m3 depending on tank pressure). Tanker assumed full one way and empty return (except for toluene/carrier where 80% return load is assumed). For CH2, pressure in tanks are assumed to increase from 350 bar (2020) to 700 bar (2050)</t>
    </r>
  </si>
  <si>
    <t xml:space="preserve">Technical lifetime of truck (puller) will depend on the distance driven, 4-10 years. Lifetime trailer 10 years or more. </t>
  </si>
  <si>
    <t>Numbers based on LPG transport</t>
  </si>
  <si>
    <t xml:space="preserve">Numbers based on diesel transport, but the fuel concumption is based on full cargo tank on the round trip. </t>
  </si>
  <si>
    <t xml:space="preserve">Capital cost of truck is split into the fixed and variable cost based on relative time spend on loading/unloading and on driving. </t>
  </si>
  <si>
    <t>Cost is based on: CAPEX Truck + Tanker is 450-1000 k€ (LHC tank is the cheapest and CH2 the most expensive),  8000 h/year operation, 60 km/h average speed, fuel cost of 1.25 €/kg, fuel LHV=42.5 MJ/kg, Annual fixed O&amp;M is 5% capital cost</t>
  </si>
  <si>
    <t>Improvements: Faster loading time, lower CAPEX, and longer distance per fuel. For CH2, also increased pressure in tank</t>
  </si>
  <si>
    <t xml:space="preserve"> Fuel for propulation: 
  For LHC, L20 and LH2:  19 MJ/km in 2020, 18 MJ/km in 2030 and 15 MJ/km in 2050
  For CH2: 24 MJ/km in 2020, 23 MJ/km in 2030 and 20 MJ/km in 2050</t>
  </si>
  <si>
    <t>Ship transport</t>
  </si>
  <si>
    <t>LH2: Energy demand (MJ/km)</t>
  </si>
  <si>
    <t>A, F</t>
  </si>
  <si>
    <t>L20: Energy demand (MJ/km)</t>
  </si>
  <si>
    <t>LHC: Energy demand (MJ/km)</t>
  </si>
  <si>
    <t>LH2 Investment cost (EUR/[ton H2])</t>
  </si>
  <si>
    <t>L20: Investment cost (EUR/[ton L20])</t>
  </si>
  <si>
    <t>LHC: Investment cost (EUR/[ton LHC])</t>
  </si>
  <si>
    <t>LH2: Fixed O&amp;M cost (EUR/[ton H2]/y)</t>
  </si>
  <si>
    <t>L20:Fixed O&amp;M cost (EUR/[ton L20]/y)</t>
  </si>
  <si>
    <t>LHC: Fixed O&amp;M cost (EUR/[ton LHC]/y)</t>
  </si>
  <si>
    <t>LH2: Port cost (EUR/[ton H2])</t>
  </si>
  <si>
    <t>L20: Port cost (EUR/[ton H2])</t>
  </si>
  <si>
    <t>LHC: Port cost (EUR/[ton LHC])</t>
  </si>
  <si>
    <t>The Basics of the Tanker Shipping Market, Euronav, 2017</t>
  </si>
  <si>
    <t>Torm annual report 2018</t>
  </si>
  <si>
    <t>Shipping CO₂ - UK cost estimation study, 2018</t>
  </si>
  <si>
    <t>Energy based on fuel LHV which is approximated by: 0.023*Mcargo+1400 for L20 and LHC. For LH2 the weight of the cargo is much less (do to the low weight of H2) why the weight of the entire ship have been used instead</t>
  </si>
  <si>
    <t>Investment cost based on: Cost [€/t] = 4000 - 0.05*Mcargo, where Mcargo is design capacity of ship</t>
  </si>
  <si>
    <t>CAPEX of LPG carrier see https://www.seatrade-maritime.com/tankers/euronav-buys-another-scrubber-fitted-resale-vlcc-newbuild</t>
  </si>
  <si>
    <t>CAPEX of tanker see BRS group annual review 2019</t>
  </si>
  <si>
    <t>Fixed O&amp;M is assumed to be ~5% of annual CAPEX</t>
  </si>
  <si>
    <t xml:space="preserve">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</si>
  <si>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Assumed cost reduction after LH2 tanker is commercialized </t>
  </si>
  <si>
    <t>132 Road transport</t>
  </si>
  <si>
    <t>133 Ship transport</t>
  </si>
  <si>
    <t>Main distribution line H2 - 140 bar</t>
  </si>
  <si>
    <t>Main distribution line - H2 - 70 bar</t>
  </si>
  <si>
    <t>Main distribution line - NH3</t>
  </si>
  <si>
    <t>Main distribution line - DME</t>
  </si>
  <si>
    <t>Main distribution line - Toluene</t>
  </si>
  <si>
    <t>Road transport</t>
  </si>
  <si>
    <t>131_1 H2 140</t>
  </si>
  <si>
    <t>131_2 H2 70</t>
  </si>
  <si>
    <t>131_3 NH3</t>
  </si>
  <si>
    <t>131_4 DME</t>
  </si>
  <si>
    <t>131_5 TOLU</t>
  </si>
  <si>
    <t>131-133</t>
  </si>
  <si>
    <t>121-123 + co2 terminals</t>
  </si>
  <si>
    <t>Transport of gasses and liquids added</t>
  </si>
  <si>
    <t>Technology Data for Energy Transport</t>
  </si>
  <si>
    <t>co2 transport removed and transferred to the Technology Catalogue for Carbon Capture, Transport and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</si>
</sst>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 #,##0.00_ ;_ * \-#,##0.00_ ;_ * &quot;-&quot;??_ ;_ @_ "/>
    <numFmt numFmtId="165" formatCode="#,##0.0"/>
    <numFmt numFmtId="166" formatCode="0.0"/>
    <numFmt numFmtId="167" formatCode="0.0E+00"/>
    <numFmt numFmtId="168" formatCode="0.000"/>
    <numFmt numFmtId="169" formatCode="0E+00"/>
  </numFmts>
  <fonts count="34" x14ac:knownFonts="1">
    <font>
      <sz val="11"/>
      <color theme="1"/>
      <name val="Calibri"/>
      <family val="2"/>
      <scheme val="minor"/>
    </font>
    <font>
      <b/>
      <sz val="8"/>
      <color theme="1"/>
      <name val="Arial"/>
      <family val="2"/>
    </font>
    <font>
      <sz val="8"/>
      <color theme="1"/>
      <name val="Arial"/>
      <family val="2"/>
    </font>
    <font>
      <sz val="8"/>
      <color rgb="FF000000"/>
      <name val="Arial"/>
      <family val="2"/>
    </font>
    <font>
      <b/>
      <sz val="8"/>
      <color rgb="FF000000"/>
      <name val="Arial"/>
      <family val="2"/>
    </font>
    <font>
      <sz val="9"/>
      <name val="Arial"/>
      <family val="2"/>
    </font>
    <font>
      <sz val="9"/>
      <color indexed="8"/>
      <name val="Arial"/>
      <family val="2"/>
    </font>
    <font>
      <b/>
      <sz val="9"/>
      <name val="Arial"/>
      <family val="2"/>
    </font>
    <font>
      <u/>
      <sz val="10"/>
      <color indexed="12"/>
      <name val="Arial"/>
      <family val="2"/>
    </font>
    <font>
      <b/>
      <sz val="11"/>
      <color theme="1"/>
      <name val="Arial"/>
      <family val="2"/>
    </font>
    <font>
      <sz val="11"/>
      <color theme="1"/>
      <name val="Calibri"/>
      <family val="2"/>
      <scheme val="minor"/>
    </font>
    <font>
      <sz val="9"/>
      <color theme="1"/>
      <name val="Arial"/>
      <family val="2"/>
    </font>
    <font>
      <sz val="8"/>
      <name val="Arial"/>
      <family val="2"/>
    </font>
    <font>
      <b/>
      <sz val="11"/>
      <color theme="1"/>
      <name val="Calibri"/>
      <family val="2"/>
      <scheme val="minor"/>
    </font>
    <font>
      <b/>
      <sz val="11"/>
      <color rgb="FF0097A7"/>
      <name val="Calibri"/>
      <family val="2"/>
      <scheme val="minor"/>
    </font>
    <font>
      <b/>
      <sz val="12"/>
      <color rgb="FF0070C0"/>
      <name val="Calibri"/>
      <family val="2"/>
      <scheme val="minor"/>
    </font>
    <font>
      <sz val="11"/>
      <name val="Calibri"/>
      <family val="2"/>
      <scheme val="minor"/>
    </font>
    <font>
      <b/>
      <sz val="11"/>
      <name val="Arial"/>
      <family val="2"/>
    </font>
    <font>
      <b/>
      <sz val="8"/>
      <name val="Arial"/>
      <family val="2"/>
    </font>
    <font>
      <u/>
      <sz val="11"/>
      <name val="Calibri"/>
      <family val="2"/>
      <scheme val="minor"/>
    </font>
    <font>
      <b/>
      <sz val="11"/>
      <name val="Calibri"/>
      <family val="2"/>
      <scheme val="minor"/>
    </font>
    <font>
      <vertAlign val="superscript"/>
      <sz val="9"/>
      <name val="Arial"/>
      <family val="2"/>
    </font>
    <font>
      <sz val="9"/>
      <name val="Calibri"/>
      <family val="2"/>
      <scheme val="minor"/>
    </font>
    <font>
      <sz val="8"/>
      <name val="Calibri"/>
      <family val="2"/>
      <scheme val="minor"/>
    </font>
    <font>
      <sz val="8"/>
      <color rgb="FFFF0000"/>
      <name val="Arial"/>
      <family val="2"/>
    </font>
    <font>
      <u/>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sz val="10"/>
      <color rgb="FF000000"/>
      <name val="Calibri"/>
      <family val="2"/>
      <scheme val="minor"/>
    </font>
    <font>
      <b/>
      <sz val="15"/>
      <color rgb="FF000000"/>
      <name val="Calibri"/>
      <family val="2"/>
      <scheme val="minor"/>
    </font>
    <font>
      <sz val="10"/>
      <name val="Calibri"/>
      <family val="2"/>
      <scheme val="minor"/>
    </font>
    <font>
      <sz val="9"/>
      <name val="Verdana"/>
      <family val="2"/>
    </font>
    <font>
      <sz val="8"/>
      <color theme="1"/>
      <name val="Verdana"/>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8" fillId="0" borderId="0" applyNumberFormat="0" applyFill="0" applyBorder="0" applyAlignment="0" applyProtection="0">
      <alignment vertical="top"/>
      <protection locked="0"/>
    </xf>
    <xf numFmtId="164" fontId="10" fillId="0" borderId="0" applyFont="0" applyFill="0" applyBorder="0" applyAlignment="0" applyProtection="0"/>
    <xf numFmtId="9" fontId="10" fillId="0" borderId="0" applyFont="0" applyFill="0" applyBorder="0" applyAlignment="0" applyProtection="0"/>
    <xf numFmtId="0" fontId="27" fillId="0" borderId="0" applyNumberFormat="0" applyFill="0" applyBorder="0" applyAlignment="0" applyProtection="0"/>
  </cellStyleXfs>
  <cellXfs count="180">
    <xf numFmtId="0" fontId="0" fillId="0" borderId="0" xfId="0"/>
    <xf numFmtId="0" fontId="5" fillId="2" borderId="0" xfId="0" applyFont="1" applyFill="1" applyAlignment="1">
      <alignment horizontal="right" vertical="top"/>
    </xf>
    <xf numFmtId="0" fontId="5" fillId="2" borderId="0" xfId="0" applyFont="1" applyFill="1"/>
    <xf numFmtId="0" fontId="7" fillId="2" borderId="0" xfId="0" applyFont="1" applyFill="1"/>
    <xf numFmtId="0" fontId="0" fillId="2" borderId="0" xfId="0" applyFill="1"/>
    <xf numFmtId="0" fontId="9" fillId="2" borderId="1" xfId="0" applyFont="1" applyFill="1" applyBorder="1" applyAlignment="1">
      <alignment vertical="center" wrapText="1"/>
    </xf>
    <xf numFmtId="0" fontId="9" fillId="2" borderId="7" xfId="0" applyFont="1" applyFill="1" applyBorder="1" applyAlignment="1">
      <alignment vertical="center" wrapText="1"/>
    </xf>
    <xf numFmtId="0" fontId="4"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2" borderId="4" xfId="0" quotePrefix="1" applyFont="1" applyFill="1" applyBorder="1" applyAlignment="1">
      <alignment vertical="center" wrapText="1"/>
    </xf>
    <xf numFmtId="0" fontId="2" fillId="2" borderId="4" xfId="0" applyFont="1" applyFill="1" applyBorder="1" applyAlignment="1">
      <alignment horizontal="left" vertical="center" wrapText="1" inden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3" fontId="3" fillId="2" borderId="5" xfId="0" applyNumberFormat="1" applyFont="1" applyFill="1" applyBorder="1" applyAlignment="1">
      <alignment horizontal="center" vertical="center" wrapTex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1" fillId="2" borderId="0" xfId="0" applyFont="1" applyFill="1"/>
    <xf numFmtId="1" fontId="3" fillId="2" borderId="5" xfId="0" applyNumberFormat="1" applyFont="1" applyFill="1" applyBorder="1" applyAlignment="1">
      <alignment horizontal="center" vertical="center" wrapTex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2" borderId="0" xfId="0" applyFont="1" applyFill="1" applyAlignment="1">
      <alignment horizontal="right" vertical="top" wrapText="1"/>
    </xf>
    <xf numFmtId="164" fontId="3" fillId="2" borderId="5" xfId="0" applyNumberFormat="1" applyFont="1" applyFill="1" applyBorder="1" applyAlignment="1">
      <alignment horizontal="center" vertical="center" wrapText="1"/>
    </xf>
    <xf numFmtId="0" fontId="3" fillId="2" borderId="5" xfId="0" applyNumberFormat="1" applyFont="1" applyFill="1" applyBorder="1" applyAlignment="1">
      <alignment horizontal="center" vertical="center" wrapText="1"/>
    </xf>
    <xf numFmtId="49" fontId="3" fillId="2" borderId="5"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2" borderId="0" xfId="0" applyFont="1" applyFill="1" applyAlignment="1">
      <alignment horizontal="left" vertical="top"/>
    </xf>
    <xf numFmtId="0" fontId="5" fillId="2" borderId="0" xfId="0" applyFont="1" applyFill="1" applyAlignment="1">
      <alignment horizontal="left" vertical="top" wrapText="1"/>
    </xf>
    <xf numFmtId="0" fontId="11" fillId="2" borderId="0" xfId="0" applyFont="1" applyFill="1" applyAlignment="1">
      <alignment horizontal="left" vertical="top" wrapText="1"/>
    </xf>
    <xf numFmtId="0" fontId="3" fillId="2" borderId="5" xfId="0" applyFont="1" applyFill="1" applyBorder="1" applyAlignment="1">
      <alignment horizontal="center" vertical="center" wrapText="1"/>
    </xf>
    <xf numFmtId="0" fontId="2" fillId="2" borderId="4" xfId="0" applyFont="1" applyFill="1" applyBorder="1" applyAlignment="1">
      <alignment vertical="center" wrapText="1"/>
    </xf>
    <xf numFmtId="0" fontId="3" fillId="2" borderId="5" xfId="2"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left" vertical="center" wrapText="1" indent="1"/>
    </xf>
    <xf numFmtId="3" fontId="3" fillId="2"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2" fillId="2" borderId="4" xfId="0" quotePrefix="1" applyFont="1" applyFill="1" applyBorder="1" applyAlignment="1">
      <alignment vertical="center" wrapText="1"/>
    </xf>
    <xf numFmtId="9" fontId="3" fillId="2" borderId="5" xfId="0" applyNumberFormat="1" applyFont="1" applyFill="1" applyBorder="1" applyAlignment="1">
      <alignment horizontal="center" vertical="center" wrapText="1"/>
    </xf>
    <xf numFmtId="0" fontId="5" fillId="2" borderId="0" xfId="0" applyFont="1" applyFill="1" applyAlignment="1">
      <alignment vertical="top" wrapText="1"/>
    </xf>
    <xf numFmtId="0" fontId="5" fillId="2" borderId="0" xfId="0" applyFont="1" applyFill="1" applyAlignment="1">
      <alignment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14" fillId="0" borderId="0" xfId="0" applyFont="1" applyAlignment="1">
      <alignment horizontal="justify" vertical="center"/>
    </xf>
    <xf numFmtId="0" fontId="15" fillId="2" borderId="0" xfId="0" applyFont="1" applyFill="1"/>
    <xf numFmtId="0" fontId="2" fillId="2" borderId="0" xfId="0" applyFont="1" applyFill="1" applyBorder="1" applyAlignment="1">
      <alignment vertical="center" wrapText="1"/>
    </xf>
    <xf numFmtId="165" fontId="3" fillId="2" borderId="5" xfId="0" applyNumberFormat="1" applyFont="1" applyFill="1" applyBorder="1" applyAlignment="1">
      <alignment horizontal="center" vertical="center" wrapText="1"/>
    </xf>
    <xf numFmtId="0" fontId="12" fillId="2" borderId="4" xfId="0" applyFont="1" applyFill="1" applyBorder="1" applyAlignment="1">
      <alignment vertical="center" wrapText="1"/>
    </xf>
    <xf numFmtId="0" fontId="1" fillId="2" borderId="7" xfId="0" applyFont="1" applyFill="1" applyBorder="1" applyAlignment="1">
      <alignment vertical="center" wrapText="1"/>
    </xf>
    <xf numFmtId="0" fontId="16" fillId="2" borderId="0" xfId="0" applyFont="1" applyFill="1"/>
    <xf numFmtId="0" fontId="17" fillId="2" borderId="1" xfId="0" applyFont="1" applyFill="1" applyBorder="1" applyAlignment="1">
      <alignment vertical="center" wrapText="1"/>
    </xf>
    <xf numFmtId="0" fontId="19" fillId="2" borderId="0" xfId="0" applyFont="1" applyFill="1"/>
    <xf numFmtId="0" fontId="20" fillId="2" borderId="0" xfId="0" applyFont="1" applyFill="1"/>
    <xf numFmtId="0" fontId="17" fillId="2" borderId="7" xfId="0" applyFont="1" applyFill="1" applyBorder="1" applyAlignment="1">
      <alignment vertical="center" wrapText="1"/>
    </xf>
    <xf numFmtId="0" fontId="18" fillId="2" borderId="6"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8" fillId="2" borderId="5" xfId="0" applyFont="1" applyFill="1" applyBorder="1" applyAlignment="1">
      <alignment horizontal="center" vertical="center" wrapText="1"/>
    </xf>
    <xf numFmtId="2" fontId="12" fillId="2" borderId="5" xfId="0" applyNumberFormat="1" applyFont="1" applyFill="1" applyBorder="1" applyAlignment="1">
      <alignment horizontal="center" vertical="center" wrapText="1"/>
    </xf>
    <xf numFmtId="166" fontId="12" fillId="2" borderId="5" xfId="0"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9" fontId="12" fillId="2" borderId="5" xfId="0" applyNumberFormat="1" applyFont="1" applyFill="1" applyBorder="1" applyAlignment="1">
      <alignment horizontal="center" vertical="center" wrapText="1"/>
    </xf>
    <xf numFmtId="9" fontId="12" fillId="0" borderId="5" xfId="3" applyFont="1" applyFill="1" applyBorder="1" applyAlignment="1">
      <alignment horizontal="center" vertical="center" wrapText="1"/>
    </xf>
    <xf numFmtId="3" fontId="12" fillId="2" borderId="5" xfId="0" applyNumberFormat="1" applyFont="1" applyFill="1" applyBorder="1" applyAlignment="1">
      <alignment horizontal="center" vertical="center" wrapText="1"/>
    </xf>
    <xf numFmtId="1" fontId="12" fillId="2" borderId="5" xfId="0" applyNumberFormat="1" applyFont="1" applyFill="1" applyBorder="1" applyAlignment="1">
      <alignment horizontal="center" vertical="center" wrapText="1"/>
    </xf>
    <xf numFmtId="0" fontId="12" fillId="2" borderId="4" xfId="0" applyFont="1" applyFill="1" applyBorder="1" applyAlignment="1">
      <alignment horizontal="left" vertical="center" wrapText="1" indent="1"/>
    </xf>
    <xf numFmtId="0" fontId="12" fillId="2" borderId="0" xfId="0" applyFont="1" applyFill="1" applyBorder="1" applyAlignment="1">
      <alignment vertical="center" wrapText="1"/>
    </xf>
    <xf numFmtId="0" fontId="12" fillId="2" borderId="0" xfId="0" applyFont="1" applyFill="1" applyBorder="1" applyAlignment="1">
      <alignment horizontal="center" vertical="center" wrapText="1"/>
    </xf>
    <xf numFmtId="0" fontId="5" fillId="2" borderId="0" xfId="0" applyFont="1" applyFill="1" applyAlignment="1">
      <alignment vertical="top"/>
    </xf>
    <xf numFmtId="9" fontId="12" fillId="0" borderId="5" xfId="0" applyNumberFormat="1"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0" xfId="0" applyFont="1"/>
    <xf numFmtId="0" fontId="12" fillId="2" borderId="0" xfId="0" applyFont="1" applyFill="1"/>
    <xf numFmtId="0" fontId="16" fillId="2" borderId="0" xfId="0" applyFont="1" applyFill="1" applyAlignment="1">
      <alignment vertical="top"/>
    </xf>
    <xf numFmtId="0" fontId="16" fillId="2" borderId="0" xfId="0" applyFont="1" applyFill="1" applyAlignment="1">
      <alignment horizontal="left" vertical="top"/>
    </xf>
    <xf numFmtId="0" fontId="12" fillId="2" borderId="5" xfId="0" applyNumberFormat="1" applyFont="1" applyFill="1" applyBorder="1" applyAlignment="1">
      <alignment horizontal="center" vertical="center" wrapText="1"/>
    </xf>
    <xf numFmtId="9" fontId="12" fillId="2" borderId="5" xfId="3" applyFont="1" applyFill="1" applyBorder="1" applyAlignment="1">
      <alignment horizontal="center" vertical="center" wrapText="1"/>
    </xf>
    <xf numFmtId="0" fontId="16" fillId="0" borderId="0" xfId="0" applyFont="1"/>
    <xf numFmtId="0" fontId="22" fillId="2" borderId="0" xfId="0" applyFont="1" applyFill="1"/>
    <xf numFmtId="0" fontId="23" fillId="2" borderId="0" xfId="0" applyFont="1" applyFill="1"/>
    <xf numFmtId="0" fontId="0" fillId="2" borderId="0" xfId="0" applyFill="1" applyAlignment="1">
      <alignment wrapText="1"/>
    </xf>
    <xf numFmtId="0" fontId="24" fillId="2" borderId="5" xfId="0" applyFont="1" applyFill="1" applyBorder="1" applyAlignment="1">
      <alignment horizontal="left" vertical="center"/>
    </xf>
    <xf numFmtId="167" fontId="3" fillId="2" borderId="5" xfId="0" applyNumberFormat="1" applyFont="1" applyFill="1" applyBorder="1" applyAlignment="1">
      <alignment horizontal="center" vertical="center" wrapText="1"/>
    </xf>
    <xf numFmtId="2" fontId="3" fillId="2" borderId="5" xfId="0" applyNumberFormat="1" applyFont="1" applyFill="1" applyBorder="1" applyAlignment="1">
      <alignment horizontal="center" vertical="center" wrapText="1"/>
    </xf>
    <xf numFmtId="0" fontId="12" fillId="2" borderId="5" xfId="0" quotePrefix="1" applyFont="1" applyFill="1" applyBorder="1" applyAlignment="1">
      <alignment horizontal="center" vertical="center" wrapText="1"/>
    </xf>
    <xf numFmtId="166" fontId="3" fillId="2" borderId="5" xfId="0" applyNumberFormat="1" applyFont="1" applyFill="1" applyBorder="1" applyAlignment="1">
      <alignment horizontal="center" vertical="center" wrapText="1"/>
    </xf>
    <xf numFmtId="0" fontId="13" fillId="2" borderId="0" xfId="0" applyFont="1" applyFill="1"/>
    <xf numFmtId="168" fontId="3" fillId="2" borderId="5" xfId="0" applyNumberFormat="1" applyFont="1" applyFill="1" applyBorder="1" applyAlignment="1">
      <alignment horizontal="center" vertical="center" wrapText="1"/>
    </xf>
    <xf numFmtId="0" fontId="25" fillId="2" borderId="0" xfId="0" applyFont="1" applyFill="1"/>
    <xf numFmtId="1" fontId="4" fillId="2" borderId="5" xfId="0" applyNumberFormat="1" applyFont="1" applyFill="1" applyBorder="1" applyAlignment="1">
      <alignment horizontal="center" vertical="center" wrapText="1"/>
    </xf>
    <xf numFmtId="0" fontId="0" fillId="2" borderId="0" xfId="0" applyFont="1" applyFill="1"/>
    <xf numFmtId="0" fontId="3" fillId="2" borderId="5" xfId="0" quotePrefix="1" applyFont="1" applyFill="1" applyBorder="1" applyAlignment="1">
      <alignment horizontal="center" vertical="center" wrapText="1"/>
    </xf>
    <xf numFmtId="0" fontId="11" fillId="2" borderId="0" xfId="0" applyFont="1" applyFill="1" applyAlignment="1"/>
    <xf numFmtId="0" fontId="11" fillId="0" borderId="0" xfId="0" applyFont="1" applyAlignment="1">
      <alignment vertical="center"/>
    </xf>
    <xf numFmtId="0" fontId="5" fillId="2" borderId="0" xfId="0" applyFont="1" applyFill="1" applyAlignment="1">
      <alignment vertical="center" wrapText="1"/>
    </xf>
    <xf numFmtId="1" fontId="0" fillId="2" borderId="0" xfId="0" applyNumberFormat="1" applyFill="1"/>
    <xf numFmtId="0" fontId="29" fillId="0" borderId="0" xfId="0" applyFont="1"/>
    <xf numFmtId="0" fontId="29" fillId="0" borderId="0" xfId="4" applyFont="1"/>
    <xf numFmtId="0" fontId="30" fillId="0" borderId="0" xfId="0" applyFont="1"/>
    <xf numFmtId="0" fontId="31" fillId="2" borderId="0" xfId="0" applyFont="1" applyFill="1"/>
    <xf numFmtId="0" fontId="13" fillId="3" borderId="12" xfId="0" applyFont="1" applyFill="1" applyBorder="1"/>
    <xf numFmtId="0" fontId="13" fillId="3" borderId="13" xfId="0" applyFont="1" applyFill="1" applyBorder="1"/>
    <xf numFmtId="0" fontId="13" fillId="3" borderId="14" xfId="0" applyFont="1" applyFill="1" applyBorder="1"/>
    <xf numFmtId="14" fontId="0" fillId="0" borderId="15" xfId="0" applyNumberFormat="1" applyBorder="1"/>
    <xf numFmtId="0" fontId="0" fillId="0" borderId="0" xfId="0" applyBorder="1"/>
    <xf numFmtId="0" fontId="0" fillId="0" borderId="16" xfId="0" applyBorder="1"/>
    <xf numFmtId="0" fontId="0" fillId="0" borderId="15" xfId="0" applyBorder="1"/>
    <xf numFmtId="0" fontId="0" fillId="0" borderId="17" xfId="0" applyBorder="1"/>
    <xf numFmtId="0" fontId="0" fillId="0" borderId="18" xfId="0" applyBorder="1"/>
    <xf numFmtId="0" fontId="0" fillId="0" borderId="19" xfId="0" applyBorder="1"/>
    <xf numFmtId="0" fontId="5" fillId="2" borderId="0" xfId="0" applyFont="1" applyFill="1" applyAlignment="1">
      <alignment vertical="top" wrapText="1"/>
    </xf>
    <xf numFmtId="0" fontId="12" fillId="2" borderId="4" xfId="0" applyFont="1" applyFill="1" applyBorder="1" applyAlignment="1">
      <alignment vertical="center" wrapText="1"/>
    </xf>
    <xf numFmtId="0" fontId="12" fillId="2" borderId="5" xfId="0" applyFont="1" applyFill="1" applyBorder="1" applyAlignment="1">
      <alignment horizontal="center" vertical="center" wrapText="1"/>
    </xf>
    <xf numFmtId="0" fontId="5" fillId="2" borderId="0" xfId="0" applyFont="1" applyFill="1" applyAlignment="1">
      <alignment horizontal="lef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5" fillId="2" borderId="0" xfId="0" applyFont="1" applyFill="1" applyAlignment="1">
      <alignment vertical="center" wrapText="1"/>
    </xf>
    <xf numFmtId="166" fontId="3" fillId="2" borderId="5" xfId="0" quotePrefix="1" applyNumberFormat="1" applyFont="1" applyFill="1" applyBorder="1" applyAlignment="1">
      <alignment horizontal="center" vertical="center" wrapText="1"/>
    </xf>
    <xf numFmtId="166" fontId="12" fillId="2" borderId="5" xfId="0" quotePrefix="1" applyNumberFormat="1" applyFont="1" applyFill="1" applyBorder="1" applyAlignment="1">
      <alignment horizontal="center" vertical="center" wrapText="1"/>
    </xf>
    <xf numFmtId="166" fontId="0" fillId="2" borderId="0" xfId="0" applyNumberFormat="1" applyFill="1"/>
    <xf numFmtId="169" fontId="0" fillId="2" borderId="0" xfId="0" applyNumberFormat="1" applyFill="1"/>
    <xf numFmtId="0" fontId="0" fillId="2" borderId="0" xfId="0" applyFill="1" applyAlignment="1">
      <alignment horizontal="right"/>
    </xf>
    <xf numFmtId="166" fontId="18" fillId="2" borderId="6" xfId="0" applyNumberFormat="1" applyFont="1" applyFill="1" applyBorder="1" applyAlignment="1">
      <alignment horizontal="center" vertical="center" wrapText="1"/>
    </xf>
    <xf numFmtId="2" fontId="0" fillId="2" borderId="0" xfId="0" applyNumberFormat="1" applyFill="1"/>
    <xf numFmtId="1" fontId="0" fillId="2" borderId="0" xfId="0" applyNumberFormat="1" applyFill="1" applyAlignment="1">
      <alignment horizontal="left"/>
    </xf>
    <xf numFmtId="166" fontId="5" fillId="2" borderId="0" xfId="0" applyNumberFormat="1" applyFont="1" applyFill="1" applyAlignment="1">
      <alignment vertical="center" wrapText="1"/>
    </xf>
    <xf numFmtId="166" fontId="5" fillId="2" borderId="0" xfId="0" applyNumberFormat="1" applyFont="1" applyFill="1"/>
    <xf numFmtId="0" fontId="12" fillId="2" borderId="1" xfId="0" quotePrefix="1" applyFont="1" applyFill="1" applyBorder="1" applyAlignment="1">
      <alignment vertical="center" wrapText="1"/>
    </xf>
    <xf numFmtId="0" fontId="7" fillId="2" borderId="7" xfId="0" applyFont="1" applyFill="1" applyBorder="1"/>
    <xf numFmtId="0" fontId="0" fillId="2" borderId="6" xfId="0" applyFill="1" applyBorder="1"/>
    <xf numFmtId="0" fontId="0" fillId="2" borderId="5" xfId="0" applyFill="1" applyBorder="1"/>
    <xf numFmtId="0" fontId="30" fillId="0" borderId="0" xfId="0" applyFont="1" applyAlignment="1">
      <alignment horizontal="left" vertical="top" wrapText="1"/>
    </xf>
    <xf numFmtId="0" fontId="5" fillId="2" borderId="0" xfId="0" applyFont="1" applyFill="1" applyAlignment="1">
      <alignment vertical="top" wrapText="1"/>
    </xf>
    <xf numFmtId="0" fontId="28" fillId="2" borderId="8" xfId="4"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2" fillId="2" borderId="9" xfId="0" applyFont="1" applyFill="1" applyBorder="1" applyAlignment="1">
      <alignment vertical="center" wrapText="1"/>
    </xf>
    <xf numFmtId="0" fontId="12" fillId="2" borderId="4" xfId="0" applyFont="1" applyFill="1" applyBorder="1" applyAlignment="1">
      <alignment vertical="center" wrapText="1"/>
    </xf>
    <xf numFmtId="0" fontId="12" fillId="2" borderId="9"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6" fillId="0" borderId="0" xfId="0" applyFont="1" applyAlignment="1">
      <alignment vertical="top"/>
    </xf>
    <xf numFmtId="0" fontId="5" fillId="2" borderId="0" xfId="0" applyFont="1" applyFill="1" applyAlignment="1">
      <alignment wrapText="1"/>
    </xf>
    <xf numFmtId="0" fontId="17" fillId="2" borderId="3"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5" fillId="2" borderId="0" xfId="0" applyFont="1" applyFill="1" applyAlignment="1">
      <alignment horizontal="left" vertical="top" wrapText="1"/>
    </xf>
    <xf numFmtId="0" fontId="16" fillId="0" borderId="0" xfId="0" applyFont="1" applyAlignment="1">
      <alignment horizontal="left" vertical="top" wrapText="1"/>
    </xf>
    <xf numFmtId="0" fontId="5" fillId="0" borderId="0" xfId="0" applyFont="1" applyAlignment="1">
      <alignment vertical="top"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9" xfId="0" applyFont="1" applyFill="1" applyBorder="1" applyAlignment="1">
      <alignment vertical="center" wrapText="1"/>
    </xf>
    <xf numFmtId="0" fontId="2" fillId="2" borderId="4" xfId="0" applyFont="1" applyFill="1" applyBorder="1" applyAlignment="1">
      <alignment vertical="center" wrapText="1"/>
    </xf>
    <xf numFmtId="0" fontId="3" fillId="2"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5" fillId="2" borderId="0" xfId="0" applyFont="1" applyFill="1" applyAlignment="1">
      <alignment vertical="center" wrapText="1"/>
    </xf>
    <xf numFmtId="0" fontId="6" fillId="2" borderId="0" xfId="0" applyFont="1" applyFill="1" applyAlignment="1">
      <alignment wrapText="1"/>
    </xf>
    <xf numFmtId="0" fontId="5" fillId="2" borderId="0" xfId="0" applyFont="1" applyFill="1" applyAlignment="1">
      <alignment vertical="top"/>
    </xf>
    <xf numFmtId="0" fontId="11" fillId="2" borderId="0" xfId="0" applyFont="1" applyFill="1" applyAlignment="1">
      <alignment horizontal="left" wrapText="1"/>
    </xf>
    <xf numFmtId="0" fontId="0" fillId="2" borderId="0" xfId="0" applyFill="1" applyAlignment="1">
      <alignment horizontal="left" wrapText="1"/>
    </xf>
    <xf numFmtId="1" fontId="12" fillId="2" borderId="9" xfId="0" applyNumberFormat="1" applyFont="1" applyFill="1" applyBorder="1" applyAlignment="1">
      <alignment horizontal="center" vertical="center" wrapText="1"/>
    </xf>
    <xf numFmtId="1" fontId="12" fillId="2" borderId="4" xfId="0" applyNumberFormat="1" applyFont="1" applyFill="1" applyBorder="1" applyAlignment="1">
      <alignment horizontal="center" vertical="center" wrapText="1"/>
    </xf>
    <xf numFmtId="0" fontId="11" fillId="2" borderId="0" xfId="0" applyFont="1" applyFill="1" applyAlignment="1">
      <alignment vertical="top" wrapText="1"/>
    </xf>
  </cellXfs>
  <cellStyles count="5">
    <cellStyle name="Comma" xfId="2" builtinId="3"/>
    <cellStyle name="Hyperlink" xfId="4" builtinId="8"/>
    <cellStyle name="Link 2" xfId="1"/>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552449</xdr:colOff>
      <xdr:row>1</xdr:row>
      <xdr:rowOff>171450</xdr:rowOff>
    </xdr:from>
    <xdr:to>
      <xdr:col>9</xdr:col>
      <xdr:colOff>495300</xdr:colOff>
      <xdr:row>5</xdr:row>
      <xdr:rowOff>57149</xdr:rowOff>
    </xdr:to>
    <xdr:sp macro="" textlink="">
      <xdr:nvSpPr>
        <xdr:cNvPr id="3" name="Tekstboks 2"/>
        <xdr:cNvSpPr txBox="1"/>
      </xdr:nvSpPr>
      <xdr:spPr>
        <a:xfrm>
          <a:off x="3047999" y="419100"/>
          <a:ext cx="7467601" cy="647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industrial</a:t>
          </a:r>
          <a:r>
            <a:rPr lang="da-DK" sz="1100" baseline="0"/>
            <a:t> process heat</a:t>
          </a:r>
          <a:r>
            <a:rPr lang="da-DK" sz="1100"/>
            <a:t>. The data sheets are continuously updated as technologies evolve, if the data changes significantly or if errors are found.  Dates and</a:t>
          </a:r>
          <a:r>
            <a:rPr lang="da-DK" sz="1100" baseline="0"/>
            <a:t> descriptions of </a:t>
          </a:r>
          <a:r>
            <a:rPr lang="da-DK" sz="1100"/>
            <a:t>updates are listed</a:t>
          </a:r>
          <a:r>
            <a:rPr lang="da-DK" sz="1100" baseline="0"/>
            <a:t> in the ammendment sheet below.</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wi.sharepoint.com/sites/A207634-project/Shared%20Documents/70-WorkSubmitted/20-Calculations/TransmissionPiping5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wi.sharepoint.com/Users/MSHF/Desktop/SI-20-06-HyChain-2-Import-Model-1%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046732/Documents/Filkassen/Teknologikatalog/8b.%202021/10.%20Ny%20CCS%20katalog/technology_data_for_carbon_capture_transport_storage-%200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line Transport"/>
      <sheetName val="Compare"/>
      <sheetName val="KeyLPG"/>
      <sheetName val="KeyTOLU"/>
      <sheetName val="TOLU"/>
      <sheetName val="KeyDME"/>
      <sheetName val="DMEs"/>
      <sheetName val="KeyNH3"/>
      <sheetName val="NH3s"/>
      <sheetName val="KeyH2org"/>
      <sheetName val="KeyH2 140org"/>
      <sheetName val="H2optRes"/>
      <sheetName val="KeyH2 140"/>
      <sheetName val="KeyH2 70"/>
      <sheetName val="Other H2"/>
      <sheetName val="H2sOrg"/>
      <sheetName val="H2s 140"/>
      <sheetName val="PipeCost"/>
      <sheetName val="IsoVent"/>
      <sheetName val="ValveCost"/>
      <sheetName val="Schd"/>
      <sheetName val="Pipeline Transport (2)"/>
      <sheetName val="H2 pipe (2)"/>
    </sheetNames>
    <sheetDataSet>
      <sheetData sheetId="0"/>
      <sheetData sheetId="1"/>
      <sheetData sheetId="2"/>
      <sheetData sheetId="3">
        <row r="3">
          <cell r="D3" t="str">
            <v>Toluene</v>
          </cell>
        </row>
      </sheetData>
      <sheetData sheetId="4"/>
      <sheetData sheetId="5"/>
      <sheetData sheetId="6"/>
      <sheetData sheetId="7">
        <row r="34">
          <cell r="D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
      <sheetName val="Country_results_pivot"/>
      <sheetName val="Electricity"/>
      <sheetName val="HV_DC_Grid"/>
      <sheetName val="Pipeline"/>
      <sheetName val="Carriers"/>
      <sheetName val="Shipping"/>
      <sheetName val="Storage"/>
      <sheetName val="H2_retrieval"/>
      <sheetName val="Country_details"/>
      <sheetName val="Country_results"/>
      <sheetName val="Carrier_properties"/>
      <sheetName val="Sources"/>
      <sheetName val="Solar_data"/>
      <sheetName val="Onshore_wind_data"/>
      <sheetName val="Offshore_wind_data"/>
    </sheetNames>
    <sheetDataSet>
      <sheetData sheetId="0" refreshError="1"/>
      <sheetData sheetId="1">
        <row r="7">
          <cell r="B7">
            <v>1.1599999999999999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401.a Post comb - small CHP"/>
      <sheetName val="401.b Post comb - Large biomass"/>
      <sheetName val="401.c Post comb - Cement kiln"/>
      <sheetName val="402.a Oxy-fuel- Large Biomass"/>
      <sheetName val="402.b Oxy-fuel Cement"/>
      <sheetName val="403.a Direct air capture"/>
      <sheetName val="421 co2 pipeline"/>
      <sheetName val="422 co2 road transport"/>
      <sheetName val="423 co2 ship transport"/>
      <sheetName val="co2 terminal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C2" t="str">
            <v xml:space="preserve">CO2 pipeline transport </v>
          </cell>
        </row>
      </sheetData>
      <sheetData sheetId="8">
        <row r="2">
          <cell r="C2" t="str">
            <v>CO₂ road transport by tanker truck</v>
          </cell>
        </row>
      </sheetData>
      <sheetData sheetId="9">
        <row r="2">
          <cell r="C2" t="str">
            <v>CO₂ ship transportation</v>
          </cell>
        </row>
      </sheetData>
      <sheetData sheetId="10">
        <row r="2">
          <cell r="C2" t="str">
            <v>CO₂ terminals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4"/>
  <sheetViews>
    <sheetView tabSelected="1" workbookViewId="0">
      <selection activeCell="C1" sqref="C1:J1"/>
    </sheetView>
  </sheetViews>
  <sheetFormatPr defaultRowHeight="14.4" x14ac:dyDescent="0.3"/>
  <cols>
    <col min="1" max="1" width="27" style="105" bestFit="1" customWidth="1"/>
    <col min="3" max="3" width="12.109375" customWidth="1"/>
    <col min="4" max="4" width="21.88671875" bestFit="1" customWidth="1"/>
    <col min="5" max="5" width="20.6640625" bestFit="1" customWidth="1"/>
  </cols>
  <sheetData>
    <row r="1" spans="1:10" s="107" customFormat="1" ht="19.8" x14ac:dyDescent="0.4">
      <c r="A1" s="107" t="s">
        <v>285</v>
      </c>
      <c r="C1" s="140" t="s">
        <v>422</v>
      </c>
      <c r="D1" s="140"/>
      <c r="E1" s="140"/>
      <c r="F1" s="140"/>
      <c r="G1" s="140"/>
      <c r="H1" s="140"/>
      <c r="I1" s="140"/>
      <c r="J1" s="140"/>
    </row>
    <row r="2" spans="1:10" x14ac:dyDescent="0.3">
      <c r="A2" s="106" t="s">
        <v>286</v>
      </c>
      <c r="C2" t="s">
        <v>302</v>
      </c>
    </row>
    <row r="3" spans="1:10" x14ac:dyDescent="0.3">
      <c r="A3" s="106" t="s">
        <v>287</v>
      </c>
    </row>
    <row r="4" spans="1:10" x14ac:dyDescent="0.3">
      <c r="A4" s="106" t="s">
        <v>288</v>
      </c>
    </row>
    <row r="5" spans="1:10" x14ac:dyDescent="0.3">
      <c r="A5" s="106" t="s">
        <v>289</v>
      </c>
    </row>
    <row r="6" spans="1:10" x14ac:dyDescent="0.3">
      <c r="A6" s="106" t="s">
        <v>290</v>
      </c>
    </row>
    <row r="7" spans="1:10" x14ac:dyDescent="0.3">
      <c r="A7" s="106" t="s">
        <v>291</v>
      </c>
      <c r="C7" s="109" t="s">
        <v>303</v>
      </c>
      <c r="D7" s="110" t="s">
        <v>304</v>
      </c>
      <c r="E7" s="110" t="s">
        <v>305</v>
      </c>
      <c r="F7" s="111" t="s">
        <v>306</v>
      </c>
    </row>
    <row r="8" spans="1:10" x14ac:dyDescent="0.3">
      <c r="A8" s="106" t="s">
        <v>292</v>
      </c>
      <c r="C8" s="112">
        <v>44501</v>
      </c>
      <c r="D8" s="113" t="s">
        <v>420</v>
      </c>
      <c r="E8" s="113" t="s">
        <v>423</v>
      </c>
      <c r="F8" s="114"/>
    </row>
    <row r="9" spans="1:10" x14ac:dyDescent="0.3">
      <c r="A9" s="106" t="s">
        <v>293</v>
      </c>
      <c r="C9" s="112">
        <v>44256</v>
      </c>
      <c r="D9" s="113" t="s">
        <v>419</v>
      </c>
      <c r="E9" s="113" t="s">
        <v>421</v>
      </c>
      <c r="F9" s="114"/>
    </row>
    <row r="10" spans="1:10" x14ac:dyDescent="0.3">
      <c r="A10" s="106" t="s">
        <v>294</v>
      </c>
      <c r="C10" s="112">
        <v>44137</v>
      </c>
      <c r="D10" s="113" t="s">
        <v>420</v>
      </c>
      <c r="E10" s="113" t="s">
        <v>307</v>
      </c>
      <c r="F10" s="114"/>
    </row>
    <row r="11" spans="1:10" x14ac:dyDescent="0.3">
      <c r="A11" s="106" t="s">
        <v>295</v>
      </c>
      <c r="C11" s="115"/>
      <c r="D11" s="113"/>
      <c r="E11" s="113"/>
      <c r="F11" s="114"/>
    </row>
    <row r="12" spans="1:10" x14ac:dyDescent="0.3">
      <c r="A12" s="106" t="s">
        <v>296</v>
      </c>
      <c r="C12" s="115"/>
      <c r="D12" s="113"/>
      <c r="E12" s="113"/>
      <c r="F12" s="114"/>
    </row>
    <row r="13" spans="1:10" x14ac:dyDescent="0.3">
      <c r="A13" s="106" t="s">
        <v>297</v>
      </c>
      <c r="C13" s="116"/>
      <c r="D13" s="117"/>
      <c r="E13" s="117"/>
      <c r="F13" s="118"/>
    </row>
    <row r="14" spans="1:10" x14ac:dyDescent="0.3">
      <c r="A14" s="106" t="s">
        <v>298</v>
      </c>
    </row>
    <row r="15" spans="1:10" x14ac:dyDescent="0.3">
      <c r="A15" s="106" t="s">
        <v>299</v>
      </c>
    </row>
    <row r="16" spans="1:10" x14ac:dyDescent="0.3">
      <c r="A16" s="106" t="s">
        <v>300</v>
      </c>
    </row>
    <row r="17" spans="1:1" x14ac:dyDescent="0.3">
      <c r="A17" s="106" t="s">
        <v>301</v>
      </c>
    </row>
    <row r="18" spans="1:1" x14ac:dyDescent="0.3">
      <c r="A18" s="106" t="s">
        <v>414</v>
      </c>
    </row>
    <row r="19" spans="1:1" x14ac:dyDescent="0.3">
      <c r="A19" s="106" t="s">
        <v>415</v>
      </c>
    </row>
    <row r="20" spans="1:1" x14ac:dyDescent="0.3">
      <c r="A20" s="106" t="s">
        <v>416</v>
      </c>
    </row>
    <row r="21" spans="1:1" x14ac:dyDescent="0.3">
      <c r="A21" s="106" t="s">
        <v>417</v>
      </c>
    </row>
    <row r="22" spans="1:1" x14ac:dyDescent="0.3">
      <c r="A22" s="106" t="s">
        <v>418</v>
      </c>
    </row>
    <row r="23" spans="1:1" x14ac:dyDescent="0.3">
      <c r="A23" s="106" t="s">
        <v>406</v>
      </c>
    </row>
    <row r="24" spans="1:1" x14ac:dyDescent="0.3">
      <c r="A24" s="106" t="s">
        <v>407</v>
      </c>
    </row>
  </sheetData>
  <mergeCells count="1">
    <mergeCell ref="C1:J1"/>
  </mergeCells>
  <hyperlinks>
    <hyperlink ref="A2" location="sheet2" display="111 1 el Main distri50-60kVcabl"/>
    <hyperlink ref="A3" location="sheet3" display="111 2 el distri Rural"/>
    <hyperlink ref="A4" location="sheet4" display="111 3 el distri suburban"/>
    <hyperlink ref="A5" location="sheet5" display="111 4 el distri  city"/>
    <hyperlink ref="A6" location="sheet6" display="111 5 el distri new area"/>
    <hyperlink ref="A7" location="sheet7" display="112 6 gas Main distri line"/>
    <hyperlink ref="A8" location="sheet8" display="112 7 gas  Rural"/>
    <hyperlink ref="A9" location="sheet9" display="112 8 gas  Suburban"/>
    <hyperlink ref="A10" location="sheet10" display="112 9 gas City"/>
    <hyperlink ref="A11" location="sheet11" display="112 1 gas  New area"/>
    <hyperlink ref="A12" location="sheet12" display="113_11 DH transmission"/>
    <hyperlink ref="A13" location="sheet13" display="113_12 DH_Distribu Rural"/>
    <hyperlink ref="A14" location="sheet14" display="113_13 DH_Distribu Suburb"/>
    <hyperlink ref="A15" location="sheet15" display="113_14 DH_Distribu City"/>
    <hyperlink ref="A16" location="sheet16" display="112_15 DH_Distribu New area"/>
    <hyperlink ref="A17" location="sheet17" display="113_16 DH_Distr New area LTDH"/>
    <hyperlink ref="A18" location="'H2 140'!A1" display="131 1 H2 140"/>
    <hyperlink ref="A19" location="'H2 70'!A1" display="131 2 H2 70"/>
    <hyperlink ref="A20" location="'NH3'!A1" display="131 3 NH3"/>
    <hyperlink ref="A21" location="DME!A1" display="131 4 DME"/>
    <hyperlink ref="A22" location="TOLU!A1" display="131 5 TOLU"/>
    <hyperlink ref="A23" location="'Road transport'!A1" display="132 Road transport"/>
    <hyperlink ref="A24" location="'Ship Transport'!A1" display="133 Ship transport"/>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51"/>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6" width="9.109375" style="4"/>
    <col min="7" max="8" width="10" style="4" bestFit="1" customWidth="1"/>
    <col min="9" max="10" width="9.109375" style="4"/>
    <col min="11" max="11" width="12.5546875" style="4" customWidth="1"/>
    <col min="12"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9" ht="15" thickBot="1" x14ac:dyDescent="0.35">
      <c r="B1" s="53" t="s">
        <v>276</v>
      </c>
    </row>
    <row r="2" spans="2:19" ht="30.75" customHeight="1" thickBot="1" x14ac:dyDescent="0.35">
      <c r="B2" s="5" t="s">
        <v>0</v>
      </c>
      <c r="C2" s="142" t="s">
        <v>275</v>
      </c>
      <c r="D2" s="170"/>
      <c r="E2" s="170"/>
      <c r="F2" s="170"/>
      <c r="G2" s="170"/>
      <c r="H2" s="170"/>
      <c r="I2" s="170"/>
      <c r="J2" s="170"/>
      <c r="K2" s="170"/>
      <c r="L2" s="171"/>
      <c r="N2" s="97"/>
      <c r="S2" s="99"/>
    </row>
    <row r="3" spans="2:19" x14ac:dyDescent="0.3">
      <c r="B3" s="162"/>
      <c r="C3" s="164">
        <v>2015</v>
      </c>
      <c r="D3" s="164">
        <v>2020</v>
      </c>
      <c r="E3" s="164">
        <v>2030</v>
      </c>
      <c r="F3" s="164">
        <v>2050</v>
      </c>
      <c r="G3" s="166" t="s">
        <v>1</v>
      </c>
      <c r="H3" s="167"/>
      <c r="I3" s="166" t="s">
        <v>2</v>
      </c>
      <c r="J3" s="167"/>
      <c r="K3" s="164" t="s">
        <v>3</v>
      </c>
      <c r="L3" s="164" t="s">
        <v>4</v>
      </c>
      <c r="S3" s="99"/>
    </row>
    <row r="4" spans="2:19" ht="15" thickBot="1" x14ac:dyDescent="0.35">
      <c r="B4" s="163"/>
      <c r="C4" s="165"/>
      <c r="D4" s="165"/>
      <c r="E4" s="165"/>
      <c r="F4" s="165"/>
      <c r="G4" s="168"/>
      <c r="H4" s="169"/>
      <c r="I4" s="168"/>
      <c r="J4" s="169"/>
      <c r="K4" s="165"/>
      <c r="L4" s="165"/>
      <c r="S4" s="99"/>
    </row>
    <row r="5" spans="2:19" ht="15" thickBot="1" x14ac:dyDescent="0.35">
      <c r="B5" s="6" t="s">
        <v>5</v>
      </c>
      <c r="C5" s="7"/>
      <c r="D5" s="7"/>
      <c r="E5" s="7"/>
      <c r="F5" s="7"/>
      <c r="G5" s="8" t="s">
        <v>6</v>
      </c>
      <c r="H5" s="8" t="s">
        <v>7</v>
      </c>
      <c r="I5" s="8" t="s">
        <v>6</v>
      </c>
      <c r="J5" s="8" t="s">
        <v>7</v>
      </c>
      <c r="K5" s="7"/>
      <c r="L5" s="9"/>
      <c r="S5" s="99"/>
    </row>
    <row r="6" spans="2:19" ht="15" thickBot="1" x14ac:dyDescent="0.35">
      <c r="B6" s="51" t="s">
        <v>9</v>
      </c>
      <c r="C6" s="92" t="s">
        <v>247</v>
      </c>
      <c r="D6" s="92" t="s">
        <v>247</v>
      </c>
      <c r="E6" s="92" t="s">
        <v>247</v>
      </c>
      <c r="F6" s="92" t="s">
        <v>247</v>
      </c>
      <c r="G6" s="92" t="s">
        <v>247</v>
      </c>
      <c r="H6" s="92" t="s">
        <v>247</v>
      </c>
      <c r="I6" s="92" t="s">
        <v>247</v>
      </c>
      <c r="J6" s="92" t="s">
        <v>247</v>
      </c>
      <c r="K6" s="52" t="s">
        <v>14</v>
      </c>
      <c r="L6" s="52">
        <v>1</v>
      </c>
      <c r="S6" s="99"/>
    </row>
    <row r="7" spans="2:19" ht="15" thickBot="1" x14ac:dyDescent="0.35">
      <c r="B7" s="51" t="s">
        <v>180</v>
      </c>
      <c r="C7" s="100" t="s">
        <v>247</v>
      </c>
      <c r="D7" s="100" t="s">
        <v>247</v>
      </c>
      <c r="E7" s="100" t="s">
        <v>247</v>
      </c>
      <c r="F7" s="100" t="s">
        <v>247</v>
      </c>
      <c r="G7" s="100" t="s">
        <v>247</v>
      </c>
      <c r="H7" s="100" t="s">
        <v>247</v>
      </c>
      <c r="I7" s="100" t="s">
        <v>247</v>
      </c>
      <c r="J7" s="100" t="s">
        <v>247</v>
      </c>
      <c r="K7" s="52" t="s">
        <v>15</v>
      </c>
      <c r="L7" s="52">
        <v>1</v>
      </c>
      <c r="S7" s="99"/>
    </row>
    <row r="8" spans="2:19" ht="15" thickBot="1" x14ac:dyDescent="0.35">
      <c r="B8" s="51" t="s">
        <v>23</v>
      </c>
      <c r="C8" s="52">
        <v>0</v>
      </c>
      <c r="D8" s="52">
        <v>0</v>
      </c>
      <c r="E8" s="52">
        <v>0</v>
      </c>
      <c r="F8" s="52">
        <v>0</v>
      </c>
      <c r="G8" s="52">
        <v>0</v>
      </c>
      <c r="H8" s="52">
        <v>0</v>
      </c>
      <c r="I8" s="52">
        <v>0</v>
      </c>
      <c r="J8" s="52">
        <v>0</v>
      </c>
      <c r="K8" s="52" t="s">
        <v>16</v>
      </c>
      <c r="L8" s="52">
        <v>1</v>
      </c>
      <c r="R8" s="99"/>
    </row>
    <row r="9" spans="2:19" ht="15" thickBot="1" x14ac:dyDescent="0.35">
      <c r="B9" s="51" t="s">
        <v>10</v>
      </c>
      <c r="C9" s="52">
        <v>50</v>
      </c>
      <c r="D9" s="52">
        <v>50</v>
      </c>
      <c r="E9" s="52">
        <v>50</v>
      </c>
      <c r="F9" s="52">
        <v>50</v>
      </c>
      <c r="G9" s="52">
        <v>50</v>
      </c>
      <c r="H9" s="52">
        <v>80</v>
      </c>
      <c r="I9" s="52">
        <v>50</v>
      </c>
      <c r="J9" s="52">
        <v>80</v>
      </c>
      <c r="K9" s="52"/>
      <c r="L9" s="52">
        <v>1</v>
      </c>
    </row>
    <row r="10" spans="2:19" ht="15" thickBot="1" x14ac:dyDescent="0.35">
      <c r="B10" s="51" t="s">
        <v>24</v>
      </c>
      <c r="C10" s="52"/>
      <c r="D10" s="52"/>
      <c r="E10" s="52"/>
      <c r="F10" s="52"/>
      <c r="G10" s="52"/>
      <c r="H10" s="52"/>
      <c r="I10" s="52"/>
      <c r="J10" s="52"/>
      <c r="K10" s="52" t="s">
        <v>17</v>
      </c>
      <c r="L10" s="52"/>
    </row>
    <row r="11" spans="2:19" ht="15" thickBot="1" x14ac:dyDescent="0.35">
      <c r="B11" s="10" t="s">
        <v>20</v>
      </c>
      <c r="C11" s="52">
        <v>0.2</v>
      </c>
      <c r="D11" s="52" t="s">
        <v>50</v>
      </c>
      <c r="E11" s="52" t="s">
        <v>50</v>
      </c>
      <c r="F11" s="52" t="s">
        <v>50</v>
      </c>
      <c r="G11" s="52" t="s">
        <v>51</v>
      </c>
      <c r="H11" s="52" t="s">
        <v>49</v>
      </c>
      <c r="I11" s="52" t="s">
        <v>51</v>
      </c>
      <c r="J11" s="52" t="s">
        <v>49</v>
      </c>
      <c r="K11" s="52" t="s">
        <v>17</v>
      </c>
      <c r="L11" s="52"/>
    </row>
    <row r="12" spans="2:19" ht="15" thickBot="1" x14ac:dyDescent="0.35">
      <c r="B12" s="10" t="s">
        <v>11</v>
      </c>
      <c r="C12" s="30" t="s">
        <v>40</v>
      </c>
      <c r="D12" s="30" t="s">
        <v>40</v>
      </c>
      <c r="E12" s="30" t="s">
        <v>40</v>
      </c>
      <c r="F12" s="30" t="s">
        <v>40</v>
      </c>
      <c r="G12" s="30" t="s">
        <v>40</v>
      </c>
      <c r="H12" s="30" t="s">
        <v>40</v>
      </c>
      <c r="I12" s="30" t="s">
        <v>40</v>
      </c>
      <c r="J12" s="30" t="s">
        <v>40</v>
      </c>
      <c r="K12" s="52" t="s">
        <v>17</v>
      </c>
      <c r="L12" s="52"/>
    </row>
    <row r="13" spans="2:19" ht="15" thickBot="1" x14ac:dyDescent="0.35">
      <c r="B13" s="10" t="s">
        <v>25</v>
      </c>
      <c r="C13" s="52">
        <v>0.4</v>
      </c>
      <c r="D13" s="52">
        <v>0.4</v>
      </c>
      <c r="E13" s="52">
        <v>0.4</v>
      </c>
      <c r="F13" s="52">
        <v>0.4</v>
      </c>
      <c r="G13" s="52">
        <v>0.3</v>
      </c>
      <c r="H13" s="52">
        <v>0.5</v>
      </c>
      <c r="I13" s="52">
        <v>0.3</v>
      </c>
      <c r="J13" s="52">
        <v>0.5</v>
      </c>
      <c r="K13" s="52"/>
      <c r="L13" s="52">
        <v>1</v>
      </c>
    </row>
    <row r="14" spans="2:19" ht="15" thickBot="1" x14ac:dyDescent="0.35">
      <c r="B14" s="51"/>
      <c r="C14" s="90"/>
      <c r="D14" s="52"/>
      <c r="E14" s="52"/>
      <c r="F14" s="52"/>
      <c r="G14" s="52"/>
      <c r="H14" s="52"/>
      <c r="I14" s="52"/>
      <c r="J14" s="52"/>
      <c r="K14" s="52"/>
      <c r="L14" s="52"/>
    </row>
    <row r="15" spans="2:19" ht="15" thickBot="1" x14ac:dyDescent="0.35">
      <c r="B15" s="6" t="s">
        <v>8</v>
      </c>
      <c r="C15" s="90"/>
      <c r="D15" s="7"/>
      <c r="E15" s="7"/>
      <c r="F15" s="7"/>
      <c r="G15" s="7"/>
      <c r="H15" s="7"/>
      <c r="I15" s="7"/>
      <c r="J15" s="7"/>
      <c r="K15" s="7"/>
      <c r="L15" s="9"/>
    </row>
    <row r="16" spans="2:19" ht="15" thickBot="1" x14ac:dyDescent="0.35">
      <c r="B16" s="47" t="s">
        <v>73</v>
      </c>
      <c r="C16" s="52">
        <v>10</v>
      </c>
      <c r="D16" s="52">
        <v>10</v>
      </c>
      <c r="E16" s="52">
        <v>10</v>
      </c>
      <c r="F16" s="52">
        <v>10</v>
      </c>
      <c r="G16" s="52">
        <v>10</v>
      </c>
      <c r="H16" s="52">
        <v>10</v>
      </c>
      <c r="I16" s="52">
        <v>10</v>
      </c>
      <c r="J16" s="52">
        <v>10</v>
      </c>
      <c r="K16" s="52"/>
      <c r="L16" s="52">
        <v>1</v>
      </c>
    </row>
    <row r="17" spans="2:12" ht="15" customHeight="1" thickBot="1" x14ac:dyDescent="0.35">
      <c r="B17" s="47" t="s">
        <v>76</v>
      </c>
      <c r="C17" s="92" t="s">
        <v>247</v>
      </c>
      <c r="D17" s="92" t="s">
        <v>247</v>
      </c>
      <c r="E17" s="92" t="s">
        <v>247</v>
      </c>
      <c r="F17" s="92" t="s">
        <v>247</v>
      </c>
      <c r="G17" s="92" t="s">
        <v>247</v>
      </c>
      <c r="H17" s="92" t="s">
        <v>247</v>
      </c>
      <c r="I17" s="92" t="s">
        <v>247</v>
      </c>
      <c r="J17" s="92" t="s">
        <v>247</v>
      </c>
      <c r="K17" s="52"/>
      <c r="L17" s="52"/>
    </row>
    <row r="18" spans="2:12" ht="15" customHeight="1" thickBot="1" x14ac:dyDescent="0.35">
      <c r="B18" s="47" t="s">
        <v>77</v>
      </c>
      <c r="C18" s="100" t="s">
        <v>247</v>
      </c>
      <c r="D18" s="100" t="s">
        <v>247</v>
      </c>
      <c r="E18" s="100" t="s">
        <v>247</v>
      </c>
      <c r="F18" s="100" t="s">
        <v>247</v>
      </c>
      <c r="G18" s="100" t="s">
        <v>247</v>
      </c>
      <c r="H18" s="100" t="s">
        <v>247</v>
      </c>
      <c r="I18" s="100" t="s">
        <v>247</v>
      </c>
      <c r="J18" s="100" t="s">
        <v>247</v>
      </c>
      <c r="K18" s="52"/>
      <c r="L18" s="52"/>
    </row>
    <row r="19" spans="2:12" ht="15" thickBot="1" x14ac:dyDescent="0.35">
      <c r="B19" s="47" t="s">
        <v>78</v>
      </c>
      <c r="C19" s="92" t="s">
        <v>247</v>
      </c>
      <c r="D19" s="92" t="s">
        <v>247</v>
      </c>
      <c r="E19" s="92" t="s">
        <v>247</v>
      </c>
      <c r="F19" s="92" t="s">
        <v>247</v>
      </c>
      <c r="G19" s="92" t="s">
        <v>247</v>
      </c>
      <c r="H19" s="92" t="s">
        <v>247</v>
      </c>
      <c r="I19" s="92" t="s">
        <v>247</v>
      </c>
      <c r="J19" s="92" t="s">
        <v>247</v>
      </c>
      <c r="K19" s="52"/>
      <c r="L19" s="52"/>
    </row>
    <row r="20" spans="2:12" ht="15" thickBot="1" x14ac:dyDescent="0.35">
      <c r="B20" s="47" t="s">
        <v>79</v>
      </c>
      <c r="C20" s="18">
        <v>15000</v>
      </c>
      <c r="D20" s="18">
        <v>15000</v>
      </c>
      <c r="E20" s="18">
        <v>15000</v>
      </c>
      <c r="F20" s="18">
        <v>15000</v>
      </c>
      <c r="G20" s="52">
        <v>12000</v>
      </c>
      <c r="H20" s="52">
        <v>18000</v>
      </c>
      <c r="I20" s="52">
        <v>12000</v>
      </c>
      <c r="J20" s="52">
        <v>18000</v>
      </c>
      <c r="K20" s="52" t="s">
        <v>18</v>
      </c>
      <c r="L20" s="52">
        <v>1</v>
      </c>
    </row>
    <row r="21" spans="2:12" ht="15" thickBot="1" x14ac:dyDescent="0.35">
      <c r="B21" s="47" t="s">
        <v>80</v>
      </c>
      <c r="C21" s="24">
        <v>64</v>
      </c>
      <c r="D21" s="24">
        <v>64</v>
      </c>
      <c r="E21" s="24">
        <v>64</v>
      </c>
      <c r="F21" s="24">
        <v>64</v>
      </c>
      <c r="G21" s="24">
        <v>57.599999999999994</v>
      </c>
      <c r="H21" s="24">
        <v>70.400000000000006</v>
      </c>
      <c r="I21" s="24">
        <v>57.599999999999994</v>
      </c>
      <c r="J21" s="24">
        <v>70.400000000000006</v>
      </c>
      <c r="K21" s="52"/>
      <c r="L21" s="52">
        <v>1</v>
      </c>
    </row>
    <row r="22" spans="2:12" ht="15" thickBot="1" x14ac:dyDescent="0.35">
      <c r="B22" s="47" t="s">
        <v>81</v>
      </c>
      <c r="C22" s="24">
        <v>64</v>
      </c>
      <c r="D22" s="24">
        <v>64</v>
      </c>
      <c r="E22" s="24">
        <v>64</v>
      </c>
      <c r="F22" s="24">
        <v>64</v>
      </c>
      <c r="G22" s="24">
        <v>57.599999999999994</v>
      </c>
      <c r="H22" s="24">
        <v>70.400000000000006</v>
      </c>
      <c r="I22" s="24">
        <v>57.599999999999994</v>
      </c>
      <c r="J22" s="24">
        <v>70.400000000000006</v>
      </c>
      <c r="K22" s="52"/>
      <c r="L22" s="52">
        <v>1</v>
      </c>
    </row>
    <row r="23" spans="2:12" ht="15" thickBot="1" x14ac:dyDescent="0.35">
      <c r="B23" s="47" t="s">
        <v>82</v>
      </c>
      <c r="C23" s="24">
        <v>64</v>
      </c>
      <c r="D23" s="24">
        <v>64</v>
      </c>
      <c r="E23" s="24">
        <v>64</v>
      </c>
      <c r="F23" s="24">
        <v>64</v>
      </c>
      <c r="G23" s="24">
        <v>57.599999999999994</v>
      </c>
      <c r="H23" s="24">
        <v>70.400000000000006</v>
      </c>
      <c r="I23" s="24">
        <v>57.599999999999994</v>
      </c>
      <c r="J23" s="24">
        <v>70.400000000000006</v>
      </c>
      <c r="K23" s="52"/>
      <c r="L23" s="52">
        <v>1</v>
      </c>
    </row>
    <row r="24" spans="2:12" ht="15" thickBot="1" x14ac:dyDescent="0.35">
      <c r="B24" s="47" t="s">
        <v>83</v>
      </c>
      <c r="C24" s="24">
        <v>64</v>
      </c>
      <c r="D24" s="24">
        <v>64</v>
      </c>
      <c r="E24" s="24">
        <v>64</v>
      </c>
      <c r="F24" s="24">
        <v>64</v>
      </c>
      <c r="G24" s="24">
        <v>57.599999999999994</v>
      </c>
      <c r="H24" s="24">
        <v>70.400000000000006</v>
      </c>
      <c r="I24" s="24">
        <v>57.599999999999994</v>
      </c>
      <c r="J24" s="24">
        <v>70.400000000000006</v>
      </c>
      <c r="K24" s="52"/>
      <c r="L24" s="52">
        <v>1</v>
      </c>
    </row>
    <row r="25" spans="2:12" ht="15" thickBot="1" x14ac:dyDescent="0.35">
      <c r="B25" s="47" t="s">
        <v>84</v>
      </c>
      <c r="C25" s="24">
        <v>72</v>
      </c>
      <c r="D25" s="24">
        <v>72</v>
      </c>
      <c r="E25" s="24">
        <v>72</v>
      </c>
      <c r="F25" s="24">
        <v>72</v>
      </c>
      <c r="G25" s="24">
        <v>64.8</v>
      </c>
      <c r="H25" s="24">
        <v>79.2</v>
      </c>
      <c r="I25" s="24">
        <v>64.8</v>
      </c>
      <c r="J25" s="24">
        <v>79.2</v>
      </c>
      <c r="K25" s="52"/>
      <c r="L25" s="52">
        <v>1</v>
      </c>
    </row>
    <row r="26" spans="2:12" ht="15" thickBot="1" x14ac:dyDescent="0.35">
      <c r="B26" s="47" t="s">
        <v>85</v>
      </c>
      <c r="C26" s="24">
        <v>104</v>
      </c>
      <c r="D26" s="24">
        <v>104</v>
      </c>
      <c r="E26" s="24">
        <v>104</v>
      </c>
      <c r="F26" s="24">
        <v>104</v>
      </c>
      <c r="G26" s="24">
        <v>93.6</v>
      </c>
      <c r="H26" s="24">
        <v>114.4</v>
      </c>
      <c r="I26" s="24">
        <v>93.6</v>
      </c>
      <c r="J26" s="24">
        <v>114.4</v>
      </c>
      <c r="K26" s="52"/>
      <c r="L26" s="52">
        <v>1</v>
      </c>
    </row>
    <row r="27" spans="2:12" ht="15" thickBot="1" x14ac:dyDescent="0.35">
      <c r="B27" s="47" t="s">
        <v>86</v>
      </c>
      <c r="C27" s="92" t="s">
        <v>247</v>
      </c>
      <c r="D27" s="92" t="s">
        <v>247</v>
      </c>
      <c r="E27" s="92" t="s">
        <v>247</v>
      </c>
      <c r="F27" s="92" t="s">
        <v>247</v>
      </c>
      <c r="G27" s="92" t="s">
        <v>247</v>
      </c>
      <c r="H27" s="92" t="s">
        <v>247</v>
      </c>
      <c r="I27" s="92" t="s">
        <v>247</v>
      </c>
      <c r="J27" s="92" t="s">
        <v>247</v>
      </c>
      <c r="K27" s="52" t="s">
        <v>19</v>
      </c>
      <c r="L27" s="52"/>
    </row>
    <row r="28" spans="2:12" ht="15" thickBot="1" x14ac:dyDescent="0.35">
      <c r="B28" s="47" t="s">
        <v>88</v>
      </c>
      <c r="C28" s="100" t="s">
        <v>247</v>
      </c>
      <c r="D28" s="100" t="s">
        <v>247</v>
      </c>
      <c r="E28" s="100" t="s">
        <v>247</v>
      </c>
      <c r="F28" s="100" t="s">
        <v>247</v>
      </c>
      <c r="G28" s="100" t="s">
        <v>247</v>
      </c>
      <c r="H28" s="100" t="s">
        <v>247</v>
      </c>
      <c r="I28" s="100" t="s">
        <v>247</v>
      </c>
      <c r="J28" s="100" t="s">
        <v>247</v>
      </c>
      <c r="K28" s="52" t="s">
        <v>19</v>
      </c>
      <c r="L28" s="52"/>
    </row>
    <row r="29" spans="2:12" ht="15" thickBot="1" x14ac:dyDescent="0.35">
      <c r="B29" s="47" t="s">
        <v>263</v>
      </c>
      <c r="C29" s="92" t="s">
        <v>247</v>
      </c>
      <c r="D29" s="92" t="s">
        <v>247</v>
      </c>
      <c r="E29" s="92" t="s">
        <v>247</v>
      </c>
      <c r="F29" s="92" t="s">
        <v>247</v>
      </c>
      <c r="G29" s="92" t="s">
        <v>247</v>
      </c>
      <c r="H29" s="92" t="s">
        <v>247</v>
      </c>
      <c r="I29" s="92" t="s">
        <v>247</v>
      </c>
      <c r="J29" s="92" t="s">
        <v>247</v>
      </c>
      <c r="K29" s="52" t="s">
        <v>19</v>
      </c>
      <c r="L29" s="52"/>
    </row>
    <row r="30" spans="2:12" ht="15" customHeight="1" thickBot="1" x14ac:dyDescent="0.35">
      <c r="B30" s="47" t="s">
        <v>262</v>
      </c>
      <c r="C30" s="100" t="s">
        <v>247</v>
      </c>
      <c r="D30" s="100" t="s">
        <v>247</v>
      </c>
      <c r="E30" s="100" t="s">
        <v>247</v>
      </c>
      <c r="F30" s="100" t="s">
        <v>247</v>
      </c>
      <c r="G30" s="100" t="s">
        <v>247</v>
      </c>
      <c r="H30" s="100" t="s">
        <v>247</v>
      </c>
      <c r="I30" s="100" t="s">
        <v>247</v>
      </c>
      <c r="J30" s="100" t="s">
        <v>247</v>
      </c>
      <c r="K30" s="52" t="s">
        <v>19</v>
      </c>
      <c r="L30" s="52"/>
    </row>
    <row r="31" spans="2:12" ht="15" thickBot="1" x14ac:dyDescent="0.35">
      <c r="B31" s="47" t="s">
        <v>89</v>
      </c>
      <c r="C31" s="48">
        <v>0.8</v>
      </c>
      <c r="D31" s="48">
        <v>0.8</v>
      </c>
      <c r="E31" s="48">
        <v>0.8</v>
      </c>
      <c r="F31" s="48">
        <v>0.8</v>
      </c>
      <c r="G31" s="48">
        <v>0.7</v>
      </c>
      <c r="H31" s="48">
        <v>0.9</v>
      </c>
      <c r="I31" s="48">
        <v>0.7</v>
      </c>
      <c r="J31" s="48">
        <v>0.9</v>
      </c>
      <c r="K31" s="52"/>
      <c r="L31" s="52">
        <v>1</v>
      </c>
    </row>
    <row r="32" spans="2:12" ht="15" thickBot="1" x14ac:dyDescent="0.35">
      <c r="B32" s="47" t="s">
        <v>90</v>
      </c>
      <c r="C32" s="48">
        <v>0.2</v>
      </c>
      <c r="D32" s="48">
        <v>0.2</v>
      </c>
      <c r="E32" s="48">
        <v>0.2</v>
      </c>
      <c r="F32" s="48">
        <v>0.2</v>
      </c>
      <c r="G32" s="48">
        <v>0.1</v>
      </c>
      <c r="H32" s="48">
        <v>0.3</v>
      </c>
      <c r="I32" s="48">
        <v>0.1</v>
      </c>
      <c r="J32" s="48">
        <v>0.3</v>
      </c>
      <c r="K32" s="52"/>
      <c r="L32" s="52">
        <v>1</v>
      </c>
    </row>
    <row r="33" spans="1:13" ht="15" customHeight="1" thickBot="1" x14ac:dyDescent="0.35">
      <c r="B33" s="47" t="s">
        <v>12</v>
      </c>
      <c r="C33" s="24">
        <v>20</v>
      </c>
      <c r="D33" s="24">
        <v>20</v>
      </c>
      <c r="E33" s="24">
        <v>20</v>
      </c>
      <c r="F33" s="24">
        <v>20</v>
      </c>
      <c r="G33" s="52">
        <v>16</v>
      </c>
      <c r="H33" s="52">
        <v>24</v>
      </c>
      <c r="I33" s="52">
        <v>16</v>
      </c>
      <c r="J33" s="52">
        <v>24</v>
      </c>
      <c r="K33" s="52"/>
      <c r="L33" s="52">
        <v>1</v>
      </c>
    </row>
    <row r="34" spans="1:13" ht="15" thickBot="1" x14ac:dyDescent="0.35">
      <c r="B34" s="47" t="s">
        <v>26</v>
      </c>
      <c r="C34" s="52">
        <v>0</v>
      </c>
      <c r="D34" s="52">
        <v>0</v>
      </c>
      <c r="E34" s="52">
        <v>0</v>
      </c>
      <c r="F34" s="52">
        <v>0</v>
      </c>
      <c r="G34" s="52">
        <v>0</v>
      </c>
      <c r="H34" s="52">
        <v>0</v>
      </c>
      <c r="I34" s="52">
        <v>0</v>
      </c>
      <c r="J34" s="52">
        <v>0</v>
      </c>
      <c r="K34" s="52"/>
      <c r="L34" s="52">
        <v>1</v>
      </c>
    </row>
    <row r="35" spans="1:13" ht="15" thickBot="1" x14ac:dyDescent="0.35">
      <c r="B35" s="11"/>
      <c r="C35" s="90"/>
      <c r="D35" s="52"/>
      <c r="E35" s="52"/>
      <c r="F35" s="52"/>
      <c r="G35" s="52"/>
      <c r="H35" s="52"/>
      <c r="I35" s="52"/>
      <c r="J35" s="52"/>
      <c r="K35" s="52"/>
      <c r="L35" s="52"/>
    </row>
    <row r="36" spans="1:13" ht="15" thickBot="1" x14ac:dyDescent="0.35">
      <c r="B36" s="6" t="s">
        <v>22</v>
      </c>
      <c r="C36" s="52"/>
      <c r="D36" s="52"/>
      <c r="E36" s="52"/>
      <c r="F36" s="52"/>
      <c r="G36" s="52"/>
      <c r="H36" s="52"/>
      <c r="I36" s="52"/>
      <c r="J36" s="52"/>
      <c r="K36" s="52"/>
      <c r="L36" s="52"/>
    </row>
    <row r="37" spans="1:13" ht="15" thickBot="1" x14ac:dyDescent="0.35">
      <c r="B37" s="11"/>
      <c r="C37" s="52"/>
      <c r="D37" s="52"/>
      <c r="E37" s="52"/>
      <c r="F37" s="52"/>
      <c r="G37" s="52"/>
      <c r="H37" s="52"/>
      <c r="I37" s="52"/>
      <c r="J37" s="52"/>
      <c r="K37" s="52"/>
      <c r="L37" s="52"/>
    </row>
    <row r="38" spans="1:13" ht="15" thickBot="1" x14ac:dyDescent="0.35">
      <c r="B38" s="51"/>
      <c r="C38" s="52"/>
      <c r="D38" s="52"/>
      <c r="E38" s="52"/>
      <c r="F38" s="52"/>
      <c r="G38" s="52"/>
      <c r="H38" s="52"/>
      <c r="I38" s="52"/>
      <c r="J38" s="52"/>
      <c r="K38" s="52"/>
      <c r="L38" s="52"/>
    </row>
    <row r="39" spans="1:13" x14ac:dyDescent="0.3">
      <c r="B39" s="3" t="s">
        <v>21</v>
      </c>
    </row>
    <row r="40" spans="1:13" x14ac:dyDescent="0.3">
      <c r="A40" s="1">
        <v>1</v>
      </c>
      <c r="B40" s="141" t="s">
        <v>243</v>
      </c>
      <c r="C40" s="141"/>
      <c r="D40" s="141"/>
      <c r="E40" s="141"/>
      <c r="F40" s="141"/>
      <c r="G40" s="141"/>
      <c r="H40" s="141"/>
      <c r="I40" s="141"/>
      <c r="J40" s="141"/>
      <c r="K40" s="141"/>
      <c r="L40" s="141"/>
    </row>
    <row r="41" spans="1:13" x14ac:dyDescent="0.3">
      <c r="A41" s="1"/>
      <c r="B41" s="141"/>
      <c r="C41" s="141"/>
      <c r="D41" s="141"/>
      <c r="E41" s="141"/>
      <c r="F41" s="141"/>
      <c r="G41" s="141"/>
      <c r="H41" s="141"/>
      <c r="I41" s="141"/>
      <c r="J41" s="141"/>
      <c r="K41" s="141"/>
      <c r="L41" s="141"/>
    </row>
    <row r="42" spans="1:13" x14ac:dyDescent="0.3">
      <c r="A42" s="1"/>
      <c r="B42" s="3" t="s">
        <v>13</v>
      </c>
      <c r="C42" s="2"/>
      <c r="D42" s="2"/>
      <c r="E42" s="2"/>
      <c r="F42" s="2"/>
      <c r="G42" s="2"/>
      <c r="H42" s="2"/>
      <c r="I42" s="2"/>
      <c r="J42" s="2"/>
      <c r="K42" s="2"/>
      <c r="L42" s="2"/>
      <c r="M42" s="2"/>
    </row>
    <row r="43" spans="1:13" ht="43.5" customHeight="1" x14ac:dyDescent="0.3">
      <c r="A43" s="1" t="s">
        <v>14</v>
      </c>
      <c r="B43" s="141" t="s">
        <v>274</v>
      </c>
      <c r="C43" s="141"/>
      <c r="D43" s="141"/>
      <c r="E43" s="141"/>
      <c r="F43" s="141"/>
      <c r="G43" s="141"/>
      <c r="H43" s="141"/>
      <c r="I43" s="141"/>
      <c r="J43" s="141"/>
      <c r="K43" s="141"/>
      <c r="L43" s="141"/>
      <c r="M43" s="141"/>
    </row>
    <row r="44" spans="1:13" ht="15" customHeight="1" x14ac:dyDescent="0.3">
      <c r="A44" s="1" t="s">
        <v>15</v>
      </c>
      <c r="B44" s="141" t="s">
        <v>260</v>
      </c>
      <c r="C44" s="141"/>
      <c r="D44" s="141"/>
      <c r="E44" s="141"/>
      <c r="F44" s="141"/>
      <c r="G44" s="141"/>
      <c r="H44" s="141"/>
      <c r="I44" s="141"/>
      <c r="J44" s="141"/>
      <c r="K44" s="141"/>
      <c r="L44" s="141"/>
      <c r="M44" s="141"/>
    </row>
    <row r="45" spans="1:13" x14ac:dyDescent="0.3">
      <c r="A45" s="1" t="s">
        <v>16</v>
      </c>
      <c r="B45" s="77" t="s">
        <v>259</v>
      </c>
      <c r="C45" s="49"/>
      <c r="D45" s="49"/>
      <c r="E45" s="49"/>
      <c r="F45" s="49"/>
      <c r="G45" s="49"/>
      <c r="H45" s="49"/>
      <c r="I45" s="49"/>
      <c r="J45" s="49"/>
      <c r="K45" s="49"/>
      <c r="L45" s="49"/>
      <c r="M45" s="49"/>
    </row>
    <row r="46" spans="1:13" x14ac:dyDescent="0.3">
      <c r="A46" s="1" t="s">
        <v>17</v>
      </c>
      <c r="B46" s="77" t="s">
        <v>258</v>
      </c>
      <c r="C46" s="49"/>
      <c r="D46" s="49"/>
      <c r="E46" s="49"/>
      <c r="F46" s="49"/>
      <c r="G46" s="49"/>
      <c r="H46" s="49"/>
      <c r="I46" s="49"/>
      <c r="J46" s="49"/>
      <c r="K46" s="49"/>
      <c r="L46" s="49"/>
      <c r="M46" s="49"/>
    </row>
    <row r="47" spans="1:13" x14ac:dyDescent="0.3">
      <c r="A47" s="1" t="s">
        <v>18</v>
      </c>
      <c r="B47" s="23" t="s">
        <v>273</v>
      </c>
      <c r="C47" s="23"/>
      <c r="D47" s="23"/>
      <c r="E47" s="23"/>
      <c r="F47" s="23"/>
      <c r="G47" s="23"/>
      <c r="H47" s="23"/>
      <c r="I47" s="23"/>
      <c r="J47" s="23"/>
      <c r="K47" s="23"/>
      <c r="L47" s="23"/>
      <c r="M47" s="23"/>
    </row>
    <row r="48" spans="1:13" x14ac:dyDescent="0.3">
      <c r="A48" s="1" t="s">
        <v>19</v>
      </c>
      <c r="B48" s="77" t="s">
        <v>272</v>
      </c>
      <c r="C48" s="49"/>
      <c r="D48" s="49"/>
      <c r="E48" s="49"/>
      <c r="F48" s="49"/>
      <c r="G48" s="49"/>
      <c r="H48" s="49"/>
      <c r="I48" s="49"/>
      <c r="J48" s="49"/>
      <c r="K48" s="49"/>
      <c r="L48" s="49"/>
      <c r="M48" s="49"/>
    </row>
    <row r="49" spans="1:1" x14ac:dyDescent="0.3">
      <c r="A49" s="1"/>
    </row>
    <row r="50" spans="1:1" x14ac:dyDescent="0.3">
      <c r="A50" s="1"/>
    </row>
    <row r="51" spans="1:1" x14ac:dyDescent="0.3">
      <c r="A51" s="1"/>
    </row>
  </sheetData>
  <mergeCells count="14">
    <mergeCell ref="B41:L41"/>
    <mergeCell ref="B43:M43"/>
    <mergeCell ref="B44:M44"/>
    <mergeCell ref="C2:L2"/>
    <mergeCell ref="B3:B4"/>
    <mergeCell ref="C3:C4"/>
    <mergeCell ref="D3:D4"/>
    <mergeCell ref="E3:E4"/>
    <mergeCell ref="F3:F4"/>
    <mergeCell ref="G3:H4"/>
    <mergeCell ref="I3:J4"/>
    <mergeCell ref="K3:K4"/>
    <mergeCell ref="L3:L4"/>
    <mergeCell ref="B40:L40"/>
  </mergeCells>
  <hyperlinks>
    <hyperlink ref="C2" location="INDEX" display="Energy Transport Natural Gas Distribution, New distribution in existing city area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56"/>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12" width="9.109375" style="4" customWidth="1"/>
    <col min="13"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9" ht="15" thickBot="1" x14ac:dyDescent="0.35">
      <c r="B1" s="53" t="s">
        <v>281</v>
      </c>
    </row>
    <row r="2" spans="2:19" ht="32.25" customHeight="1" thickBot="1" x14ac:dyDescent="0.35">
      <c r="B2" s="5" t="s">
        <v>0</v>
      </c>
      <c r="C2" s="142" t="s">
        <v>280</v>
      </c>
      <c r="D2" s="170"/>
      <c r="E2" s="170"/>
      <c r="F2" s="170"/>
      <c r="G2" s="170"/>
      <c r="H2" s="170"/>
      <c r="I2" s="170"/>
      <c r="J2" s="170"/>
      <c r="K2" s="170"/>
      <c r="L2" s="171"/>
      <c r="N2" s="97"/>
      <c r="S2" s="99"/>
    </row>
    <row r="3" spans="2:19" x14ac:dyDescent="0.3">
      <c r="B3" s="162"/>
      <c r="C3" s="164">
        <v>2015</v>
      </c>
      <c r="D3" s="164">
        <v>2020</v>
      </c>
      <c r="E3" s="164">
        <v>2030</v>
      </c>
      <c r="F3" s="164">
        <v>2050</v>
      </c>
      <c r="G3" s="166" t="s">
        <v>1</v>
      </c>
      <c r="H3" s="167"/>
      <c r="I3" s="166" t="s">
        <v>2</v>
      </c>
      <c r="J3" s="167"/>
      <c r="K3" s="164" t="s">
        <v>3</v>
      </c>
      <c r="L3" s="164" t="s">
        <v>4</v>
      </c>
      <c r="S3" s="99"/>
    </row>
    <row r="4" spans="2:19" ht="15" thickBot="1" x14ac:dyDescent="0.35">
      <c r="B4" s="163"/>
      <c r="C4" s="165"/>
      <c r="D4" s="165"/>
      <c r="E4" s="165"/>
      <c r="F4" s="165"/>
      <c r="G4" s="168"/>
      <c r="H4" s="169"/>
      <c r="I4" s="168"/>
      <c r="J4" s="169"/>
      <c r="K4" s="165"/>
      <c r="L4" s="165"/>
      <c r="S4" s="99"/>
    </row>
    <row r="5" spans="2:19" ht="15" thickBot="1" x14ac:dyDescent="0.35">
      <c r="B5" s="6" t="s">
        <v>5</v>
      </c>
      <c r="C5" s="7"/>
      <c r="D5" s="7"/>
      <c r="E5" s="7"/>
      <c r="F5" s="7"/>
      <c r="G5" s="8" t="s">
        <v>6</v>
      </c>
      <c r="H5" s="8" t="s">
        <v>7</v>
      </c>
      <c r="I5" s="8" t="s">
        <v>6</v>
      </c>
      <c r="J5" s="8" t="s">
        <v>7</v>
      </c>
      <c r="K5" s="7"/>
      <c r="L5" s="9"/>
      <c r="S5" s="99"/>
    </row>
    <row r="6" spans="2:19" ht="15" thickBot="1" x14ac:dyDescent="0.35">
      <c r="B6" s="51" t="s">
        <v>9</v>
      </c>
      <c r="C6" s="92">
        <v>0.26307448603264283</v>
      </c>
      <c r="D6" s="92">
        <v>0.26307448603264283</v>
      </c>
      <c r="E6" s="92">
        <v>0.26307448603264283</v>
      </c>
      <c r="F6" s="92">
        <v>0.26307448603264283</v>
      </c>
      <c r="G6" s="52">
        <v>0.05</v>
      </c>
      <c r="H6" s="52">
        <v>0.3</v>
      </c>
      <c r="I6" s="52">
        <v>0.05</v>
      </c>
      <c r="J6" s="52">
        <v>0.3</v>
      </c>
      <c r="K6" s="52" t="s">
        <v>14</v>
      </c>
      <c r="L6" s="52">
        <v>1</v>
      </c>
      <c r="S6" s="99"/>
    </row>
    <row r="7" spans="2:19" ht="15" thickBot="1" x14ac:dyDescent="0.35">
      <c r="B7" s="51" t="s">
        <v>180</v>
      </c>
      <c r="C7" s="100" t="s">
        <v>247</v>
      </c>
      <c r="D7" s="100" t="s">
        <v>247</v>
      </c>
      <c r="E7" s="100" t="s">
        <v>247</v>
      </c>
      <c r="F7" s="100" t="s">
        <v>247</v>
      </c>
      <c r="G7" s="100" t="s">
        <v>247</v>
      </c>
      <c r="H7" s="100" t="s">
        <v>247</v>
      </c>
      <c r="I7" s="100" t="s">
        <v>247</v>
      </c>
      <c r="J7" s="100" t="s">
        <v>247</v>
      </c>
      <c r="K7" s="52" t="s">
        <v>15</v>
      </c>
      <c r="L7" s="52"/>
      <c r="S7" s="99"/>
    </row>
    <row r="8" spans="2:19" ht="15" thickBot="1" x14ac:dyDescent="0.35">
      <c r="B8" s="51" t="s">
        <v>23</v>
      </c>
      <c r="C8" s="52">
        <v>0</v>
      </c>
      <c r="D8" s="52">
        <v>0</v>
      </c>
      <c r="E8" s="52">
        <v>0</v>
      </c>
      <c r="F8" s="52">
        <v>0</v>
      </c>
      <c r="G8" s="52">
        <v>0</v>
      </c>
      <c r="H8" s="52">
        <v>0</v>
      </c>
      <c r="I8" s="52">
        <v>0</v>
      </c>
      <c r="J8" s="52">
        <v>0</v>
      </c>
      <c r="K8" s="52" t="s">
        <v>16</v>
      </c>
      <c r="L8" s="52"/>
      <c r="Q8" s="99"/>
    </row>
    <row r="9" spans="2:19" ht="15" thickBot="1" x14ac:dyDescent="0.35">
      <c r="B9" s="51" t="s">
        <v>10</v>
      </c>
      <c r="C9" s="52">
        <v>50</v>
      </c>
      <c r="D9" s="52">
        <v>50</v>
      </c>
      <c r="E9" s="52">
        <v>50</v>
      </c>
      <c r="F9" s="52">
        <v>50</v>
      </c>
      <c r="G9" s="52">
        <v>50</v>
      </c>
      <c r="H9" s="52">
        <v>80</v>
      </c>
      <c r="I9" s="52">
        <v>50</v>
      </c>
      <c r="J9" s="52">
        <v>80</v>
      </c>
      <c r="K9" s="52"/>
      <c r="L9" s="52">
        <v>2</v>
      </c>
    </row>
    <row r="10" spans="2:19" ht="15" thickBot="1" x14ac:dyDescent="0.35">
      <c r="B10" s="51" t="s">
        <v>24</v>
      </c>
      <c r="C10" s="100" t="s">
        <v>247</v>
      </c>
      <c r="D10" s="100" t="s">
        <v>247</v>
      </c>
      <c r="E10" s="100" t="s">
        <v>247</v>
      </c>
      <c r="F10" s="100" t="s">
        <v>247</v>
      </c>
      <c r="G10" s="100" t="s">
        <v>247</v>
      </c>
      <c r="H10" s="100" t="s">
        <v>247</v>
      </c>
      <c r="I10" s="100" t="s">
        <v>247</v>
      </c>
      <c r="J10" s="100" t="s">
        <v>247</v>
      </c>
      <c r="K10" s="52"/>
      <c r="L10" s="52"/>
    </row>
    <row r="11" spans="2:19" ht="15" thickBot="1" x14ac:dyDescent="0.35">
      <c r="B11" s="10" t="s">
        <v>20</v>
      </c>
      <c r="C11" s="52">
        <v>0.2</v>
      </c>
      <c r="D11" s="52">
        <v>0.2</v>
      </c>
      <c r="E11" s="52">
        <v>0.2</v>
      </c>
      <c r="F11" s="52">
        <v>0.2</v>
      </c>
      <c r="G11" s="52">
        <v>0.15</v>
      </c>
      <c r="H11" s="52">
        <v>0.25</v>
      </c>
      <c r="I11" s="52">
        <v>0.15</v>
      </c>
      <c r="J11" s="52">
        <v>0.25</v>
      </c>
      <c r="K11" s="52" t="s">
        <v>17</v>
      </c>
      <c r="L11" s="52"/>
    </row>
    <row r="12" spans="2:19" ht="15" thickBot="1" x14ac:dyDescent="0.35">
      <c r="B12" s="10" t="s">
        <v>11</v>
      </c>
      <c r="C12" s="52" t="s">
        <v>40</v>
      </c>
      <c r="D12" s="30" t="s">
        <v>40</v>
      </c>
      <c r="E12" s="30" t="s">
        <v>40</v>
      </c>
      <c r="F12" s="30" t="s">
        <v>40</v>
      </c>
      <c r="G12" s="52"/>
      <c r="H12" s="52"/>
      <c r="I12" s="52"/>
      <c r="J12" s="52"/>
      <c r="K12" s="52" t="s">
        <v>17</v>
      </c>
      <c r="L12" s="52"/>
    </row>
    <row r="13" spans="2:19" ht="15" thickBot="1" x14ac:dyDescent="0.35">
      <c r="B13" s="10" t="s">
        <v>25</v>
      </c>
      <c r="C13" s="52">
        <v>0.4</v>
      </c>
      <c r="D13" s="52">
        <v>0.4</v>
      </c>
      <c r="E13" s="52">
        <v>0.4</v>
      </c>
      <c r="F13" s="52">
        <v>0.4</v>
      </c>
      <c r="G13" s="52">
        <v>0.3</v>
      </c>
      <c r="H13" s="52">
        <v>0.5</v>
      </c>
      <c r="I13" s="52">
        <v>0.3</v>
      </c>
      <c r="J13" s="52">
        <v>0.5</v>
      </c>
      <c r="K13" s="52"/>
      <c r="L13" s="52">
        <v>2</v>
      </c>
    </row>
    <row r="14" spans="2:19" ht="15" thickBot="1" x14ac:dyDescent="0.35">
      <c r="B14" s="51"/>
      <c r="C14" s="90"/>
      <c r="D14" s="52"/>
      <c r="E14" s="52"/>
      <c r="F14" s="52"/>
      <c r="G14" s="52"/>
      <c r="H14" s="52"/>
      <c r="I14" s="52"/>
      <c r="J14" s="52"/>
      <c r="K14" s="52"/>
      <c r="L14" s="52"/>
    </row>
    <row r="15" spans="2:19" ht="15" thickBot="1" x14ac:dyDescent="0.35">
      <c r="B15" s="6" t="s">
        <v>8</v>
      </c>
      <c r="C15" s="90"/>
      <c r="D15" s="7"/>
      <c r="E15" s="7"/>
      <c r="F15" s="7"/>
      <c r="G15" s="7"/>
      <c r="H15" s="7"/>
      <c r="I15" s="7"/>
      <c r="J15" s="7"/>
      <c r="K15" s="7"/>
      <c r="L15" s="9"/>
    </row>
    <row r="16" spans="2:19" ht="15" thickBot="1" x14ac:dyDescent="0.35">
      <c r="B16" s="47" t="s">
        <v>73</v>
      </c>
      <c r="C16" s="52">
        <v>270</v>
      </c>
      <c r="D16" s="52">
        <v>270</v>
      </c>
      <c r="E16" s="52">
        <v>270</v>
      </c>
      <c r="F16" s="52">
        <v>270</v>
      </c>
      <c r="G16" s="52">
        <v>240</v>
      </c>
      <c r="H16" s="52">
        <v>300</v>
      </c>
      <c r="I16" s="52">
        <v>240</v>
      </c>
      <c r="J16" s="52">
        <v>300</v>
      </c>
      <c r="K16" s="52"/>
      <c r="L16" s="52">
        <v>2</v>
      </c>
    </row>
    <row r="17" spans="2:12" ht="15" customHeight="1" thickBot="1" x14ac:dyDescent="0.35">
      <c r="B17" s="47" t="s">
        <v>76</v>
      </c>
      <c r="C17" s="52">
        <v>1600</v>
      </c>
      <c r="D17" s="52">
        <v>1600</v>
      </c>
      <c r="E17" s="52">
        <v>1600</v>
      </c>
      <c r="F17" s="52">
        <v>1600</v>
      </c>
      <c r="G17" s="52">
        <v>1400</v>
      </c>
      <c r="H17" s="52">
        <v>1800</v>
      </c>
      <c r="I17" s="52">
        <v>1400</v>
      </c>
      <c r="J17" s="52">
        <v>1800</v>
      </c>
      <c r="K17" s="52"/>
      <c r="L17" s="52">
        <v>2</v>
      </c>
    </row>
    <row r="18" spans="2:12" ht="15" customHeight="1" thickBot="1" x14ac:dyDescent="0.35">
      <c r="B18" s="47" t="s">
        <v>77</v>
      </c>
      <c r="C18" s="52" t="s">
        <v>247</v>
      </c>
      <c r="D18" s="52" t="s">
        <v>247</v>
      </c>
      <c r="E18" s="52" t="s">
        <v>247</v>
      </c>
      <c r="F18" s="52" t="s">
        <v>247</v>
      </c>
      <c r="G18" s="52" t="s">
        <v>247</v>
      </c>
      <c r="H18" s="52" t="s">
        <v>247</v>
      </c>
      <c r="I18" s="52" t="s">
        <v>247</v>
      </c>
      <c r="J18" s="52" t="s">
        <v>247</v>
      </c>
      <c r="K18" s="52" t="s">
        <v>18</v>
      </c>
      <c r="L18" s="52"/>
    </row>
    <row r="19" spans="2:12" ht="15" thickBot="1" x14ac:dyDescent="0.35">
      <c r="B19" s="47" t="s">
        <v>78</v>
      </c>
      <c r="C19" s="52" t="s">
        <v>247</v>
      </c>
      <c r="D19" s="52" t="s">
        <v>247</v>
      </c>
      <c r="E19" s="52" t="s">
        <v>247</v>
      </c>
      <c r="F19" s="52" t="s">
        <v>247</v>
      </c>
      <c r="G19" s="52" t="s">
        <v>247</v>
      </c>
      <c r="H19" s="52" t="s">
        <v>247</v>
      </c>
      <c r="I19" s="52" t="s">
        <v>247</v>
      </c>
      <c r="J19" s="52" t="s">
        <v>247</v>
      </c>
      <c r="K19" s="52" t="s">
        <v>18</v>
      </c>
      <c r="L19" s="52"/>
    </row>
    <row r="20" spans="2:12" ht="15" thickBot="1" x14ac:dyDescent="0.35">
      <c r="B20" s="47" t="s">
        <v>79</v>
      </c>
      <c r="C20" s="52" t="s">
        <v>247</v>
      </c>
      <c r="D20" s="52" t="s">
        <v>247</v>
      </c>
      <c r="E20" s="52" t="s">
        <v>247</v>
      </c>
      <c r="F20" s="52" t="s">
        <v>247</v>
      </c>
      <c r="G20" s="52" t="s">
        <v>247</v>
      </c>
      <c r="H20" s="52" t="s">
        <v>247</v>
      </c>
      <c r="I20" s="52" t="s">
        <v>247</v>
      </c>
      <c r="J20" s="52" t="s">
        <v>247</v>
      </c>
      <c r="K20" s="52" t="s">
        <v>18</v>
      </c>
      <c r="L20" s="52"/>
    </row>
    <row r="21" spans="2:12" ht="15" thickBot="1" x14ac:dyDescent="0.35">
      <c r="B21" s="47" t="s">
        <v>80</v>
      </c>
      <c r="C21" s="24">
        <v>46.666666666666664</v>
      </c>
      <c r="D21" s="24">
        <v>46.666666666666664</v>
      </c>
      <c r="E21" s="24">
        <v>46.666666666666664</v>
      </c>
      <c r="F21" s="24">
        <v>46.666666666666664</v>
      </c>
      <c r="G21" s="52">
        <v>42</v>
      </c>
      <c r="H21" s="24">
        <v>51.333333333333336</v>
      </c>
      <c r="I21" s="52">
        <v>42</v>
      </c>
      <c r="J21" s="24">
        <v>51.333333333333336</v>
      </c>
      <c r="K21" s="52" t="s">
        <v>19</v>
      </c>
      <c r="L21" s="52"/>
    </row>
    <row r="22" spans="2:12" ht="15" thickBot="1" x14ac:dyDescent="0.35">
      <c r="B22" s="47" t="s">
        <v>81</v>
      </c>
      <c r="C22" s="98">
        <v>46.666666666666664</v>
      </c>
      <c r="D22" s="24">
        <v>46.666666666666664</v>
      </c>
      <c r="E22" s="24">
        <v>46.666666666666664</v>
      </c>
      <c r="F22" s="24">
        <v>46.666666666666664</v>
      </c>
      <c r="G22" s="52">
        <v>42</v>
      </c>
      <c r="H22" s="24">
        <v>51.333333333333336</v>
      </c>
      <c r="I22" s="52">
        <v>42</v>
      </c>
      <c r="J22" s="24">
        <v>51.333333333333336</v>
      </c>
      <c r="K22" s="52" t="s">
        <v>19</v>
      </c>
      <c r="L22" s="52"/>
    </row>
    <row r="23" spans="2:12" ht="15" thickBot="1" x14ac:dyDescent="0.35">
      <c r="B23" s="47" t="s">
        <v>82</v>
      </c>
      <c r="C23" s="24">
        <v>46.666666666666664</v>
      </c>
      <c r="D23" s="24">
        <v>46.666666666666664</v>
      </c>
      <c r="E23" s="24">
        <v>46.666666666666664</v>
      </c>
      <c r="F23" s="24">
        <v>46.666666666666664</v>
      </c>
      <c r="G23" s="52">
        <v>42</v>
      </c>
      <c r="H23" s="24">
        <v>51.333333333333336</v>
      </c>
      <c r="I23" s="52">
        <v>42</v>
      </c>
      <c r="J23" s="24">
        <v>51.333333333333336</v>
      </c>
      <c r="K23" s="52" t="s">
        <v>19</v>
      </c>
      <c r="L23" s="52"/>
    </row>
    <row r="24" spans="2:12" ht="15" thickBot="1" x14ac:dyDescent="0.35">
      <c r="B24" s="47" t="s">
        <v>83</v>
      </c>
      <c r="C24" s="24">
        <v>46.666666666666664</v>
      </c>
      <c r="D24" s="24">
        <v>46.666666666666664</v>
      </c>
      <c r="E24" s="24">
        <v>46.666666666666664</v>
      </c>
      <c r="F24" s="24">
        <v>46.666666666666664</v>
      </c>
      <c r="G24" s="52">
        <v>42</v>
      </c>
      <c r="H24" s="24">
        <v>51.333333333333336</v>
      </c>
      <c r="I24" s="52">
        <v>42</v>
      </c>
      <c r="J24" s="24">
        <v>51.333333333333336</v>
      </c>
      <c r="K24" s="52" t="s">
        <v>19</v>
      </c>
      <c r="L24" s="52"/>
    </row>
    <row r="25" spans="2:12" ht="15" thickBot="1" x14ac:dyDescent="0.35">
      <c r="B25" s="47" t="s">
        <v>84</v>
      </c>
      <c r="C25" s="24">
        <v>50</v>
      </c>
      <c r="D25" s="24">
        <v>50</v>
      </c>
      <c r="E25" s="24">
        <v>50</v>
      </c>
      <c r="F25" s="24">
        <v>50</v>
      </c>
      <c r="G25" s="52">
        <v>45</v>
      </c>
      <c r="H25" s="24">
        <v>55.000000000000007</v>
      </c>
      <c r="I25" s="52">
        <v>45</v>
      </c>
      <c r="J25" s="24">
        <v>55.000000000000007</v>
      </c>
      <c r="K25" s="52" t="s">
        <v>43</v>
      </c>
      <c r="L25" s="52"/>
    </row>
    <row r="26" spans="2:12" ht="15" thickBot="1" x14ac:dyDescent="0.35">
      <c r="B26" s="47" t="s">
        <v>85</v>
      </c>
      <c r="C26" s="24">
        <v>63.333333333333329</v>
      </c>
      <c r="D26" s="24">
        <v>63.333333333333329</v>
      </c>
      <c r="E26" s="24">
        <v>63.333333333333329</v>
      </c>
      <c r="F26" s="24">
        <v>63.333333333333329</v>
      </c>
      <c r="G26" s="52">
        <v>57</v>
      </c>
      <c r="H26" s="24">
        <v>69.666666666666671</v>
      </c>
      <c r="I26" s="52">
        <v>57</v>
      </c>
      <c r="J26" s="24">
        <v>69.666666666666671</v>
      </c>
      <c r="K26" s="52" t="s">
        <v>43</v>
      </c>
      <c r="L26" s="52"/>
    </row>
    <row r="27" spans="2:12" ht="15" thickBot="1" x14ac:dyDescent="0.35">
      <c r="B27" s="47" t="s">
        <v>86</v>
      </c>
      <c r="C27" s="52" t="s">
        <v>247</v>
      </c>
      <c r="D27" s="52" t="s">
        <v>247</v>
      </c>
      <c r="E27" s="52" t="s">
        <v>247</v>
      </c>
      <c r="F27" s="52" t="s">
        <v>247</v>
      </c>
      <c r="G27" s="52" t="s">
        <v>247</v>
      </c>
      <c r="H27" s="52" t="s">
        <v>247</v>
      </c>
      <c r="I27" s="52" t="s">
        <v>247</v>
      </c>
      <c r="J27" s="52" t="s">
        <v>247</v>
      </c>
      <c r="K27" s="52"/>
      <c r="L27" s="52"/>
    </row>
    <row r="28" spans="2:12" ht="15" thickBot="1" x14ac:dyDescent="0.35">
      <c r="B28" s="47" t="s">
        <v>88</v>
      </c>
      <c r="C28" s="52" t="s">
        <v>247</v>
      </c>
      <c r="D28" s="52" t="s">
        <v>247</v>
      </c>
      <c r="E28" s="52" t="s">
        <v>247</v>
      </c>
      <c r="F28" s="52" t="s">
        <v>247</v>
      </c>
      <c r="G28" s="52" t="s">
        <v>247</v>
      </c>
      <c r="H28" s="52" t="s">
        <v>247</v>
      </c>
      <c r="I28" s="52" t="s">
        <v>247</v>
      </c>
      <c r="J28" s="52" t="s">
        <v>247</v>
      </c>
      <c r="K28" s="52" t="s">
        <v>55</v>
      </c>
      <c r="L28" s="52"/>
    </row>
    <row r="29" spans="2:12" ht="15" thickBot="1" x14ac:dyDescent="0.35">
      <c r="B29" s="47" t="s">
        <v>263</v>
      </c>
      <c r="C29" s="52" t="s">
        <v>247</v>
      </c>
      <c r="D29" s="52" t="s">
        <v>247</v>
      </c>
      <c r="E29" s="52" t="s">
        <v>247</v>
      </c>
      <c r="F29" s="52" t="s">
        <v>247</v>
      </c>
      <c r="G29" s="52" t="s">
        <v>247</v>
      </c>
      <c r="H29" s="52" t="s">
        <v>247</v>
      </c>
      <c r="I29" s="52" t="s">
        <v>247</v>
      </c>
      <c r="J29" s="52" t="s">
        <v>247</v>
      </c>
      <c r="K29" s="52" t="s">
        <v>59</v>
      </c>
      <c r="L29" s="52"/>
    </row>
    <row r="30" spans="2:12" ht="15" customHeight="1" thickBot="1" x14ac:dyDescent="0.35">
      <c r="B30" s="47" t="s">
        <v>262</v>
      </c>
      <c r="C30" s="52" t="s">
        <v>247</v>
      </c>
      <c r="D30" s="52" t="s">
        <v>247</v>
      </c>
      <c r="E30" s="52" t="s">
        <v>247</v>
      </c>
      <c r="F30" s="52" t="s">
        <v>247</v>
      </c>
      <c r="G30" s="52" t="s">
        <v>247</v>
      </c>
      <c r="H30" s="52" t="s">
        <v>247</v>
      </c>
      <c r="I30" s="52" t="s">
        <v>247</v>
      </c>
      <c r="J30" s="52" t="s">
        <v>247</v>
      </c>
      <c r="K30" s="52" t="s">
        <v>59</v>
      </c>
      <c r="L30" s="52"/>
    </row>
    <row r="31" spans="2:12" ht="15" thickBot="1" x14ac:dyDescent="0.35">
      <c r="B31" s="47" t="s">
        <v>89</v>
      </c>
      <c r="C31" s="48">
        <v>0.8</v>
      </c>
      <c r="D31" s="48">
        <v>0.8</v>
      </c>
      <c r="E31" s="48">
        <v>0.8</v>
      </c>
      <c r="F31" s="48">
        <v>0.8</v>
      </c>
      <c r="G31" s="48">
        <v>0.7</v>
      </c>
      <c r="H31" s="48">
        <v>0.9</v>
      </c>
      <c r="I31" s="48">
        <v>0.7</v>
      </c>
      <c r="J31" s="48">
        <v>0.9</v>
      </c>
      <c r="K31" s="52"/>
      <c r="L31" s="52">
        <v>2</v>
      </c>
    </row>
    <row r="32" spans="2:12" ht="15" thickBot="1" x14ac:dyDescent="0.35">
      <c r="B32" s="47" t="s">
        <v>90</v>
      </c>
      <c r="C32" s="48">
        <v>0.2</v>
      </c>
      <c r="D32" s="48">
        <v>0.2</v>
      </c>
      <c r="E32" s="48">
        <v>0.2</v>
      </c>
      <c r="F32" s="48">
        <v>0.2</v>
      </c>
      <c r="G32" s="48">
        <v>0.1</v>
      </c>
      <c r="H32" s="48">
        <v>0.3</v>
      </c>
      <c r="I32" s="48">
        <v>0.1</v>
      </c>
      <c r="J32" s="48">
        <v>0.3</v>
      </c>
      <c r="K32" s="52"/>
      <c r="L32" s="52">
        <v>2</v>
      </c>
    </row>
    <row r="33" spans="1:13" ht="15" customHeight="1" thickBot="1" x14ac:dyDescent="0.35">
      <c r="B33" s="47" t="s">
        <v>12</v>
      </c>
      <c r="C33" s="24">
        <v>920</v>
      </c>
      <c r="D33" s="24">
        <v>920</v>
      </c>
      <c r="E33" s="24">
        <v>920</v>
      </c>
      <c r="F33" s="24">
        <v>920</v>
      </c>
      <c r="G33" s="24">
        <v>740</v>
      </c>
      <c r="H33" s="24">
        <v>1100</v>
      </c>
      <c r="I33" s="24">
        <v>740</v>
      </c>
      <c r="J33" s="24">
        <v>1100</v>
      </c>
      <c r="K33" s="52"/>
      <c r="L33" s="52">
        <v>2</v>
      </c>
    </row>
    <row r="34" spans="1:13" ht="15" thickBot="1" x14ac:dyDescent="0.35">
      <c r="B34" s="47" t="s">
        <v>26</v>
      </c>
      <c r="C34" s="24">
        <v>0</v>
      </c>
      <c r="D34" s="24">
        <v>0</v>
      </c>
      <c r="E34" s="24">
        <v>0</v>
      </c>
      <c r="F34" s="24">
        <v>0</v>
      </c>
      <c r="G34" s="24">
        <v>0</v>
      </c>
      <c r="H34" s="24">
        <v>0</v>
      </c>
      <c r="I34" s="24">
        <v>0</v>
      </c>
      <c r="J34" s="24">
        <v>0</v>
      </c>
      <c r="K34" s="52"/>
      <c r="L34" s="52">
        <v>2</v>
      </c>
    </row>
    <row r="35" spans="1:13" ht="15" thickBot="1" x14ac:dyDescent="0.35">
      <c r="B35" s="11"/>
      <c r="C35" s="90"/>
      <c r="D35" s="52"/>
      <c r="E35" s="52"/>
      <c r="F35" s="52"/>
      <c r="G35" s="52"/>
      <c r="H35" s="52"/>
      <c r="I35" s="52"/>
      <c r="J35" s="52"/>
      <c r="K35" s="52"/>
      <c r="L35" s="52"/>
    </row>
    <row r="36" spans="1:13" ht="15" thickBot="1" x14ac:dyDescent="0.35">
      <c r="B36" s="6" t="s">
        <v>22</v>
      </c>
      <c r="C36" s="52"/>
      <c r="D36" s="52"/>
      <c r="E36" s="52"/>
      <c r="F36" s="52"/>
      <c r="G36" s="52"/>
      <c r="H36" s="52"/>
      <c r="I36" s="52"/>
      <c r="J36" s="52"/>
      <c r="K36" s="52"/>
      <c r="L36" s="52"/>
    </row>
    <row r="37" spans="1:13" ht="15" thickBot="1" x14ac:dyDescent="0.35">
      <c r="B37" s="11"/>
      <c r="C37" s="52"/>
      <c r="D37" s="52"/>
      <c r="E37" s="52"/>
      <c r="F37" s="52"/>
      <c r="G37" s="52"/>
      <c r="H37" s="52"/>
      <c r="I37" s="52"/>
      <c r="J37" s="52"/>
      <c r="K37" s="52"/>
      <c r="L37" s="52"/>
    </row>
    <row r="38" spans="1:13" ht="15" thickBot="1" x14ac:dyDescent="0.35">
      <c r="B38" s="51"/>
      <c r="C38" s="52"/>
      <c r="D38" s="52"/>
      <c r="E38" s="52"/>
      <c r="F38" s="52"/>
      <c r="G38" s="52"/>
      <c r="H38" s="52"/>
      <c r="I38" s="52"/>
      <c r="J38" s="52"/>
      <c r="K38" s="52"/>
      <c r="L38" s="52"/>
    </row>
    <row r="39" spans="1:13" x14ac:dyDescent="0.3">
      <c r="B39" s="55"/>
      <c r="C39" s="45"/>
      <c r="D39" s="45"/>
      <c r="E39" s="45"/>
      <c r="F39" s="45"/>
      <c r="G39" s="45"/>
      <c r="H39" s="45"/>
      <c r="I39" s="45"/>
      <c r="J39" s="45"/>
      <c r="K39" s="45"/>
      <c r="L39" s="45"/>
    </row>
    <row r="40" spans="1:13" x14ac:dyDescent="0.3">
      <c r="B40" s="3" t="s">
        <v>21</v>
      </c>
    </row>
    <row r="41" spans="1:13" ht="15" customHeight="1" x14ac:dyDescent="0.3">
      <c r="A41" s="1">
        <v>1</v>
      </c>
      <c r="B41" s="172" t="s">
        <v>244</v>
      </c>
      <c r="C41" s="172"/>
      <c r="D41" s="172"/>
      <c r="E41" s="172"/>
      <c r="F41" s="172"/>
      <c r="G41" s="172"/>
      <c r="H41" s="172"/>
      <c r="I41" s="172"/>
      <c r="J41" s="172"/>
      <c r="K41" s="172"/>
      <c r="L41" s="172"/>
    </row>
    <row r="42" spans="1:13" x14ac:dyDescent="0.3">
      <c r="A42" s="1">
        <v>2</v>
      </c>
      <c r="B42" s="172" t="s">
        <v>243</v>
      </c>
      <c r="C42" s="172"/>
      <c r="D42" s="172"/>
      <c r="E42" s="172"/>
      <c r="F42" s="172"/>
      <c r="G42" s="172"/>
      <c r="H42" s="172"/>
      <c r="I42" s="172"/>
      <c r="J42" s="172"/>
      <c r="K42" s="172"/>
      <c r="L42" s="172"/>
    </row>
    <row r="43" spans="1:13" x14ac:dyDescent="0.3">
      <c r="A43" s="1"/>
      <c r="B43" s="103"/>
      <c r="C43" s="103"/>
      <c r="D43" s="103"/>
      <c r="E43" s="103"/>
      <c r="F43" s="103"/>
      <c r="G43" s="103"/>
      <c r="H43" s="103"/>
      <c r="I43" s="103"/>
      <c r="J43" s="103"/>
      <c r="K43" s="103"/>
      <c r="L43" s="103"/>
    </row>
    <row r="44" spans="1:13" x14ac:dyDescent="0.3">
      <c r="A44" s="1"/>
      <c r="B44" s="3" t="s">
        <v>13</v>
      </c>
      <c r="C44" s="2"/>
      <c r="D44" s="2"/>
      <c r="E44" s="2"/>
      <c r="F44" s="2"/>
      <c r="G44" s="2"/>
      <c r="H44" s="2"/>
      <c r="I44" s="2"/>
      <c r="J44" s="2"/>
      <c r="K44" s="2"/>
      <c r="L44" s="2"/>
      <c r="M44" s="2"/>
    </row>
    <row r="45" spans="1:13" ht="26.25" customHeight="1" x14ac:dyDescent="0.3">
      <c r="A45" s="1" t="s">
        <v>14</v>
      </c>
      <c r="B45" s="172" t="s">
        <v>279</v>
      </c>
      <c r="C45" s="172"/>
      <c r="D45" s="172"/>
      <c r="E45" s="172"/>
      <c r="F45" s="172"/>
      <c r="G45" s="172"/>
      <c r="H45" s="172"/>
      <c r="I45" s="172"/>
      <c r="J45" s="172"/>
      <c r="K45" s="172"/>
      <c r="L45" s="172"/>
      <c r="M45" s="172"/>
    </row>
    <row r="46" spans="1:13" ht="15" customHeight="1" x14ac:dyDescent="0.3">
      <c r="A46" s="1" t="s">
        <v>15</v>
      </c>
      <c r="B46" s="172" t="s">
        <v>260</v>
      </c>
      <c r="C46" s="172"/>
      <c r="D46" s="172"/>
      <c r="E46" s="172"/>
      <c r="F46" s="172"/>
      <c r="G46" s="172"/>
      <c r="H46" s="172"/>
      <c r="I46" s="172"/>
      <c r="J46" s="172"/>
      <c r="K46" s="172"/>
      <c r="L46" s="172"/>
      <c r="M46" s="172"/>
    </row>
    <row r="47" spans="1:13" x14ac:dyDescent="0.3">
      <c r="A47" s="1" t="s">
        <v>16</v>
      </c>
      <c r="B47" s="172" t="s">
        <v>278</v>
      </c>
      <c r="C47" s="172"/>
      <c r="D47" s="172"/>
      <c r="E47" s="172"/>
      <c r="F47" s="172"/>
      <c r="G47" s="172"/>
      <c r="H47" s="172"/>
      <c r="I47" s="172"/>
      <c r="J47" s="172"/>
      <c r="K47" s="172"/>
      <c r="L47" s="172"/>
      <c r="M47" s="172"/>
    </row>
    <row r="48" spans="1:13" x14ac:dyDescent="0.3">
      <c r="A48" s="1" t="s">
        <v>17</v>
      </c>
      <c r="B48" s="172" t="s">
        <v>258</v>
      </c>
      <c r="C48" s="172"/>
      <c r="D48" s="172"/>
      <c r="E48" s="172"/>
      <c r="F48" s="172"/>
      <c r="G48" s="172"/>
      <c r="H48" s="172"/>
      <c r="I48" s="172"/>
      <c r="J48" s="172"/>
      <c r="K48" s="172"/>
      <c r="L48" s="172"/>
      <c r="M48" s="172"/>
    </row>
    <row r="49" spans="1:14" x14ac:dyDescent="0.3">
      <c r="A49" s="1" t="s">
        <v>18</v>
      </c>
      <c r="B49" s="172" t="s">
        <v>257</v>
      </c>
      <c r="C49" s="172"/>
      <c r="D49" s="172"/>
      <c r="E49" s="172"/>
      <c r="F49" s="172"/>
      <c r="G49" s="172"/>
      <c r="H49" s="172"/>
      <c r="I49" s="172"/>
      <c r="J49" s="172"/>
      <c r="K49" s="172"/>
      <c r="L49" s="172"/>
      <c r="M49" s="172"/>
    </row>
    <row r="50" spans="1:14" ht="14.25" customHeight="1" x14ac:dyDescent="0.3">
      <c r="A50" s="1" t="s">
        <v>19</v>
      </c>
      <c r="B50" s="172" t="s">
        <v>277</v>
      </c>
      <c r="C50" s="172"/>
      <c r="D50" s="172"/>
      <c r="E50" s="172"/>
      <c r="F50" s="172"/>
      <c r="G50" s="172"/>
      <c r="H50" s="172"/>
      <c r="I50" s="172"/>
      <c r="J50" s="172"/>
      <c r="K50" s="172"/>
      <c r="L50" s="172"/>
      <c r="M50" s="172"/>
    </row>
    <row r="51" spans="1:14" x14ac:dyDescent="0.3">
      <c r="A51" s="1" t="s">
        <v>43</v>
      </c>
      <c r="B51" s="172" t="s">
        <v>237</v>
      </c>
      <c r="C51" s="172"/>
      <c r="D51" s="172"/>
      <c r="E51" s="172"/>
      <c r="F51" s="172"/>
      <c r="G51" s="172"/>
      <c r="H51" s="172"/>
      <c r="I51" s="172"/>
      <c r="J51" s="172"/>
      <c r="K51" s="172"/>
      <c r="L51" s="172"/>
      <c r="M51" s="172"/>
    </row>
    <row r="52" spans="1:14" x14ac:dyDescent="0.3">
      <c r="A52" s="1" t="s">
        <v>55</v>
      </c>
      <c r="B52" s="172" t="s">
        <v>254</v>
      </c>
      <c r="C52" s="172"/>
      <c r="D52" s="172"/>
      <c r="E52" s="172"/>
      <c r="F52" s="172"/>
      <c r="G52" s="172"/>
      <c r="H52" s="172"/>
      <c r="I52" s="172"/>
      <c r="J52" s="172"/>
      <c r="K52" s="172"/>
      <c r="L52" s="172"/>
      <c r="M52" s="172"/>
      <c r="N52" s="4" t="s">
        <v>253</v>
      </c>
    </row>
    <row r="53" spans="1:14" x14ac:dyDescent="0.3">
      <c r="A53" s="1" t="s">
        <v>59</v>
      </c>
      <c r="B53" s="172" t="s">
        <v>252</v>
      </c>
      <c r="C53" s="172"/>
      <c r="D53" s="172"/>
      <c r="E53" s="172"/>
      <c r="F53" s="172"/>
      <c r="G53" s="172"/>
      <c r="H53" s="172"/>
      <c r="I53" s="172"/>
      <c r="J53" s="172"/>
      <c r="K53" s="172"/>
      <c r="L53" s="172"/>
      <c r="M53" s="172"/>
    </row>
    <row r="54" spans="1:14" x14ac:dyDescent="0.3">
      <c r="A54" s="1"/>
    </row>
    <row r="55" spans="1:14" x14ac:dyDescent="0.3">
      <c r="A55" s="1"/>
    </row>
    <row r="56" spans="1:14" x14ac:dyDescent="0.3">
      <c r="A56" s="1"/>
    </row>
  </sheetData>
  <mergeCells count="21">
    <mergeCell ref="L3:L4"/>
    <mergeCell ref="B41:L41"/>
    <mergeCell ref="C2:L2"/>
    <mergeCell ref="B3:B4"/>
    <mergeCell ref="C3:C4"/>
    <mergeCell ref="D3:D4"/>
    <mergeCell ref="E3:E4"/>
    <mergeCell ref="F3:F4"/>
    <mergeCell ref="G3:H4"/>
    <mergeCell ref="I3:J4"/>
    <mergeCell ref="K3:K4"/>
    <mergeCell ref="B52:M52"/>
    <mergeCell ref="B53:M53"/>
    <mergeCell ref="B42:L42"/>
    <mergeCell ref="B47:M47"/>
    <mergeCell ref="B48:M48"/>
    <mergeCell ref="B49:M49"/>
    <mergeCell ref="B50:M50"/>
    <mergeCell ref="B51:M51"/>
    <mergeCell ref="B45:M45"/>
    <mergeCell ref="B46:M46"/>
  </mergeCells>
  <hyperlinks>
    <hyperlink ref="C2" location="INDEX" display="Energy Transport Natural Gas Distribution, New  developed residential area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59"/>
  <sheetViews>
    <sheetView workbookViewId="0">
      <selection activeCell="D18" sqref="D18"/>
    </sheetView>
  </sheetViews>
  <sheetFormatPr defaultColWidth="9.33203125" defaultRowHeight="14.4" x14ac:dyDescent="0.3"/>
  <cols>
    <col min="1" max="1" width="2.33203125" style="4" bestFit="1" customWidth="1"/>
    <col min="2" max="2" width="42.88671875" style="4" customWidth="1"/>
    <col min="3" max="12" width="9.109375" style="4" customWidth="1"/>
    <col min="13" max="16384" width="9.33203125" style="4"/>
  </cols>
  <sheetData>
    <row r="1" spans="2:12" ht="12.75" customHeight="1" thickBot="1" x14ac:dyDescent="0.35"/>
    <row r="2" spans="2:12" ht="16.5" customHeight="1" thickBot="1" x14ac:dyDescent="0.35">
      <c r="B2" s="5" t="s">
        <v>0</v>
      </c>
      <c r="C2" s="142" t="s">
        <v>129</v>
      </c>
      <c r="D2" s="160"/>
      <c r="E2" s="160"/>
      <c r="F2" s="160"/>
      <c r="G2" s="160"/>
      <c r="H2" s="160"/>
      <c r="I2" s="160"/>
      <c r="J2" s="160"/>
      <c r="K2" s="160"/>
      <c r="L2" s="161"/>
    </row>
    <row r="3" spans="2:12" x14ac:dyDescent="0.3">
      <c r="B3" s="162"/>
      <c r="C3" s="164">
        <v>2015</v>
      </c>
      <c r="D3" s="164">
        <v>2020</v>
      </c>
      <c r="E3" s="164">
        <v>2030</v>
      </c>
      <c r="F3" s="164">
        <v>2050</v>
      </c>
      <c r="G3" s="166" t="s">
        <v>1</v>
      </c>
      <c r="H3" s="167"/>
      <c r="I3" s="166" t="s">
        <v>2</v>
      </c>
      <c r="J3" s="167"/>
      <c r="K3" s="164" t="s">
        <v>3</v>
      </c>
      <c r="L3" s="164" t="s">
        <v>4</v>
      </c>
    </row>
    <row r="4" spans="2:12" ht="15" thickBot="1" x14ac:dyDescent="0.35">
      <c r="B4" s="163"/>
      <c r="C4" s="165"/>
      <c r="D4" s="165"/>
      <c r="E4" s="165"/>
      <c r="F4" s="165"/>
      <c r="G4" s="168"/>
      <c r="H4" s="169"/>
      <c r="I4" s="168"/>
      <c r="J4" s="169"/>
      <c r="K4" s="165"/>
      <c r="L4" s="165"/>
    </row>
    <row r="5" spans="2:12" ht="15" thickBot="1" x14ac:dyDescent="0.35">
      <c r="B5" s="6" t="s">
        <v>5</v>
      </c>
      <c r="C5" s="7"/>
      <c r="D5" s="7"/>
      <c r="E5" s="7"/>
      <c r="F5" s="7"/>
      <c r="G5" s="8" t="s">
        <v>6</v>
      </c>
      <c r="H5" s="8" t="s">
        <v>7</v>
      </c>
      <c r="I5" s="8" t="s">
        <v>6</v>
      </c>
      <c r="J5" s="8" t="s">
        <v>7</v>
      </c>
      <c r="K5" s="7"/>
      <c r="L5" s="9"/>
    </row>
    <row r="6" spans="2:12" ht="15" thickBot="1" x14ac:dyDescent="0.35">
      <c r="B6" s="51" t="s">
        <v>128</v>
      </c>
      <c r="C6" s="52">
        <v>3</v>
      </c>
      <c r="D6" s="52">
        <v>3</v>
      </c>
      <c r="E6" s="52">
        <v>3</v>
      </c>
      <c r="F6" s="52">
        <v>3</v>
      </c>
      <c r="G6" s="52">
        <v>1</v>
      </c>
      <c r="H6" s="52">
        <v>5</v>
      </c>
      <c r="I6" s="52">
        <v>1</v>
      </c>
      <c r="J6" s="52">
        <v>5</v>
      </c>
      <c r="K6" s="52" t="s">
        <v>14</v>
      </c>
      <c r="L6" s="52" t="s">
        <v>121</v>
      </c>
    </row>
    <row r="7" spans="2:12" ht="15" thickBot="1" x14ac:dyDescent="0.35">
      <c r="B7" s="51" t="s">
        <v>127</v>
      </c>
      <c r="C7" s="52">
        <v>1</v>
      </c>
      <c r="D7" s="52">
        <v>1</v>
      </c>
      <c r="E7" s="52">
        <v>1</v>
      </c>
      <c r="F7" s="52">
        <v>1</v>
      </c>
      <c r="G7" s="52" t="s">
        <v>27</v>
      </c>
      <c r="H7" s="52">
        <v>2</v>
      </c>
      <c r="I7" s="52" t="s">
        <v>27</v>
      </c>
      <c r="J7" s="52">
        <v>2</v>
      </c>
      <c r="K7" s="52" t="s">
        <v>14</v>
      </c>
      <c r="L7" s="52" t="s">
        <v>121</v>
      </c>
    </row>
    <row r="8" spans="2:12" ht="15" thickBot="1" x14ac:dyDescent="0.35">
      <c r="B8" s="51" t="s">
        <v>126</v>
      </c>
      <c r="C8" s="52" t="s">
        <v>27</v>
      </c>
      <c r="D8" s="52" t="s">
        <v>27</v>
      </c>
      <c r="E8" s="52" t="s">
        <v>27</v>
      </c>
      <c r="F8" s="52" t="s">
        <v>27</v>
      </c>
      <c r="G8" s="52" t="s">
        <v>50</v>
      </c>
      <c r="H8" s="52" t="s">
        <v>125</v>
      </c>
      <c r="I8" s="52" t="s">
        <v>50</v>
      </c>
      <c r="J8" s="52" t="s">
        <v>125</v>
      </c>
      <c r="K8" s="52" t="s">
        <v>14</v>
      </c>
      <c r="L8" s="52" t="s">
        <v>121</v>
      </c>
    </row>
    <row r="9" spans="2:12" ht="15" thickBot="1" x14ac:dyDescent="0.35">
      <c r="B9" s="51" t="s">
        <v>124</v>
      </c>
      <c r="C9" s="52">
        <v>5</v>
      </c>
      <c r="D9" s="52">
        <v>5</v>
      </c>
      <c r="E9" s="52">
        <v>5</v>
      </c>
      <c r="F9" s="52">
        <v>5</v>
      </c>
      <c r="G9" s="52">
        <v>2</v>
      </c>
      <c r="H9" s="52">
        <v>7</v>
      </c>
      <c r="I9" s="52">
        <v>2</v>
      </c>
      <c r="J9" s="52">
        <v>7</v>
      </c>
      <c r="K9" s="52"/>
      <c r="L9" s="52">
        <v>1</v>
      </c>
    </row>
    <row r="10" spans="2:12" ht="15" thickBot="1" x14ac:dyDescent="0.35">
      <c r="B10" s="51" t="s">
        <v>123</v>
      </c>
      <c r="C10" s="52" t="s">
        <v>40</v>
      </c>
      <c r="D10" s="52" t="s">
        <v>40</v>
      </c>
      <c r="E10" s="52" t="s">
        <v>40</v>
      </c>
      <c r="F10" s="52" t="s">
        <v>40</v>
      </c>
      <c r="G10" s="52" t="s">
        <v>40</v>
      </c>
      <c r="H10" s="52" t="s">
        <v>40</v>
      </c>
      <c r="I10" s="52" t="s">
        <v>40</v>
      </c>
      <c r="J10" s="52" t="s">
        <v>40</v>
      </c>
      <c r="K10" s="52" t="s">
        <v>43</v>
      </c>
      <c r="L10" s="52">
        <v>1</v>
      </c>
    </row>
    <row r="11" spans="2:12" ht="15" thickBot="1" x14ac:dyDescent="0.35">
      <c r="B11" s="51" t="s">
        <v>122</v>
      </c>
      <c r="C11" s="52">
        <v>2</v>
      </c>
      <c r="D11" s="52">
        <v>2</v>
      </c>
      <c r="E11" s="52">
        <v>2</v>
      </c>
      <c r="F11" s="52">
        <v>2</v>
      </c>
      <c r="G11" s="52" t="s">
        <v>27</v>
      </c>
      <c r="H11" s="52">
        <v>5</v>
      </c>
      <c r="I11" s="52" t="s">
        <v>27</v>
      </c>
      <c r="J11" s="52">
        <v>5</v>
      </c>
      <c r="K11" s="52"/>
      <c r="L11" s="52" t="s">
        <v>103</v>
      </c>
    </row>
    <row r="12" spans="2:12" ht="15" thickBot="1" x14ac:dyDescent="0.35">
      <c r="B12" s="51" t="s">
        <v>10</v>
      </c>
      <c r="C12" s="52">
        <v>40</v>
      </c>
      <c r="D12" s="52">
        <v>40</v>
      </c>
      <c r="E12" s="52">
        <v>40</v>
      </c>
      <c r="F12" s="52">
        <v>40</v>
      </c>
      <c r="G12" s="52">
        <v>30</v>
      </c>
      <c r="H12" s="52">
        <v>50</v>
      </c>
      <c r="I12" s="52">
        <v>30</v>
      </c>
      <c r="J12" s="52">
        <v>50</v>
      </c>
      <c r="K12" s="52" t="s">
        <v>15</v>
      </c>
      <c r="L12" s="52" t="s">
        <v>121</v>
      </c>
    </row>
    <row r="13" spans="2:12" ht="15" thickBot="1" x14ac:dyDescent="0.35">
      <c r="B13" s="51" t="s">
        <v>24</v>
      </c>
      <c r="C13" s="52" t="s">
        <v>27</v>
      </c>
      <c r="D13" s="52" t="s">
        <v>27</v>
      </c>
      <c r="E13" s="52" t="s">
        <v>27</v>
      </c>
      <c r="F13" s="52" t="s">
        <v>27</v>
      </c>
      <c r="G13" s="52" t="s">
        <v>120</v>
      </c>
      <c r="H13" s="52" t="s">
        <v>119</v>
      </c>
      <c r="I13" s="52" t="s">
        <v>120</v>
      </c>
      <c r="J13" s="52" t="s">
        <v>119</v>
      </c>
      <c r="K13" s="52"/>
      <c r="L13" s="52">
        <v>1</v>
      </c>
    </row>
    <row r="14" spans="2:12" ht="15" thickBot="1" x14ac:dyDescent="0.35">
      <c r="B14" s="51" t="s">
        <v>25</v>
      </c>
      <c r="C14" s="52">
        <v>4</v>
      </c>
      <c r="D14" s="52">
        <v>4</v>
      </c>
      <c r="E14" s="52">
        <v>4</v>
      </c>
      <c r="F14" s="52">
        <v>4</v>
      </c>
      <c r="G14" s="52">
        <v>3</v>
      </c>
      <c r="H14" s="52">
        <v>5</v>
      </c>
      <c r="I14" s="52">
        <v>3</v>
      </c>
      <c r="J14" s="52">
        <v>5</v>
      </c>
      <c r="K14" s="52"/>
      <c r="L14" s="52">
        <v>1</v>
      </c>
    </row>
    <row r="15" spans="2:12" ht="15" thickBot="1" x14ac:dyDescent="0.35">
      <c r="B15" s="51"/>
      <c r="C15" s="52"/>
      <c r="D15" s="52"/>
      <c r="E15" s="52"/>
      <c r="F15" s="52"/>
      <c r="G15" s="52"/>
      <c r="H15" s="52"/>
      <c r="I15" s="52"/>
      <c r="J15" s="52"/>
      <c r="K15" s="52"/>
      <c r="L15" s="52"/>
    </row>
    <row r="16" spans="2:12" ht="15" thickBot="1" x14ac:dyDescent="0.35">
      <c r="B16" s="6" t="s">
        <v>8</v>
      </c>
      <c r="C16" s="7"/>
      <c r="D16" s="7"/>
      <c r="E16" s="7"/>
      <c r="F16" s="7"/>
      <c r="G16" s="7"/>
      <c r="H16" s="7"/>
      <c r="I16" s="7"/>
      <c r="J16" s="7"/>
      <c r="K16" s="7"/>
      <c r="L16" s="9"/>
    </row>
    <row r="17" spans="2:12" ht="15" thickBot="1" x14ac:dyDescent="0.35">
      <c r="B17" s="58" t="s">
        <v>118</v>
      </c>
      <c r="C17" s="7"/>
      <c r="D17" s="7"/>
      <c r="E17" s="7"/>
      <c r="F17" s="7"/>
      <c r="G17" s="7"/>
      <c r="H17" s="7"/>
      <c r="I17" s="7"/>
      <c r="J17" s="7"/>
      <c r="K17" s="7"/>
      <c r="L17" s="9"/>
    </row>
    <row r="18" spans="2:12" ht="15" thickBot="1" x14ac:dyDescent="0.35">
      <c r="B18" s="57" t="s">
        <v>117</v>
      </c>
      <c r="C18" s="18">
        <v>25</v>
      </c>
      <c r="D18" s="18">
        <v>25</v>
      </c>
      <c r="E18" s="18">
        <v>25</v>
      </c>
      <c r="F18" s="18">
        <v>25</v>
      </c>
      <c r="G18" s="18" t="s">
        <v>53</v>
      </c>
      <c r="H18" s="18" t="s">
        <v>53</v>
      </c>
      <c r="I18" s="18" t="s">
        <v>53</v>
      </c>
      <c r="J18" s="18" t="s">
        <v>53</v>
      </c>
      <c r="K18" s="52" t="s">
        <v>113</v>
      </c>
      <c r="L18" s="52" t="s">
        <v>108</v>
      </c>
    </row>
    <row r="19" spans="2:12" ht="15" thickBot="1" x14ac:dyDescent="0.35">
      <c r="B19" s="57" t="s">
        <v>116</v>
      </c>
      <c r="C19" s="18">
        <v>12</v>
      </c>
      <c r="D19" s="18">
        <v>12</v>
      </c>
      <c r="E19" s="18">
        <v>12</v>
      </c>
      <c r="F19" s="18">
        <v>12</v>
      </c>
      <c r="G19" s="18" t="s">
        <v>53</v>
      </c>
      <c r="H19" s="18" t="s">
        <v>53</v>
      </c>
      <c r="I19" s="18" t="s">
        <v>53</v>
      </c>
      <c r="J19" s="18" t="s">
        <v>53</v>
      </c>
      <c r="K19" s="52" t="s">
        <v>113</v>
      </c>
      <c r="L19" s="52" t="s">
        <v>108</v>
      </c>
    </row>
    <row r="20" spans="2:12" ht="15" thickBot="1" x14ac:dyDescent="0.35">
      <c r="B20" s="57" t="s">
        <v>115</v>
      </c>
      <c r="C20" s="31">
        <v>9</v>
      </c>
      <c r="D20" s="18">
        <v>9</v>
      </c>
      <c r="E20" s="18">
        <v>9</v>
      </c>
      <c r="F20" s="18">
        <v>9</v>
      </c>
      <c r="G20" s="18" t="s">
        <v>53</v>
      </c>
      <c r="H20" s="18" t="s">
        <v>53</v>
      </c>
      <c r="I20" s="18" t="s">
        <v>53</v>
      </c>
      <c r="J20" s="18" t="s">
        <v>53</v>
      </c>
      <c r="K20" s="52" t="s">
        <v>113</v>
      </c>
      <c r="L20" s="52" t="s">
        <v>108</v>
      </c>
    </row>
    <row r="21" spans="2:12" ht="15" thickBot="1" x14ac:dyDescent="0.35">
      <c r="B21" s="57" t="s">
        <v>114</v>
      </c>
      <c r="C21" s="31">
        <v>6</v>
      </c>
      <c r="D21" s="18">
        <v>6</v>
      </c>
      <c r="E21" s="18">
        <v>6</v>
      </c>
      <c r="F21" s="18">
        <v>6</v>
      </c>
      <c r="G21" s="18" t="s">
        <v>53</v>
      </c>
      <c r="H21" s="18" t="s">
        <v>53</v>
      </c>
      <c r="I21" s="18" t="s">
        <v>53</v>
      </c>
      <c r="J21" s="18" t="s">
        <v>53</v>
      </c>
      <c r="K21" s="52" t="s">
        <v>113</v>
      </c>
      <c r="L21" s="52" t="s">
        <v>108</v>
      </c>
    </row>
    <row r="22" spans="2:12" ht="15" thickBot="1" x14ac:dyDescent="0.35">
      <c r="B22" s="57" t="s">
        <v>112</v>
      </c>
      <c r="C22" s="18" t="s">
        <v>40</v>
      </c>
      <c r="D22" s="18" t="s">
        <v>40</v>
      </c>
      <c r="E22" s="18" t="s">
        <v>40</v>
      </c>
      <c r="F22" s="18" t="s">
        <v>40</v>
      </c>
      <c r="G22" s="18" t="s">
        <v>40</v>
      </c>
      <c r="H22" s="18" t="s">
        <v>40</v>
      </c>
      <c r="I22" s="18" t="s">
        <v>40</v>
      </c>
      <c r="J22" s="18" t="s">
        <v>40</v>
      </c>
      <c r="K22" s="52"/>
      <c r="L22" s="52"/>
    </row>
    <row r="23" spans="2:12" ht="15" thickBot="1" x14ac:dyDescent="0.35">
      <c r="B23" s="57" t="s">
        <v>111</v>
      </c>
      <c r="C23" s="18" t="s">
        <v>40</v>
      </c>
      <c r="D23" s="18" t="s">
        <v>40</v>
      </c>
      <c r="E23" s="18" t="s">
        <v>40</v>
      </c>
      <c r="F23" s="18" t="s">
        <v>40</v>
      </c>
      <c r="G23" s="18" t="s">
        <v>40</v>
      </c>
      <c r="H23" s="18" t="s">
        <v>40</v>
      </c>
      <c r="I23" s="18" t="s">
        <v>40</v>
      </c>
      <c r="J23" s="18" t="s">
        <v>40</v>
      </c>
      <c r="K23" s="52"/>
      <c r="L23" s="52"/>
    </row>
    <row r="24" spans="2:12" ht="15" thickBot="1" x14ac:dyDescent="0.35">
      <c r="B24" s="57" t="s">
        <v>88</v>
      </c>
      <c r="C24" s="18" t="s">
        <v>40</v>
      </c>
      <c r="D24" s="18" t="s">
        <v>40</v>
      </c>
      <c r="E24" s="18" t="s">
        <v>40</v>
      </c>
      <c r="F24" s="18" t="s">
        <v>40</v>
      </c>
      <c r="G24" s="18" t="s">
        <v>40</v>
      </c>
      <c r="H24" s="18" t="s">
        <v>40</v>
      </c>
      <c r="I24" s="18" t="s">
        <v>40</v>
      </c>
      <c r="J24" s="18" t="s">
        <v>40</v>
      </c>
      <c r="K24" s="52" t="s">
        <v>18</v>
      </c>
      <c r="L24" s="52"/>
    </row>
    <row r="25" spans="2:12" ht="15" thickBot="1" x14ac:dyDescent="0.35">
      <c r="B25" s="57" t="s">
        <v>110</v>
      </c>
      <c r="C25" s="18">
        <v>115000</v>
      </c>
      <c r="D25" s="18">
        <v>115000</v>
      </c>
      <c r="E25" s="18">
        <v>115000</v>
      </c>
      <c r="F25" s="18">
        <v>115000</v>
      </c>
      <c r="G25" s="18">
        <v>92000</v>
      </c>
      <c r="H25" s="18">
        <v>138000</v>
      </c>
      <c r="I25" s="18">
        <v>92000</v>
      </c>
      <c r="J25" s="18">
        <v>138000</v>
      </c>
      <c r="K25" s="52"/>
      <c r="L25" s="52">
        <v>1</v>
      </c>
    </row>
    <row r="26" spans="2:12" ht="15" thickBot="1" x14ac:dyDescent="0.35">
      <c r="B26" s="57" t="s">
        <v>109</v>
      </c>
      <c r="C26" s="18">
        <v>105000</v>
      </c>
      <c r="D26" s="18">
        <v>105000</v>
      </c>
      <c r="E26" s="18">
        <v>105000</v>
      </c>
      <c r="F26" s="18">
        <v>105000</v>
      </c>
      <c r="G26" s="18">
        <v>84000</v>
      </c>
      <c r="H26" s="18">
        <v>126000</v>
      </c>
      <c r="I26" s="18">
        <v>84000</v>
      </c>
      <c r="J26" s="18">
        <v>126000</v>
      </c>
      <c r="K26" s="52"/>
      <c r="L26" s="52">
        <v>1</v>
      </c>
    </row>
    <row r="27" spans="2:12" ht="15" thickBot="1" x14ac:dyDescent="0.35">
      <c r="B27" s="57" t="s">
        <v>89</v>
      </c>
      <c r="C27" s="48">
        <v>0.6</v>
      </c>
      <c r="D27" s="48">
        <v>0.6</v>
      </c>
      <c r="E27" s="48">
        <v>0.6</v>
      </c>
      <c r="F27" s="48">
        <v>0.6</v>
      </c>
      <c r="G27" s="48">
        <v>0.5</v>
      </c>
      <c r="H27" s="48">
        <v>0.75</v>
      </c>
      <c r="I27" s="48">
        <v>0.5</v>
      </c>
      <c r="J27" s="48">
        <v>0.75</v>
      </c>
      <c r="K27" s="52" t="s">
        <v>16</v>
      </c>
      <c r="L27" s="52" t="s">
        <v>108</v>
      </c>
    </row>
    <row r="28" spans="2:12" ht="15" thickBot="1" x14ac:dyDescent="0.35">
      <c r="B28" s="57" t="s">
        <v>90</v>
      </c>
      <c r="C28" s="48">
        <v>0.4</v>
      </c>
      <c r="D28" s="48">
        <v>0.4</v>
      </c>
      <c r="E28" s="48">
        <v>0.4</v>
      </c>
      <c r="F28" s="48">
        <v>0.4</v>
      </c>
      <c r="G28" s="48">
        <v>0.25</v>
      </c>
      <c r="H28" s="48">
        <v>0.5</v>
      </c>
      <c r="I28" s="48">
        <v>0.25</v>
      </c>
      <c r="J28" s="48">
        <v>0.5</v>
      </c>
      <c r="K28" s="52" t="s">
        <v>16</v>
      </c>
      <c r="L28" s="52" t="s">
        <v>108</v>
      </c>
    </row>
    <row r="29" spans="2:12" ht="15" thickBot="1" x14ac:dyDescent="0.35">
      <c r="B29" s="57" t="s">
        <v>107</v>
      </c>
      <c r="C29" s="52" t="s">
        <v>40</v>
      </c>
      <c r="D29" s="52" t="s">
        <v>40</v>
      </c>
      <c r="E29" s="52" t="s">
        <v>40</v>
      </c>
      <c r="F29" s="52" t="s">
        <v>40</v>
      </c>
      <c r="G29" s="52" t="s">
        <v>40</v>
      </c>
      <c r="H29" s="52" t="s">
        <v>40</v>
      </c>
      <c r="I29" s="52" t="s">
        <v>40</v>
      </c>
      <c r="J29" s="52" t="s">
        <v>40</v>
      </c>
      <c r="K29" s="52"/>
      <c r="L29" s="52"/>
    </row>
    <row r="30" spans="2:12" ht="15" thickBot="1" x14ac:dyDescent="0.35">
      <c r="B30" s="57" t="s">
        <v>106</v>
      </c>
      <c r="C30" s="56" t="s">
        <v>105</v>
      </c>
      <c r="D30" s="56" t="s">
        <v>105</v>
      </c>
      <c r="E30" s="56" t="s">
        <v>105</v>
      </c>
      <c r="F30" s="56" t="s">
        <v>105</v>
      </c>
      <c r="G30" s="18" t="s">
        <v>104</v>
      </c>
      <c r="H30" s="18" t="s">
        <v>48</v>
      </c>
      <c r="I30" s="18" t="s">
        <v>104</v>
      </c>
      <c r="J30" s="18" t="s">
        <v>48</v>
      </c>
      <c r="K30" s="52"/>
      <c r="L30" s="52" t="s">
        <v>103</v>
      </c>
    </row>
    <row r="31" spans="2:12" ht="15" thickBot="1" x14ac:dyDescent="0.35">
      <c r="B31" s="11"/>
      <c r="C31" s="18"/>
      <c r="D31" s="18"/>
      <c r="E31" s="18"/>
      <c r="F31" s="18"/>
      <c r="G31" s="52"/>
      <c r="H31" s="52"/>
      <c r="I31" s="52"/>
      <c r="J31" s="52"/>
      <c r="K31" s="52"/>
      <c r="L31" s="52"/>
    </row>
    <row r="32" spans="2:12" ht="15" thickBot="1" x14ac:dyDescent="0.35">
      <c r="B32" s="6" t="s">
        <v>22</v>
      </c>
      <c r="C32" s="52"/>
      <c r="D32" s="52"/>
      <c r="E32" s="52"/>
      <c r="F32" s="52"/>
      <c r="G32" s="52"/>
      <c r="H32" s="52"/>
      <c r="I32" s="52"/>
      <c r="J32" s="52"/>
      <c r="K32" s="52"/>
      <c r="L32" s="52"/>
    </row>
    <row r="33" spans="1:12" ht="15" thickBot="1" x14ac:dyDescent="0.35">
      <c r="B33" s="11"/>
      <c r="C33" s="52"/>
      <c r="D33" s="52"/>
      <c r="E33" s="52"/>
      <c r="F33" s="52"/>
      <c r="G33" s="52"/>
      <c r="H33" s="52"/>
      <c r="I33" s="52"/>
      <c r="J33" s="52"/>
      <c r="K33" s="52"/>
      <c r="L33" s="52"/>
    </row>
    <row r="34" spans="1:12" ht="15" thickBot="1" x14ac:dyDescent="0.35">
      <c r="B34" s="51"/>
      <c r="C34" s="52"/>
      <c r="D34" s="52"/>
      <c r="E34" s="52"/>
      <c r="F34" s="52"/>
      <c r="G34" s="52"/>
      <c r="H34" s="52"/>
      <c r="I34" s="52"/>
      <c r="J34" s="52"/>
      <c r="K34" s="52"/>
      <c r="L34" s="52"/>
    </row>
    <row r="35" spans="1:12" x14ac:dyDescent="0.3">
      <c r="B35" s="55"/>
      <c r="C35" s="45"/>
      <c r="D35" s="45"/>
      <c r="E35" s="45"/>
      <c r="F35" s="45"/>
      <c r="G35" s="45"/>
      <c r="H35" s="45"/>
      <c r="I35" s="45"/>
      <c r="J35" s="45"/>
      <c r="K35" s="45"/>
      <c r="L35" s="45"/>
    </row>
    <row r="36" spans="1:12" x14ac:dyDescent="0.3">
      <c r="B36" s="3" t="s">
        <v>21</v>
      </c>
    </row>
    <row r="37" spans="1:12" x14ac:dyDescent="0.3">
      <c r="A37" s="1">
        <v>1</v>
      </c>
      <c r="B37" s="23" t="s">
        <v>32</v>
      </c>
    </row>
    <row r="38" spans="1:12" x14ac:dyDescent="0.3">
      <c r="A38" s="1">
        <v>2</v>
      </c>
      <c r="B38" s="23" t="s">
        <v>31</v>
      </c>
    </row>
    <row r="39" spans="1:12" x14ac:dyDescent="0.3">
      <c r="A39" s="1">
        <v>3</v>
      </c>
      <c r="B39" s="23" t="s">
        <v>38</v>
      </c>
      <c r="C39" s="2"/>
      <c r="D39" s="2"/>
      <c r="E39" s="2"/>
      <c r="F39" s="2"/>
      <c r="G39" s="2"/>
      <c r="H39" s="2"/>
      <c r="I39" s="2"/>
      <c r="J39" s="2"/>
      <c r="K39" s="2"/>
      <c r="L39" s="2"/>
    </row>
    <row r="40" spans="1:12" ht="22.8" x14ac:dyDescent="0.3">
      <c r="A40" s="1">
        <v>4</v>
      </c>
      <c r="B40" s="38" t="s">
        <v>47</v>
      </c>
      <c r="C40" s="141"/>
      <c r="D40" s="141"/>
      <c r="E40" s="141"/>
      <c r="F40" s="141"/>
      <c r="G40" s="141"/>
      <c r="H40" s="141"/>
      <c r="I40" s="141"/>
      <c r="J40" s="141"/>
      <c r="K40" s="141"/>
      <c r="L40" s="141"/>
    </row>
    <row r="41" spans="1:12" x14ac:dyDescent="0.3">
      <c r="A41" s="1"/>
      <c r="C41" s="173"/>
      <c r="D41" s="154"/>
      <c r="E41" s="154"/>
      <c r="F41" s="154"/>
      <c r="G41" s="154"/>
      <c r="H41" s="154"/>
      <c r="I41" s="154"/>
      <c r="J41" s="154"/>
      <c r="K41" s="154"/>
      <c r="L41" s="154"/>
    </row>
    <row r="42" spans="1:12" x14ac:dyDescent="0.3">
      <c r="A42" s="1"/>
      <c r="B42" s="3" t="s">
        <v>13</v>
      </c>
      <c r="C42" s="49"/>
      <c r="D42" s="49"/>
      <c r="E42" s="49"/>
      <c r="F42" s="49"/>
      <c r="G42" s="49"/>
      <c r="H42" s="49"/>
      <c r="I42" s="49"/>
      <c r="J42" s="49"/>
      <c r="K42" s="49"/>
      <c r="L42" s="49"/>
    </row>
    <row r="43" spans="1:12" x14ac:dyDescent="0.3">
      <c r="A43" s="1" t="s">
        <v>14</v>
      </c>
      <c r="B43" s="36" t="s">
        <v>102</v>
      </c>
      <c r="C43" s="49"/>
      <c r="D43" s="49"/>
      <c r="E43" s="49"/>
      <c r="F43" s="49"/>
      <c r="G43" s="49"/>
      <c r="H43" s="49"/>
      <c r="I43" s="49"/>
      <c r="J43" s="49"/>
      <c r="K43" s="49"/>
      <c r="L43" s="49"/>
    </row>
    <row r="44" spans="1:12" ht="45.6" x14ac:dyDescent="0.3">
      <c r="A44" s="1" t="s">
        <v>15</v>
      </c>
      <c r="B44" s="38" t="s">
        <v>101</v>
      </c>
      <c r="C44" s="49"/>
      <c r="D44" s="49"/>
      <c r="E44" s="49"/>
      <c r="F44" s="49"/>
      <c r="G44" s="49"/>
      <c r="H44" s="49"/>
      <c r="I44" s="49"/>
      <c r="J44" s="49"/>
      <c r="K44" s="49"/>
      <c r="L44" s="49"/>
    </row>
    <row r="45" spans="1:12" x14ac:dyDescent="0.3">
      <c r="A45" s="1" t="s">
        <v>16</v>
      </c>
      <c r="B45" s="36" t="s">
        <v>100</v>
      </c>
      <c r="C45" s="49"/>
      <c r="D45" s="49"/>
      <c r="E45" s="49"/>
      <c r="F45" s="49"/>
      <c r="G45" s="49"/>
      <c r="H45" s="49"/>
      <c r="I45" s="49"/>
      <c r="J45" s="49"/>
      <c r="K45" s="49"/>
      <c r="L45" s="49"/>
    </row>
    <row r="46" spans="1:12" ht="50.25" customHeight="1" x14ac:dyDescent="0.3">
      <c r="A46" s="1" t="s">
        <v>17</v>
      </c>
      <c r="B46" s="37" t="s">
        <v>99</v>
      </c>
    </row>
    <row r="47" spans="1:12" ht="34.200000000000003" x14ac:dyDescent="0.3">
      <c r="A47" s="1" t="s">
        <v>18</v>
      </c>
      <c r="B47" s="37" t="s">
        <v>98</v>
      </c>
    </row>
    <row r="48" spans="1:12" ht="22.8" x14ac:dyDescent="0.3">
      <c r="A48" s="1" t="s">
        <v>43</v>
      </c>
      <c r="B48" s="37" t="s">
        <v>97</v>
      </c>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row r="59" spans="1:1" x14ac:dyDescent="0.3">
      <c r="A59" s="1"/>
    </row>
  </sheetData>
  <mergeCells count="12">
    <mergeCell ref="K3:K4"/>
    <mergeCell ref="L3:L4"/>
    <mergeCell ref="C40:L40"/>
    <mergeCell ref="C41:L41"/>
    <mergeCell ref="C2:L2"/>
    <mergeCell ref="G3:H4"/>
    <mergeCell ref="I3:J4"/>
    <mergeCell ref="B3:B4"/>
    <mergeCell ref="C3:C4"/>
    <mergeCell ref="D3:D4"/>
    <mergeCell ref="E3:E4"/>
    <mergeCell ref="F3:F4"/>
  </mergeCells>
  <hyperlinks>
    <hyperlink ref="C2" location="INDEX" display="Energy Transport District Heating Transmission"/>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55"/>
  <sheetViews>
    <sheetView workbookViewId="0">
      <selection activeCell="D18" sqref="D18"/>
    </sheetView>
  </sheetViews>
  <sheetFormatPr defaultColWidth="9.33203125" defaultRowHeight="14.4" x14ac:dyDescent="0.3"/>
  <cols>
    <col min="1" max="1" width="2.33203125" style="4" bestFit="1" customWidth="1"/>
    <col min="2" max="2" width="41" style="4" customWidth="1"/>
    <col min="3" max="12" width="9.109375" style="4" customWidth="1"/>
    <col min="13" max="16384" width="9.33203125" style="4"/>
  </cols>
  <sheetData>
    <row r="1" spans="2:12" ht="15" thickBot="1" x14ac:dyDescent="0.35">
      <c r="B1" s="53" t="s">
        <v>92</v>
      </c>
    </row>
    <row r="2" spans="2:12" ht="15" thickBot="1" x14ac:dyDescent="0.35">
      <c r="B2" s="5" t="s">
        <v>0</v>
      </c>
      <c r="C2" s="142" t="s">
        <v>41</v>
      </c>
      <c r="D2" s="170"/>
      <c r="E2" s="170"/>
      <c r="F2" s="170"/>
      <c r="G2" s="170"/>
      <c r="H2" s="170"/>
      <c r="I2" s="170"/>
      <c r="J2" s="170"/>
      <c r="K2" s="170"/>
      <c r="L2" s="171"/>
    </row>
    <row r="3" spans="2:12" x14ac:dyDescent="0.3">
      <c r="B3" s="162"/>
      <c r="C3" s="164">
        <v>2015</v>
      </c>
      <c r="D3" s="164">
        <v>2020</v>
      </c>
      <c r="E3" s="164">
        <v>2030</v>
      </c>
      <c r="F3" s="164">
        <v>2050</v>
      </c>
      <c r="G3" s="166" t="s">
        <v>1</v>
      </c>
      <c r="H3" s="167"/>
      <c r="I3" s="166" t="s">
        <v>2</v>
      </c>
      <c r="J3" s="167"/>
      <c r="K3" s="164" t="s">
        <v>3</v>
      </c>
      <c r="L3" s="164" t="s">
        <v>4</v>
      </c>
    </row>
    <row r="4" spans="2:12" ht="15" thickBot="1" x14ac:dyDescent="0.35">
      <c r="B4" s="163"/>
      <c r="C4" s="165"/>
      <c r="D4" s="165"/>
      <c r="E4" s="165"/>
      <c r="F4" s="165"/>
      <c r="G4" s="168"/>
      <c r="H4" s="169"/>
      <c r="I4" s="168"/>
      <c r="J4" s="169"/>
      <c r="K4" s="165"/>
      <c r="L4" s="165"/>
    </row>
    <row r="5" spans="2:12" ht="15" thickBot="1" x14ac:dyDescent="0.35">
      <c r="B5" s="6" t="s">
        <v>5</v>
      </c>
      <c r="C5" s="7"/>
      <c r="D5" s="7"/>
      <c r="E5" s="7"/>
      <c r="F5" s="7"/>
      <c r="G5" s="8" t="s">
        <v>6</v>
      </c>
      <c r="H5" s="8" t="s">
        <v>7</v>
      </c>
      <c r="I5" s="8" t="s">
        <v>6</v>
      </c>
      <c r="J5" s="8" t="s">
        <v>7</v>
      </c>
      <c r="K5" s="7"/>
      <c r="L5" s="9"/>
    </row>
    <row r="6" spans="2:12" ht="15" thickBot="1" x14ac:dyDescent="0.35">
      <c r="B6" s="26" t="s">
        <v>9</v>
      </c>
      <c r="C6" s="41">
        <v>15</v>
      </c>
      <c r="D6" s="32">
        <v>15</v>
      </c>
      <c r="E6" s="32">
        <v>15</v>
      </c>
      <c r="F6" s="32">
        <v>15</v>
      </c>
      <c r="G6" s="27">
        <v>10</v>
      </c>
      <c r="H6" s="27">
        <v>20</v>
      </c>
      <c r="I6" s="27">
        <v>10</v>
      </c>
      <c r="J6" s="27">
        <v>20</v>
      </c>
      <c r="K6" s="27" t="s">
        <v>29</v>
      </c>
      <c r="L6" s="27">
        <v>1</v>
      </c>
    </row>
    <row r="7" spans="2:12" ht="15" thickBot="1" x14ac:dyDescent="0.35">
      <c r="B7" s="40" t="s">
        <v>70</v>
      </c>
      <c r="C7" s="31">
        <v>5</v>
      </c>
      <c r="D7" s="31">
        <v>5</v>
      </c>
      <c r="E7" s="31">
        <v>5</v>
      </c>
      <c r="F7" s="31">
        <v>5</v>
      </c>
      <c r="G7" s="33">
        <v>2</v>
      </c>
      <c r="H7" s="33">
        <v>7</v>
      </c>
      <c r="I7" s="33">
        <v>2</v>
      </c>
      <c r="J7" s="33">
        <v>7</v>
      </c>
      <c r="K7" s="27" t="s">
        <v>16</v>
      </c>
      <c r="L7" s="27">
        <v>2</v>
      </c>
    </row>
    <row r="8" spans="2:12" ht="15" thickBot="1" x14ac:dyDescent="0.35">
      <c r="B8" s="40" t="s">
        <v>23</v>
      </c>
      <c r="C8" s="31">
        <v>2</v>
      </c>
      <c r="D8" s="31">
        <v>2</v>
      </c>
      <c r="E8" s="31">
        <v>2</v>
      </c>
      <c r="F8" s="31">
        <v>2</v>
      </c>
      <c r="G8" s="33">
        <v>0.5</v>
      </c>
      <c r="H8" s="33">
        <v>3</v>
      </c>
      <c r="I8" s="33">
        <v>0.5</v>
      </c>
      <c r="J8" s="33">
        <v>3</v>
      </c>
      <c r="K8" s="27"/>
      <c r="L8" s="27">
        <v>2</v>
      </c>
    </row>
    <row r="9" spans="2:12" ht="15" thickBot="1" x14ac:dyDescent="0.35">
      <c r="B9" s="26" t="s">
        <v>10</v>
      </c>
      <c r="C9" s="33">
        <v>40</v>
      </c>
      <c r="D9" s="33">
        <v>40</v>
      </c>
      <c r="E9" s="33">
        <v>40</v>
      </c>
      <c r="F9" s="33">
        <v>40</v>
      </c>
      <c r="G9" s="33">
        <v>30</v>
      </c>
      <c r="H9" s="33">
        <v>50</v>
      </c>
      <c r="I9" s="33">
        <v>30</v>
      </c>
      <c r="J9" s="33">
        <v>50</v>
      </c>
      <c r="K9" s="27" t="s">
        <v>17</v>
      </c>
      <c r="L9" s="27">
        <v>1</v>
      </c>
    </row>
    <row r="10" spans="2:12" ht="15" thickBot="1" x14ac:dyDescent="0.35">
      <c r="B10" s="26" t="s">
        <v>24</v>
      </c>
      <c r="C10" s="27"/>
      <c r="D10" s="27"/>
      <c r="E10" s="27"/>
      <c r="F10" s="27"/>
      <c r="G10" s="27"/>
      <c r="H10" s="27"/>
      <c r="I10" s="27"/>
      <c r="J10" s="27"/>
      <c r="K10" s="27"/>
      <c r="L10" s="27"/>
    </row>
    <row r="11" spans="2:12" ht="15" thickBot="1" x14ac:dyDescent="0.35">
      <c r="B11" s="10" t="s">
        <v>20</v>
      </c>
      <c r="C11" s="33" t="s">
        <v>50</v>
      </c>
      <c r="D11" s="31" t="s">
        <v>50</v>
      </c>
      <c r="E11" s="31" t="s">
        <v>50</v>
      </c>
      <c r="F11" s="31" t="s">
        <v>50</v>
      </c>
      <c r="G11" s="33" t="s">
        <v>51</v>
      </c>
      <c r="H11" s="33" t="s">
        <v>49</v>
      </c>
      <c r="I11" s="33" t="s">
        <v>51</v>
      </c>
      <c r="J11" s="33" t="s">
        <v>49</v>
      </c>
      <c r="K11" s="27"/>
      <c r="L11" s="27"/>
    </row>
    <row r="12" spans="2:12" ht="15" thickBot="1" x14ac:dyDescent="0.35">
      <c r="B12" s="10" t="s">
        <v>11</v>
      </c>
      <c r="C12" s="33" t="s">
        <v>40</v>
      </c>
      <c r="D12" s="30" t="s">
        <v>40</v>
      </c>
      <c r="E12" s="30" t="s">
        <v>40</v>
      </c>
      <c r="F12" s="30" t="s">
        <v>40</v>
      </c>
      <c r="G12" s="42" t="s">
        <v>40</v>
      </c>
      <c r="H12" s="30" t="s">
        <v>40</v>
      </c>
      <c r="I12" s="30" t="s">
        <v>40</v>
      </c>
      <c r="J12" s="30" t="s">
        <v>40</v>
      </c>
      <c r="K12" s="27"/>
      <c r="L12" s="27"/>
    </row>
    <row r="13" spans="2:12" ht="15" thickBot="1" x14ac:dyDescent="0.35">
      <c r="B13" s="10" t="s">
        <v>25</v>
      </c>
      <c r="C13" s="34">
        <v>1</v>
      </c>
      <c r="D13" s="34">
        <v>1</v>
      </c>
      <c r="E13" s="34">
        <v>1</v>
      </c>
      <c r="F13" s="34">
        <v>1</v>
      </c>
      <c r="G13" s="34" t="s">
        <v>27</v>
      </c>
      <c r="H13" s="34" t="s">
        <v>48</v>
      </c>
      <c r="I13" s="34" t="s">
        <v>27</v>
      </c>
      <c r="J13" s="34" t="s">
        <v>48</v>
      </c>
      <c r="K13" s="27"/>
      <c r="L13" s="27"/>
    </row>
    <row r="14" spans="2:12" ht="15" thickBot="1" x14ac:dyDescent="0.35">
      <c r="B14" s="26"/>
      <c r="C14" s="27"/>
      <c r="D14" s="27"/>
      <c r="E14" s="27"/>
      <c r="F14" s="27"/>
      <c r="G14" s="27"/>
      <c r="H14" s="27"/>
      <c r="I14" s="27"/>
      <c r="J14" s="27"/>
      <c r="K14" s="27"/>
      <c r="L14" s="27"/>
    </row>
    <row r="15" spans="2:12" ht="15" thickBot="1" x14ac:dyDescent="0.35">
      <c r="B15" s="6" t="s">
        <v>8</v>
      </c>
      <c r="C15" s="7"/>
      <c r="D15" s="7"/>
      <c r="E15" s="7"/>
      <c r="F15" s="7"/>
      <c r="G15" s="7"/>
      <c r="H15" s="7"/>
      <c r="I15" s="7"/>
      <c r="J15" s="7"/>
      <c r="K15" s="7"/>
      <c r="L15" s="9"/>
    </row>
    <row r="16" spans="2:12" ht="15" thickBot="1" x14ac:dyDescent="0.35">
      <c r="B16" s="47" t="s">
        <v>87</v>
      </c>
      <c r="C16" s="18">
        <v>720</v>
      </c>
      <c r="D16" s="18">
        <v>720</v>
      </c>
      <c r="E16" s="18">
        <v>720</v>
      </c>
      <c r="F16" s="18">
        <v>720</v>
      </c>
      <c r="G16" s="18" t="s">
        <v>53</v>
      </c>
      <c r="H16" s="18" t="s">
        <v>53</v>
      </c>
      <c r="I16" s="18" t="s">
        <v>53</v>
      </c>
      <c r="J16" s="18" t="s">
        <v>53</v>
      </c>
      <c r="K16" s="35" t="s">
        <v>39</v>
      </c>
      <c r="L16" s="27" t="s">
        <v>37</v>
      </c>
    </row>
    <row r="17" spans="2:12" ht="15" thickBot="1" x14ac:dyDescent="0.35">
      <c r="B17" s="47" t="s">
        <v>76</v>
      </c>
      <c r="C17" s="18">
        <v>3785</v>
      </c>
      <c r="D17" s="18">
        <v>3785</v>
      </c>
      <c r="E17" s="18">
        <v>3785</v>
      </c>
      <c r="F17" s="18">
        <v>3785</v>
      </c>
      <c r="G17" s="18" t="s">
        <v>53</v>
      </c>
      <c r="H17" s="18" t="s">
        <v>53</v>
      </c>
      <c r="I17" s="18" t="s">
        <v>53</v>
      </c>
      <c r="J17" s="18" t="s">
        <v>53</v>
      </c>
      <c r="K17" s="35" t="s">
        <v>54</v>
      </c>
      <c r="L17" s="27" t="s">
        <v>37</v>
      </c>
    </row>
    <row r="18" spans="2:12" ht="15" thickBot="1" x14ac:dyDescent="0.35">
      <c r="B18" s="47" t="s">
        <v>77</v>
      </c>
      <c r="C18" s="18">
        <v>4135</v>
      </c>
      <c r="D18" s="18">
        <v>4135</v>
      </c>
      <c r="E18" s="18">
        <v>4135</v>
      </c>
      <c r="F18" s="18">
        <v>4135</v>
      </c>
      <c r="G18" s="18" t="s">
        <v>53</v>
      </c>
      <c r="H18" s="18" t="s">
        <v>53</v>
      </c>
      <c r="I18" s="18" t="s">
        <v>53</v>
      </c>
      <c r="J18" s="18" t="s">
        <v>53</v>
      </c>
      <c r="K18" s="35" t="s">
        <v>54</v>
      </c>
      <c r="L18" s="27" t="s">
        <v>37</v>
      </c>
    </row>
    <row r="19" spans="2:12" ht="15" thickBot="1" x14ac:dyDescent="0.35">
      <c r="B19" s="47" t="s">
        <v>78</v>
      </c>
      <c r="C19" s="18">
        <v>4735</v>
      </c>
      <c r="D19" s="18">
        <v>4735</v>
      </c>
      <c r="E19" s="18">
        <v>4735</v>
      </c>
      <c r="F19" s="18">
        <v>4735</v>
      </c>
      <c r="G19" s="18" t="s">
        <v>53</v>
      </c>
      <c r="H19" s="18" t="s">
        <v>53</v>
      </c>
      <c r="I19" s="18" t="s">
        <v>53</v>
      </c>
      <c r="J19" s="18" t="s">
        <v>53</v>
      </c>
      <c r="K19" s="35" t="s">
        <v>54</v>
      </c>
      <c r="L19" s="27" t="s">
        <v>37</v>
      </c>
    </row>
    <row r="20" spans="2:12" ht="15" thickBot="1" x14ac:dyDescent="0.35">
      <c r="B20" s="47" t="s">
        <v>79</v>
      </c>
      <c r="C20" s="18" t="s">
        <v>40</v>
      </c>
      <c r="D20" s="18" t="s">
        <v>40</v>
      </c>
      <c r="E20" s="18" t="s">
        <v>40</v>
      </c>
      <c r="F20" s="18" t="s">
        <v>40</v>
      </c>
      <c r="G20" s="18" t="s">
        <v>40</v>
      </c>
      <c r="H20" s="18" t="s">
        <v>40</v>
      </c>
      <c r="I20" s="18" t="s">
        <v>40</v>
      </c>
      <c r="J20" s="18" t="s">
        <v>40</v>
      </c>
      <c r="K20" s="35"/>
      <c r="L20" s="27"/>
    </row>
    <row r="21" spans="2:12" ht="15" thickBot="1" x14ac:dyDescent="0.35">
      <c r="B21" s="47" t="s">
        <v>80</v>
      </c>
      <c r="C21" s="18">
        <v>279.5</v>
      </c>
      <c r="D21" s="18">
        <v>279.5</v>
      </c>
      <c r="E21" s="18">
        <v>279.5</v>
      </c>
      <c r="F21" s="18">
        <v>279.5</v>
      </c>
      <c r="G21" s="18" t="s">
        <v>53</v>
      </c>
      <c r="H21" s="18" t="s">
        <v>53</v>
      </c>
      <c r="I21" s="18" t="s">
        <v>53</v>
      </c>
      <c r="J21" s="18" t="s">
        <v>53</v>
      </c>
      <c r="K21" s="35" t="s">
        <v>58</v>
      </c>
      <c r="L21" s="27" t="s">
        <v>37</v>
      </c>
    </row>
    <row r="22" spans="2:12" ht="15" thickBot="1" x14ac:dyDescent="0.35">
      <c r="B22" s="47" t="s">
        <v>81</v>
      </c>
      <c r="C22" s="18">
        <v>354.5</v>
      </c>
      <c r="D22" s="18">
        <v>354.5</v>
      </c>
      <c r="E22" s="18">
        <v>354.5</v>
      </c>
      <c r="F22" s="18">
        <v>354.5</v>
      </c>
      <c r="G22" s="18" t="s">
        <v>53</v>
      </c>
      <c r="H22" s="18" t="s">
        <v>53</v>
      </c>
      <c r="I22" s="18" t="s">
        <v>53</v>
      </c>
      <c r="J22" s="18" t="s">
        <v>53</v>
      </c>
      <c r="K22" s="35" t="s">
        <v>58</v>
      </c>
      <c r="L22" s="27" t="s">
        <v>37</v>
      </c>
    </row>
    <row r="23" spans="2:12" ht="15" thickBot="1" x14ac:dyDescent="0.35">
      <c r="B23" s="47" t="s">
        <v>82</v>
      </c>
      <c r="C23" s="18">
        <v>369.5</v>
      </c>
      <c r="D23" s="18">
        <v>369.5</v>
      </c>
      <c r="E23" s="18">
        <v>369.5</v>
      </c>
      <c r="F23" s="18">
        <v>369.5</v>
      </c>
      <c r="G23" s="18" t="s">
        <v>53</v>
      </c>
      <c r="H23" s="18" t="s">
        <v>53</v>
      </c>
      <c r="I23" s="18" t="s">
        <v>53</v>
      </c>
      <c r="J23" s="18" t="s">
        <v>53</v>
      </c>
      <c r="K23" s="35" t="s">
        <v>58</v>
      </c>
      <c r="L23" s="27" t="s">
        <v>37</v>
      </c>
    </row>
    <row r="24" spans="2:12" ht="15" thickBot="1" x14ac:dyDescent="0.35">
      <c r="B24" s="47" t="s">
        <v>83</v>
      </c>
      <c r="C24" s="18">
        <v>460</v>
      </c>
      <c r="D24" s="18">
        <v>460</v>
      </c>
      <c r="E24" s="18">
        <v>460</v>
      </c>
      <c r="F24" s="18">
        <v>460</v>
      </c>
      <c r="G24" s="18" t="s">
        <v>53</v>
      </c>
      <c r="H24" s="18" t="s">
        <v>53</v>
      </c>
      <c r="I24" s="18" t="s">
        <v>53</v>
      </c>
      <c r="J24" s="18" t="s">
        <v>53</v>
      </c>
      <c r="K24" s="35" t="s">
        <v>58</v>
      </c>
      <c r="L24" s="27" t="s">
        <v>37</v>
      </c>
    </row>
    <row r="25" spans="2:12" ht="15" thickBot="1" x14ac:dyDescent="0.35">
      <c r="B25" s="47" t="s">
        <v>84</v>
      </c>
      <c r="C25" s="18">
        <v>640</v>
      </c>
      <c r="D25" s="18">
        <v>640</v>
      </c>
      <c r="E25" s="18">
        <v>640</v>
      </c>
      <c r="F25" s="18">
        <v>640</v>
      </c>
      <c r="G25" s="18" t="s">
        <v>53</v>
      </c>
      <c r="H25" s="18" t="s">
        <v>53</v>
      </c>
      <c r="I25" s="18" t="s">
        <v>53</v>
      </c>
      <c r="J25" s="18" t="s">
        <v>53</v>
      </c>
      <c r="K25" s="35" t="s">
        <v>58</v>
      </c>
      <c r="L25" s="27" t="s">
        <v>37</v>
      </c>
    </row>
    <row r="26" spans="2:12" ht="15" thickBot="1" x14ac:dyDescent="0.35">
      <c r="B26" s="47" t="s">
        <v>85</v>
      </c>
      <c r="C26" s="18">
        <v>1185</v>
      </c>
      <c r="D26" s="18">
        <v>1185</v>
      </c>
      <c r="E26" s="18">
        <v>1185</v>
      </c>
      <c r="F26" s="18">
        <v>1185</v>
      </c>
      <c r="G26" s="18" t="s">
        <v>53</v>
      </c>
      <c r="H26" s="18" t="s">
        <v>53</v>
      </c>
      <c r="I26" s="18" t="s">
        <v>53</v>
      </c>
      <c r="J26" s="18" t="s">
        <v>53</v>
      </c>
      <c r="K26" s="35" t="s">
        <v>58</v>
      </c>
      <c r="L26" s="27" t="s">
        <v>37</v>
      </c>
    </row>
    <row r="27" spans="2:12" ht="15" thickBot="1" x14ac:dyDescent="0.35">
      <c r="B27" s="47" t="s">
        <v>86</v>
      </c>
      <c r="C27" s="27" t="s">
        <v>40</v>
      </c>
      <c r="D27" s="24" t="s">
        <v>40</v>
      </c>
      <c r="E27" s="24" t="s">
        <v>40</v>
      </c>
      <c r="F27" s="24" t="s">
        <v>40</v>
      </c>
      <c r="G27" s="42" t="s">
        <v>40</v>
      </c>
      <c r="H27" s="24" t="s">
        <v>40</v>
      </c>
      <c r="I27" s="24" t="s">
        <v>40</v>
      </c>
      <c r="J27" s="24" t="s">
        <v>40</v>
      </c>
      <c r="K27" s="35"/>
      <c r="L27" s="27"/>
    </row>
    <row r="28" spans="2:12" ht="15" thickBot="1" x14ac:dyDescent="0.35">
      <c r="B28" s="47" t="s">
        <v>88</v>
      </c>
      <c r="C28" s="27" t="s">
        <v>40</v>
      </c>
      <c r="D28" s="24" t="s">
        <v>40</v>
      </c>
      <c r="E28" s="24" t="s">
        <v>40</v>
      </c>
      <c r="F28" s="24" t="s">
        <v>40</v>
      </c>
      <c r="G28" s="24" t="s">
        <v>40</v>
      </c>
      <c r="H28" s="24" t="s">
        <v>40</v>
      </c>
      <c r="I28" s="24" t="s">
        <v>40</v>
      </c>
      <c r="J28" s="24" t="s">
        <v>40</v>
      </c>
      <c r="K28" s="35"/>
      <c r="L28" s="27"/>
    </row>
    <row r="29" spans="2:12" ht="15" thickBot="1" x14ac:dyDescent="0.35">
      <c r="B29" s="47" t="s">
        <v>42</v>
      </c>
      <c r="C29" s="18">
        <v>100000</v>
      </c>
      <c r="D29" s="18">
        <v>100000</v>
      </c>
      <c r="E29" s="18">
        <v>100000</v>
      </c>
      <c r="F29" s="18">
        <v>100000</v>
      </c>
      <c r="G29" s="18">
        <v>80000</v>
      </c>
      <c r="H29" s="18">
        <v>120000</v>
      </c>
      <c r="I29" s="18">
        <v>80000</v>
      </c>
      <c r="J29" s="18">
        <v>120000</v>
      </c>
      <c r="K29" s="35" t="s">
        <v>59</v>
      </c>
      <c r="L29" s="27">
        <v>2</v>
      </c>
    </row>
    <row r="30" spans="2:12" ht="15" thickBot="1" x14ac:dyDescent="0.35">
      <c r="B30" s="47" t="s">
        <v>45</v>
      </c>
      <c r="C30" s="18">
        <v>90000</v>
      </c>
      <c r="D30" s="18">
        <v>90000</v>
      </c>
      <c r="E30" s="18">
        <v>90000</v>
      </c>
      <c r="F30" s="18">
        <v>90000</v>
      </c>
      <c r="G30" s="18">
        <v>72000</v>
      </c>
      <c r="H30" s="18">
        <v>108000</v>
      </c>
      <c r="I30" s="18">
        <v>72000</v>
      </c>
      <c r="J30" s="18">
        <v>108000</v>
      </c>
      <c r="K30" s="35" t="s">
        <v>59</v>
      </c>
      <c r="L30" s="27">
        <v>2</v>
      </c>
    </row>
    <row r="31" spans="2:12" ht="15" thickBot="1" x14ac:dyDescent="0.35">
      <c r="B31" s="47" t="s">
        <v>89</v>
      </c>
      <c r="C31" s="48">
        <v>0.85</v>
      </c>
      <c r="D31" s="48">
        <v>0.85</v>
      </c>
      <c r="E31" s="48">
        <v>0.85</v>
      </c>
      <c r="F31" s="48">
        <v>0.85</v>
      </c>
      <c r="G31" s="48">
        <v>0.8</v>
      </c>
      <c r="H31" s="48">
        <v>0.9</v>
      </c>
      <c r="I31" s="48">
        <v>0.8</v>
      </c>
      <c r="J31" s="48">
        <v>0.9</v>
      </c>
      <c r="K31" s="35" t="s">
        <v>19</v>
      </c>
      <c r="L31" s="27">
        <v>2</v>
      </c>
    </row>
    <row r="32" spans="2:12" ht="15" thickBot="1" x14ac:dyDescent="0.35">
      <c r="B32" s="47" t="s">
        <v>90</v>
      </c>
      <c r="C32" s="48">
        <v>0.15</v>
      </c>
      <c r="D32" s="48">
        <v>0.15</v>
      </c>
      <c r="E32" s="48">
        <v>0.15</v>
      </c>
      <c r="F32" s="48">
        <v>0.15</v>
      </c>
      <c r="G32" s="48">
        <v>0.1</v>
      </c>
      <c r="H32" s="48">
        <v>0.2</v>
      </c>
      <c r="I32" s="48">
        <v>0.1</v>
      </c>
      <c r="J32" s="48">
        <v>0.2</v>
      </c>
      <c r="K32" s="35" t="s">
        <v>19</v>
      </c>
      <c r="L32" s="27">
        <v>2</v>
      </c>
    </row>
    <row r="33" spans="1:13" ht="15" thickBot="1" x14ac:dyDescent="0.35">
      <c r="B33" s="47" t="s">
        <v>12</v>
      </c>
      <c r="C33" s="28" t="s">
        <v>40</v>
      </c>
      <c r="D33" s="28" t="s">
        <v>40</v>
      </c>
      <c r="E33" s="28" t="s">
        <v>40</v>
      </c>
      <c r="F33" s="28" t="s">
        <v>40</v>
      </c>
      <c r="G33" s="42" t="s">
        <v>40</v>
      </c>
      <c r="H33" s="42" t="s">
        <v>40</v>
      </c>
      <c r="I33" s="46" t="s">
        <v>40</v>
      </c>
      <c r="J33" s="46" t="s">
        <v>40</v>
      </c>
      <c r="K33" s="35"/>
      <c r="L33" s="28"/>
    </row>
    <row r="34" spans="1:13" ht="15" thickBot="1" x14ac:dyDescent="0.35">
      <c r="B34" s="47" t="s">
        <v>26</v>
      </c>
      <c r="C34" s="39" t="s">
        <v>48</v>
      </c>
      <c r="D34" s="39" t="s">
        <v>48</v>
      </c>
      <c r="E34" s="39" t="s">
        <v>48</v>
      </c>
      <c r="F34" s="39" t="s">
        <v>48</v>
      </c>
      <c r="G34" s="39">
        <v>1</v>
      </c>
      <c r="H34" s="39">
        <v>2</v>
      </c>
      <c r="I34" s="18">
        <v>1</v>
      </c>
      <c r="J34" s="18">
        <v>2</v>
      </c>
      <c r="K34" s="35"/>
      <c r="L34" s="28" t="s">
        <v>46</v>
      </c>
    </row>
    <row r="35" spans="1:13" ht="15" thickBot="1" x14ac:dyDescent="0.35">
      <c r="B35" s="11"/>
      <c r="C35" s="27"/>
      <c r="D35" s="27"/>
      <c r="E35" s="27"/>
      <c r="F35" s="27"/>
      <c r="G35" s="27"/>
      <c r="H35" s="27"/>
      <c r="I35" s="27"/>
      <c r="J35" s="27"/>
      <c r="K35" s="35"/>
      <c r="L35" s="27"/>
    </row>
    <row r="36" spans="1:13" ht="15" thickBot="1" x14ac:dyDescent="0.35">
      <c r="B36" s="6" t="s">
        <v>22</v>
      </c>
      <c r="C36" s="27"/>
      <c r="D36" s="27"/>
      <c r="E36" s="27"/>
      <c r="F36" s="27"/>
      <c r="G36" s="27"/>
      <c r="H36" s="27"/>
      <c r="I36" s="27"/>
      <c r="J36" s="27"/>
      <c r="K36" s="35"/>
      <c r="L36" s="27"/>
    </row>
    <row r="37" spans="1:13" ht="15" thickBot="1" x14ac:dyDescent="0.35">
      <c r="B37" s="47" t="s">
        <v>71</v>
      </c>
      <c r="C37" s="18">
        <v>265000</v>
      </c>
      <c r="D37" s="18">
        <v>265000</v>
      </c>
      <c r="E37" s="18">
        <v>265000</v>
      </c>
      <c r="F37" s="18">
        <v>265000</v>
      </c>
      <c r="G37" s="18">
        <v>212000</v>
      </c>
      <c r="H37" s="18">
        <v>318000</v>
      </c>
      <c r="I37" s="18">
        <v>212000</v>
      </c>
      <c r="J37" s="18">
        <v>318000</v>
      </c>
      <c r="K37" s="18"/>
      <c r="L37" s="18">
        <v>2</v>
      </c>
    </row>
    <row r="38" spans="1:13" ht="15" thickBot="1" x14ac:dyDescent="0.35">
      <c r="B38" s="47" t="s">
        <v>72</v>
      </c>
      <c r="C38" s="18">
        <v>240000</v>
      </c>
      <c r="D38" s="18">
        <v>240000</v>
      </c>
      <c r="E38" s="18">
        <v>240000</v>
      </c>
      <c r="F38" s="18">
        <v>240000</v>
      </c>
      <c r="G38" s="18">
        <v>192000</v>
      </c>
      <c r="H38" s="18">
        <v>288000</v>
      </c>
      <c r="I38" s="18">
        <v>192000</v>
      </c>
      <c r="J38" s="18">
        <v>288000</v>
      </c>
      <c r="K38" s="18"/>
      <c r="L38" s="18">
        <v>2</v>
      </c>
    </row>
    <row r="39" spans="1:13" x14ac:dyDescent="0.3">
      <c r="B39" s="43"/>
      <c r="C39" s="44"/>
      <c r="D39" s="44"/>
      <c r="E39" s="44"/>
      <c r="F39" s="44"/>
      <c r="G39" s="44"/>
      <c r="H39" s="44"/>
      <c r="I39" s="44"/>
      <c r="J39" s="44"/>
      <c r="K39" s="44"/>
      <c r="L39" s="44"/>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c r="C43" s="2"/>
      <c r="D43" s="2"/>
      <c r="E43" s="2"/>
      <c r="F43" s="2"/>
      <c r="G43" s="2"/>
      <c r="H43" s="2"/>
      <c r="I43" s="2"/>
      <c r="J43" s="2"/>
      <c r="K43" s="2"/>
      <c r="L43" s="2"/>
      <c r="M43" s="2"/>
    </row>
    <row r="44" spans="1:13" x14ac:dyDescent="0.3">
      <c r="A44" s="23">
        <v>4</v>
      </c>
      <c r="B44" s="23" t="s">
        <v>47</v>
      </c>
      <c r="C44" s="2"/>
      <c r="D44" s="2"/>
      <c r="E44" s="2"/>
      <c r="F44" s="2"/>
      <c r="G44" s="2"/>
      <c r="H44" s="2"/>
      <c r="I44" s="2"/>
      <c r="J44" s="2"/>
      <c r="K44" s="2"/>
      <c r="L44" s="2"/>
      <c r="M44" s="2"/>
    </row>
    <row r="45" spans="1:13" x14ac:dyDescent="0.3">
      <c r="C45" s="141"/>
      <c r="D45" s="141"/>
      <c r="E45" s="141"/>
      <c r="F45" s="141"/>
      <c r="G45" s="141"/>
      <c r="H45" s="141"/>
      <c r="I45" s="141"/>
      <c r="J45" s="141"/>
      <c r="K45" s="141"/>
      <c r="L45" s="141"/>
      <c r="M45" s="141"/>
    </row>
    <row r="46" spans="1:13" x14ac:dyDescent="0.3">
      <c r="B46" s="3" t="s">
        <v>13</v>
      </c>
      <c r="C46" s="173"/>
      <c r="D46" s="154"/>
      <c r="E46" s="154"/>
      <c r="F46" s="154"/>
      <c r="G46" s="154"/>
      <c r="H46" s="154"/>
      <c r="I46" s="154"/>
      <c r="J46" s="154"/>
      <c r="K46" s="154"/>
      <c r="L46" s="154"/>
      <c r="M46" s="154"/>
    </row>
    <row r="47" spans="1:13" x14ac:dyDescent="0.3">
      <c r="A47" s="1" t="s">
        <v>14</v>
      </c>
      <c r="B47" s="36" t="s">
        <v>28</v>
      </c>
      <c r="C47" s="25"/>
      <c r="D47" s="25"/>
      <c r="E47" s="25"/>
      <c r="F47" s="25"/>
      <c r="G47" s="25"/>
      <c r="H47" s="25"/>
      <c r="I47" s="25"/>
      <c r="J47" s="25"/>
      <c r="K47" s="25"/>
      <c r="L47" s="25"/>
      <c r="M47" s="25"/>
    </row>
    <row r="48" spans="1:13" x14ac:dyDescent="0.3">
      <c r="A48" s="1" t="s">
        <v>15</v>
      </c>
      <c r="B48" s="36" t="s">
        <v>30</v>
      </c>
      <c r="C48" s="25"/>
      <c r="D48" s="25"/>
      <c r="E48" s="25"/>
      <c r="F48" s="25"/>
      <c r="G48" s="25"/>
      <c r="H48" s="25"/>
      <c r="I48" s="25"/>
      <c r="J48" s="25"/>
      <c r="K48" s="25"/>
      <c r="L48" s="25"/>
      <c r="M48" s="25"/>
    </row>
    <row r="49" spans="1:13" ht="34.200000000000003" x14ac:dyDescent="0.3">
      <c r="A49" s="1" t="s">
        <v>16</v>
      </c>
      <c r="B49" s="37" t="s">
        <v>36</v>
      </c>
      <c r="C49" s="25"/>
      <c r="D49" s="25"/>
      <c r="E49" s="25"/>
      <c r="F49" s="25"/>
      <c r="G49" s="25"/>
      <c r="H49" s="25"/>
      <c r="I49" s="25"/>
      <c r="J49" s="25"/>
      <c r="K49" s="25"/>
      <c r="L49" s="25"/>
      <c r="M49" s="25"/>
    </row>
    <row r="50" spans="1:13" ht="45.6" x14ac:dyDescent="0.3">
      <c r="A50" s="1" t="s">
        <v>17</v>
      </c>
      <c r="B50" s="38" t="s">
        <v>52</v>
      </c>
      <c r="C50" s="25"/>
      <c r="D50" s="25"/>
      <c r="E50" s="25"/>
      <c r="F50" s="25"/>
      <c r="G50" s="25"/>
      <c r="H50" s="25"/>
      <c r="I50" s="25"/>
      <c r="J50" s="25"/>
      <c r="K50" s="25"/>
      <c r="L50" s="25"/>
      <c r="M50" s="25"/>
    </row>
    <row r="51" spans="1:13" ht="45.6" x14ac:dyDescent="0.3">
      <c r="A51" s="1" t="s">
        <v>18</v>
      </c>
      <c r="B51" s="37" t="s">
        <v>56</v>
      </c>
    </row>
    <row r="52" spans="1:13" ht="34.200000000000003" x14ac:dyDescent="0.3">
      <c r="A52" s="1" t="s">
        <v>19</v>
      </c>
      <c r="B52" s="37" t="s">
        <v>61</v>
      </c>
    </row>
    <row r="53" spans="1:13" ht="68.400000000000006" x14ac:dyDescent="0.3">
      <c r="A53" s="1" t="s">
        <v>43</v>
      </c>
      <c r="B53" s="37" t="s">
        <v>60</v>
      </c>
    </row>
    <row r="54" spans="1:13" ht="57" x14ac:dyDescent="0.3">
      <c r="A54" s="1" t="s">
        <v>55</v>
      </c>
      <c r="B54" s="37" t="s">
        <v>67</v>
      </c>
    </row>
    <row r="55" spans="1:13" ht="45.6" x14ac:dyDescent="0.3">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Rural"/>
  </hyperlinks>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M55"/>
  <sheetViews>
    <sheetView workbookViewId="0">
      <selection activeCell="D18" sqref="D18"/>
    </sheetView>
  </sheetViews>
  <sheetFormatPr defaultColWidth="9.33203125" defaultRowHeight="14.4" x14ac:dyDescent="0.3"/>
  <cols>
    <col min="1" max="1" width="2.33203125" style="4" bestFit="1" customWidth="1"/>
    <col min="2" max="2" width="44.5546875" style="4" customWidth="1"/>
    <col min="3" max="12" width="9.109375" style="4" customWidth="1"/>
    <col min="13" max="16384" width="9.33203125" style="4"/>
  </cols>
  <sheetData>
    <row r="1" spans="2:12" ht="15" thickBot="1" x14ac:dyDescent="0.35">
      <c r="B1" s="53" t="s">
        <v>93</v>
      </c>
    </row>
    <row r="2" spans="2:12" ht="15" thickBot="1" x14ac:dyDescent="0.35">
      <c r="B2" s="5" t="s">
        <v>0</v>
      </c>
      <c r="C2" s="142" t="s">
        <v>69</v>
      </c>
      <c r="D2" s="170"/>
      <c r="E2" s="170"/>
      <c r="F2" s="170"/>
      <c r="G2" s="170"/>
      <c r="H2" s="170"/>
      <c r="I2" s="170"/>
      <c r="J2" s="170"/>
      <c r="K2" s="170"/>
      <c r="L2" s="171"/>
    </row>
    <row r="3" spans="2:12" x14ac:dyDescent="0.3">
      <c r="B3" s="162"/>
      <c r="C3" s="164">
        <v>2015</v>
      </c>
      <c r="D3" s="164">
        <v>2020</v>
      </c>
      <c r="E3" s="164">
        <v>2030</v>
      </c>
      <c r="F3" s="164">
        <v>2050</v>
      </c>
      <c r="G3" s="166" t="s">
        <v>1</v>
      </c>
      <c r="H3" s="167"/>
      <c r="I3" s="166" t="s">
        <v>2</v>
      </c>
      <c r="J3" s="167"/>
      <c r="K3" s="164" t="s">
        <v>3</v>
      </c>
      <c r="L3" s="164" t="s">
        <v>4</v>
      </c>
    </row>
    <row r="4" spans="2:12" ht="15" thickBot="1" x14ac:dyDescent="0.35">
      <c r="B4" s="163"/>
      <c r="C4" s="165"/>
      <c r="D4" s="165"/>
      <c r="E4" s="165"/>
      <c r="F4" s="165"/>
      <c r="G4" s="168"/>
      <c r="H4" s="169"/>
      <c r="I4" s="168"/>
      <c r="J4" s="169"/>
      <c r="K4" s="165"/>
      <c r="L4" s="165"/>
    </row>
    <row r="5" spans="2:12" ht="15" thickBot="1" x14ac:dyDescent="0.35">
      <c r="B5" s="6" t="s">
        <v>5</v>
      </c>
      <c r="C5" s="7"/>
      <c r="D5" s="7"/>
      <c r="E5" s="7"/>
      <c r="F5" s="7"/>
      <c r="G5" s="8" t="s">
        <v>6</v>
      </c>
      <c r="H5" s="8" t="s">
        <v>7</v>
      </c>
      <c r="I5" s="8" t="s">
        <v>6</v>
      </c>
      <c r="J5" s="8" t="s">
        <v>7</v>
      </c>
      <c r="K5" s="7"/>
      <c r="L5" s="9"/>
    </row>
    <row r="6" spans="2:12" ht="15" thickBot="1" x14ac:dyDescent="0.35">
      <c r="B6" s="26" t="s">
        <v>9</v>
      </c>
      <c r="C6" s="41">
        <v>14</v>
      </c>
      <c r="D6" s="41">
        <f>C6</f>
        <v>14</v>
      </c>
      <c r="E6" s="41">
        <f t="shared" ref="E6:F6" si="0">D6</f>
        <v>14</v>
      </c>
      <c r="F6" s="41">
        <f t="shared" si="0"/>
        <v>14</v>
      </c>
      <c r="G6" s="27">
        <v>10</v>
      </c>
      <c r="H6" s="27">
        <v>17</v>
      </c>
      <c r="I6" s="27">
        <v>10</v>
      </c>
      <c r="J6" s="27">
        <v>17</v>
      </c>
      <c r="K6" s="27" t="s">
        <v>29</v>
      </c>
      <c r="L6" s="27">
        <v>1</v>
      </c>
    </row>
    <row r="7" spans="2:12" ht="15" thickBot="1" x14ac:dyDescent="0.35">
      <c r="B7" s="40" t="s">
        <v>70</v>
      </c>
      <c r="C7" s="31">
        <v>5</v>
      </c>
      <c r="D7" s="31">
        <f t="shared" ref="D7:F8" si="1">C7</f>
        <v>5</v>
      </c>
      <c r="E7" s="31">
        <f t="shared" si="1"/>
        <v>5</v>
      </c>
      <c r="F7" s="31">
        <f t="shared" si="1"/>
        <v>5</v>
      </c>
      <c r="G7" s="33">
        <v>2</v>
      </c>
      <c r="H7" s="33">
        <v>7</v>
      </c>
      <c r="I7" s="33">
        <f t="shared" ref="I7:J9" si="2">G7</f>
        <v>2</v>
      </c>
      <c r="J7" s="33">
        <f t="shared" si="2"/>
        <v>7</v>
      </c>
      <c r="K7" s="27" t="s">
        <v>16</v>
      </c>
      <c r="L7" s="27">
        <v>2</v>
      </c>
    </row>
    <row r="8" spans="2:12" ht="15" thickBot="1" x14ac:dyDescent="0.35">
      <c r="B8" s="40" t="s">
        <v>23</v>
      </c>
      <c r="C8" s="31">
        <v>2</v>
      </c>
      <c r="D8" s="31">
        <f t="shared" si="1"/>
        <v>2</v>
      </c>
      <c r="E8" s="31">
        <f t="shared" si="1"/>
        <v>2</v>
      </c>
      <c r="F8" s="31">
        <f t="shared" si="1"/>
        <v>2</v>
      </c>
      <c r="G8" s="33">
        <v>0.5</v>
      </c>
      <c r="H8" s="33">
        <v>3</v>
      </c>
      <c r="I8" s="33">
        <f t="shared" si="2"/>
        <v>0.5</v>
      </c>
      <c r="J8" s="33">
        <f t="shared" si="2"/>
        <v>3</v>
      </c>
      <c r="K8" s="27"/>
      <c r="L8" s="27">
        <v>2</v>
      </c>
    </row>
    <row r="9" spans="2:12" ht="15" thickBot="1" x14ac:dyDescent="0.35">
      <c r="B9" s="26" t="s">
        <v>10</v>
      </c>
      <c r="C9" s="33">
        <v>40</v>
      </c>
      <c r="D9" s="33">
        <f>C9</f>
        <v>40</v>
      </c>
      <c r="E9" s="33">
        <f t="shared" ref="E9:F9" si="3">D9</f>
        <v>40</v>
      </c>
      <c r="F9" s="33">
        <f t="shared" si="3"/>
        <v>40</v>
      </c>
      <c r="G9" s="33">
        <v>30</v>
      </c>
      <c r="H9" s="33">
        <v>50</v>
      </c>
      <c r="I9" s="33">
        <f t="shared" si="2"/>
        <v>30</v>
      </c>
      <c r="J9" s="33">
        <f t="shared" si="2"/>
        <v>50</v>
      </c>
      <c r="K9" s="27" t="s">
        <v>17</v>
      </c>
      <c r="L9" s="27">
        <v>1</v>
      </c>
    </row>
    <row r="10" spans="2:12" ht="15" thickBot="1" x14ac:dyDescent="0.35">
      <c r="B10" s="26" t="s">
        <v>24</v>
      </c>
      <c r="C10" s="27"/>
      <c r="D10" s="27"/>
      <c r="E10" s="27"/>
      <c r="F10" s="27"/>
      <c r="G10" s="27"/>
      <c r="H10" s="27"/>
      <c r="I10" s="27"/>
      <c r="J10" s="27"/>
      <c r="K10" s="27"/>
      <c r="L10" s="27"/>
    </row>
    <row r="11" spans="2:12" ht="15" thickBot="1" x14ac:dyDescent="0.35">
      <c r="B11" s="10" t="s">
        <v>20</v>
      </c>
      <c r="C11" s="33" t="s">
        <v>50</v>
      </c>
      <c r="D11" s="31" t="str">
        <f t="shared" ref="D11:F13" si="4">C11</f>
        <v>0.2</v>
      </c>
      <c r="E11" s="31" t="str">
        <f t="shared" si="4"/>
        <v>0.2</v>
      </c>
      <c r="F11" s="31" t="str">
        <f t="shared" si="4"/>
        <v>0.2</v>
      </c>
      <c r="G11" s="33" t="s">
        <v>51</v>
      </c>
      <c r="H11" s="33" t="s">
        <v>49</v>
      </c>
      <c r="I11" s="33" t="s">
        <v>51</v>
      </c>
      <c r="J11" s="33" t="s">
        <v>49</v>
      </c>
      <c r="K11" s="27"/>
      <c r="L11" s="27"/>
    </row>
    <row r="12" spans="2:12" ht="15" thickBot="1" x14ac:dyDescent="0.35">
      <c r="B12" s="10" t="s">
        <v>11</v>
      </c>
      <c r="C12" s="33" t="s">
        <v>40</v>
      </c>
      <c r="D12" s="30" t="str">
        <f t="shared" si="4"/>
        <v>N/A</v>
      </c>
      <c r="E12" s="30" t="str">
        <f t="shared" si="4"/>
        <v>N/A</v>
      </c>
      <c r="F12" s="30" t="str">
        <f t="shared" si="4"/>
        <v>N/A</v>
      </c>
      <c r="G12" s="33"/>
      <c r="H12" s="33"/>
      <c r="I12" s="33"/>
      <c r="J12" s="33"/>
      <c r="K12" s="27"/>
      <c r="L12" s="27"/>
    </row>
    <row r="13" spans="2:12" ht="15" thickBot="1" x14ac:dyDescent="0.35">
      <c r="B13" s="10" t="s">
        <v>25</v>
      </c>
      <c r="C13" s="34">
        <v>1</v>
      </c>
      <c r="D13" s="34">
        <f>C13</f>
        <v>1</v>
      </c>
      <c r="E13" s="34">
        <f t="shared" si="4"/>
        <v>1</v>
      </c>
      <c r="F13" s="34">
        <f t="shared" si="4"/>
        <v>1</v>
      </c>
      <c r="G13" s="34" t="s">
        <v>27</v>
      </c>
      <c r="H13" s="34" t="s">
        <v>48</v>
      </c>
      <c r="I13" s="34" t="str">
        <f t="shared" ref="I13:J13" si="5">G13</f>
        <v>0.5</v>
      </c>
      <c r="J13" s="34" t="str">
        <f t="shared" si="5"/>
        <v>1.5</v>
      </c>
      <c r="K13" s="27"/>
      <c r="L13" s="27"/>
    </row>
    <row r="14" spans="2:12" ht="15" thickBot="1" x14ac:dyDescent="0.35">
      <c r="B14" s="26"/>
      <c r="C14" s="27"/>
      <c r="D14" s="27"/>
      <c r="E14" s="27"/>
      <c r="F14" s="27"/>
      <c r="G14" s="27"/>
      <c r="H14" s="27"/>
      <c r="I14" s="27"/>
      <c r="J14" s="27"/>
      <c r="K14" s="27"/>
      <c r="L14" s="27"/>
    </row>
    <row r="15" spans="2:12" ht="15" thickBot="1" x14ac:dyDescent="0.35">
      <c r="B15" s="6" t="s">
        <v>8</v>
      </c>
      <c r="C15" s="7"/>
      <c r="D15" s="7"/>
      <c r="E15" s="7"/>
      <c r="F15" s="7"/>
      <c r="G15" s="7"/>
      <c r="H15" s="7"/>
      <c r="I15" s="7"/>
      <c r="J15" s="7"/>
      <c r="K15" s="7"/>
      <c r="L15" s="9"/>
    </row>
    <row r="16" spans="2:12" ht="15" thickBot="1" x14ac:dyDescent="0.35">
      <c r="B16" s="47" t="s">
        <v>74</v>
      </c>
      <c r="C16" s="27">
        <v>655</v>
      </c>
      <c r="D16" s="27">
        <f>C16</f>
        <v>655</v>
      </c>
      <c r="E16" s="27">
        <f t="shared" ref="E16:F16" si="6">D16</f>
        <v>655</v>
      </c>
      <c r="F16" s="27">
        <f t="shared" si="6"/>
        <v>655</v>
      </c>
      <c r="G16" s="18" t="s">
        <v>53</v>
      </c>
      <c r="H16" s="18" t="s">
        <v>53</v>
      </c>
      <c r="I16" s="18" t="str">
        <f>G16</f>
        <v>See Note</v>
      </c>
      <c r="J16" s="18" t="str">
        <f>H16</f>
        <v>See Note</v>
      </c>
      <c r="K16" s="35" t="s">
        <v>39</v>
      </c>
      <c r="L16" s="27" t="s">
        <v>37</v>
      </c>
    </row>
    <row r="17" spans="2:12" ht="15" thickBot="1" x14ac:dyDescent="0.35">
      <c r="B17" s="47" t="s">
        <v>76</v>
      </c>
      <c r="C17" s="18">
        <f>'113_12 DH_Distribu Rural'!C17</f>
        <v>3785</v>
      </c>
      <c r="D17" s="18">
        <f>'113_12 DH_Distribu Rural'!D17</f>
        <v>3785</v>
      </c>
      <c r="E17" s="18">
        <f>'113_12 DH_Distribu Rural'!E17</f>
        <v>3785</v>
      </c>
      <c r="F17" s="18">
        <f>'113_12 DH_Distribu Rural'!F17</f>
        <v>3785</v>
      </c>
      <c r="G17" s="18" t="s">
        <v>53</v>
      </c>
      <c r="H17" s="18" t="s">
        <v>53</v>
      </c>
      <c r="I17" s="18" t="str">
        <f t="shared" ref="I17:J26" si="7">G17</f>
        <v>See Note</v>
      </c>
      <c r="J17" s="18" t="str">
        <f t="shared" si="7"/>
        <v>See Note</v>
      </c>
      <c r="K17" s="35" t="s">
        <v>54</v>
      </c>
      <c r="L17" s="27" t="s">
        <v>37</v>
      </c>
    </row>
    <row r="18" spans="2:12" ht="15" thickBot="1" x14ac:dyDescent="0.35">
      <c r="B18" s="47" t="s">
        <v>77</v>
      </c>
      <c r="C18" s="18">
        <f>'113_12 DH_Distribu Rural'!C18</f>
        <v>4135</v>
      </c>
      <c r="D18" s="18">
        <f>'113_12 DH_Distribu Rural'!D18</f>
        <v>4135</v>
      </c>
      <c r="E18" s="18">
        <f>'113_12 DH_Distribu Rural'!E18</f>
        <v>4135</v>
      </c>
      <c r="F18" s="18">
        <f>'113_12 DH_Distribu Rural'!F18</f>
        <v>4135</v>
      </c>
      <c r="G18" s="18" t="s">
        <v>53</v>
      </c>
      <c r="H18" s="18" t="s">
        <v>53</v>
      </c>
      <c r="I18" s="18" t="str">
        <f t="shared" si="7"/>
        <v>See Note</v>
      </c>
      <c r="J18" s="18" t="str">
        <f t="shared" si="7"/>
        <v>See Note</v>
      </c>
      <c r="K18" s="35" t="s">
        <v>54</v>
      </c>
      <c r="L18" s="27" t="s">
        <v>37</v>
      </c>
    </row>
    <row r="19" spans="2:12" ht="15" thickBot="1" x14ac:dyDescent="0.35">
      <c r="B19" s="47" t="s">
        <v>78</v>
      </c>
      <c r="C19" s="18">
        <f>'113_12 DH_Distribu Rural'!C19</f>
        <v>4735</v>
      </c>
      <c r="D19" s="18">
        <f>'113_12 DH_Distribu Rural'!D19</f>
        <v>4735</v>
      </c>
      <c r="E19" s="18">
        <f>'113_12 DH_Distribu Rural'!E19</f>
        <v>4735</v>
      </c>
      <c r="F19" s="18">
        <f>'113_12 DH_Distribu Rural'!F19</f>
        <v>4735</v>
      </c>
      <c r="G19" s="18" t="s">
        <v>53</v>
      </c>
      <c r="H19" s="18" t="s">
        <v>53</v>
      </c>
      <c r="I19" s="18" t="str">
        <f t="shared" si="7"/>
        <v>See Note</v>
      </c>
      <c r="J19" s="18" t="str">
        <f t="shared" si="7"/>
        <v>See Note</v>
      </c>
      <c r="K19" s="35" t="s">
        <v>54</v>
      </c>
      <c r="L19" s="27" t="s">
        <v>37</v>
      </c>
    </row>
    <row r="20" spans="2:12" ht="15" thickBot="1" x14ac:dyDescent="0.35">
      <c r="B20" s="47" t="s">
        <v>79</v>
      </c>
      <c r="C20" s="18" t="str">
        <f>'113_12 DH_Distribu Rural'!C20</f>
        <v>N/A</v>
      </c>
      <c r="D20" s="18" t="str">
        <f>'113_12 DH_Distribu Rural'!D20</f>
        <v>N/A</v>
      </c>
      <c r="E20" s="18" t="str">
        <f>'113_12 DH_Distribu Rural'!E20</f>
        <v>N/A</v>
      </c>
      <c r="F20" s="18" t="str">
        <f>'113_12 DH_Distribu Rural'!F20</f>
        <v>N/A</v>
      </c>
      <c r="G20" s="18" t="str">
        <f>'113_12 DH_Distribu Rural'!G20</f>
        <v>N/A</v>
      </c>
      <c r="H20" s="18" t="str">
        <f>'113_12 DH_Distribu Rural'!H20</f>
        <v>N/A</v>
      </c>
      <c r="I20" s="18" t="str">
        <f t="shared" si="7"/>
        <v>N/A</v>
      </c>
      <c r="J20" s="18" t="str">
        <f t="shared" si="7"/>
        <v>N/A</v>
      </c>
      <c r="K20" s="35"/>
      <c r="L20" s="27"/>
    </row>
    <row r="21" spans="2:12" ht="15" thickBot="1" x14ac:dyDescent="0.35">
      <c r="B21" s="47" t="s">
        <v>80</v>
      </c>
      <c r="C21" s="18">
        <f>'113_12 DH_Distribu Rural'!C21</f>
        <v>279.5</v>
      </c>
      <c r="D21" s="18">
        <f>'113_12 DH_Distribu Rural'!D21</f>
        <v>279.5</v>
      </c>
      <c r="E21" s="18">
        <f>'113_12 DH_Distribu Rural'!E21</f>
        <v>279.5</v>
      </c>
      <c r="F21" s="18">
        <f>'113_12 DH_Distribu Rural'!F21</f>
        <v>279.5</v>
      </c>
      <c r="G21" s="18" t="s">
        <v>53</v>
      </c>
      <c r="H21" s="18" t="s">
        <v>53</v>
      </c>
      <c r="I21" s="18" t="str">
        <f t="shared" si="7"/>
        <v>See Note</v>
      </c>
      <c r="J21" s="18" t="str">
        <f t="shared" si="7"/>
        <v>See Note</v>
      </c>
      <c r="K21" s="35" t="s">
        <v>58</v>
      </c>
      <c r="L21" s="27" t="s">
        <v>37</v>
      </c>
    </row>
    <row r="22" spans="2:12" ht="15" thickBot="1" x14ac:dyDescent="0.35">
      <c r="B22" s="47" t="s">
        <v>81</v>
      </c>
      <c r="C22" s="18">
        <f>'113_12 DH_Distribu Rural'!C22</f>
        <v>354.5</v>
      </c>
      <c r="D22" s="18">
        <f>'113_12 DH_Distribu Rural'!D22</f>
        <v>354.5</v>
      </c>
      <c r="E22" s="18">
        <f>'113_12 DH_Distribu Rural'!E22</f>
        <v>354.5</v>
      </c>
      <c r="F22" s="18">
        <f>'113_12 DH_Distribu Rural'!F22</f>
        <v>354.5</v>
      </c>
      <c r="G22" s="18" t="s">
        <v>53</v>
      </c>
      <c r="H22" s="18" t="s">
        <v>53</v>
      </c>
      <c r="I22" s="18" t="str">
        <f t="shared" si="7"/>
        <v>See Note</v>
      </c>
      <c r="J22" s="18" t="str">
        <f t="shared" si="7"/>
        <v>See Note</v>
      </c>
      <c r="K22" s="35" t="s">
        <v>58</v>
      </c>
      <c r="L22" s="27" t="s">
        <v>37</v>
      </c>
    </row>
    <row r="23" spans="2:12" ht="15" thickBot="1" x14ac:dyDescent="0.35">
      <c r="B23" s="47" t="s">
        <v>82</v>
      </c>
      <c r="C23" s="18">
        <f>'113_12 DH_Distribu Rural'!C23</f>
        <v>369.5</v>
      </c>
      <c r="D23" s="18">
        <f>'113_12 DH_Distribu Rural'!D23</f>
        <v>369.5</v>
      </c>
      <c r="E23" s="18">
        <f>'113_12 DH_Distribu Rural'!E23</f>
        <v>369.5</v>
      </c>
      <c r="F23" s="18">
        <f>'113_12 DH_Distribu Rural'!F23</f>
        <v>369.5</v>
      </c>
      <c r="G23" s="18" t="s">
        <v>53</v>
      </c>
      <c r="H23" s="18" t="s">
        <v>53</v>
      </c>
      <c r="I23" s="18" t="str">
        <f t="shared" si="7"/>
        <v>See Note</v>
      </c>
      <c r="J23" s="18" t="str">
        <f t="shared" si="7"/>
        <v>See Note</v>
      </c>
      <c r="K23" s="35" t="s">
        <v>58</v>
      </c>
      <c r="L23" s="27" t="s">
        <v>37</v>
      </c>
    </row>
    <row r="24" spans="2:12" ht="15" thickBot="1" x14ac:dyDescent="0.35">
      <c r="B24" s="47" t="s">
        <v>83</v>
      </c>
      <c r="C24" s="18">
        <f>'113_12 DH_Distribu Rural'!C24</f>
        <v>460</v>
      </c>
      <c r="D24" s="18">
        <f>'113_12 DH_Distribu Rural'!D24</f>
        <v>460</v>
      </c>
      <c r="E24" s="18">
        <f>'113_12 DH_Distribu Rural'!E24</f>
        <v>460</v>
      </c>
      <c r="F24" s="18">
        <f>'113_12 DH_Distribu Rural'!F24</f>
        <v>460</v>
      </c>
      <c r="G24" s="18" t="s">
        <v>53</v>
      </c>
      <c r="H24" s="18" t="s">
        <v>53</v>
      </c>
      <c r="I24" s="18" t="str">
        <f t="shared" si="7"/>
        <v>See Note</v>
      </c>
      <c r="J24" s="18" t="str">
        <f t="shared" si="7"/>
        <v>See Note</v>
      </c>
      <c r="K24" s="35" t="s">
        <v>58</v>
      </c>
      <c r="L24" s="27" t="s">
        <v>37</v>
      </c>
    </row>
    <row r="25" spans="2:12" ht="15" thickBot="1" x14ac:dyDescent="0.35">
      <c r="B25" s="47" t="s">
        <v>84</v>
      </c>
      <c r="C25" s="18">
        <f>'113_12 DH_Distribu Rural'!C25</f>
        <v>640</v>
      </c>
      <c r="D25" s="18">
        <f>'113_12 DH_Distribu Rural'!D25</f>
        <v>640</v>
      </c>
      <c r="E25" s="18">
        <f>'113_12 DH_Distribu Rural'!E25</f>
        <v>640</v>
      </c>
      <c r="F25" s="18">
        <f>'113_12 DH_Distribu Rural'!F25</f>
        <v>640</v>
      </c>
      <c r="G25" s="18" t="s">
        <v>53</v>
      </c>
      <c r="H25" s="18" t="s">
        <v>53</v>
      </c>
      <c r="I25" s="18" t="str">
        <f t="shared" si="7"/>
        <v>See Note</v>
      </c>
      <c r="J25" s="18" t="str">
        <f t="shared" si="7"/>
        <v>See Note</v>
      </c>
      <c r="K25" s="35" t="s">
        <v>58</v>
      </c>
      <c r="L25" s="27" t="s">
        <v>37</v>
      </c>
    </row>
    <row r="26" spans="2:12" ht="15" thickBot="1" x14ac:dyDescent="0.35">
      <c r="B26" s="47" t="s">
        <v>85</v>
      </c>
      <c r="C26" s="18">
        <f>'113_12 DH_Distribu Rural'!C26</f>
        <v>1185</v>
      </c>
      <c r="D26" s="18">
        <f>'113_12 DH_Distribu Rural'!D26</f>
        <v>1185</v>
      </c>
      <c r="E26" s="18">
        <f>'113_12 DH_Distribu Rural'!E26</f>
        <v>1185</v>
      </c>
      <c r="F26" s="18">
        <f>'113_12 DH_Distribu Rural'!F26</f>
        <v>1185</v>
      </c>
      <c r="G26" s="18" t="s">
        <v>53</v>
      </c>
      <c r="H26" s="18" t="s">
        <v>53</v>
      </c>
      <c r="I26" s="18" t="str">
        <f t="shared" si="7"/>
        <v>See Note</v>
      </c>
      <c r="J26" s="18" t="str">
        <f t="shared" si="7"/>
        <v>See Note</v>
      </c>
      <c r="K26" s="35" t="s">
        <v>58</v>
      </c>
      <c r="L26" s="27" t="s">
        <v>37</v>
      </c>
    </row>
    <row r="27" spans="2:12" ht="15" thickBot="1" x14ac:dyDescent="0.35">
      <c r="B27" s="47" t="s">
        <v>86</v>
      </c>
      <c r="C27" s="27" t="s">
        <v>40</v>
      </c>
      <c r="D27" s="24" t="str">
        <f t="shared" ref="D27:F30" si="8">C27</f>
        <v>N/A</v>
      </c>
      <c r="E27" s="24" t="str">
        <f t="shared" si="8"/>
        <v>N/A</v>
      </c>
      <c r="F27" s="24" t="str">
        <f t="shared" si="8"/>
        <v>N/A</v>
      </c>
      <c r="G27" s="24" t="str">
        <f t="shared" ref="G27:G28" si="9">F27</f>
        <v>N/A</v>
      </c>
      <c r="H27" s="24" t="str">
        <f t="shared" ref="H27:H28" si="10">G27</f>
        <v>N/A</v>
      </c>
      <c r="I27" s="24" t="str">
        <f t="shared" ref="I27:I28" si="11">H27</f>
        <v>N/A</v>
      </c>
      <c r="J27" s="24" t="str">
        <f t="shared" ref="J27:J28" si="12">I27</f>
        <v>N/A</v>
      </c>
      <c r="K27" s="35"/>
      <c r="L27" s="27"/>
    </row>
    <row r="28" spans="2:12" ht="15" thickBot="1" x14ac:dyDescent="0.35">
      <c r="B28" s="47" t="s">
        <v>88</v>
      </c>
      <c r="C28" s="27" t="str">
        <f>C27</f>
        <v>N/A</v>
      </c>
      <c r="D28" s="24" t="str">
        <f t="shared" si="8"/>
        <v>N/A</v>
      </c>
      <c r="E28" s="24" t="str">
        <f t="shared" si="8"/>
        <v>N/A</v>
      </c>
      <c r="F28" s="24" t="str">
        <f t="shared" si="8"/>
        <v>N/A</v>
      </c>
      <c r="G28" s="24" t="str">
        <f t="shared" si="9"/>
        <v>N/A</v>
      </c>
      <c r="H28" s="24" t="str">
        <f t="shared" si="10"/>
        <v>N/A</v>
      </c>
      <c r="I28" s="24" t="str">
        <f t="shared" si="11"/>
        <v>N/A</v>
      </c>
      <c r="J28" s="24" t="str">
        <f t="shared" si="12"/>
        <v>N/A</v>
      </c>
      <c r="K28" s="35"/>
      <c r="L28" s="27"/>
    </row>
    <row r="29" spans="2:12" ht="15" thickBot="1" x14ac:dyDescent="0.35">
      <c r="B29" s="47" t="s">
        <v>42</v>
      </c>
      <c r="C29" s="18">
        <f>'112_15 DH_Distribu New area'!C29</f>
        <v>100000</v>
      </c>
      <c r="D29" s="18">
        <f t="shared" si="8"/>
        <v>100000</v>
      </c>
      <c r="E29" s="18">
        <f t="shared" si="8"/>
        <v>100000</v>
      </c>
      <c r="F29" s="18">
        <f t="shared" si="8"/>
        <v>100000</v>
      </c>
      <c r="G29" s="18">
        <f>'112_15 DH_Distribu New area'!G29</f>
        <v>80000</v>
      </c>
      <c r="H29" s="18">
        <f>'112_15 DH_Distribu New area'!H29</f>
        <v>120000</v>
      </c>
      <c r="I29" s="18">
        <f t="shared" ref="I29:J30" si="13">G29</f>
        <v>80000</v>
      </c>
      <c r="J29" s="18">
        <f t="shared" si="13"/>
        <v>120000</v>
      </c>
      <c r="K29" s="35" t="s">
        <v>59</v>
      </c>
      <c r="L29" s="27">
        <v>2</v>
      </c>
    </row>
    <row r="30" spans="2:12" ht="15" thickBot="1" x14ac:dyDescent="0.35">
      <c r="B30" s="47" t="s">
        <v>45</v>
      </c>
      <c r="C30" s="18">
        <f>'112_15 DH_Distribu New area'!C30</f>
        <v>90000</v>
      </c>
      <c r="D30" s="18">
        <f t="shared" si="8"/>
        <v>90000</v>
      </c>
      <c r="E30" s="18">
        <f t="shared" si="8"/>
        <v>90000</v>
      </c>
      <c r="F30" s="18">
        <f t="shared" si="8"/>
        <v>90000</v>
      </c>
      <c r="G30" s="18">
        <f>'112_15 DH_Distribu New area'!G30</f>
        <v>72000</v>
      </c>
      <c r="H30" s="18">
        <f>'112_15 DH_Distribu New area'!H30</f>
        <v>108000</v>
      </c>
      <c r="I30" s="18">
        <f t="shared" si="13"/>
        <v>72000</v>
      </c>
      <c r="J30" s="18">
        <f t="shared" si="13"/>
        <v>108000</v>
      </c>
      <c r="K30" s="35" t="s">
        <v>59</v>
      </c>
      <c r="L30" s="27">
        <v>2</v>
      </c>
    </row>
    <row r="31" spans="2:12" ht="15" thickBot="1" x14ac:dyDescent="0.35">
      <c r="B31" s="47" t="s">
        <v>89</v>
      </c>
      <c r="C31" s="48">
        <v>0.85</v>
      </c>
      <c r="D31" s="48">
        <v>0.85</v>
      </c>
      <c r="E31" s="48">
        <v>0.85</v>
      </c>
      <c r="F31" s="48">
        <v>0.85</v>
      </c>
      <c r="G31" s="48">
        <v>0.8</v>
      </c>
      <c r="H31" s="48">
        <v>0.9</v>
      </c>
      <c r="I31" s="48">
        <v>0.8</v>
      </c>
      <c r="J31" s="48">
        <v>0.9</v>
      </c>
      <c r="K31" s="35" t="s">
        <v>19</v>
      </c>
      <c r="L31" s="27">
        <v>2</v>
      </c>
    </row>
    <row r="32" spans="2:12" ht="15" thickBot="1" x14ac:dyDescent="0.35">
      <c r="B32" s="47" t="s">
        <v>90</v>
      </c>
      <c r="C32" s="48">
        <v>0.15</v>
      </c>
      <c r="D32" s="48">
        <v>0.15</v>
      </c>
      <c r="E32" s="48">
        <v>0.15</v>
      </c>
      <c r="F32" s="48">
        <v>0.15</v>
      </c>
      <c r="G32" s="48">
        <v>0.1</v>
      </c>
      <c r="H32" s="48">
        <v>0.2</v>
      </c>
      <c r="I32" s="48">
        <v>0.1</v>
      </c>
      <c r="J32" s="48">
        <v>0.2</v>
      </c>
      <c r="K32" s="35" t="s">
        <v>19</v>
      </c>
      <c r="L32" s="27">
        <v>2</v>
      </c>
    </row>
    <row r="33" spans="1:13" ht="15" thickBot="1" x14ac:dyDescent="0.35">
      <c r="B33" s="47" t="s">
        <v>12</v>
      </c>
      <c r="C33" s="28" t="s">
        <v>40</v>
      </c>
      <c r="D33" s="28" t="str">
        <f>C33</f>
        <v>N/A</v>
      </c>
      <c r="E33" s="28" t="str">
        <f t="shared" ref="E33:F33" si="14">D33</f>
        <v>N/A</v>
      </c>
      <c r="F33" s="28" t="str">
        <f t="shared" si="14"/>
        <v>N/A</v>
      </c>
      <c r="G33" s="42" t="str">
        <f t="shared" ref="G33" si="15">F33</f>
        <v>N/A</v>
      </c>
      <c r="H33" s="42" t="str">
        <f t="shared" ref="H33" si="16">G33</f>
        <v>N/A</v>
      </c>
      <c r="I33" s="42" t="str">
        <f t="shared" ref="I33" si="17">H33</f>
        <v>N/A</v>
      </c>
      <c r="J33" s="42" t="str">
        <f t="shared" ref="J33" si="18">I33</f>
        <v>N/A</v>
      </c>
      <c r="K33" s="35"/>
      <c r="L33" s="28"/>
    </row>
    <row r="34" spans="1:13" ht="15" thickBot="1" x14ac:dyDescent="0.35">
      <c r="B34" s="47" t="s">
        <v>26</v>
      </c>
      <c r="C34" s="39" t="str">
        <f>'112_15 DH_Distribu New area'!C34</f>
        <v>1.5</v>
      </c>
      <c r="D34" s="39" t="str">
        <f>'112_15 DH_Distribu New area'!D34</f>
        <v>1.5</v>
      </c>
      <c r="E34" s="39" t="str">
        <f>'112_15 DH_Distribu New area'!E34</f>
        <v>1.5</v>
      </c>
      <c r="F34" s="39" t="str">
        <f>'112_15 DH_Distribu New area'!F34</f>
        <v>1.5</v>
      </c>
      <c r="G34" s="39">
        <f>'112_15 DH_Distribu New area'!G34</f>
        <v>1</v>
      </c>
      <c r="H34" s="39">
        <f>'112_15 DH_Distribu New area'!H34</f>
        <v>2</v>
      </c>
      <c r="I34" s="18">
        <f t="shared" ref="I34:J34" si="19">G34</f>
        <v>1</v>
      </c>
      <c r="J34" s="18">
        <f t="shared" si="19"/>
        <v>2</v>
      </c>
      <c r="K34" s="35"/>
      <c r="L34" s="28" t="s">
        <v>46</v>
      </c>
    </row>
    <row r="35" spans="1:13" ht="15" thickBot="1" x14ac:dyDescent="0.35">
      <c r="B35" s="11"/>
      <c r="C35" s="27"/>
      <c r="D35" s="27"/>
      <c r="E35" s="27"/>
      <c r="F35" s="27"/>
      <c r="G35" s="27"/>
      <c r="H35" s="27"/>
      <c r="I35" s="27"/>
      <c r="J35" s="27"/>
      <c r="K35" s="35"/>
      <c r="L35" s="27"/>
    </row>
    <row r="36" spans="1:13" ht="15" thickBot="1" x14ac:dyDescent="0.35">
      <c r="B36" s="6" t="s">
        <v>22</v>
      </c>
      <c r="C36" s="27"/>
      <c r="D36" s="27"/>
      <c r="E36" s="27"/>
      <c r="F36" s="27"/>
      <c r="G36" s="27"/>
      <c r="H36" s="27"/>
      <c r="I36" s="27"/>
      <c r="J36" s="27"/>
      <c r="K36" s="35"/>
      <c r="L36" s="27"/>
    </row>
    <row r="37" spans="1:13" ht="15" thickBot="1" x14ac:dyDescent="0.35">
      <c r="B37" s="47" t="str">
        <f>'112_15 DH_Distribu New area'!B37</f>
        <v>Heat exchanger station below 1 MW(EUR/MW)</v>
      </c>
      <c r="C37" s="18">
        <f>'112_15 DH_Distribu New area'!C37</f>
        <v>265000</v>
      </c>
      <c r="D37" s="18">
        <f>'112_15 DH_Distribu New area'!D37</f>
        <v>265000</v>
      </c>
      <c r="E37" s="18">
        <f>'112_15 DH_Distribu New area'!E37</f>
        <v>265000</v>
      </c>
      <c r="F37" s="18">
        <f>'112_15 DH_Distribu New area'!F37</f>
        <v>265000</v>
      </c>
      <c r="G37" s="18">
        <f>'112_15 DH_Distribu New area'!G37</f>
        <v>212000</v>
      </c>
      <c r="H37" s="18">
        <f>'112_15 DH_Distribu New area'!H37</f>
        <v>318000</v>
      </c>
      <c r="I37" s="18">
        <f>'112_15 DH_Distribu New area'!I37</f>
        <v>212000</v>
      </c>
      <c r="J37" s="18">
        <f>'112_15 DH_Distribu New area'!J37</f>
        <v>318000</v>
      </c>
      <c r="K37" s="18"/>
      <c r="L37" s="18">
        <f>'112_15 DH_Distribu New area'!L37</f>
        <v>2</v>
      </c>
    </row>
    <row r="38" spans="1:13" ht="15" thickBot="1" x14ac:dyDescent="0.35">
      <c r="B38" s="47" t="str">
        <f>'112_15 DH_Distribu New area'!B38</f>
        <v>Pumping station below 1 MW (EUR/MW)</v>
      </c>
      <c r="C38" s="18">
        <f>'112_15 DH_Distribu New area'!C38</f>
        <v>240000</v>
      </c>
      <c r="D38" s="18">
        <f>'112_15 DH_Distribu New area'!D38</f>
        <v>240000</v>
      </c>
      <c r="E38" s="18">
        <f>'112_15 DH_Distribu New area'!E38</f>
        <v>240000</v>
      </c>
      <c r="F38" s="18">
        <f>'112_15 DH_Distribu New area'!F38</f>
        <v>240000</v>
      </c>
      <c r="G38" s="18">
        <f>'112_15 DH_Distribu New area'!G38</f>
        <v>192000</v>
      </c>
      <c r="H38" s="18">
        <f>'112_15 DH_Distribu New area'!H38</f>
        <v>288000</v>
      </c>
      <c r="I38" s="18">
        <f>'112_15 DH_Distribu New area'!I38</f>
        <v>192000</v>
      </c>
      <c r="J38" s="18">
        <f>'112_15 DH_Distribu New area'!J38</f>
        <v>288000</v>
      </c>
      <c r="K38" s="18"/>
      <c r="L38" s="18">
        <f>'112_15 DH_Distribu New area'!L38</f>
        <v>2</v>
      </c>
    </row>
    <row r="39" spans="1:13" x14ac:dyDescent="0.3">
      <c r="B39" s="43"/>
      <c r="C39" s="44"/>
      <c r="D39" s="44"/>
      <c r="E39" s="44"/>
      <c r="F39" s="44"/>
      <c r="G39" s="44"/>
      <c r="H39" s="44"/>
      <c r="I39" s="44"/>
      <c r="J39" s="44"/>
      <c r="K39" s="44"/>
      <c r="L39" s="44"/>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c r="C43" s="2"/>
      <c r="D43" s="2"/>
      <c r="E43" s="2"/>
      <c r="F43" s="2"/>
      <c r="G43" s="2"/>
      <c r="H43" s="2"/>
      <c r="I43" s="2"/>
      <c r="J43" s="2"/>
      <c r="K43" s="2"/>
      <c r="L43" s="2"/>
      <c r="M43" s="2"/>
    </row>
    <row r="44" spans="1:13" x14ac:dyDescent="0.3">
      <c r="A44" s="23">
        <v>4</v>
      </c>
      <c r="B44" s="23" t="s">
        <v>47</v>
      </c>
      <c r="C44" s="2"/>
      <c r="D44" s="2"/>
      <c r="E44" s="2"/>
      <c r="F44" s="2"/>
      <c r="G44" s="2"/>
      <c r="H44" s="2"/>
      <c r="I44" s="2"/>
      <c r="J44" s="2"/>
      <c r="K44" s="2"/>
      <c r="L44" s="2"/>
      <c r="M44" s="2"/>
    </row>
    <row r="45" spans="1:13" x14ac:dyDescent="0.3">
      <c r="C45" s="141"/>
      <c r="D45" s="141"/>
      <c r="E45" s="141"/>
      <c r="F45" s="141"/>
      <c r="G45" s="141"/>
      <c r="H45" s="141"/>
      <c r="I45" s="141"/>
      <c r="J45" s="141"/>
      <c r="K45" s="141"/>
      <c r="L45" s="141"/>
      <c r="M45" s="141"/>
    </row>
    <row r="46" spans="1:13" x14ac:dyDescent="0.3">
      <c r="B46" s="3" t="s">
        <v>13</v>
      </c>
      <c r="C46" s="173"/>
      <c r="D46" s="154"/>
      <c r="E46" s="154"/>
      <c r="F46" s="154"/>
      <c r="G46" s="154"/>
      <c r="H46" s="154"/>
      <c r="I46" s="154"/>
      <c r="J46" s="154"/>
      <c r="K46" s="154"/>
      <c r="L46" s="154"/>
      <c r="M46" s="154"/>
    </row>
    <row r="47" spans="1:13" x14ac:dyDescent="0.3">
      <c r="A47" s="1" t="s">
        <v>14</v>
      </c>
      <c r="B47" s="36" t="s">
        <v>28</v>
      </c>
      <c r="C47" s="25"/>
      <c r="D47" s="25"/>
      <c r="E47" s="25"/>
      <c r="F47" s="25"/>
      <c r="G47" s="25"/>
      <c r="H47" s="25"/>
      <c r="I47" s="25"/>
      <c r="J47" s="25"/>
      <c r="K47" s="25"/>
      <c r="L47" s="25"/>
      <c r="M47" s="25"/>
    </row>
    <row r="48" spans="1:13" x14ac:dyDescent="0.3">
      <c r="A48" s="1" t="s">
        <v>15</v>
      </c>
      <c r="B48" s="36" t="s">
        <v>30</v>
      </c>
      <c r="C48" s="25"/>
      <c r="D48" s="25"/>
      <c r="E48" s="25"/>
      <c r="F48" s="25"/>
      <c r="G48" s="25"/>
      <c r="H48" s="25"/>
      <c r="I48" s="25"/>
      <c r="J48" s="25"/>
      <c r="K48" s="25"/>
      <c r="L48" s="25"/>
      <c r="M48" s="25"/>
    </row>
    <row r="49" spans="1:13" ht="34.200000000000003" x14ac:dyDescent="0.3">
      <c r="A49" s="1" t="s">
        <v>16</v>
      </c>
      <c r="B49" s="37" t="s">
        <v>36</v>
      </c>
      <c r="C49" s="25"/>
      <c r="D49" s="25"/>
      <c r="E49" s="25"/>
      <c r="F49" s="25"/>
      <c r="G49" s="25"/>
      <c r="H49" s="25"/>
      <c r="I49" s="25"/>
      <c r="J49" s="25"/>
      <c r="K49" s="25"/>
      <c r="L49" s="25"/>
      <c r="M49" s="25"/>
    </row>
    <row r="50" spans="1:13" ht="45.6" x14ac:dyDescent="0.3">
      <c r="A50" s="1" t="s">
        <v>17</v>
      </c>
      <c r="B50" s="38" t="s">
        <v>52</v>
      </c>
      <c r="C50" s="25"/>
      <c r="D50" s="25"/>
      <c r="E50" s="25"/>
      <c r="F50" s="25"/>
      <c r="G50" s="25"/>
      <c r="H50" s="25"/>
      <c r="I50" s="25"/>
      <c r="J50" s="25"/>
      <c r="K50" s="25"/>
      <c r="L50" s="25"/>
      <c r="M50" s="25"/>
    </row>
    <row r="51" spans="1:13" ht="34.200000000000003" x14ac:dyDescent="0.3">
      <c r="A51" s="1" t="s">
        <v>18</v>
      </c>
      <c r="B51" s="37" t="s">
        <v>56</v>
      </c>
    </row>
    <row r="52" spans="1:13" ht="34.200000000000003" x14ac:dyDescent="0.3">
      <c r="A52" s="1" t="s">
        <v>19</v>
      </c>
      <c r="B52" s="37" t="s">
        <v>61</v>
      </c>
    </row>
    <row r="53" spans="1:13" ht="68.400000000000006" x14ac:dyDescent="0.3">
      <c r="A53" s="1" t="s">
        <v>43</v>
      </c>
      <c r="B53" s="37" t="s">
        <v>60</v>
      </c>
    </row>
    <row r="54" spans="1:13" ht="57" x14ac:dyDescent="0.3">
      <c r="A54" s="1" t="s">
        <v>55</v>
      </c>
      <c r="B54" s="37" t="s">
        <v>67</v>
      </c>
    </row>
    <row r="55" spans="1:13" ht="45.6" x14ac:dyDescent="0.3">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Suburban"/>
  </hyperlinks>
  <pageMargins left="0.7" right="0.7" top="0.75" bottom="0.75" header="0.3" footer="0.3"/>
  <pageSetup paperSize="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M60"/>
  <sheetViews>
    <sheetView workbookViewId="0">
      <selection activeCell="D18" sqref="D18"/>
    </sheetView>
  </sheetViews>
  <sheetFormatPr defaultColWidth="9.33203125" defaultRowHeight="14.4" x14ac:dyDescent="0.3"/>
  <cols>
    <col min="1" max="1" width="2.33203125" style="4" bestFit="1" customWidth="1"/>
    <col min="2" max="2" width="44.5546875" style="4" customWidth="1"/>
    <col min="3" max="12" width="9.109375" style="4" customWidth="1"/>
    <col min="13" max="16384" width="9.33203125" style="4"/>
  </cols>
  <sheetData>
    <row r="1" spans="2:12" ht="15" thickBot="1" x14ac:dyDescent="0.35">
      <c r="B1" s="53" t="s">
        <v>94</v>
      </c>
    </row>
    <row r="2" spans="2:12" ht="15" thickBot="1" x14ac:dyDescent="0.35">
      <c r="B2" s="5" t="s">
        <v>0</v>
      </c>
      <c r="C2" s="142" t="s">
        <v>35</v>
      </c>
      <c r="D2" s="170"/>
      <c r="E2" s="170"/>
      <c r="F2" s="170"/>
      <c r="G2" s="170"/>
      <c r="H2" s="170"/>
      <c r="I2" s="170"/>
      <c r="J2" s="170"/>
      <c r="K2" s="170"/>
      <c r="L2" s="171"/>
    </row>
    <row r="3" spans="2:12" x14ac:dyDescent="0.3">
      <c r="B3" s="162"/>
      <c r="C3" s="164">
        <v>2015</v>
      </c>
      <c r="D3" s="164">
        <v>2020</v>
      </c>
      <c r="E3" s="164">
        <v>2030</v>
      </c>
      <c r="F3" s="164">
        <v>2050</v>
      </c>
      <c r="G3" s="166" t="s">
        <v>1</v>
      </c>
      <c r="H3" s="167"/>
      <c r="I3" s="166" t="s">
        <v>2</v>
      </c>
      <c r="J3" s="167"/>
      <c r="K3" s="164" t="s">
        <v>3</v>
      </c>
      <c r="L3" s="164" t="s">
        <v>4</v>
      </c>
    </row>
    <row r="4" spans="2:12" ht="15" thickBot="1" x14ac:dyDescent="0.35">
      <c r="B4" s="163"/>
      <c r="C4" s="165"/>
      <c r="D4" s="165"/>
      <c r="E4" s="165"/>
      <c r="F4" s="165"/>
      <c r="G4" s="168"/>
      <c r="H4" s="169"/>
      <c r="I4" s="168"/>
      <c r="J4" s="169"/>
      <c r="K4" s="165"/>
      <c r="L4" s="165"/>
    </row>
    <row r="5" spans="2:12" ht="15" thickBot="1" x14ac:dyDescent="0.35">
      <c r="B5" s="6" t="s">
        <v>5</v>
      </c>
      <c r="C5" s="7"/>
      <c r="D5" s="7"/>
      <c r="E5" s="7"/>
      <c r="F5" s="7"/>
      <c r="G5" s="8" t="s">
        <v>6</v>
      </c>
      <c r="H5" s="8" t="s">
        <v>7</v>
      </c>
      <c r="I5" s="8" t="s">
        <v>6</v>
      </c>
      <c r="J5" s="8" t="s">
        <v>7</v>
      </c>
      <c r="K5" s="7"/>
      <c r="L5" s="9"/>
    </row>
    <row r="6" spans="2:12" ht="15" thickBot="1" x14ac:dyDescent="0.35">
      <c r="B6" s="20" t="s">
        <v>9</v>
      </c>
      <c r="C6" s="41">
        <v>5</v>
      </c>
      <c r="D6" s="41">
        <f>C6</f>
        <v>5</v>
      </c>
      <c r="E6" s="41">
        <f t="shared" ref="E6:F6" si="0">D6</f>
        <v>5</v>
      </c>
      <c r="F6" s="41">
        <f t="shared" si="0"/>
        <v>5</v>
      </c>
      <c r="G6" s="21">
        <v>3</v>
      </c>
      <c r="H6" s="21">
        <v>8</v>
      </c>
      <c r="I6" s="21">
        <v>3</v>
      </c>
      <c r="J6" s="21">
        <v>8</v>
      </c>
      <c r="K6" s="21" t="s">
        <v>29</v>
      </c>
      <c r="L6" s="21">
        <v>1</v>
      </c>
    </row>
    <row r="7" spans="2:12" ht="15" thickBot="1" x14ac:dyDescent="0.35">
      <c r="B7" s="40" t="s">
        <v>70</v>
      </c>
      <c r="C7" s="31">
        <v>5</v>
      </c>
      <c r="D7" s="31">
        <f t="shared" ref="D7:F8" si="1">C7</f>
        <v>5</v>
      </c>
      <c r="E7" s="31">
        <f t="shared" si="1"/>
        <v>5</v>
      </c>
      <c r="F7" s="31">
        <f t="shared" si="1"/>
        <v>5</v>
      </c>
      <c r="G7" s="33">
        <v>2</v>
      </c>
      <c r="H7" s="33">
        <v>7</v>
      </c>
      <c r="I7" s="33">
        <f t="shared" ref="I7:J9" si="2">G7</f>
        <v>2</v>
      </c>
      <c r="J7" s="33">
        <f t="shared" si="2"/>
        <v>7</v>
      </c>
      <c r="K7" s="21" t="s">
        <v>16</v>
      </c>
      <c r="L7" s="21">
        <v>2</v>
      </c>
    </row>
    <row r="8" spans="2:12" ht="15" thickBot="1" x14ac:dyDescent="0.35">
      <c r="B8" s="40" t="s">
        <v>23</v>
      </c>
      <c r="C8" s="31">
        <v>2</v>
      </c>
      <c r="D8" s="31">
        <f t="shared" si="1"/>
        <v>2</v>
      </c>
      <c r="E8" s="31">
        <f t="shared" si="1"/>
        <v>2</v>
      </c>
      <c r="F8" s="31">
        <f t="shared" si="1"/>
        <v>2</v>
      </c>
      <c r="G8" s="33">
        <v>0.5</v>
      </c>
      <c r="H8" s="33">
        <v>3</v>
      </c>
      <c r="I8" s="33">
        <f t="shared" si="2"/>
        <v>0.5</v>
      </c>
      <c r="J8" s="33">
        <f t="shared" si="2"/>
        <v>3</v>
      </c>
      <c r="K8" s="21"/>
      <c r="L8" s="21">
        <v>2</v>
      </c>
    </row>
    <row r="9" spans="2:12" ht="15" thickBot="1" x14ac:dyDescent="0.35">
      <c r="B9" s="20" t="s">
        <v>10</v>
      </c>
      <c r="C9" s="33">
        <v>40</v>
      </c>
      <c r="D9" s="33">
        <f>C9</f>
        <v>40</v>
      </c>
      <c r="E9" s="33">
        <f t="shared" ref="E9:F9" si="3">D9</f>
        <v>40</v>
      </c>
      <c r="F9" s="33">
        <f t="shared" si="3"/>
        <v>40</v>
      </c>
      <c r="G9" s="33">
        <v>30</v>
      </c>
      <c r="H9" s="33">
        <v>50</v>
      </c>
      <c r="I9" s="33">
        <f t="shared" si="2"/>
        <v>30</v>
      </c>
      <c r="J9" s="33">
        <f t="shared" si="2"/>
        <v>50</v>
      </c>
      <c r="K9" s="21" t="s">
        <v>17</v>
      </c>
      <c r="L9" s="21">
        <v>1</v>
      </c>
    </row>
    <row r="10" spans="2:12" ht="15" thickBot="1" x14ac:dyDescent="0.35">
      <c r="B10" s="20" t="s">
        <v>24</v>
      </c>
      <c r="C10" s="21"/>
      <c r="D10" s="30"/>
      <c r="E10" s="30"/>
      <c r="F10" s="30"/>
      <c r="G10" s="21"/>
      <c r="H10" s="21"/>
      <c r="I10" s="21"/>
      <c r="J10" s="21"/>
      <c r="K10" s="21"/>
      <c r="L10" s="21"/>
    </row>
    <row r="11" spans="2:12" ht="15" thickBot="1" x14ac:dyDescent="0.35">
      <c r="B11" s="10" t="s">
        <v>20</v>
      </c>
      <c r="C11" s="22" t="s">
        <v>50</v>
      </c>
      <c r="D11" s="31" t="str">
        <f t="shared" ref="D11:F13" si="4">C11</f>
        <v>0.2</v>
      </c>
      <c r="E11" s="31" t="str">
        <f t="shared" si="4"/>
        <v>0.2</v>
      </c>
      <c r="F11" s="31" t="str">
        <f t="shared" si="4"/>
        <v>0.2</v>
      </c>
      <c r="G11" s="21" t="s">
        <v>51</v>
      </c>
      <c r="H11" s="21" t="s">
        <v>49</v>
      </c>
      <c r="I11" s="33" t="s">
        <v>51</v>
      </c>
      <c r="J11" s="33" t="s">
        <v>49</v>
      </c>
      <c r="K11" s="21"/>
      <c r="L11" s="21"/>
    </row>
    <row r="12" spans="2:12" ht="15" thickBot="1" x14ac:dyDescent="0.35">
      <c r="B12" s="10" t="s">
        <v>11</v>
      </c>
      <c r="C12" s="21" t="s">
        <v>40</v>
      </c>
      <c r="D12" s="30" t="str">
        <f t="shared" si="4"/>
        <v>N/A</v>
      </c>
      <c r="E12" s="30" t="str">
        <f t="shared" si="4"/>
        <v>N/A</v>
      </c>
      <c r="F12" s="30" t="str">
        <f t="shared" si="4"/>
        <v>N/A</v>
      </c>
      <c r="G12" s="30" t="str">
        <f t="shared" ref="G12" si="5">F12</f>
        <v>N/A</v>
      </c>
      <c r="H12" s="30" t="str">
        <f t="shared" ref="H12" si="6">G12</f>
        <v>N/A</v>
      </c>
      <c r="I12" s="30" t="str">
        <f t="shared" ref="I12" si="7">H12</f>
        <v>N/A</v>
      </c>
      <c r="J12" s="30" t="str">
        <f t="shared" ref="J12" si="8">I12</f>
        <v>N/A</v>
      </c>
      <c r="K12" s="21"/>
      <c r="L12" s="21"/>
    </row>
    <row r="13" spans="2:12" ht="15" thickBot="1" x14ac:dyDescent="0.35">
      <c r="B13" s="10" t="s">
        <v>25</v>
      </c>
      <c r="C13" s="34">
        <v>1</v>
      </c>
      <c r="D13" s="34">
        <f>C13</f>
        <v>1</v>
      </c>
      <c r="E13" s="34">
        <f t="shared" si="4"/>
        <v>1</v>
      </c>
      <c r="F13" s="34">
        <f t="shared" si="4"/>
        <v>1</v>
      </c>
      <c r="G13" s="34" t="s">
        <v>27</v>
      </c>
      <c r="H13" s="34" t="s">
        <v>48</v>
      </c>
      <c r="I13" s="34" t="str">
        <f t="shared" ref="I13:J13" si="9">G13</f>
        <v>0.5</v>
      </c>
      <c r="J13" s="34" t="str">
        <f t="shared" si="9"/>
        <v>1.5</v>
      </c>
      <c r="K13" s="21"/>
      <c r="L13" s="21"/>
    </row>
    <row r="14" spans="2:12" ht="15" thickBot="1" x14ac:dyDescent="0.35">
      <c r="B14" s="20"/>
      <c r="C14" s="21"/>
      <c r="D14" s="21"/>
      <c r="E14" s="21"/>
      <c r="F14" s="21"/>
      <c r="G14" s="21"/>
      <c r="H14" s="21"/>
      <c r="I14" s="21"/>
      <c r="J14" s="21"/>
      <c r="K14" s="21"/>
      <c r="L14" s="21"/>
    </row>
    <row r="15" spans="2:12" ht="15" thickBot="1" x14ac:dyDescent="0.35">
      <c r="B15" s="6" t="s">
        <v>8</v>
      </c>
      <c r="C15" s="7"/>
      <c r="D15" s="7"/>
      <c r="E15" s="7"/>
      <c r="F15" s="7"/>
      <c r="G15" s="7"/>
      <c r="H15" s="7"/>
      <c r="I15" s="7"/>
      <c r="J15" s="7"/>
      <c r="K15" s="7"/>
      <c r="L15" s="9"/>
    </row>
    <row r="16" spans="2:12" ht="15" thickBot="1" x14ac:dyDescent="0.35">
      <c r="B16" s="47" t="s">
        <v>73</v>
      </c>
      <c r="C16" s="18">
        <f>150</f>
        <v>150</v>
      </c>
      <c r="D16" s="18">
        <f>C16</f>
        <v>150</v>
      </c>
      <c r="E16" s="18">
        <f t="shared" ref="E16:F16" si="10">D16</f>
        <v>150</v>
      </c>
      <c r="F16" s="18">
        <f t="shared" si="10"/>
        <v>150</v>
      </c>
      <c r="G16" s="18" t="s">
        <v>53</v>
      </c>
      <c r="H16" s="18" t="s">
        <v>53</v>
      </c>
      <c r="I16" s="18" t="str">
        <f>G16</f>
        <v>See Note</v>
      </c>
      <c r="J16" s="18" t="str">
        <f>H16</f>
        <v>See Note</v>
      </c>
      <c r="K16" s="35" t="s">
        <v>39</v>
      </c>
      <c r="L16" s="21" t="s">
        <v>37</v>
      </c>
    </row>
    <row r="17" spans="2:12" ht="15" thickBot="1" x14ac:dyDescent="0.35">
      <c r="B17" s="47" t="s">
        <v>76</v>
      </c>
      <c r="C17" s="18">
        <v>4645</v>
      </c>
      <c r="D17" s="18">
        <f t="shared" ref="D17:F30" si="11">C17</f>
        <v>4645</v>
      </c>
      <c r="E17" s="18">
        <f t="shared" si="11"/>
        <v>4645</v>
      </c>
      <c r="F17" s="18">
        <f t="shared" si="11"/>
        <v>4645</v>
      </c>
      <c r="G17" s="18" t="s">
        <v>53</v>
      </c>
      <c r="H17" s="18" t="s">
        <v>53</v>
      </c>
      <c r="I17" s="18" t="str">
        <f t="shared" ref="I17:J26" si="12">G17</f>
        <v>See Note</v>
      </c>
      <c r="J17" s="18" t="str">
        <f t="shared" si="12"/>
        <v>See Note</v>
      </c>
      <c r="K17" s="35" t="s">
        <v>54</v>
      </c>
      <c r="L17" s="27" t="s">
        <v>37</v>
      </c>
    </row>
    <row r="18" spans="2:12" ht="15" thickBot="1" x14ac:dyDescent="0.35">
      <c r="B18" s="47" t="s">
        <v>77</v>
      </c>
      <c r="C18" s="18">
        <v>5025</v>
      </c>
      <c r="D18" s="18">
        <f t="shared" si="11"/>
        <v>5025</v>
      </c>
      <c r="E18" s="18">
        <f t="shared" si="11"/>
        <v>5025</v>
      </c>
      <c r="F18" s="18">
        <f t="shared" si="11"/>
        <v>5025</v>
      </c>
      <c r="G18" s="18" t="s">
        <v>53</v>
      </c>
      <c r="H18" s="18" t="s">
        <v>53</v>
      </c>
      <c r="I18" s="18" t="str">
        <f t="shared" si="12"/>
        <v>See Note</v>
      </c>
      <c r="J18" s="18" t="str">
        <f t="shared" si="12"/>
        <v>See Note</v>
      </c>
      <c r="K18" s="35" t="s">
        <v>54</v>
      </c>
      <c r="L18" s="27" t="s">
        <v>37</v>
      </c>
    </row>
    <row r="19" spans="2:12" ht="15" thickBot="1" x14ac:dyDescent="0.35">
      <c r="B19" s="47" t="s">
        <v>78</v>
      </c>
      <c r="C19" s="18">
        <v>5685</v>
      </c>
      <c r="D19" s="18">
        <f t="shared" si="11"/>
        <v>5685</v>
      </c>
      <c r="E19" s="18">
        <f t="shared" si="11"/>
        <v>5685</v>
      </c>
      <c r="F19" s="18">
        <f t="shared" si="11"/>
        <v>5685</v>
      </c>
      <c r="G19" s="18" t="s">
        <v>53</v>
      </c>
      <c r="H19" s="18" t="s">
        <v>53</v>
      </c>
      <c r="I19" s="18" t="str">
        <f t="shared" si="12"/>
        <v>See Note</v>
      </c>
      <c r="J19" s="18" t="str">
        <f t="shared" si="12"/>
        <v>See Note</v>
      </c>
      <c r="K19" s="35" t="s">
        <v>54</v>
      </c>
      <c r="L19" s="27" t="s">
        <v>37</v>
      </c>
    </row>
    <row r="20" spans="2:12" ht="15" thickBot="1" x14ac:dyDescent="0.35">
      <c r="B20" s="47" t="s">
        <v>79</v>
      </c>
      <c r="C20" s="18">
        <v>6195</v>
      </c>
      <c r="D20" s="18">
        <f t="shared" si="11"/>
        <v>6195</v>
      </c>
      <c r="E20" s="18">
        <f t="shared" si="11"/>
        <v>6195</v>
      </c>
      <c r="F20" s="18">
        <f t="shared" si="11"/>
        <v>6195</v>
      </c>
      <c r="G20" s="18" t="s">
        <v>53</v>
      </c>
      <c r="H20" s="18" t="s">
        <v>53</v>
      </c>
      <c r="I20" s="18" t="s">
        <v>53</v>
      </c>
      <c r="J20" s="18" t="s">
        <v>53</v>
      </c>
      <c r="K20" s="35" t="s">
        <v>65</v>
      </c>
      <c r="L20" s="27" t="s">
        <v>37</v>
      </c>
    </row>
    <row r="21" spans="2:12" ht="15" thickBot="1" x14ac:dyDescent="0.35">
      <c r="B21" s="47" t="s">
        <v>80</v>
      </c>
      <c r="C21" s="18">
        <f>'113_13 DH_Distribu Suburb'!C21</f>
        <v>279.5</v>
      </c>
      <c r="D21" s="18">
        <f t="shared" si="11"/>
        <v>279.5</v>
      </c>
      <c r="E21" s="18">
        <f t="shared" si="11"/>
        <v>279.5</v>
      </c>
      <c r="F21" s="18">
        <f t="shared" si="11"/>
        <v>279.5</v>
      </c>
      <c r="G21" s="18" t="s">
        <v>53</v>
      </c>
      <c r="H21" s="18" t="s">
        <v>53</v>
      </c>
      <c r="I21" s="18" t="str">
        <f t="shared" si="12"/>
        <v>See Note</v>
      </c>
      <c r="J21" s="18" t="str">
        <f t="shared" si="12"/>
        <v>See Note</v>
      </c>
      <c r="K21" s="35" t="s">
        <v>66</v>
      </c>
      <c r="L21" s="27" t="s">
        <v>37</v>
      </c>
    </row>
    <row r="22" spans="2:12" ht="15" thickBot="1" x14ac:dyDescent="0.35">
      <c r="B22" s="47" t="s">
        <v>81</v>
      </c>
      <c r="C22" s="18">
        <f>'113_13 DH_Distribu Suburb'!C22</f>
        <v>354.5</v>
      </c>
      <c r="D22" s="18">
        <f t="shared" si="11"/>
        <v>354.5</v>
      </c>
      <c r="E22" s="18">
        <f t="shared" si="11"/>
        <v>354.5</v>
      </c>
      <c r="F22" s="18">
        <f t="shared" si="11"/>
        <v>354.5</v>
      </c>
      <c r="G22" s="18" t="s">
        <v>53</v>
      </c>
      <c r="H22" s="18" t="s">
        <v>53</v>
      </c>
      <c r="I22" s="18" t="str">
        <f t="shared" si="12"/>
        <v>See Note</v>
      </c>
      <c r="J22" s="18" t="str">
        <f t="shared" si="12"/>
        <v>See Note</v>
      </c>
      <c r="K22" s="35" t="s">
        <v>66</v>
      </c>
      <c r="L22" s="27" t="s">
        <v>37</v>
      </c>
    </row>
    <row r="23" spans="2:12" ht="15" thickBot="1" x14ac:dyDescent="0.35">
      <c r="B23" s="47" t="s">
        <v>82</v>
      </c>
      <c r="C23" s="18">
        <f>'113_13 DH_Distribu Suburb'!C23</f>
        <v>369.5</v>
      </c>
      <c r="D23" s="18">
        <f t="shared" si="11"/>
        <v>369.5</v>
      </c>
      <c r="E23" s="18">
        <f t="shared" si="11"/>
        <v>369.5</v>
      </c>
      <c r="F23" s="18">
        <f t="shared" si="11"/>
        <v>369.5</v>
      </c>
      <c r="G23" s="18" t="s">
        <v>53</v>
      </c>
      <c r="H23" s="18" t="s">
        <v>53</v>
      </c>
      <c r="I23" s="18" t="str">
        <f t="shared" si="12"/>
        <v>See Note</v>
      </c>
      <c r="J23" s="18" t="str">
        <f t="shared" si="12"/>
        <v>See Note</v>
      </c>
      <c r="K23" s="35" t="s">
        <v>66</v>
      </c>
      <c r="L23" s="27" t="s">
        <v>37</v>
      </c>
    </row>
    <row r="24" spans="2:12" ht="15" thickBot="1" x14ac:dyDescent="0.35">
      <c r="B24" s="47" t="s">
        <v>83</v>
      </c>
      <c r="C24" s="18">
        <f>'113_13 DH_Distribu Suburb'!C24</f>
        <v>460</v>
      </c>
      <c r="D24" s="18">
        <f t="shared" si="11"/>
        <v>460</v>
      </c>
      <c r="E24" s="18">
        <f t="shared" si="11"/>
        <v>460</v>
      </c>
      <c r="F24" s="18">
        <f t="shared" si="11"/>
        <v>460</v>
      </c>
      <c r="G24" s="18" t="s">
        <v>53</v>
      </c>
      <c r="H24" s="18" t="s">
        <v>53</v>
      </c>
      <c r="I24" s="18" t="str">
        <f t="shared" si="12"/>
        <v>See Note</v>
      </c>
      <c r="J24" s="18" t="str">
        <f t="shared" si="12"/>
        <v>See Note</v>
      </c>
      <c r="K24" s="35" t="s">
        <v>66</v>
      </c>
      <c r="L24" s="27" t="s">
        <v>37</v>
      </c>
    </row>
    <row r="25" spans="2:12" ht="15" thickBot="1" x14ac:dyDescent="0.35">
      <c r="B25" s="47" t="s">
        <v>84</v>
      </c>
      <c r="C25" s="18">
        <f>'113_13 DH_Distribu Suburb'!C25</f>
        <v>640</v>
      </c>
      <c r="D25" s="18">
        <f t="shared" si="11"/>
        <v>640</v>
      </c>
      <c r="E25" s="18">
        <f t="shared" si="11"/>
        <v>640</v>
      </c>
      <c r="F25" s="18">
        <f t="shared" si="11"/>
        <v>640</v>
      </c>
      <c r="G25" s="18" t="s">
        <v>53</v>
      </c>
      <c r="H25" s="18" t="s">
        <v>53</v>
      </c>
      <c r="I25" s="18" t="str">
        <f t="shared" si="12"/>
        <v>See Note</v>
      </c>
      <c r="J25" s="18" t="str">
        <f t="shared" si="12"/>
        <v>See Note</v>
      </c>
      <c r="K25" s="35" t="s">
        <v>66</v>
      </c>
      <c r="L25" s="27" t="s">
        <v>37</v>
      </c>
    </row>
    <row r="26" spans="2:12" ht="15" thickBot="1" x14ac:dyDescent="0.35">
      <c r="B26" s="47" t="s">
        <v>85</v>
      </c>
      <c r="C26" s="18">
        <f>'113_13 DH_Distribu Suburb'!C26</f>
        <v>1185</v>
      </c>
      <c r="D26" s="18">
        <f t="shared" si="11"/>
        <v>1185</v>
      </c>
      <c r="E26" s="18">
        <f t="shared" si="11"/>
        <v>1185</v>
      </c>
      <c r="F26" s="18">
        <f t="shared" si="11"/>
        <v>1185</v>
      </c>
      <c r="G26" s="18" t="s">
        <v>53</v>
      </c>
      <c r="H26" s="18" t="s">
        <v>53</v>
      </c>
      <c r="I26" s="18" t="str">
        <f t="shared" si="12"/>
        <v>See Note</v>
      </c>
      <c r="J26" s="18" t="str">
        <f t="shared" si="12"/>
        <v>See Note</v>
      </c>
      <c r="K26" s="35" t="s">
        <v>66</v>
      </c>
      <c r="L26" s="27" t="s">
        <v>37</v>
      </c>
    </row>
    <row r="27" spans="2:12" ht="15" thickBot="1" x14ac:dyDescent="0.35">
      <c r="B27" s="47" t="s">
        <v>86</v>
      </c>
      <c r="C27" s="18" t="str">
        <f>'113_13 DH_Distribu Suburb'!C27</f>
        <v>N/A</v>
      </c>
      <c r="D27" s="18" t="str">
        <f t="shared" si="11"/>
        <v>N/A</v>
      </c>
      <c r="E27" s="18" t="str">
        <f t="shared" si="11"/>
        <v>N/A</v>
      </c>
      <c r="F27" s="18" t="str">
        <f t="shared" si="11"/>
        <v>N/A</v>
      </c>
      <c r="G27" s="18" t="str">
        <f t="shared" ref="G27:G28" si="13">F27</f>
        <v>N/A</v>
      </c>
      <c r="H27" s="18" t="str">
        <f t="shared" ref="H27:H28" si="14">G27</f>
        <v>N/A</v>
      </c>
      <c r="I27" s="18" t="str">
        <f t="shared" ref="I27:I28" si="15">H27</f>
        <v>N/A</v>
      </c>
      <c r="J27" s="18" t="str">
        <f t="shared" ref="J27:J28" si="16">I27</f>
        <v>N/A</v>
      </c>
      <c r="K27" s="35"/>
      <c r="L27" s="21"/>
    </row>
    <row r="28" spans="2:12" ht="15" thickBot="1" x14ac:dyDescent="0.35">
      <c r="B28" s="47" t="s">
        <v>88</v>
      </c>
      <c r="C28" s="18" t="str">
        <f>'113_13 DH_Distribu Suburb'!C28</f>
        <v>N/A</v>
      </c>
      <c r="D28" s="18" t="str">
        <f t="shared" si="11"/>
        <v>N/A</v>
      </c>
      <c r="E28" s="18" t="str">
        <f t="shared" si="11"/>
        <v>N/A</v>
      </c>
      <c r="F28" s="18" t="str">
        <f t="shared" si="11"/>
        <v>N/A</v>
      </c>
      <c r="G28" s="18" t="str">
        <f t="shared" si="13"/>
        <v>N/A</v>
      </c>
      <c r="H28" s="18" t="str">
        <f t="shared" si="14"/>
        <v>N/A</v>
      </c>
      <c r="I28" s="18" t="str">
        <f t="shared" si="15"/>
        <v>N/A</v>
      </c>
      <c r="J28" s="18" t="str">
        <f t="shared" si="16"/>
        <v>N/A</v>
      </c>
      <c r="K28" s="35"/>
      <c r="L28" s="21"/>
    </row>
    <row r="29" spans="2:12" ht="15" thickBot="1" x14ac:dyDescent="0.35">
      <c r="B29" s="47" t="s">
        <v>42</v>
      </c>
      <c r="C29" s="18">
        <f>'112_15 DH_Distribu New area'!C29</f>
        <v>100000</v>
      </c>
      <c r="D29" s="18">
        <f t="shared" si="11"/>
        <v>100000</v>
      </c>
      <c r="E29" s="18">
        <f t="shared" si="11"/>
        <v>100000</v>
      </c>
      <c r="F29" s="18">
        <f t="shared" si="11"/>
        <v>100000</v>
      </c>
      <c r="G29" s="18">
        <f>'112_15 DH_Distribu New area'!G29</f>
        <v>80000</v>
      </c>
      <c r="H29" s="18">
        <f>'112_15 DH_Distribu New area'!H29</f>
        <v>120000</v>
      </c>
      <c r="I29" s="18">
        <f t="shared" ref="I29:J30" si="17">G29</f>
        <v>80000</v>
      </c>
      <c r="J29" s="18">
        <f t="shared" si="17"/>
        <v>120000</v>
      </c>
      <c r="K29" s="35" t="s">
        <v>64</v>
      </c>
      <c r="L29" s="21">
        <v>2</v>
      </c>
    </row>
    <row r="30" spans="2:12" ht="15" thickBot="1" x14ac:dyDescent="0.35">
      <c r="B30" s="47" t="s">
        <v>45</v>
      </c>
      <c r="C30" s="18">
        <f>'112_15 DH_Distribu New area'!C30</f>
        <v>90000</v>
      </c>
      <c r="D30" s="18">
        <f t="shared" si="11"/>
        <v>90000</v>
      </c>
      <c r="E30" s="18">
        <f t="shared" si="11"/>
        <v>90000</v>
      </c>
      <c r="F30" s="18">
        <f t="shared" si="11"/>
        <v>90000</v>
      </c>
      <c r="G30" s="18">
        <f>'112_15 DH_Distribu New area'!G30</f>
        <v>72000</v>
      </c>
      <c r="H30" s="18">
        <f>'112_15 DH_Distribu New area'!H30</f>
        <v>108000</v>
      </c>
      <c r="I30" s="18">
        <f t="shared" si="17"/>
        <v>72000</v>
      </c>
      <c r="J30" s="18">
        <f t="shared" si="17"/>
        <v>108000</v>
      </c>
      <c r="K30" s="35" t="s">
        <v>64</v>
      </c>
      <c r="L30" s="21">
        <v>2</v>
      </c>
    </row>
    <row r="31" spans="2:12" ht="15" thickBot="1" x14ac:dyDescent="0.35">
      <c r="B31" s="47" t="s">
        <v>89</v>
      </c>
      <c r="C31" s="48">
        <v>0.85</v>
      </c>
      <c r="D31" s="48">
        <v>0.85</v>
      </c>
      <c r="E31" s="48">
        <v>0.85</v>
      </c>
      <c r="F31" s="48">
        <v>0.85</v>
      </c>
      <c r="G31" s="48">
        <v>0.8</v>
      </c>
      <c r="H31" s="48">
        <v>0.9</v>
      </c>
      <c r="I31" s="48">
        <v>0.8</v>
      </c>
      <c r="J31" s="48">
        <v>0.9</v>
      </c>
      <c r="K31" s="35" t="s">
        <v>19</v>
      </c>
      <c r="L31" s="21">
        <v>2</v>
      </c>
    </row>
    <row r="32" spans="2:12" ht="15" thickBot="1" x14ac:dyDescent="0.35">
      <c r="B32" s="47" t="s">
        <v>90</v>
      </c>
      <c r="C32" s="48">
        <v>0.15</v>
      </c>
      <c r="D32" s="48">
        <v>0.15</v>
      </c>
      <c r="E32" s="48">
        <v>0.15</v>
      </c>
      <c r="F32" s="48">
        <v>0.15</v>
      </c>
      <c r="G32" s="48">
        <v>0.1</v>
      </c>
      <c r="H32" s="48">
        <v>0.2</v>
      </c>
      <c r="I32" s="48">
        <v>0.1</v>
      </c>
      <c r="J32" s="48">
        <v>0.2</v>
      </c>
      <c r="K32" s="35" t="s">
        <v>19</v>
      </c>
      <c r="L32" s="21">
        <v>2</v>
      </c>
    </row>
    <row r="33" spans="1:13" ht="15" thickBot="1" x14ac:dyDescent="0.35">
      <c r="B33" s="47" t="s">
        <v>12</v>
      </c>
      <c r="C33" s="27" t="s">
        <v>40</v>
      </c>
      <c r="D33" s="27" t="str">
        <f>C33</f>
        <v>N/A</v>
      </c>
      <c r="E33" s="28" t="str">
        <f t="shared" ref="E33:F33" si="18">D33</f>
        <v>N/A</v>
      </c>
      <c r="F33" s="28" t="str">
        <f t="shared" si="18"/>
        <v>N/A</v>
      </c>
      <c r="G33" s="42" t="str">
        <f t="shared" ref="G33" si="19">F33</f>
        <v>N/A</v>
      </c>
      <c r="H33" s="42" t="str">
        <f t="shared" ref="H33" si="20">G33</f>
        <v>N/A</v>
      </c>
      <c r="I33" s="42" t="str">
        <f t="shared" ref="I33" si="21">H33</f>
        <v>N/A</v>
      </c>
      <c r="J33" s="42" t="str">
        <f t="shared" ref="J33" si="22">I33</f>
        <v>N/A</v>
      </c>
      <c r="K33" s="35"/>
      <c r="L33" s="21"/>
    </row>
    <row r="34" spans="1:13" ht="15" thickBot="1" x14ac:dyDescent="0.35">
      <c r="B34" s="47" t="s">
        <v>26</v>
      </c>
      <c r="C34" s="39" t="str">
        <f>'112_15 DH_Distribu New area'!C34</f>
        <v>1.5</v>
      </c>
      <c r="D34" s="39" t="str">
        <f>'112_15 DH_Distribu New area'!D34</f>
        <v>1.5</v>
      </c>
      <c r="E34" s="39" t="str">
        <f>'112_15 DH_Distribu New area'!E34</f>
        <v>1.5</v>
      </c>
      <c r="F34" s="39" t="str">
        <f>'112_15 DH_Distribu New area'!F34</f>
        <v>1.5</v>
      </c>
      <c r="G34" s="39">
        <f>'112_15 DH_Distribu New area'!G34</f>
        <v>1</v>
      </c>
      <c r="H34" s="39">
        <f>'112_15 DH_Distribu New area'!H34</f>
        <v>2</v>
      </c>
      <c r="I34" s="18">
        <f t="shared" ref="I34:J34" si="23">G34</f>
        <v>1</v>
      </c>
      <c r="J34" s="18">
        <f t="shared" si="23"/>
        <v>2</v>
      </c>
      <c r="K34" s="35"/>
      <c r="L34" s="21" t="s">
        <v>46</v>
      </c>
    </row>
    <row r="35" spans="1:13" ht="15" thickBot="1" x14ac:dyDescent="0.35">
      <c r="B35" s="11"/>
      <c r="C35" s="21"/>
      <c r="D35" s="21"/>
      <c r="E35" s="21"/>
      <c r="F35" s="21"/>
      <c r="G35" s="21"/>
      <c r="H35" s="21"/>
      <c r="I35" s="21"/>
      <c r="J35" s="21"/>
      <c r="K35" s="35"/>
      <c r="L35" s="21"/>
    </row>
    <row r="36" spans="1:13" ht="15" thickBot="1" x14ac:dyDescent="0.35">
      <c r="B36" s="6" t="s">
        <v>22</v>
      </c>
      <c r="C36" s="21"/>
      <c r="D36" s="21"/>
      <c r="E36" s="21"/>
      <c r="F36" s="21"/>
      <c r="G36" s="21"/>
      <c r="H36" s="21"/>
      <c r="I36" s="21"/>
      <c r="J36" s="21"/>
      <c r="K36" s="35"/>
      <c r="L36" s="21"/>
    </row>
    <row r="37" spans="1:13" ht="15" thickBot="1" x14ac:dyDescent="0.35">
      <c r="B37" s="47" t="str">
        <f>'112_15 DH_Distribu New area'!B37</f>
        <v>Heat exchanger station below 1 MW(EUR/MW)</v>
      </c>
      <c r="C37" s="18">
        <f>'112_15 DH_Distribu New area'!C37</f>
        <v>265000</v>
      </c>
      <c r="D37" s="18">
        <f>'112_15 DH_Distribu New area'!D37</f>
        <v>265000</v>
      </c>
      <c r="E37" s="18">
        <f>'112_15 DH_Distribu New area'!E37</f>
        <v>265000</v>
      </c>
      <c r="F37" s="18">
        <f>'112_15 DH_Distribu New area'!F37</f>
        <v>265000</v>
      </c>
      <c r="G37" s="18">
        <f>'112_15 DH_Distribu New area'!G37</f>
        <v>212000</v>
      </c>
      <c r="H37" s="18">
        <f>'112_15 DH_Distribu New area'!H37</f>
        <v>318000</v>
      </c>
      <c r="I37" s="18">
        <f>'112_15 DH_Distribu New area'!I37</f>
        <v>212000</v>
      </c>
      <c r="J37" s="18">
        <f>'112_15 DH_Distribu New area'!J37</f>
        <v>318000</v>
      </c>
      <c r="K37" s="18"/>
      <c r="L37" s="18">
        <f>'112_15 DH_Distribu New area'!L37</f>
        <v>2</v>
      </c>
    </row>
    <row r="38" spans="1:13" ht="15" thickBot="1" x14ac:dyDescent="0.35">
      <c r="B38" s="47" t="str">
        <f>'112_15 DH_Distribu New area'!B38</f>
        <v>Pumping station below 1 MW (EUR/MW)</v>
      </c>
      <c r="C38" s="18">
        <f>'112_15 DH_Distribu New area'!C38</f>
        <v>240000</v>
      </c>
      <c r="D38" s="18">
        <f>'112_15 DH_Distribu New area'!D38</f>
        <v>240000</v>
      </c>
      <c r="E38" s="18">
        <f>'112_15 DH_Distribu New area'!E38</f>
        <v>240000</v>
      </c>
      <c r="F38" s="18">
        <f>'112_15 DH_Distribu New area'!F38</f>
        <v>240000</v>
      </c>
      <c r="G38" s="18">
        <f>'112_15 DH_Distribu New area'!G38</f>
        <v>192000</v>
      </c>
      <c r="H38" s="18">
        <f>'112_15 DH_Distribu New area'!H38</f>
        <v>288000</v>
      </c>
      <c r="I38" s="18">
        <f>'112_15 DH_Distribu New area'!I38</f>
        <v>192000</v>
      </c>
      <c r="J38" s="18">
        <f>'112_15 DH_Distribu New area'!J38</f>
        <v>288000</v>
      </c>
      <c r="K38" s="18"/>
      <c r="L38" s="18">
        <f>'112_15 DH_Distribu New area'!L38</f>
        <v>2</v>
      </c>
    </row>
    <row r="39" spans="1:13" x14ac:dyDescent="0.3">
      <c r="B39" s="43"/>
      <c r="C39" s="44"/>
      <c r="D39" s="44"/>
      <c r="E39" s="44"/>
      <c r="F39" s="44"/>
      <c r="G39" s="44"/>
      <c r="H39" s="44"/>
      <c r="I39" s="44"/>
      <c r="J39" s="44"/>
      <c r="K39" s="44"/>
      <c r="L39" s="44"/>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row>
    <row r="44" spans="1:13" x14ac:dyDescent="0.3">
      <c r="A44" s="23">
        <v>4</v>
      </c>
      <c r="B44" s="23" t="s">
        <v>47</v>
      </c>
    </row>
    <row r="46" spans="1:13" x14ac:dyDescent="0.3">
      <c r="B46" s="3" t="s">
        <v>13</v>
      </c>
      <c r="C46" s="2"/>
      <c r="D46" s="2"/>
      <c r="E46" s="2"/>
      <c r="F46" s="2"/>
      <c r="G46" s="2"/>
      <c r="H46" s="2"/>
      <c r="I46" s="2"/>
      <c r="J46" s="2"/>
      <c r="K46" s="2"/>
      <c r="L46" s="2"/>
      <c r="M46" s="2"/>
    </row>
    <row r="47" spans="1:13" x14ac:dyDescent="0.3">
      <c r="A47" s="1" t="s">
        <v>14</v>
      </c>
      <c r="B47" s="36" t="s">
        <v>28</v>
      </c>
      <c r="C47" s="141"/>
      <c r="D47" s="141"/>
      <c r="E47" s="141"/>
      <c r="F47" s="141"/>
      <c r="G47" s="141"/>
      <c r="H47" s="141"/>
      <c r="I47" s="141"/>
      <c r="J47" s="141"/>
      <c r="K47" s="141"/>
      <c r="L47" s="141"/>
      <c r="M47" s="141"/>
    </row>
    <row r="48" spans="1:13" x14ac:dyDescent="0.3">
      <c r="A48" s="1" t="s">
        <v>15</v>
      </c>
      <c r="B48" s="37" t="s">
        <v>30</v>
      </c>
      <c r="C48" s="173"/>
      <c r="D48" s="154"/>
      <c r="E48" s="154"/>
      <c r="F48" s="154"/>
      <c r="G48" s="154"/>
      <c r="H48" s="154"/>
      <c r="I48" s="154"/>
      <c r="J48" s="154"/>
      <c r="K48" s="154"/>
      <c r="L48" s="154"/>
      <c r="M48" s="154"/>
    </row>
    <row r="49" spans="1:13" ht="34.200000000000003" x14ac:dyDescent="0.3">
      <c r="A49" s="1" t="s">
        <v>16</v>
      </c>
      <c r="B49" s="37" t="s">
        <v>36</v>
      </c>
      <c r="C49" s="19"/>
      <c r="D49" s="19"/>
      <c r="E49" s="19"/>
      <c r="F49" s="19"/>
      <c r="G49" s="19"/>
      <c r="H49" s="19"/>
      <c r="I49" s="19"/>
      <c r="J49" s="19"/>
      <c r="K49" s="19"/>
      <c r="L49" s="19"/>
      <c r="M49" s="19"/>
    </row>
    <row r="50" spans="1:13" ht="45.6" x14ac:dyDescent="0.3">
      <c r="A50" s="1" t="s">
        <v>17</v>
      </c>
      <c r="B50" s="38" t="s">
        <v>52</v>
      </c>
      <c r="C50" s="19"/>
      <c r="D50" s="19"/>
      <c r="E50" s="19"/>
      <c r="F50" s="19"/>
      <c r="G50" s="19"/>
      <c r="H50" s="19"/>
      <c r="I50" s="19"/>
      <c r="J50" s="19"/>
      <c r="K50" s="19"/>
      <c r="L50" s="19"/>
      <c r="M50" s="19"/>
    </row>
    <row r="51" spans="1:13" ht="34.200000000000003" x14ac:dyDescent="0.3">
      <c r="A51" s="1" t="s">
        <v>18</v>
      </c>
      <c r="B51" s="37" t="s">
        <v>56</v>
      </c>
      <c r="C51" s="19"/>
      <c r="D51" s="19"/>
      <c r="E51" s="19"/>
      <c r="F51" s="19"/>
      <c r="G51" s="19"/>
      <c r="H51" s="19"/>
      <c r="I51" s="19"/>
      <c r="J51" s="19"/>
      <c r="K51" s="19"/>
      <c r="L51" s="19"/>
      <c r="M51" s="19"/>
    </row>
    <row r="52" spans="1:13" ht="22.8" x14ac:dyDescent="0.3">
      <c r="A52" s="1" t="s">
        <v>19</v>
      </c>
      <c r="B52" s="37" t="s">
        <v>62</v>
      </c>
      <c r="C52" s="19"/>
      <c r="D52" s="19"/>
      <c r="E52" s="19"/>
      <c r="F52" s="19"/>
      <c r="G52" s="19"/>
      <c r="H52" s="19"/>
      <c r="I52" s="19"/>
      <c r="J52" s="19"/>
      <c r="K52" s="19"/>
      <c r="L52" s="19"/>
      <c r="M52" s="19"/>
    </row>
    <row r="53" spans="1:13" ht="45.6" x14ac:dyDescent="0.3">
      <c r="A53" s="1" t="s">
        <v>43</v>
      </c>
      <c r="B53" s="37" t="s">
        <v>63</v>
      </c>
    </row>
    <row r="54" spans="1:13" ht="34.200000000000003" x14ac:dyDescent="0.3">
      <c r="A54" s="1" t="s">
        <v>55</v>
      </c>
      <c r="B54" s="37" t="s">
        <v>44</v>
      </c>
    </row>
    <row r="55" spans="1:13" ht="57" x14ac:dyDescent="0.3">
      <c r="A55" s="1" t="s">
        <v>59</v>
      </c>
      <c r="B55" s="37" t="s">
        <v>67</v>
      </c>
    </row>
    <row r="56" spans="1:13" ht="45.6" x14ac:dyDescent="0.3">
      <c r="A56" s="1" t="s">
        <v>64</v>
      </c>
      <c r="B56" s="37" t="s">
        <v>68</v>
      </c>
    </row>
    <row r="60" spans="1:13" x14ac:dyDescent="0.3">
      <c r="A60" s="1"/>
      <c r="B60" s="29"/>
    </row>
  </sheetData>
  <mergeCells count="12">
    <mergeCell ref="C47:M47"/>
    <mergeCell ref="C48:M48"/>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City"/>
  </hyperlinks>
  <pageMargins left="0.7" right="0.7" top="0.75" bottom="0.75" header="0.3" footer="0.3"/>
  <pageSetup paperSize="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55"/>
  <sheetViews>
    <sheetView zoomScaleNormal="100" workbookViewId="0">
      <selection activeCell="D18" sqref="D18"/>
    </sheetView>
  </sheetViews>
  <sheetFormatPr defaultColWidth="9.33203125" defaultRowHeight="14.4" x14ac:dyDescent="0.3"/>
  <cols>
    <col min="1" max="1" width="2.33203125" style="4" bestFit="1" customWidth="1"/>
    <col min="2" max="2" width="44.5546875" style="4" customWidth="1"/>
    <col min="3" max="12" width="9.109375" style="4" customWidth="1"/>
    <col min="13" max="16384" width="9.33203125" style="4"/>
  </cols>
  <sheetData>
    <row r="1" spans="2:12" ht="29.4" thickBot="1" x14ac:dyDescent="0.35">
      <c r="B1" s="53" t="s">
        <v>95</v>
      </c>
    </row>
    <row r="2" spans="2:12" ht="15" thickBot="1" x14ac:dyDescent="0.35">
      <c r="B2" s="5" t="s">
        <v>0</v>
      </c>
      <c r="C2" s="142" t="s">
        <v>33</v>
      </c>
      <c r="D2" s="170"/>
      <c r="E2" s="170"/>
      <c r="F2" s="170"/>
      <c r="G2" s="170"/>
      <c r="H2" s="170"/>
      <c r="I2" s="170"/>
      <c r="J2" s="170"/>
      <c r="K2" s="170"/>
      <c r="L2" s="171"/>
    </row>
    <row r="3" spans="2:12" x14ac:dyDescent="0.3">
      <c r="B3" s="162"/>
      <c r="C3" s="164">
        <v>2015</v>
      </c>
      <c r="D3" s="164">
        <v>2020</v>
      </c>
      <c r="E3" s="164">
        <v>2030</v>
      </c>
      <c r="F3" s="164">
        <v>2050</v>
      </c>
      <c r="G3" s="166" t="s">
        <v>1</v>
      </c>
      <c r="H3" s="167"/>
      <c r="I3" s="166" t="s">
        <v>2</v>
      </c>
      <c r="J3" s="167"/>
      <c r="K3" s="164" t="s">
        <v>3</v>
      </c>
      <c r="L3" s="164" t="s">
        <v>4</v>
      </c>
    </row>
    <row r="4" spans="2:12" ht="15" thickBot="1" x14ac:dyDescent="0.35">
      <c r="B4" s="163"/>
      <c r="C4" s="165"/>
      <c r="D4" s="165"/>
      <c r="E4" s="165"/>
      <c r="F4" s="165"/>
      <c r="G4" s="168"/>
      <c r="H4" s="169"/>
      <c r="I4" s="168"/>
      <c r="J4" s="169"/>
      <c r="K4" s="165"/>
      <c r="L4" s="165"/>
    </row>
    <row r="5" spans="2:12" ht="15" thickBot="1" x14ac:dyDescent="0.35">
      <c r="B5" s="6" t="s">
        <v>5</v>
      </c>
      <c r="C5" s="7"/>
      <c r="D5" s="7"/>
      <c r="E5" s="7"/>
      <c r="F5" s="7"/>
      <c r="G5" s="8" t="s">
        <v>6</v>
      </c>
      <c r="H5" s="8" t="s">
        <v>7</v>
      </c>
      <c r="I5" s="8" t="s">
        <v>6</v>
      </c>
      <c r="J5" s="8" t="s">
        <v>7</v>
      </c>
      <c r="K5" s="7"/>
      <c r="L5" s="9"/>
    </row>
    <row r="6" spans="2:12" ht="15" thickBot="1" x14ac:dyDescent="0.35">
      <c r="B6" s="13" t="s">
        <v>9</v>
      </c>
      <c r="C6" s="41">
        <v>18</v>
      </c>
      <c r="D6" s="31">
        <v>18</v>
      </c>
      <c r="E6" s="31">
        <v>18</v>
      </c>
      <c r="F6" s="31">
        <v>18</v>
      </c>
      <c r="G6" s="14">
        <v>10</v>
      </c>
      <c r="H6" s="14">
        <v>25</v>
      </c>
      <c r="I6" s="14">
        <v>10</v>
      </c>
      <c r="J6" s="33">
        <v>25</v>
      </c>
      <c r="K6" s="27" t="s">
        <v>29</v>
      </c>
      <c r="L6" s="27">
        <v>1</v>
      </c>
    </row>
    <row r="7" spans="2:12" ht="15" thickBot="1" x14ac:dyDescent="0.35">
      <c r="B7" s="13" t="s">
        <v>70</v>
      </c>
      <c r="C7" s="31">
        <v>5</v>
      </c>
      <c r="D7" s="31">
        <v>5</v>
      </c>
      <c r="E7" s="31">
        <v>5</v>
      </c>
      <c r="F7" s="31">
        <v>5</v>
      </c>
      <c r="G7" s="33">
        <v>2</v>
      </c>
      <c r="H7" s="33">
        <v>7</v>
      </c>
      <c r="I7" s="33">
        <v>2</v>
      </c>
      <c r="J7" s="33">
        <v>7</v>
      </c>
      <c r="K7" s="27" t="s">
        <v>16</v>
      </c>
      <c r="L7" s="27">
        <v>2</v>
      </c>
    </row>
    <row r="8" spans="2:12" ht="15" thickBot="1" x14ac:dyDescent="0.35">
      <c r="B8" s="13" t="s">
        <v>23</v>
      </c>
      <c r="C8" s="31">
        <v>2</v>
      </c>
      <c r="D8" s="31">
        <v>2</v>
      </c>
      <c r="E8" s="31">
        <v>2</v>
      </c>
      <c r="F8" s="31">
        <v>2</v>
      </c>
      <c r="G8" s="33">
        <v>0.5</v>
      </c>
      <c r="H8" s="33">
        <v>3</v>
      </c>
      <c r="I8" s="33">
        <v>0.5</v>
      </c>
      <c r="J8" s="33">
        <v>3</v>
      </c>
      <c r="K8" s="27"/>
      <c r="L8" s="27">
        <v>2</v>
      </c>
    </row>
    <row r="9" spans="2:12" ht="15" thickBot="1" x14ac:dyDescent="0.35">
      <c r="B9" s="13" t="s">
        <v>10</v>
      </c>
      <c r="C9" s="14">
        <v>40</v>
      </c>
      <c r="D9" s="14">
        <v>40</v>
      </c>
      <c r="E9" s="17">
        <v>40</v>
      </c>
      <c r="F9" s="17">
        <v>40</v>
      </c>
      <c r="G9" s="33">
        <v>30</v>
      </c>
      <c r="H9" s="33">
        <v>50</v>
      </c>
      <c r="I9" s="33">
        <v>30</v>
      </c>
      <c r="J9" s="33">
        <v>50</v>
      </c>
      <c r="K9" s="27" t="s">
        <v>17</v>
      </c>
      <c r="L9" s="27">
        <v>1</v>
      </c>
    </row>
    <row r="10" spans="2:12" ht="15" thickBot="1" x14ac:dyDescent="0.35">
      <c r="B10" s="13" t="s">
        <v>24</v>
      </c>
      <c r="C10" s="14"/>
      <c r="D10" s="14"/>
      <c r="E10" s="14"/>
      <c r="F10" s="14"/>
      <c r="G10" s="33"/>
      <c r="H10" s="33"/>
      <c r="I10" s="33"/>
      <c r="J10" s="33"/>
      <c r="K10" s="27"/>
      <c r="L10" s="27"/>
    </row>
    <row r="11" spans="2:12" ht="15" thickBot="1" x14ac:dyDescent="0.35">
      <c r="B11" s="10" t="s">
        <v>20</v>
      </c>
      <c r="C11" s="33" t="s">
        <v>50</v>
      </c>
      <c r="D11" s="31" t="s">
        <v>50</v>
      </c>
      <c r="E11" s="31" t="s">
        <v>50</v>
      </c>
      <c r="F11" s="31" t="s">
        <v>50</v>
      </c>
      <c r="G11" s="33" t="s">
        <v>51</v>
      </c>
      <c r="H11" s="33" t="s">
        <v>49</v>
      </c>
      <c r="I11" s="33" t="s">
        <v>51</v>
      </c>
      <c r="J11" s="33" t="s">
        <v>49</v>
      </c>
      <c r="K11" s="27"/>
      <c r="L11" s="27"/>
    </row>
    <row r="12" spans="2:12" ht="15" thickBot="1" x14ac:dyDescent="0.35">
      <c r="B12" s="10" t="s">
        <v>11</v>
      </c>
      <c r="C12" s="33" t="s">
        <v>40</v>
      </c>
      <c r="D12" s="30" t="s">
        <v>40</v>
      </c>
      <c r="E12" s="30" t="s">
        <v>40</v>
      </c>
      <c r="F12" s="30" t="s">
        <v>40</v>
      </c>
      <c r="G12" s="30" t="s">
        <v>40</v>
      </c>
      <c r="H12" s="30" t="s">
        <v>40</v>
      </c>
      <c r="I12" s="30" t="s">
        <v>40</v>
      </c>
      <c r="J12" s="30" t="s">
        <v>40</v>
      </c>
      <c r="K12" s="27"/>
      <c r="L12" s="27"/>
    </row>
    <row r="13" spans="2:12" ht="15" thickBot="1" x14ac:dyDescent="0.35">
      <c r="B13" s="10" t="s">
        <v>25</v>
      </c>
      <c r="C13" s="34">
        <v>1</v>
      </c>
      <c r="D13" s="34">
        <v>1</v>
      </c>
      <c r="E13" s="34">
        <v>1</v>
      </c>
      <c r="F13" s="34">
        <v>1</v>
      </c>
      <c r="G13" s="34" t="s">
        <v>27</v>
      </c>
      <c r="H13" s="34" t="s">
        <v>48</v>
      </c>
      <c r="I13" s="34" t="s">
        <v>27</v>
      </c>
      <c r="J13" s="34" t="s">
        <v>48</v>
      </c>
      <c r="K13" s="27"/>
      <c r="L13" s="27"/>
    </row>
    <row r="14" spans="2:12" ht="15" thickBot="1" x14ac:dyDescent="0.35">
      <c r="B14" s="13"/>
      <c r="C14" s="14"/>
      <c r="D14" s="14"/>
      <c r="E14" s="14"/>
      <c r="F14" s="14"/>
      <c r="G14" s="33"/>
      <c r="H14" s="33"/>
      <c r="I14" s="33"/>
      <c r="J14" s="33"/>
      <c r="K14" s="27"/>
      <c r="L14" s="27"/>
    </row>
    <row r="15" spans="2:12" ht="15" thickBot="1" x14ac:dyDescent="0.35">
      <c r="B15" s="6" t="s">
        <v>8</v>
      </c>
      <c r="C15" s="7"/>
      <c r="D15" s="7"/>
      <c r="E15" s="7"/>
      <c r="F15" s="7"/>
      <c r="G15" s="7"/>
      <c r="H15" s="7"/>
      <c r="I15" s="7"/>
      <c r="J15" s="7"/>
      <c r="K15" s="7"/>
      <c r="L15" s="9"/>
    </row>
    <row r="16" spans="2:12" ht="21" thickBot="1" x14ac:dyDescent="0.35">
      <c r="B16" s="47" t="s">
        <v>75</v>
      </c>
      <c r="C16" s="14">
        <v>655</v>
      </c>
      <c r="D16" s="14">
        <v>655</v>
      </c>
      <c r="E16" s="27">
        <v>655</v>
      </c>
      <c r="F16" s="27">
        <v>655</v>
      </c>
      <c r="G16" s="18" t="s">
        <v>53</v>
      </c>
      <c r="H16" s="18" t="s">
        <v>53</v>
      </c>
      <c r="I16" s="18" t="s">
        <v>53</v>
      </c>
      <c r="J16" s="18" t="s">
        <v>53</v>
      </c>
      <c r="K16" s="35" t="s">
        <v>39</v>
      </c>
      <c r="L16" s="27" t="s">
        <v>37</v>
      </c>
    </row>
    <row r="17" spans="2:12" ht="15" thickBot="1" x14ac:dyDescent="0.35">
      <c r="B17" s="47" t="s">
        <v>76</v>
      </c>
      <c r="C17" s="18">
        <v>2925</v>
      </c>
      <c r="D17" s="18">
        <v>2925</v>
      </c>
      <c r="E17" s="18">
        <v>2925</v>
      </c>
      <c r="F17" s="18">
        <v>2925</v>
      </c>
      <c r="G17" s="18" t="s">
        <v>53</v>
      </c>
      <c r="H17" s="18" t="s">
        <v>53</v>
      </c>
      <c r="I17" s="18" t="s">
        <v>53</v>
      </c>
      <c r="J17" s="18" t="s">
        <v>53</v>
      </c>
      <c r="K17" s="35" t="s">
        <v>54</v>
      </c>
      <c r="L17" s="27" t="s">
        <v>37</v>
      </c>
    </row>
    <row r="18" spans="2:12" ht="15" thickBot="1" x14ac:dyDescent="0.35">
      <c r="B18" s="47" t="s">
        <v>77</v>
      </c>
      <c r="C18" s="18">
        <v>3375</v>
      </c>
      <c r="D18" s="18">
        <v>3375</v>
      </c>
      <c r="E18" s="18">
        <v>3375</v>
      </c>
      <c r="F18" s="18">
        <v>3375</v>
      </c>
      <c r="G18" s="18" t="s">
        <v>53</v>
      </c>
      <c r="H18" s="18" t="s">
        <v>53</v>
      </c>
      <c r="I18" s="18" t="s">
        <v>53</v>
      </c>
      <c r="J18" s="18" t="s">
        <v>53</v>
      </c>
      <c r="K18" s="35" t="s">
        <v>54</v>
      </c>
      <c r="L18" s="27" t="s">
        <v>37</v>
      </c>
    </row>
    <row r="19" spans="2:12" ht="15" thickBot="1" x14ac:dyDescent="0.35">
      <c r="B19" s="47" t="s">
        <v>78</v>
      </c>
      <c r="C19" s="18">
        <v>3775</v>
      </c>
      <c r="D19" s="18">
        <v>3775</v>
      </c>
      <c r="E19" s="18">
        <v>3775</v>
      </c>
      <c r="F19" s="18">
        <v>3775</v>
      </c>
      <c r="G19" s="18" t="s">
        <v>53</v>
      </c>
      <c r="H19" s="18" t="s">
        <v>53</v>
      </c>
      <c r="I19" s="18" t="s">
        <v>53</v>
      </c>
      <c r="J19" s="18" t="s">
        <v>53</v>
      </c>
      <c r="K19" s="35" t="s">
        <v>54</v>
      </c>
      <c r="L19" s="27" t="s">
        <v>37</v>
      </c>
    </row>
    <row r="20" spans="2:12" ht="15" thickBot="1" x14ac:dyDescent="0.35">
      <c r="B20" s="47" t="s">
        <v>79</v>
      </c>
      <c r="C20" s="18" t="s">
        <v>40</v>
      </c>
      <c r="D20" s="18" t="s">
        <v>40</v>
      </c>
      <c r="E20" s="18" t="s">
        <v>40</v>
      </c>
      <c r="F20" s="18" t="s">
        <v>40</v>
      </c>
      <c r="G20" s="18" t="s">
        <v>40</v>
      </c>
      <c r="H20" s="18" t="s">
        <v>40</v>
      </c>
      <c r="I20" s="18" t="s">
        <v>40</v>
      </c>
      <c r="J20" s="18" t="s">
        <v>40</v>
      </c>
      <c r="K20" s="35"/>
      <c r="L20" s="27"/>
    </row>
    <row r="21" spans="2:12" ht="15" thickBot="1" x14ac:dyDescent="0.35">
      <c r="B21" s="47" t="s">
        <v>80</v>
      </c>
      <c r="C21" s="18">
        <v>180</v>
      </c>
      <c r="D21" s="18">
        <v>180</v>
      </c>
      <c r="E21" s="18">
        <v>180</v>
      </c>
      <c r="F21" s="18">
        <v>180</v>
      </c>
      <c r="G21" s="18" t="s">
        <v>53</v>
      </c>
      <c r="H21" s="18" t="s">
        <v>53</v>
      </c>
      <c r="I21" s="18" t="s">
        <v>53</v>
      </c>
      <c r="J21" s="18" t="s">
        <v>53</v>
      </c>
      <c r="K21" s="35" t="s">
        <v>58</v>
      </c>
      <c r="L21" s="27" t="s">
        <v>37</v>
      </c>
    </row>
    <row r="22" spans="2:12" ht="15" thickBot="1" x14ac:dyDescent="0.35">
      <c r="B22" s="47" t="s">
        <v>81</v>
      </c>
      <c r="C22" s="18">
        <v>234.5</v>
      </c>
      <c r="D22" s="18">
        <v>234.5</v>
      </c>
      <c r="E22" s="18">
        <v>234.5</v>
      </c>
      <c r="F22" s="18">
        <v>234.5</v>
      </c>
      <c r="G22" s="18" t="s">
        <v>53</v>
      </c>
      <c r="H22" s="18" t="s">
        <v>53</v>
      </c>
      <c r="I22" s="18" t="s">
        <v>53</v>
      </c>
      <c r="J22" s="18" t="s">
        <v>53</v>
      </c>
      <c r="K22" s="35" t="s">
        <v>58</v>
      </c>
      <c r="L22" s="27" t="s">
        <v>37</v>
      </c>
    </row>
    <row r="23" spans="2:12" ht="15" thickBot="1" x14ac:dyDescent="0.35">
      <c r="B23" s="47" t="s">
        <v>82</v>
      </c>
      <c r="C23" s="18">
        <v>250</v>
      </c>
      <c r="D23" s="18">
        <v>250</v>
      </c>
      <c r="E23" s="18">
        <v>250</v>
      </c>
      <c r="F23" s="18">
        <v>250</v>
      </c>
      <c r="G23" s="18" t="s">
        <v>53</v>
      </c>
      <c r="H23" s="18" t="s">
        <v>53</v>
      </c>
      <c r="I23" s="18" t="s">
        <v>53</v>
      </c>
      <c r="J23" s="18" t="s">
        <v>53</v>
      </c>
      <c r="K23" s="35" t="s">
        <v>58</v>
      </c>
      <c r="L23" s="27" t="s">
        <v>37</v>
      </c>
    </row>
    <row r="24" spans="2:12" ht="15" thickBot="1" x14ac:dyDescent="0.35">
      <c r="B24" s="47" t="s">
        <v>83</v>
      </c>
      <c r="C24" s="18">
        <v>320</v>
      </c>
      <c r="D24" s="18">
        <v>320</v>
      </c>
      <c r="E24" s="18">
        <v>320</v>
      </c>
      <c r="F24" s="18">
        <v>320</v>
      </c>
      <c r="G24" s="18" t="s">
        <v>53</v>
      </c>
      <c r="H24" s="18" t="s">
        <v>53</v>
      </c>
      <c r="I24" s="18" t="s">
        <v>53</v>
      </c>
      <c r="J24" s="18" t="s">
        <v>53</v>
      </c>
      <c r="K24" s="35" t="s">
        <v>58</v>
      </c>
      <c r="L24" s="27" t="s">
        <v>37</v>
      </c>
    </row>
    <row r="25" spans="2:12" ht="15" thickBot="1" x14ac:dyDescent="0.35">
      <c r="B25" s="47" t="s">
        <v>84</v>
      </c>
      <c r="C25" s="18">
        <v>455</v>
      </c>
      <c r="D25" s="18">
        <v>455</v>
      </c>
      <c r="E25" s="18">
        <v>455</v>
      </c>
      <c r="F25" s="18">
        <v>455</v>
      </c>
      <c r="G25" s="18" t="s">
        <v>53</v>
      </c>
      <c r="H25" s="18" t="s">
        <v>53</v>
      </c>
      <c r="I25" s="18" t="s">
        <v>53</v>
      </c>
      <c r="J25" s="18" t="s">
        <v>53</v>
      </c>
      <c r="K25" s="35" t="s">
        <v>58</v>
      </c>
      <c r="L25" s="27" t="s">
        <v>37</v>
      </c>
    </row>
    <row r="26" spans="2:12" ht="15" thickBot="1" x14ac:dyDescent="0.35">
      <c r="B26" s="47" t="s">
        <v>85</v>
      </c>
      <c r="C26" s="18">
        <v>900</v>
      </c>
      <c r="D26" s="18">
        <v>900</v>
      </c>
      <c r="E26" s="18">
        <v>900</v>
      </c>
      <c r="F26" s="18">
        <v>900</v>
      </c>
      <c r="G26" s="18" t="s">
        <v>53</v>
      </c>
      <c r="H26" s="18" t="s">
        <v>53</v>
      </c>
      <c r="I26" s="18" t="s">
        <v>53</v>
      </c>
      <c r="J26" s="18" t="s">
        <v>53</v>
      </c>
      <c r="K26" s="35" t="s">
        <v>58</v>
      </c>
      <c r="L26" s="27" t="s">
        <v>37</v>
      </c>
    </row>
    <row r="27" spans="2:12" ht="15" thickBot="1" x14ac:dyDescent="0.35">
      <c r="B27" s="47" t="s">
        <v>86</v>
      </c>
      <c r="C27" s="18" t="s">
        <v>40</v>
      </c>
      <c r="D27" s="18" t="s">
        <v>40</v>
      </c>
      <c r="E27" s="18" t="s">
        <v>40</v>
      </c>
      <c r="F27" s="18" t="s">
        <v>40</v>
      </c>
      <c r="G27" s="18" t="s">
        <v>40</v>
      </c>
      <c r="H27" s="18" t="s">
        <v>40</v>
      </c>
      <c r="I27" s="18" t="s">
        <v>40</v>
      </c>
      <c r="J27" s="18" t="s">
        <v>40</v>
      </c>
      <c r="K27" s="35"/>
      <c r="L27" s="27"/>
    </row>
    <row r="28" spans="2:12" ht="15" thickBot="1" x14ac:dyDescent="0.35">
      <c r="B28" s="47" t="s">
        <v>88</v>
      </c>
      <c r="C28" s="18" t="s">
        <v>40</v>
      </c>
      <c r="D28" s="18" t="s">
        <v>40</v>
      </c>
      <c r="E28" s="18" t="s">
        <v>40</v>
      </c>
      <c r="F28" s="18" t="s">
        <v>40</v>
      </c>
      <c r="G28" s="18" t="s">
        <v>40</v>
      </c>
      <c r="H28" s="18" t="s">
        <v>40</v>
      </c>
      <c r="I28" s="18" t="s">
        <v>40</v>
      </c>
      <c r="J28" s="18" t="s">
        <v>40</v>
      </c>
      <c r="K28" s="35"/>
      <c r="L28" s="27"/>
    </row>
    <row r="29" spans="2:12" ht="15" thickBot="1" x14ac:dyDescent="0.35">
      <c r="B29" s="47" t="s">
        <v>42</v>
      </c>
      <c r="C29" s="18">
        <v>100000</v>
      </c>
      <c r="D29" s="18">
        <v>100000</v>
      </c>
      <c r="E29" s="18">
        <v>100000</v>
      </c>
      <c r="F29" s="18">
        <v>100000</v>
      </c>
      <c r="G29" s="18">
        <v>80000</v>
      </c>
      <c r="H29" s="18">
        <v>120000</v>
      </c>
      <c r="I29" s="18">
        <v>80000</v>
      </c>
      <c r="J29" s="18">
        <v>120000</v>
      </c>
      <c r="K29" s="35" t="s">
        <v>59</v>
      </c>
      <c r="L29" s="27">
        <v>2</v>
      </c>
    </row>
    <row r="30" spans="2:12" ht="15" thickBot="1" x14ac:dyDescent="0.35">
      <c r="B30" s="47" t="s">
        <v>45</v>
      </c>
      <c r="C30" s="18">
        <v>90000</v>
      </c>
      <c r="D30" s="18">
        <v>90000</v>
      </c>
      <c r="E30" s="18">
        <v>90000</v>
      </c>
      <c r="F30" s="18">
        <v>90000</v>
      </c>
      <c r="G30" s="18">
        <v>72000</v>
      </c>
      <c r="H30" s="18">
        <v>108000</v>
      </c>
      <c r="I30" s="18">
        <v>72000</v>
      </c>
      <c r="J30" s="18">
        <v>108000</v>
      </c>
      <c r="K30" s="35" t="s">
        <v>59</v>
      </c>
      <c r="L30" s="27">
        <v>2</v>
      </c>
    </row>
    <row r="31" spans="2:12" ht="15" thickBot="1" x14ac:dyDescent="0.35">
      <c r="B31" s="47" t="s">
        <v>89</v>
      </c>
      <c r="C31" s="48">
        <v>0.75</v>
      </c>
      <c r="D31" s="48">
        <v>0.75</v>
      </c>
      <c r="E31" s="48">
        <v>0.75</v>
      </c>
      <c r="F31" s="48">
        <v>0.75</v>
      </c>
      <c r="G31" s="48">
        <v>0.65</v>
      </c>
      <c r="H31" s="48">
        <v>0.8</v>
      </c>
      <c r="I31" s="48">
        <v>0.65</v>
      </c>
      <c r="J31" s="48">
        <v>0.8</v>
      </c>
      <c r="K31" s="35" t="s">
        <v>19</v>
      </c>
      <c r="L31" s="27">
        <v>2</v>
      </c>
    </row>
    <row r="32" spans="2:12" ht="15" thickBot="1" x14ac:dyDescent="0.35">
      <c r="B32" s="47" t="s">
        <v>90</v>
      </c>
      <c r="C32" s="48">
        <v>0.25</v>
      </c>
      <c r="D32" s="48">
        <v>0.25</v>
      </c>
      <c r="E32" s="48">
        <v>0.25</v>
      </c>
      <c r="F32" s="48">
        <v>0.25</v>
      </c>
      <c r="G32" s="48">
        <v>0.2</v>
      </c>
      <c r="H32" s="48">
        <v>0.35</v>
      </c>
      <c r="I32" s="48">
        <v>0.2</v>
      </c>
      <c r="J32" s="48">
        <v>0.35</v>
      </c>
      <c r="K32" s="35" t="s">
        <v>19</v>
      </c>
      <c r="L32" s="27">
        <v>2</v>
      </c>
    </row>
    <row r="33" spans="1:13" ht="15" thickBot="1" x14ac:dyDescent="0.35">
      <c r="B33" s="47" t="s">
        <v>12</v>
      </c>
      <c r="C33" s="28" t="s">
        <v>40</v>
      </c>
      <c r="D33" s="28" t="s">
        <v>40</v>
      </c>
      <c r="E33" s="28" t="s">
        <v>40</v>
      </c>
      <c r="F33" s="28" t="s">
        <v>40</v>
      </c>
      <c r="G33" s="42" t="s">
        <v>40</v>
      </c>
      <c r="H33" s="42" t="s">
        <v>40</v>
      </c>
      <c r="I33" s="42" t="s">
        <v>40</v>
      </c>
      <c r="J33" s="42" t="s">
        <v>40</v>
      </c>
      <c r="K33" s="35"/>
      <c r="L33" s="28"/>
    </row>
    <row r="34" spans="1:13" ht="15" thickBot="1" x14ac:dyDescent="0.35">
      <c r="B34" s="47" t="s">
        <v>26</v>
      </c>
      <c r="C34" s="28" t="s">
        <v>48</v>
      </c>
      <c r="D34" s="28" t="s">
        <v>48</v>
      </c>
      <c r="E34" s="28" t="s">
        <v>48</v>
      </c>
      <c r="F34" s="28" t="s">
        <v>48</v>
      </c>
      <c r="G34" s="18">
        <v>1</v>
      </c>
      <c r="H34" s="18">
        <v>2</v>
      </c>
      <c r="I34" s="18">
        <v>1</v>
      </c>
      <c r="J34" s="18">
        <v>2</v>
      </c>
      <c r="K34" s="35"/>
      <c r="L34" s="28" t="s">
        <v>46</v>
      </c>
    </row>
    <row r="35" spans="1:13" ht="15" thickBot="1" x14ac:dyDescent="0.35">
      <c r="B35" s="11"/>
      <c r="C35" s="14"/>
      <c r="D35" s="14"/>
      <c r="E35" s="14"/>
      <c r="F35" s="14"/>
      <c r="G35" s="14"/>
      <c r="H35" s="14"/>
      <c r="I35" s="14"/>
      <c r="J35" s="14"/>
      <c r="K35" s="35"/>
      <c r="L35" s="27"/>
    </row>
    <row r="36" spans="1:13" ht="15" thickBot="1" x14ac:dyDescent="0.35">
      <c r="B36" s="6" t="s">
        <v>22</v>
      </c>
      <c r="C36" s="14"/>
      <c r="D36" s="14"/>
      <c r="E36" s="14"/>
      <c r="F36" s="14"/>
      <c r="G36" s="14"/>
      <c r="H36" s="14"/>
      <c r="I36" s="14"/>
      <c r="J36" s="14"/>
      <c r="K36" s="35"/>
      <c r="L36" s="27"/>
    </row>
    <row r="37" spans="1:13" ht="15" thickBot="1" x14ac:dyDescent="0.35">
      <c r="B37" s="47" t="s">
        <v>71</v>
      </c>
      <c r="C37" s="18">
        <v>265000</v>
      </c>
      <c r="D37" s="18">
        <v>265000</v>
      </c>
      <c r="E37" s="18">
        <v>265000</v>
      </c>
      <c r="F37" s="18">
        <v>265000</v>
      </c>
      <c r="G37" s="18">
        <v>212000</v>
      </c>
      <c r="H37" s="18">
        <v>318000</v>
      </c>
      <c r="I37" s="18">
        <v>212000</v>
      </c>
      <c r="J37" s="18">
        <v>318000</v>
      </c>
      <c r="K37" s="35"/>
      <c r="L37" s="27">
        <v>2</v>
      </c>
    </row>
    <row r="38" spans="1:13" ht="15" thickBot="1" x14ac:dyDescent="0.35">
      <c r="B38" s="47" t="s">
        <v>72</v>
      </c>
      <c r="C38" s="18">
        <v>240000</v>
      </c>
      <c r="D38" s="18">
        <v>240000</v>
      </c>
      <c r="E38" s="18">
        <v>240000</v>
      </c>
      <c r="F38" s="18">
        <v>240000</v>
      </c>
      <c r="G38" s="18">
        <v>192000</v>
      </c>
      <c r="H38" s="18">
        <v>288000</v>
      </c>
      <c r="I38" s="18">
        <v>192000</v>
      </c>
      <c r="J38" s="18">
        <v>288000</v>
      </c>
      <c r="K38" s="35"/>
      <c r="L38" s="27">
        <v>2</v>
      </c>
    </row>
    <row r="39" spans="1:13" x14ac:dyDescent="0.3">
      <c r="B39" s="43"/>
      <c r="C39" s="44"/>
      <c r="D39" s="44"/>
      <c r="E39" s="44"/>
      <c r="F39" s="44"/>
      <c r="G39" s="44"/>
      <c r="H39" s="44"/>
      <c r="I39" s="44"/>
      <c r="J39" s="44"/>
      <c r="K39" s="45"/>
      <c r="L39" s="45"/>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c r="C43" s="2"/>
      <c r="D43" s="2"/>
      <c r="E43" s="2"/>
      <c r="F43" s="2"/>
      <c r="G43" s="2"/>
      <c r="H43" s="2"/>
      <c r="I43" s="2"/>
      <c r="J43" s="2"/>
      <c r="K43" s="2"/>
      <c r="L43" s="2"/>
      <c r="M43" s="2"/>
    </row>
    <row r="44" spans="1:13" x14ac:dyDescent="0.3">
      <c r="A44" s="23">
        <v>4</v>
      </c>
      <c r="B44" s="23" t="s">
        <v>47</v>
      </c>
      <c r="C44" s="2"/>
      <c r="D44" s="2"/>
      <c r="E44" s="2"/>
      <c r="F44" s="2"/>
      <c r="G44" s="2"/>
      <c r="H44" s="2"/>
      <c r="I44" s="2"/>
      <c r="J44" s="2"/>
      <c r="K44" s="2"/>
      <c r="L44" s="2"/>
      <c r="M44" s="2"/>
    </row>
    <row r="45" spans="1:13" x14ac:dyDescent="0.3">
      <c r="C45" s="141"/>
      <c r="D45" s="141"/>
      <c r="E45" s="141"/>
      <c r="F45" s="141"/>
      <c r="G45" s="141"/>
      <c r="H45" s="141"/>
      <c r="I45" s="141"/>
      <c r="J45" s="141"/>
      <c r="K45" s="141"/>
      <c r="L45" s="141"/>
      <c r="M45" s="141"/>
    </row>
    <row r="46" spans="1:13" x14ac:dyDescent="0.3">
      <c r="B46" s="3" t="s">
        <v>13</v>
      </c>
      <c r="C46" s="173"/>
      <c r="D46" s="154"/>
      <c r="E46" s="154"/>
      <c r="F46" s="154"/>
      <c r="G46" s="154"/>
      <c r="H46" s="154"/>
      <c r="I46" s="154"/>
      <c r="J46" s="154"/>
      <c r="K46" s="154"/>
      <c r="L46" s="154"/>
      <c r="M46" s="154"/>
    </row>
    <row r="47" spans="1:13" x14ac:dyDescent="0.3">
      <c r="A47" s="1" t="s">
        <v>14</v>
      </c>
      <c r="B47" s="36" t="s">
        <v>28</v>
      </c>
      <c r="C47" s="12"/>
      <c r="D47" s="12"/>
      <c r="E47" s="12"/>
      <c r="F47" s="12"/>
      <c r="G47" s="12"/>
      <c r="H47" s="12"/>
      <c r="I47" s="12"/>
      <c r="J47" s="12"/>
      <c r="K47" s="12"/>
      <c r="L47" s="12"/>
      <c r="M47" s="12"/>
    </row>
    <row r="48" spans="1:13" x14ac:dyDescent="0.3">
      <c r="A48" s="1" t="s">
        <v>15</v>
      </c>
      <c r="B48" s="36" t="s">
        <v>30</v>
      </c>
      <c r="C48" s="12"/>
      <c r="D48" s="12"/>
      <c r="E48" s="12"/>
      <c r="F48" s="12"/>
      <c r="G48" s="12"/>
      <c r="H48" s="12"/>
      <c r="I48" s="12"/>
      <c r="J48" s="12"/>
      <c r="K48" s="12"/>
      <c r="L48" s="12"/>
      <c r="M48" s="12"/>
    </row>
    <row r="49" spans="1:13" ht="34.200000000000003" x14ac:dyDescent="0.3">
      <c r="A49" s="1" t="s">
        <v>16</v>
      </c>
      <c r="B49" s="37" t="s">
        <v>36</v>
      </c>
      <c r="C49" s="12"/>
      <c r="D49" s="12"/>
      <c r="E49" s="12"/>
      <c r="F49" s="12"/>
      <c r="G49" s="12"/>
      <c r="H49" s="12"/>
      <c r="I49" s="12"/>
      <c r="J49" s="12"/>
      <c r="K49" s="12"/>
      <c r="L49" s="12"/>
      <c r="M49" s="12"/>
    </row>
    <row r="50" spans="1:13" ht="45.6" x14ac:dyDescent="0.3">
      <c r="A50" s="1" t="s">
        <v>17</v>
      </c>
      <c r="B50" s="38" t="s">
        <v>52</v>
      </c>
      <c r="C50" s="12"/>
      <c r="D50" s="12"/>
      <c r="E50" s="12"/>
      <c r="F50" s="12"/>
      <c r="G50" s="12"/>
      <c r="H50" s="12"/>
      <c r="I50" s="12"/>
      <c r="J50" s="12"/>
      <c r="K50" s="12"/>
      <c r="L50" s="12"/>
      <c r="M50" s="12"/>
    </row>
    <row r="51" spans="1:13" ht="34.200000000000003" x14ac:dyDescent="0.3">
      <c r="A51" s="1" t="s">
        <v>18</v>
      </c>
      <c r="B51" s="37" t="s">
        <v>56</v>
      </c>
    </row>
    <row r="52" spans="1:13" x14ac:dyDescent="0.3">
      <c r="A52" s="1" t="s">
        <v>19</v>
      </c>
      <c r="B52" s="37" t="s">
        <v>57</v>
      </c>
    </row>
    <row r="53" spans="1:13" ht="68.400000000000006" x14ac:dyDescent="0.3">
      <c r="A53" s="1" t="s">
        <v>43</v>
      </c>
      <c r="B53" s="37" t="s">
        <v>60</v>
      </c>
    </row>
    <row r="54" spans="1:13" ht="57" x14ac:dyDescent="0.3">
      <c r="A54" s="1" t="s">
        <v>55</v>
      </c>
      <c r="B54" s="37" t="s">
        <v>67</v>
      </c>
    </row>
    <row r="55" spans="1:13" ht="45.6" x14ac:dyDescent="0.3">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New Area"/>
  </hyperlinks>
  <pageMargins left="0.7" right="0.7" top="0.75" bottom="0.75" header="0.3" footer="0.3"/>
  <pageSetup paperSize="8"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M55"/>
  <sheetViews>
    <sheetView workbookViewId="0">
      <selection activeCell="D18" sqref="D18"/>
    </sheetView>
  </sheetViews>
  <sheetFormatPr defaultColWidth="9.33203125" defaultRowHeight="14.4" x14ac:dyDescent="0.3"/>
  <cols>
    <col min="1" max="1" width="2.33203125" style="4" bestFit="1" customWidth="1"/>
    <col min="2" max="2" width="42.88671875" style="4" customWidth="1"/>
    <col min="3" max="12" width="9.109375" style="4" customWidth="1"/>
    <col min="13" max="16384" width="9.33203125" style="4"/>
  </cols>
  <sheetData>
    <row r="1" spans="2:12" ht="16.2" thickBot="1" x14ac:dyDescent="0.35">
      <c r="B1" s="54" t="s">
        <v>96</v>
      </c>
    </row>
    <row r="2" spans="2:12" ht="15" thickBot="1" x14ac:dyDescent="0.35">
      <c r="B2" s="5" t="s">
        <v>0</v>
      </c>
      <c r="C2" s="142" t="s">
        <v>34</v>
      </c>
      <c r="D2" s="170"/>
      <c r="E2" s="170"/>
      <c r="F2" s="170"/>
      <c r="G2" s="170"/>
      <c r="H2" s="170"/>
      <c r="I2" s="170"/>
      <c r="J2" s="170"/>
      <c r="K2" s="170"/>
      <c r="L2" s="171"/>
    </row>
    <row r="3" spans="2:12" x14ac:dyDescent="0.3">
      <c r="B3" s="162"/>
      <c r="C3" s="164">
        <v>2015</v>
      </c>
      <c r="D3" s="164">
        <v>2020</v>
      </c>
      <c r="E3" s="164">
        <v>2030</v>
      </c>
      <c r="F3" s="164">
        <v>2050</v>
      </c>
      <c r="G3" s="166" t="s">
        <v>1</v>
      </c>
      <c r="H3" s="167"/>
      <c r="I3" s="166" t="s">
        <v>2</v>
      </c>
      <c r="J3" s="167"/>
      <c r="K3" s="164" t="s">
        <v>3</v>
      </c>
      <c r="L3" s="164" t="s">
        <v>4</v>
      </c>
    </row>
    <row r="4" spans="2:12" ht="15" thickBot="1" x14ac:dyDescent="0.35">
      <c r="B4" s="163"/>
      <c r="C4" s="165"/>
      <c r="D4" s="165"/>
      <c r="E4" s="165"/>
      <c r="F4" s="165"/>
      <c r="G4" s="168"/>
      <c r="H4" s="169"/>
      <c r="I4" s="168"/>
      <c r="J4" s="169"/>
      <c r="K4" s="165"/>
      <c r="L4" s="165"/>
    </row>
    <row r="5" spans="2:12" ht="15" thickBot="1" x14ac:dyDescent="0.35">
      <c r="B5" s="6" t="s">
        <v>5</v>
      </c>
      <c r="C5" s="7"/>
      <c r="D5" s="7"/>
      <c r="E5" s="7"/>
      <c r="F5" s="7"/>
      <c r="G5" s="8" t="s">
        <v>6</v>
      </c>
      <c r="H5" s="8" t="s">
        <v>7</v>
      </c>
      <c r="I5" s="8" t="s">
        <v>6</v>
      </c>
      <c r="J5" s="8" t="s">
        <v>7</v>
      </c>
      <c r="K5" s="7"/>
      <c r="L5" s="9"/>
    </row>
    <row r="6" spans="2:12" ht="15" thickBot="1" x14ac:dyDescent="0.35">
      <c r="B6" s="16" t="s">
        <v>9</v>
      </c>
      <c r="C6" s="41">
        <v>10</v>
      </c>
      <c r="D6" s="41">
        <v>10</v>
      </c>
      <c r="E6" s="41">
        <v>10</v>
      </c>
      <c r="F6" s="41">
        <v>10</v>
      </c>
      <c r="G6" s="17">
        <v>8</v>
      </c>
      <c r="H6" s="17">
        <v>12</v>
      </c>
      <c r="I6" s="17">
        <v>8</v>
      </c>
      <c r="J6" s="17">
        <v>12</v>
      </c>
      <c r="K6" s="27" t="s">
        <v>29</v>
      </c>
      <c r="L6" s="27">
        <v>1</v>
      </c>
    </row>
    <row r="7" spans="2:12" ht="15" thickBot="1" x14ac:dyDescent="0.35">
      <c r="B7" s="40" t="s">
        <v>70</v>
      </c>
      <c r="C7" s="31">
        <v>5</v>
      </c>
      <c r="D7" s="31">
        <v>5</v>
      </c>
      <c r="E7" s="31">
        <v>5</v>
      </c>
      <c r="F7" s="31">
        <v>5</v>
      </c>
      <c r="G7" s="33">
        <v>2</v>
      </c>
      <c r="H7" s="33">
        <v>7</v>
      </c>
      <c r="I7" s="33">
        <v>2</v>
      </c>
      <c r="J7" s="33">
        <v>7</v>
      </c>
      <c r="K7" s="27" t="s">
        <v>16</v>
      </c>
      <c r="L7" s="27">
        <v>2</v>
      </c>
    </row>
    <row r="8" spans="2:12" ht="15" thickBot="1" x14ac:dyDescent="0.35">
      <c r="B8" s="40" t="s">
        <v>23</v>
      </c>
      <c r="C8" s="31">
        <v>2</v>
      </c>
      <c r="D8" s="31">
        <v>2</v>
      </c>
      <c r="E8" s="31">
        <v>2</v>
      </c>
      <c r="F8" s="31">
        <v>2</v>
      </c>
      <c r="G8" s="33">
        <v>0.5</v>
      </c>
      <c r="H8" s="33">
        <v>3</v>
      </c>
      <c r="I8" s="33">
        <v>0.5</v>
      </c>
      <c r="J8" s="33">
        <v>3</v>
      </c>
      <c r="K8" s="27"/>
      <c r="L8" s="27">
        <v>2</v>
      </c>
    </row>
    <row r="9" spans="2:12" ht="15" thickBot="1" x14ac:dyDescent="0.35">
      <c r="B9" s="16" t="s">
        <v>10</v>
      </c>
      <c r="C9" s="33">
        <v>40</v>
      </c>
      <c r="D9" s="33">
        <v>40</v>
      </c>
      <c r="E9" s="33">
        <v>40</v>
      </c>
      <c r="F9" s="33">
        <v>40</v>
      </c>
      <c r="G9" s="33">
        <v>30</v>
      </c>
      <c r="H9" s="33">
        <v>50</v>
      </c>
      <c r="I9" s="33">
        <v>30</v>
      </c>
      <c r="J9" s="33">
        <v>50</v>
      </c>
      <c r="K9" s="27" t="s">
        <v>17</v>
      </c>
      <c r="L9" s="27">
        <v>1</v>
      </c>
    </row>
    <row r="10" spans="2:12" ht="15" thickBot="1" x14ac:dyDescent="0.35">
      <c r="B10" s="16" t="s">
        <v>24</v>
      </c>
      <c r="C10" s="17"/>
      <c r="D10" s="17"/>
      <c r="E10" s="17"/>
      <c r="F10" s="17"/>
      <c r="G10" s="17"/>
      <c r="H10" s="17"/>
      <c r="I10" s="17"/>
      <c r="J10" s="17"/>
      <c r="K10" s="27"/>
      <c r="L10" s="27"/>
    </row>
    <row r="11" spans="2:12" ht="15" thickBot="1" x14ac:dyDescent="0.35">
      <c r="B11" s="10" t="s">
        <v>20</v>
      </c>
      <c r="C11" s="33" t="s">
        <v>50</v>
      </c>
      <c r="D11" s="31" t="s">
        <v>50</v>
      </c>
      <c r="E11" s="31" t="s">
        <v>50</v>
      </c>
      <c r="F11" s="31" t="s">
        <v>50</v>
      </c>
      <c r="G11" s="33" t="s">
        <v>51</v>
      </c>
      <c r="H11" s="33" t="s">
        <v>49</v>
      </c>
      <c r="I11" s="33" t="s">
        <v>51</v>
      </c>
      <c r="J11" s="33" t="s">
        <v>49</v>
      </c>
      <c r="K11" s="27"/>
      <c r="L11" s="27"/>
    </row>
    <row r="12" spans="2:12" ht="15" thickBot="1" x14ac:dyDescent="0.35">
      <c r="B12" s="10" t="s">
        <v>11</v>
      </c>
      <c r="C12" s="33" t="s">
        <v>40</v>
      </c>
      <c r="D12" s="30" t="s">
        <v>40</v>
      </c>
      <c r="E12" s="30" t="s">
        <v>40</v>
      </c>
      <c r="F12" s="30" t="s">
        <v>40</v>
      </c>
      <c r="G12" s="30" t="s">
        <v>40</v>
      </c>
      <c r="H12" s="30" t="s">
        <v>40</v>
      </c>
      <c r="I12" s="30" t="s">
        <v>40</v>
      </c>
      <c r="J12" s="30" t="s">
        <v>40</v>
      </c>
      <c r="K12" s="27"/>
      <c r="L12" s="27"/>
    </row>
    <row r="13" spans="2:12" ht="15" thickBot="1" x14ac:dyDescent="0.35">
      <c r="B13" s="10" t="s">
        <v>25</v>
      </c>
      <c r="C13" s="17">
        <v>1</v>
      </c>
      <c r="D13" s="17">
        <v>1</v>
      </c>
      <c r="E13" s="17">
        <v>1</v>
      </c>
      <c r="F13" s="17">
        <v>1</v>
      </c>
      <c r="G13" s="33" t="s">
        <v>27</v>
      </c>
      <c r="H13" s="33" t="s">
        <v>48</v>
      </c>
      <c r="I13" s="33" t="s">
        <v>27</v>
      </c>
      <c r="J13" s="33" t="s">
        <v>48</v>
      </c>
      <c r="K13" s="27"/>
      <c r="L13" s="27"/>
    </row>
    <row r="14" spans="2:12" ht="15" thickBot="1" x14ac:dyDescent="0.35">
      <c r="B14" s="16"/>
      <c r="C14" s="17"/>
      <c r="D14" s="17"/>
      <c r="E14" s="17"/>
      <c r="F14" s="17"/>
      <c r="G14" s="17"/>
      <c r="H14" s="17"/>
      <c r="I14" s="17"/>
      <c r="J14" s="17"/>
      <c r="K14" s="27"/>
      <c r="L14" s="27"/>
    </row>
    <row r="15" spans="2:12" ht="15" thickBot="1" x14ac:dyDescent="0.35">
      <c r="B15" s="6" t="s">
        <v>8</v>
      </c>
      <c r="C15" s="7"/>
      <c r="D15" s="7"/>
      <c r="E15" s="7"/>
      <c r="F15" s="7"/>
      <c r="G15" s="7"/>
      <c r="H15" s="7"/>
      <c r="I15" s="7"/>
      <c r="J15" s="7"/>
      <c r="K15" s="7"/>
      <c r="L15" s="9"/>
    </row>
    <row r="16" spans="2:12" ht="21" thickBot="1" x14ac:dyDescent="0.35">
      <c r="B16" s="47" t="s">
        <v>91</v>
      </c>
      <c r="C16" s="17">
        <v>680</v>
      </c>
      <c r="D16" s="17">
        <v>680</v>
      </c>
      <c r="E16" s="27">
        <v>680</v>
      </c>
      <c r="F16" s="27">
        <v>680</v>
      </c>
      <c r="G16" s="18" t="s">
        <v>53</v>
      </c>
      <c r="H16" s="18" t="s">
        <v>53</v>
      </c>
      <c r="I16" s="18" t="s">
        <v>53</v>
      </c>
      <c r="J16" s="18" t="s">
        <v>53</v>
      </c>
      <c r="K16" s="27" t="s">
        <v>39</v>
      </c>
      <c r="L16" s="27" t="s">
        <v>37</v>
      </c>
    </row>
    <row r="17" spans="2:12" ht="15" thickBot="1" x14ac:dyDescent="0.35">
      <c r="B17" s="47" t="s">
        <v>76</v>
      </c>
      <c r="C17" s="18">
        <v>3200</v>
      </c>
      <c r="D17" s="18">
        <v>3200</v>
      </c>
      <c r="E17" s="18">
        <v>3200</v>
      </c>
      <c r="F17" s="18">
        <v>3200</v>
      </c>
      <c r="G17" s="18" t="s">
        <v>53</v>
      </c>
      <c r="H17" s="18" t="s">
        <v>53</v>
      </c>
      <c r="I17" s="18" t="s">
        <v>53</v>
      </c>
      <c r="J17" s="18" t="s">
        <v>53</v>
      </c>
      <c r="K17" s="35" t="s">
        <v>54</v>
      </c>
      <c r="L17" s="27" t="s">
        <v>37</v>
      </c>
    </row>
    <row r="18" spans="2:12" ht="15" thickBot="1" x14ac:dyDescent="0.35">
      <c r="B18" s="47" t="s">
        <v>77</v>
      </c>
      <c r="C18" s="18">
        <v>3375</v>
      </c>
      <c r="D18" s="18">
        <v>3375</v>
      </c>
      <c r="E18" s="18">
        <v>3375</v>
      </c>
      <c r="F18" s="18">
        <v>3375</v>
      </c>
      <c r="G18" s="18" t="s">
        <v>53</v>
      </c>
      <c r="H18" s="18" t="s">
        <v>53</v>
      </c>
      <c r="I18" s="18" t="s">
        <v>53</v>
      </c>
      <c r="J18" s="18" t="s">
        <v>53</v>
      </c>
      <c r="K18" s="35" t="s">
        <v>54</v>
      </c>
      <c r="L18" s="27" t="s">
        <v>37</v>
      </c>
    </row>
    <row r="19" spans="2:12" ht="15" thickBot="1" x14ac:dyDescent="0.35">
      <c r="B19" s="47" t="s">
        <v>78</v>
      </c>
      <c r="C19" s="18">
        <v>3850</v>
      </c>
      <c r="D19" s="18">
        <v>3850</v>
      </c>
      <c r="E19" s="18">
        <v>3850</v>
      </c>
      <c r="F19" s="18">
        <v>3850</v>
      </c>
      <c r="G19" s="18" t="s">
        <v>53</v>
      </c>
      <c r="H19" s="18" t="s">
        <v>53</v>
      </c>
      <c r="I19" s="18" t="s">
        <v>53</v>
      </c>
      <c r="J19" s="18" t="s">
        <v>53</v>
      </c>
      <c r="K19" s="35" t="s">
        <v>54</v>
      </c>
      <c r="L19" s="27" t="s">
        <v>37</v>
      </c>
    </row>
    <row r="20" spans="2:12" ht="15" thickBot="1" x14ac:dyDescent="0.35">
      <c r="B20" s="47" t="s">
        <v>79</v>
      </c>
      <c r="C20" s="18" t="s">
        <v>40</v>
      </c>
      <c r="D20" s="18" t="s">
        <v>40</v>
      </c>
      <c r="E20" s="18" t="s">
        <v>40</v>
      </c>
      <c r="F20" s="18" t="s">
        <v>40</v>
      </c>
      <c r="G20" s="18" t="s">
        <v>40</v>
      </c>
      <c r="H20" s="18" t="s">
        <v>40</v>
      </c>
      <c r="I20" s="18" t="s">
        <v>40</v>
      </c>
      <c r="J20" s="18" t="s">
        <v>40</v>
      </c>
      <c r="K20" s="27"/>
      <c r="L20" s="27"/>
    </row>
    <row r="21" spans="2:12" ht="15" thickBot="1" x14ac:dyDescent="0.35">
      <c r="B21" s="47" t="s">
        <v>80</v>
      </c>
      <c r="C21" s="18">
        <v>180</v>
      </c>
      <c r="D21" s="18">
        <v>180</v>
      </c>
      <c r="E21" s="18">
        <v>180</v>
      </c>
      <c r="F21" s="18">
        <v>180</v>
      </c>
      <c r="G21" s="18" t="s">
        <v>53</v>
      </c>
      <c r="H21" s="18" t="s">
        <v>53</v>
      </c>
      <c r="I21" s="18" t="s">
        <v>53</v>
      </c>
      <c r="J21" s="18" t="s">
        <v>53</v>
      </c>
      <c r="K21" s="27" t="s">
        <v>58</v>
      </c>
      <c r="L21" s="27" t="s">
        <v>37</v>
      </c>
    </row>
    <row r="22" spans="2:12" ht="15" thickBot="1" x14ac:dyDescent="0.35">
      <c r="B22" s="47" t="s">
        <v>81</v>
      </c>
      <c r="C22" s="18">
        <v>234.5</v>
      </c>
      <c r="D22" s="18">
        <v>234.5</v>
      </c>
      <c r="E22" s="18">
        <v>234.5</v>
      </c>
      <c r="F22" s="18">
        <v>234.5</v>
      </c>
      <c r="G22" s="18" t="s">
        <v>53</v>
      </c>
      <c r="H22" s="18" t="s">
        <v>53</v>
      </c>
      <c r="I22" s="18" t="s">
        <v>53</v>
      </c>
      <c r="J22" s="18" t="s">
        <v>53</v>
      </c>
      <c r="K22" s="35" t="s">
        <v>58</v>
      </c>
      <c r="L22" s="27" t="s">
        <v>37</v>
      </c>
    </row>
    <row r="23" spans="2:12" ht="15" thickBot="1" x14ac:dyDescent="0.35">
      <c r="B23" s="47" t="s">
        <v>82</v>
      </c>
      <c r="C23" s="18">
        <v>250</v>
      </c>
      <c r="D23" s="18">
        <v>250</v>
      </c>
      <c r="E23" s="18">
        <v>250</v>
      </c>
      <c r="F23" s="18">
        <v>250</v>
      </c>
      <c r="G23" s="18" t="s">
        <v>53</v>
      </c>
      <c r="H23" s="18" t="s">
        <v>53</v>
      </c>
      <c r="I23" s="18" t="s">
        <v>53</v>
      </c>
      <c r="J23" s="18" t="s">
        <v>53</v>
      </c>
      <c r="K23" s="35" t="s">
        <v>58</v>
      </c>
      <c r="L23" s="27" t="s">
        <v>37</v>
      </c>
    </row>
    <row r="24" spans="2:12" ht="15" thickBot="1" x14ac:dyDescent="0.35">
      <c r="B24" s="47" t="s">
        <v>83</v>
      </c>
      <c r="C24" s="18">
        <v>370</v>
      </c>
      <c r="D24" s="18">
        <v>370</v>
      </c>
      <c r="E24" s="18">
        <v>370</v>
      </c>
      <c r="F24" s="18">
        <v>370</v>
      </c>
      <c r="G24" s="18" t="s">
        <v>53</v>
      </c>
      <c r="H24" s="18" t="s">
        <v>53</v>
      </c>
      <c r="I24" s="18" t="s">
        <v>53</v>
      </c>
      <c r="J24" s="18" t="s">
        <v>53</v>
      </c>
      <c r="K24" s="35" t="s">
        <v>58</v>
      </c>
      <c r="L24" s="27" t="s">
        <v>37</v>
      </c>
    </row>
    <row r="25" spans="2:12" ht="15" thickBot="1" x14ac:dyDescent="0.35">
      <c r="B25" s="47" t="s">
        <v>84</v>
      </c>
      <c r="C25" s="18">
        <v>540</v>
      </c>
      <c r="D25" s="18">
        <v>540</v>
      </c>
      <c r="E25" s="18">
        <v>540</v>
      </c>
      <c r="F25" s="18">
        <v>540</v>
      </c>
      <c r="G25" s="18" t="s">
        <v>53</v>
      </c>
      <c r="H25" s="18" t="s">
        <v>53</v>
      </c>
      <c r="I25" s="18" t="s">
        <v>53</v>
      </c>
      <c r="J25" s="18" t="s">
        <v>53</v>
      </c>
      <c r="K25" s="35" t="s">
        <v>58</v>
      </c>
      <c r="L25" s="27" t="s">
        <v>37</v>
      </c>
    </row>
    <row r="26" spans="2:12" ht="15" thickBot="1" x14ac:dyDescent="0.35">
      <c r="B26" s="47" t="s">
        <v>85</v>
      </c>
      <c r="C26" s="18">
        <v>955</v>
      </c>
      <c r="D26" s="18">
        <v>955</v>
      </c>
      <c r="E26" s="18">
        <v>955</v>
      </c>
      <c r="F26" s="18">
        <v>955</v>
      </c>
      <c r="G26" s="18" t="s">
        <v>53</v>
      </c>
      <c r="H26" s="18" t="s">
        <v>53</v>
      </c>
      <c r="I26" s="18" t="s">
        <v>53</v>
      </c>
      <c r="J26" s="18" t="s">
        <v>53</v>
      </c>
      <c r="K26" s="35" t="s">
        <v>58</v>
      </c>
      <c r="L26" s="27" t="s">
        <v>37</v>
      </c>
    </row>
    <row r="27" spans="2:12" ht="15" thickBot="1" x14ac:dyDescent="0.35">
      <c r="B27" s="47" t="s">
        <v>86</v>
      </c>
      <c r="C27" s="17" t="s">
        <v>40</v>
      </c>
      <c r="D27" s="27" t="s">
        <v>40</v>
      </c>
      <c r="E27" s="27" t="s">
        <v>40</v>
      </c>
      <c r="F27" s="27" t="s">
        <v>40</v>
      </c>
      <c r="G27" s="42" t="s">
        <v>40</v>
      </c>
      <c r="H27" s="42" t="s">
        <v>40</v>
      </c>
      <c r="I27" s="42" t="s">
        <v>40</v>
      </c>
      <c r="J27" s="42" t="s">
        <v>40</v>
      </c>
      <c r="K27" s="27"/>
      <c r="L27" s="27"/>
    </row>
    <row r="28" spans="2:12" ht="15" thickBot="1" x14ac:dyDescent="0.35">
      <c r="B28" s="47" t="s">
        <v>88</v>
      </c>
      <c r="C28" s="17" t="s">
        <v>40</v>
      </c>
      <c r="D28" s="27" t="s">
        <v>40</v>
      </c>
      <c r="E28" s="27" t="s">
        <v>40</v>
      </c>
      <c r="F28" s="27" t="s">
        <v>40</v>
      </c>
      <c r="G28" s="42" t="s">
        <v>40</v>
      </c>
      <c r="H28" s="42" t="s">
        <v>40</v>
      </c>
      <c r="I28" s="42" t="s">
        <v>40</v>
      </c>
      <c r="J28" s="42" t="s">
        <v>40</v>
      </c>
      <c r="K28" s="27"/>
      <c r="L28" s="27"/>
    </row>
    <row r="29" spans="2:12" ht="15" thickBot="1" x14ac:dyDescent="0.35">
      <c r="B29" s="47" t="s">
        <v>42</v>
      </c>
      <c r="C29" s="18">
        <v>100000</v>
      </c>
      <c r="D29" s="18">
        <v>100000</v>
      </c>
      <c r="E29" s="18">
        <v>100000</v>
      </c>
      <c r="F29" s="18">
        <v>100000</v>
      </c>
      <c r="G29" s="18">
        <v>80000</v>
      </c>
      <c r="H29" s="18">
        <v>120000</v>
      </c>
      <c r="I29" s="18">
        <v>80000</v>
      </c>
      <c r="J29" s="18">
        <v>120000</v>
      </c>
      <c r="K29" s="28" t="s">
        <v>59</v>
      </c>
      <c r="L29" s="27">
        <v>2</v>
      </c>
    </row>
    <row r="30" spans="2:12" ht="15" thickBot="1" x14ac:dyDescent="0.35">
      <c r="B30" s="47" t="s">
        <v>45</v>
      </c>
      <c r="C30" s="18">
        <v>90000</v>
      </c>
      <c r="D30" s="18">
        <v>90000</v>
      </c>
      <c r="E30" s="18">
        <v>90000</v>
      </c>
      <c r="F30" s="18">
        <v>90000</v>
      </c>
      <c r="G30" s="18">
        <v>72000</v>
      </c>
      <c r="H30" s="18">
        <v>108000</v>
      </c>
      <c r="I30" s="18">
        <v>72000</v>
      </c>
      <c r="J30" s="18">
        <v>108000</v>
      </c>
      <c r="K30" s="28" t="s">
        <v>59</v>
      </c>
      <c r="L30" s="27">
        <v>2</v>
      </c>
    </row>
    <row r="31" spans="2:12" ht="15" thickBot="1" x14ac:dyDescent="0.35">
      <c r="B31" s="47" t="s">
        <v>89</v>
      </c>
      <c r="C31" s="48">
        <v>0.75</v>
      </c>
      <c r="D31" s="48">
        <v>0.75</v>
      </c>
      <c r="E31" s="48">
        <v>0.75</v>
      </c>
      <c r="F31" s="48">
        <v>0.75</v>
      </c>
      <c r="G31" s="48">
        <v>0.65</v>
      </c>
      <c r="H31" s="48">
        <v>0.8</v>
      </c>
      <c r="I31" s="48">
        <v>0.65</v>
      </c>
      <c r="J31" s="48">
        <v>0.8</v>
      </c>
      <c r="K31" s="27" t="s">
        <v>19</v>
      </c>
      <c r="L31" s="27">
        <v>2</v>
      </c>
    </row>
    <row r="32" spans="2:12" ht="15" thickBot="1" x14ac:dyDescent="0.35">
      <c r="B32" s="47" t="s">
        <v>90</v>
      </c>
      <c r="C32" s="48">
        <v>0.25</v>
      </c>
      <c r="D32" s="48">
        <v>0.25</v>
      </c>
      <c r="E32" s="48">
        <v>0.25</v>
      </c>
      <c r="F32" s="48">
        <v>0.25</v>
      </c>
      <c r="G32" s="48">
        <v>0.2</v>
      </c>
      <c r="H32" s="48">
        <v>0.35</v>
      </c>
      <c r="I32" s="48">
        <v>0.2</v>
      </c>
      <c r="J32" s="48">
        <v>0.35</v>
      </c>
      <c r="K32" s="27" t="s">
        <v>19</v>
      </c>
      <c r="L32" s="27">
        <v>2</v>
      </c>
    </row>
    <row r="33" spans="1:13" ht="15" thickBot="1" x14ac:dyDescent="0.35">
      <c r="B33" s="47" t="s">
        <v>12</v>
      </c>
      <c r="C33" s="28" t="s">
        <v>40</v>
      </c>
      <c r="D33" s="28" t="s">
        <v>40</v>
      </c>
      <c r="E33" s="28" t="s">
        <v>40</v>
      </c>
      <c r="F33" s="28" t="s">
        <v>40</v>
      </c>
      <c r="G33" s="42" t="s">
        <v>40</v>
      </c>
      <c r="H33" s="42" t="s">
        <v>40</v>
      </c>
      <c r="I33" s="42" t="s">
        <v>40</v>
      </c>
      <c r="J33" s="42" t="s">
        <v>40</v>
      </c>
      <c r="K33" s="28"/>
      <c r="L33" s="28"/>
    </row>
    <row r="34" spans="1:13" ht="15" thickBot="1" x14ac:dyDescent="0.35">
      <c r="B34" s="47" t="s">
        <v>26</v>
      </c>
      <c r="C34" s="28" t="s">
        <v>48</v>
      </c>
      <c r="D34" s="39" t="s">
        <v>48</v>
      </c>
      <c r="E34" s="39" t="s">
        <v>48</v>
      </c>
      <c r="F34" s="39" t="s">
        <v>48</v>
      </c>
      <c r="G34" s="39">
        <v>1</v>
      </c>
      <c r="H34" s="39">
        <v>2</v>
      </c>
      <c r="I34" s="18">
        <v>1</v>
      </c>
      <c r="J34" s="18">
        <v>2</v>
      </c>
      <c r="K34" s="28"/>
      <c r="L34" s="28" t="s">
        <v>46</v>
      </c>
    </row>
    <row r="35" spans="1:13" ht="15" thickBot="1" x14ac:dyDescent="0.35">
      <c r="B35" s="11"/>
      <c r="C35" s="17"/>
      <c r="D35" s="17"/>
      <c r="E35" s="17"/>
      <c r="F35" s="17"/>
      <c r="G35" s="17"/>
      <c r="H35" s="17"/>
      <c r="I35" s="17"/>
      <c r="J35" s="17"/>
      <c r="K35" s="27"/>
      <c r="L35" s="27"/>
    </row>
    <row r="36" spans="1:13" ht="15" thickBot="1" x14ac:dyDescent="0.35">
      <c r="B36" s="6" t="s">
        <v>22</v>
      </c>
      <c r="C36" s="17"/>
      <c r="D36" s="17"/>
      <c r="E36" s="17"/>
      <c r="F36" s="17"/>
      <c r="G36" s="17"/>
      <c r="H36" s="17"/>
      <c r="I36" s="17"/>
      <c r="J36" s="17"/>
      <c r="K36" s="27"/>
      <c r="L36" s="27"/>
    </row>
    <row r="37" spans="1:13" ht="15" thickBot="1" x14ac:dyDescent="0.35">
      <c r="B37" s="47" t="s">
        <v>71</v>
      </c>
      <c r="C37" s="18">
        <v>265000</v>
      </c>
      <c r="D37" s="18">
        <v>265000</v>
      </c>
      <c r="E37" s="18">
        <v>265000</v>
      </c>
      <c r="F37" s="18">
        <v>265000</v>
      </c>
      <c r="G37" s="18">
        <v>212000</v>
      </c>
      <c r="H37" s="18">
        <v>318000</v>
      </c>
      <c r="I37" s="18">
        <v>212000</v>
      </c>
      <c r="J37" s="18">
        <v>318000</v>
      </c>
      <c r="K37" s="18"/>
      <c r="L37" s="18">
        <v>2</v>
      </c>
    </row>
    <row r="38" spans="1:13" ht="15" thickBot="1" x14ac:dyDescent="0.35">
      <c r="B38" s="47" t="s">
        <v>72</v>
      </c>
      <c r="C38" s="18">
        <v>240000</v>
      </c>
      <c r="D38" s="18">
        <v>240000</v>
      </c>
      <c r="E38" s="18">
        <v>240000</v>
      </c>
      <c r="F38" s="18">
        <v>240000</v>
      </c>
      <c r="G38" s="18">
        <v>192000</v>
      </c>
      <c r="H38" s="18">
        <v>288000</v>
      </c>
      <c r="I38" s="18">
        <v>192000</v>
      </c>
      <c r="J38" s="18">
        <v>288000</v>
      </c>
      <c r="K38" s="18"/>
      <c r="L38" s="18">
        <v>2</v>
      </c>
    </row>
    <row r="39" spans="1:13" x14ac:dyDescent="0.3">
      <c r="B39" s="43"/>
      <c r="C39" s="44"/>
      <c r="D39" s="44"/>
      <c r="E39" s="44"/>
      <c r="F39" s="44"/>
      <c r="G39" s="44"/>
      <c r="H39" s="44"/>
      <c r="I39" s="44"/>
      <c r="J39" s="44"/>
      <c r="K39" s="44"/>
      <c r="L39" s="44"/>
    </row>
    <row r="40" spans="1:13" x14ac:dyDescent="0.3">
      <c r="B40" s="3" t="s">
        <v>21</v>
      </c>
    </row>
    <row r="41" spans="1:13" x14ac:dyDescent="0.3">
      <c r="A41" s="23">
        <v>1</v>
      </c>
      <c r="B41" s="23" t="s">
        <v>31</v>
      </c>
    </row>
    <row r="42" spans="1:13" x14ac:dyDescent="0.3">
      <c r="A42" s="23">
        <v>2</v>
      </c>
      <c r="B42" s="23" t="s">
        <v>32</v>
      </c>
    </row>
    <row r="43" spans="1:13" x14ac:dyDescent="0.3">
      <c r="A43" s="23">
        <v>3</v>
      </c>
      <c r="B43" s="23" t="s">
        <v>38</v>
      </c>
      <c r="C43" s="2"/>
      <c r="D43" s="2"/>
      <c r="E43" s="2"/>
      <c r="F43" s="2"/>
      <c r="G43" s="2"/>
      <c r="H43" s="2"/>
      <c r="I43" s="2"/>
      <c r="J43" s="2"/>
      <c r="K43" s="2"/>
      <c r="L43" s="2"/>
      <c r="M43" s="2"/>
    </row>
    <row r="44" spans="1:13" x14ac:dyDescent="0.3">
      <c r="A44" s="23">
        <v>4</v>
      </c>
      <c r="B44" s="23" t="s">
        <v>47</v>
      </c>
      <c r="C44" s="2"/>
      <c r="D44" s="2"/>
      <c r="E44" s="2"/>
      <c r="F44" s="2"/>
      <c r="G44" s="2"/>
      <c r="H44" s="2"/>
      <c r="I44" s="2"/>
      <c r="J44" s="2"/>
      <c r="K44" s="2"/>
      <c r="L44" s="2"/>
      <c r="M44" s="2"/>
    </row>
    <row r="45" spans="1:13" x14ac:dyDescent="0.3">
      <c r="C45" s="141"/>
      <c r="D45" s="141"/>
      <c r="E45" s="141"/>
      <c r="F45" s="141"/>
      <c r="G45" s="141"/>
      <c r="H45" s="141"/>
      <c r="I45" s="141"/>
      <c r="J45" s="141"/>
      <c r="K45" s="141"/>
      <c r="L45" s="141"/>
      <c r="M45" s="141"/>
    </row>
    <row r="46" spans="1:13" x14ac:dyDescent="0.3">
      <c r="B46" s="3" t="s">
        <v>13</v>
      </c>
      <c r="C46" s="173"/>
      <c r="D46" s="154"/>
      <c r="E46" s="154"/>
      <c r="F46" s="154"/>
      <c r="G46" s="154"/>
      <c r="H46" s="154"/>
      <c r="I46" s="154"/>
      <c r="J46" s="154"/>
      <c r="K46" s="154"/>
      <c r="L46" s="154"/>
      <c r="M46" s="154"/>
    </row>
    <row r="47" spans="1:13" x14ac:dyDescent="0.3">
      <c r="A47" s="1" t="s">
        <v>14</v>
      </c>
      <c r="B47" s="36" t="s">
        <v>28</v>
      </c>
      <c r="C47" s="15"/>
      <c r="D47" s="15"/>
      <c r="E47" s="15"/>
      <c r="F47" s="15"/>
      <c r="G47" s="15"/>
      <c r="H47" s="15"/>
      <c r="I47" s="15"/>
      <c r="J47" s="15"/>
      <c r="K47" s="15"/>
      <c r="L47" s="15"/>
      <c r="M47" s="15"/>
    </row>
    <row r="48" spans="1:13" x14ac:dyDescent="0.3">
      <c r="A48" s="1" t="s">
        <v>15</v>
      </c>
      <c r="B48" s="36" t="s">
        <v>30</v>
      </c>
      <c r="C48" s="15"/>
      <c r="D48" s="15"/>
      <c r="E48" s="15"/>
      <c r="F48" s="15"/>
      <c r="G48" s="15"/>
      <c r="H48" s="15"/>
      <c r="I48" s="15"/>
      <c r="J48" s="15"/>
      <c r="K48" s="15"/>
      <c r="L48" s="15"/>
      <c r="M48" s="15"/>
    </row>
    <row r="49" spans="1:13" ht="34.200000000000003" x14ac:dyDescent="0.3">
      <c r="A49" s="1" t="s">
        <v>16</v>
      </c>
      <c r="B49" s="37" t="s">
        <v>36</v>
      </c>
      <c r="C49" s="15"/>
      <c r="D49" s="15"/>
      <c r="E49" s="15"/>
      <c r="F49" s="15"/>
      <c r="G49" s="15"/>
      <c r="H49" s="15"/>
      <c r="I49" s="15"/>
      <c r="J49" s="15"/>
      <c r="K49" s="15"/>
      <c r="L49" s="15"/>
      <c r="M49" s="15"/>
    </row>
    <row r="50" spans="1:13" ht="45.6" x14ac:dyDescent="0.3">
      <c r="A50" s="1" t="s">
        <v>17</v>
      </c>
      <c r="B50" s="38" t="s">
        <v>52</v>
      </c>
      <c r="C50" s="15"/>
      <c r="D50" s="15"/>
      <c r="E50" s="15"/>
      <c r="F50" s="15"/>
      <c r="G50" s="15"/>
      <c r="H50" s="15"/>
      <c r="I50" s="15"/>
      <c r="J50" s="15"/>
      <c r="K50" s="15"/>
      <c r="L50" s="15"/>
      <c r="M50" s="15"/>
    </row>
    <row r="51" spans="1:13" ht="34.200000000000003" x14ac:dyDescent="0.3">
      <c r="A51" s="1" t="s">
        <v>18</v>
      </c>
      <c r="B51" s="37" t="s">
        <v>56</v>
      </c>
    </row>
    <row r="52" spans="1:13" x14ac:dyDescent="0.3">
      <c r="A52" s="1" t="s">
        <v>19</v>
      </c>
      <c r="B52" s="37" t="s">
        <v>57</v>
      </c>
    </row>
    <row r="53" spans="1:13" ht="68.400000000000006" x14ac:dyDescent="0.3">
      <c r="A53" s="1" t="s">
        <v>43</v>
      </c>
      <c r="B53" s="37" t="s">
        <v>60</v>
      </c>
    </row>
    <row r="54" spans="1:13" ht="57" x14ac:dyDescent="0.3">
      <c r="A54" s="1" t="s">
        <v>55</v>
      </c>
      <c r="B54" s="37" t="s">
        <v>67</v>
      </c>
    </row>
    <row r="55" spans="1:13" ht="45.6" x14ac:dyDescent="0.3">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hyperlinks>
    <hyperlink ref="C2" location="INDEX" display="Energy Transport District Heating Distribution, New Area Low Temperature"/>
  </hyperlinks>
  <pageMargins left="0.7" right="0.7" top="0.75" bottom="0.75" header="0.3" footer="0.3"/>
  <pageSetup paperSize="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T62"/>
  <sheetViews>
    <sheetView zoomScale="85" zoomScaleNormal="85" workbookViewId="0">
      <selection activeCell="B2" sqref="B2"/>
    </sheetView>
  </sheetViews>
  <sheetFormatPr defaultColWidth="9.21875" defaultRowHeight="14.4" x14ac:dyDescent="0.3"/>
  <cols>
    <col min="1" max="1" width="2.21875" style="4" bestFit="1" customWidth="1"/>
    <col min="2" max="2" width="42.77734375" style="4" customWidth="1"/>
    <col min="3" max="3" width="10" style="4" bestFit="1" customWidth="1"/>
    <col min="4" max="5" width="9.21875" style="4"/>
    <col min="6" max="7" width="10" style="4" bestFit="1" customWidth="1"/>
    <col min="8" max="9" width="9.21875" style="4"/>
    <col min="10" max="10" width="9.21875" style="4" customWidth="1"/>
    <col min="11" max="11" width="10.44140625" style="4" hidden="1" customWidth="1"/>
    <col min="12" max="12" width="0.77734375" style="4" customWidth="1"/>
    <col min="13" max="13" width="5.77734375" style="4" customWidth="1"/>
    <col min="14" max="14" width="7" style="4" customWidth="1"/>
    <col min="15" max="15" width="7.77734375" style="4" customWidth="1"/>
    <col min="16" max="16" width="7.21875" style="4" customWidth="1"/>
    <col min="17" max="17" width="7.44140625" style="4" customWidth="1"/>
    <col min="18" max="18" width="7.21875" style="4" customWidth="1"/>
    <col min="19" max="19" width="7.77734375" style="4" customWidth="1"/>
    <col min="20" max="20" width="8.21875" style="4" customWidth="1"/>
    <col min="21" max="22" width="5.77734375" style="4" customWidth="1"/>
    <col min="23" max="16384" width="9.21875" style="4"/>
  </cols>
  <sheetData>
    <row r="1" spans="2:20" ht="24" customHeight="1" thickBot="1" x14ac:dyDescent="0.35">
      <c r="B1" s="53"/>
    </row>
    <row r="2" spans="2:20" ht="15.75" customHeight="1" thickBot="1" x14ac:dyDescent="0.35">
      <c r="B2" s="5" t="s">
        <v>0</v>
      </c>
      <c r="C2" s="160" t="s">
        <v>408</v>
      </c>
      <c r="D2" s="160"/>
      <c r="E2" s="160"/>
      <c r="F2" s="160"/>
      <c r="G2" s="160"/>
      <c r="H2" s="160"/>
      <c r="I2" s="160"/>
      <c r="J2" s="160"/>
      <c r="K2" s="161"/>
      <c r="M2" s="97"/>
      <c r="N2" s="95"/>
      <c r="O2" s="95"/>
      <c r="P2" s="95"/>
      <c r="Q2" s="95"/>
      <c r="R2" s="95"/>
      <c r="S2" s="95"/>
      <c r="T2" s="95"/>
    </row>
    <row r="3" spans="2:20" ht="12.75" customHeight="1" x14ac:dyDescent="0.3">
      <c r="B3" s="162"/>
      <c r="C3" s="164">
        <v>2020</v>
      </c>
      <c r="D3" s="164">
        <v>2030</v>
      </c>
      <c r="E3" s="164">
        <v>2050</v>
      </c>
      <c r="F3" s="166" t="s">
        <v>1</v>
      </c>
      <c r="G3" s="167"/>
      <c r="H3" s="166" t="s">
        <v>2</v>
      </c>
      <c r="I3" s="167"/>
      <c r="J3" s="164" t="s">
        <v>3</v>
      </c>
      <c r="K3" s="164" t="s">
        <v>4</v>
      </c>
      <c r="M3" s="95"/>
      <c r="N3" s="95"/>
      <c r="O3" s="95"/>
      <c r="P3" s="95"/>
      <c r="Q3" s="95"/>
      <c r="R3" s="95"/>
      <c r="S3" s="95"/>
      <c r="T3" s="95"/>
    </row>
    <row r="4" spans="2:20" ht="14.25" customHeight="1" thickBot="1" x14ac:dyDescent="0.35">
      <c r="B4" s="163"/>
      <c r="C4" s="165"/>
      <c r="D4" s="165"/>
      <c r="E4" s="165"/>
      <c r="F4" s="168"/>
      <c r="G4" s="169"/>
      <c r="H4" s="168"/>
      <c r="I4" s="169"/>
      <c r="J4" s="165"/>
      <c r="K4" s="165"/>
      <c r="Q4" s="95"/>
    </row>
    <row r="5" spans="2:20" ht="15" thickBot="1" x14ac:dyDescent="0.35">
      <c r="B5" s="6" t="s">
        <v>5</v>
      </c>
      <c r="C5" s="7"/>
      <c r="D5" s="7"/>
      <c r="E5" s="7"/>
      <c r="F5" s="8" t="s">
        <v>6</v>
      </c>
      <c r="G5" s="8" t="s">
        <v>7</v>
      </c>
      <c r="H5" s="8" t="s">
        <v>6</v>
      </c>
      <c r="I5" s="8" t="s">
        <v>7</v>
      </c>
      <c r="J5" s="7"/>
      <c r="K5" s="9"/>
    </row>
    <row r="6" spans="2:20" ht="15" thickBot="1" x14ac:dyDescent="0.35">
      <c r="B6" s="123" t="s">
        <v>308</v>
      </c>
      <c r="C6" s="94">
        <v>7.5</v>
      </c>
      <c r="D6" s="94">
        <v>7</v>
      </c>
      <c r="E6" s="94">
        <v>6.3</v>
      </c>
      <c r="F6" s="94">
        <v>6.2</v>
      </c>
      <c r="G6" s="94">
        <v>12.3</v>
      </c>
      <c r="H6" s="94">
        <v>5.5</v>
      </c>
      <c r="I6" s="94">
        <v>10.3</v>
      </c>
      <c r="J6" s="124" t="s">
        <v>14</v>
      </c>
      <c r="K6" s="124"/>
    </row>
    <row r="7" spans="2:20" ht="15" thickBot="1" x14ac:dyDescent="0.35">
      <c r="B7" s="123" t="s">
        <v>309</v>
      </c>
      <c r="C7" s="94">
        <v>6.4</v>
      </c>
      <c r="D7" s="94">
        <v>5.9</v>
      </c>
      <c r="E7" s="94">
        <v>5.3</v>
      </c>
      <c r="F7" s="94">
        <v>5.2</v>
      </c>
      <c r="G7" s="94">
        <v>10.4</v>
      </c>
      <c r="H7" s="94">
        <v>4.5999999999999996</v>
      </c>
      <c r="I7" s="94">
        <v>8.6999999999999993</v>
      </c>
      <c r="J7" s="124" t="s">
        <v>14</v>
      </c>
      <c r="K7" s="124"/>
    </row>
    <row r="8" spans="2:20" ht="15" thickBot="1" x14ac:dyDescent="0.35">
      <c r="B8" s="123" t="s">
        <v>310</v>
      </c>
      <c r="C8" s="94">
        <v>5.0999999999999996</v>
      </c>
      <c r="D8" s="94">
        <v>4.7</v>
      </c>
      <c r="E8" s="94">
        <v>4.2</v>
      </c>
      <c r="F8" s="94">
        <v>4.0999999999999996</v>
      </c>
      <c r="G8" s="94">
        <v>8.3000000000000007</v>
      </c>
      <c r="H8" s="94">
        <v>3.7</v>
      </c>
      <c r="I8" s="94">
        <v>6.9</v>
      </c>
      <c r="J8" s="124" t="s">
        <v>14</v>
      </c>
      <c r="K8" s="124"/>
    </row>
    <row r="9" spans="2:20" ht="15" thickBot="1" x14ac:dyDescent="0.35">
      <c r="B9" s="123" t="s">
        <v>311</v>
      </c>
      <c r="C9" s="94">
        <v>3.8</v>
      </c>
      <c r="D9" s="94">
        <v>3.5</v>
      </c>
      <c r="E9" s="94">
        <v>3.1</v>
      </c>
      <c r="F9" s="94">
        <v>3.1</v>
      </c>
      <c r="G9" s="94">
        <v>6.2</v>
      </c>
      <c r="H9" s="94">
        <v>2.7</v>
      </c>
      <c r="I9" s="94">
        <v>5.2</v>
      </c>
      <c r="J9" s="124" t="s">
        <v>14</v>
      </c>
      <c r="K9" s="124"/>
    </row>
    <row r="10" spans="2:20" ht="15" thickBot="1" x14ac:dyDescent="0.35">
      <c r="B10" s="123" t="s">
        <v>312</v>
      </c>
      <c r="C10" s="94">
        <v>2.7</v>
      </c>
      <c r="D10" s="94">
        <v>2.5</v>
      </c>
      <c r="E10" s="94">
        <v>2.2000000000000002</v>
      </c>
      <c r="F10" s="94">
        <v>2.2000000000000002</v>
      </c>
      <c r="G10" s="94">
        <v>4.3</v>
      </c>
      <c r="H10" s="94">
        <v>1.9</v>
      </c>
      <c r="I10" s="94">
        <v>3.6</v>
      </c>
      <c r="J10" s="124" t="s">
        <v>14</v>
      </c>
      <c r="K10" s="124"/>
    </row>
    <row r="11" spans="2:20" ht="15" thickBot="1" x14ac:dyDescent="0.35">
      <c r="B11" s="123" t="s">
        <v>313</v>
      </c>
      <c r="C11" s="126">
        <v>2.1</v>
      </c>
      <c r="D11" s="94">
        <v>1.9</v>
      </c>
      <c r="E11" s="94">
        <v>1.7</v>
      </c>
      <c r="F11" s="94">
        <v>1.7</v>
      </c>
      <c r="G11" s="94">
        <v>3.4</v>
      </c>
      <c r="H11" s="94">
        <v>1.5</v>
      </c>
      <c r="I11" s="94">
        <v>2.8</v>
      </c>
      <c r="J11" s="124" t="s">
        <v>14</v>
      </c>
      <c r="K11" s="124"/>
    </row>
    <row r="12" spans="2:20" ht="15" thickBot="1" x14ac:dyDescent="0.35">
      <c r="B12" s="123" t="s">
        <v>314</v>
      </c>
      <c r="C12" s="127">
        <v>1.5</v>
      </c>
      <c r="D12" s="127">
        <v>1.4</v>
      </c>
      <c r="E12" s="127">
        <v>1.3</v>
      </c>
      <c r="F12" s="127">
        <v>1.3</v>
      </c>
      <c r="G12" s="127">
        <v>2.5</v>
      </c>
      <c r="H12" s="127">
        <v>1.1000000000000001</v>
      </c>
      <c r="I12" s="127">
        <v>2.1</v>
      </c>
      <c r="J12" s="124" t="s">
        <v>14</v>
      </c>
      <c r="K12" s="124"/>
    </row>
    <row r="13" spans="2:20" ht="15" thickBot="1" x14ac:dyDescent="0.35">
      <c r="B13" s="123" t="s">
        <v>315</v>
      </c>
      <c r="C13" s="126">
        <v>2.1</v>
      </c>
      <c r="D13" s="127">
        <v>1.6800000000000002</v>
      </c>
      <c r="E13" s="127">
        <v>1.47</v>
      </c>
      <c r="F13" s="127">
        <v>1.47</v>
      </c>
      <c r="G13" s="127">
        <v>3.7</v>
      </c>
      <c r="H13" s="127">
        <v>0.9</v>
      </c>
      <c r="I13" s="127">
        <v>2.5</v>
      </c>
      <c r="J13" s="124" t="s">
        <v>15</v>
      </c>
      <c r="K13" s="124"/>
      <c r="Q13" s="95"/>
    </row>
    <row r="14" spans="2:20" ht="15" thickBot="1" x14ac:dyDescent="0.35">
      <c r="B14" s="123"/>
      <c r="C14" s="127"/>
      <c r="D14" s="93"/>
      <c r="E14" s="93"/>
      <c r="F14" s="93"/>
      <c r="G14" s="93"/>
      <c r="H14" s="93"/>
      <c r="I14" s="93"/>
      <c r="J14" s="124"/>
      <c r="K14" s="124"/>
      <c r="N14" s="95"/>
      <c r="O14" s="95"/>
      <c r="P14" s="95"/>
      <c r="Q14" s="95"/>
      <c r="R14" s="95"/>
      <c r="S14" s="95"/>
      <c r="T14" s="95"/>
    </row>
    <row r="15" spans="2:20" ht="15" customHeight="1" thickBot="1" x14ac:dyDescent="0.35">
      <c r="B15" s="123" t="s">
        <v>10</v>
      </c>
      <c r="C15" s="124">
        <v>50</v>
      </c>
      <c r="D15" s="124">
        <v>50</v>
      </c>
      <c r="E15" s="124">
        <v>50</v>
      </c>
      <c r="F15" s="124">
        <v>45</v>
      </c>
      <c r="G15" s="124">
        <v>55</v>
      </c>
      <c r="H15" s="124">
        <v>45</v>
      </c>
      <c r="I15" s="124">
        <v>55</v>
      </c>
      <c r="J15" s="124"/>
      <c r="K15" s="124"/>
      <c r="N15" s="95"/>
      <c r="O15" s="95"/>
      <c r="P15" s="95"/>
      <c r="Q15" s="95"/>
      <c r="R15" s="95"/>
      <c r="S15" s="95"/>
      <c r="T15" s="95"/>
    </row>
    <row r="16" spans="2:20" ht="15" thickBot="1" x14ac:dyDescent="0.35">
      <c r="B16" s="123" t="s">
        <v>25</v>
      </c>
      <c r="C16" s="124">
        <v>1</v>
      </c>
      <c r="D16" s="124">
        <v>1</v>
      </c>
      <c r="E16" s="124">
        <v>1</v>
      </c>
      <c r="F16" s="124">
        <v>0.5</v>
      </c>
      <c r="G16" s="124">
        <v>2</v>
      </c>
      <c r="H16" s="124">
        <v>0.5</v>
      </c>
      <c r="I16" s="124">
        <v>2</v>
      </c>
      <c r="J16" s="124"/>
      <c r="K16" s="124"/>
      <c r="M16" s="95"/>
    </row>
    <row r="17" spans="2:20" ht="15" thickBot="1" x14ac:dyDescent="0.35">
      <c r="B17" s="6" t="s">
        <v>8</v>
      </c>
      <c r="C17" s="7"/>
      <c r="D17" s="7"/>
      <c r="E17" s="7"/>
      <c r="F17" s="7"/>
      <c r="G17" s="7"/>
      <c r="H17" s="7"/>
      <c r="I17" s="7"/>
      <c r="J17" s="7"/>
      <c r="K17" s="9"/>
      <c r="M17" s="95"/>
    </row>
    <row r="18" spans="2:20" ht="15" thickBot="1" x14ac:dyDescent="0.35">
      <c r="B18" s="58" t="s">
        <v>118</v>
      </c>
      <c r="C18" s="7"/>
      <c r="D18" s="7"/>
      <c r="E18" s="7"/>
      <c r="F18" s="7"/>
      <c r="G18" s="7"/>
      <c r="H18" s="7"/>
      <c r="I18" s="7"/>
      <c r="J18" s="7"/>
      <c r="K18" s="9"/>
    </row>
    <row r="19" spans="2:20" ht="15" customHeight="1" thickBot="1" x14ac:dyDescent="0.35">
      <c r="B19" s="120" t="s">
        <v>316</v>
      </c>
      <c r="C19" s="94">
        <v>4.0999999999999996</v>
      </c>
      <c r="D19" s="94">
        <v>3.9</v>
      </c>
      <c r="E19" s="94">
        <v>3.7</v>
      </c>
      <c r="F19" s="94">
        <v>3.7</v>
      </c>
      <c r="G19" s="94">
        <v>5.2</v>
      </c>
      <c r="H19" s="94">
        <v>3.3</v>
      </c>
      <c r="I19" s="94">
        <v>4.7</v>
      </c>
      <c r="J19" s="124" t="s">
        <v>16</v>
      </c>
      <c r="K19" s="124"/>
      <c r="N19" s="128"/>
      <c r="O19" s="128"/>
      <c r="P19" s="128"/>
      <c r="Q19" s="128"/>
      <c r="R19" s="128"/>
      <c r="S19" s="128"/>
      <c r="T19" s="128"/>
    </row>
    <row r="20" spans="2:20" ht="14.25" customHeight="1" thickBot="1" x14ac:dyDescent="0.35">
      <c r="B20" s="120" t="s">
        <v>115</v>
      </c>
      <c r="C20" s="94">
        <v>1.8</v>
      </c>
      <c r="D20" s="94">
        <v>1.7</v>
      </c>
      <c r="E20" s="94">
        <v>1.6</v>
      </c>
      <c r="F20" s="94">
        <v>1.6</v>
      </c>
      <c r="G20" s="94">
        <v>2.2999999999999998</v>
      </c>
      <c r="H20" s="94">
        <v>1.5</v>
      </c>
      <c r="I20" s="94">
        <v>2.1</v>
      </c>
      <c r="J20" s="124" t="s">
        <v>16</v>
      </c>
      <c r="K20" s="124"/>
      <c r="N20" s="128"/>
      <c r="O20" s="128"/>
      <c r="P20" s="128"/>
      <c r="Q20" s="128"/>
      <c r="R20" s="128"/>
      <c r="S20" s="128"/>
      <c r="T20" s="128"/>
    </row>
    <row r="21" spans="2:20" ht="15" thickBot="1" x14ac:dyDescent="0.35">
      <c r="B21" s="120" t="s">
        <v>114</v>
      </c>
      <c r="C21" s="94">
        <v>1.1000000000000001</v>
      </c>
      <c r="D21" s="94">
        <v>1.1000000000000001</v>
      </c>
      <c r="E21" s="94">
        <v>1</v>
      </c>
      <c r="F21" s="94">
        <v>1</v>
      </c>
      <c r="G21" s="94">
        <v>1.4</v>
      </c>
      <c r="H21" s="94">
        <v>0.9</v>
      </c>
      <c r="I21" s="94">
        <v>1.3</v>
      </c>
      <c r="J21" s="124" t="s">
        <v>16</v>
      </c>
      <c r="K21" s="124"/>
      <c r="N21" s="128"/>
      <c r="O21" s="128"/>
      <c r="P21" s="128"/>
      <c r="Q21" s="128"/>
      <c r="R21" s="128"/>
      <c r="S21" s="128"/>
      <c r="T21" s="128"/>
    </row>
    <row r="22" spans="2:20" ht="15" thickBot="1" x14ac:dyDescent="0.35">
      <c r="B22" s="120" t="s">
        <v>112</v>
      </c>
      <c r="C22" s="94">
        <v>0.8</v>
      </c>
      <c r="D22" s="94">
        <v>0.7</v>
      </c>
      <c r="E22" s="94">
        <v>0.7</v>
      </c>
      <c r="F22" s="94">
        <v>0.7</v>
      </c>
      <c r="G22" s="94">
        <v>0.9</v>
      </c>
      <c r="H22" s="94">
        <v>0.6</v>
      </c>
      <c r="I22" s="94">
        <v>0.9</v>
      </c>
      <c r="J22" s="124" t="s">
        <v>16</v>
      </c>
      <c r="K22" s="124"/>
      <c r="N22" s="128"/>
      <c r="O22" s="128"/>
      <c r="P22" s="128"/>
      <c r="Q22" s="128"/>
      <c r="R22" s="128"/>
      <c r="S22" s="128"/>
      <c r="T22" s="128"/>
    </row>
    <row r="23" spans="2:20" ht="15" thickBot="1" x14ac:dyDescent="0.35">
      <c r="B23" s="120" t="s">
        <v>317</v>
      </c>
      <c r="C23" s="94">
        <v>0.4</v>
      </c>
      <c r="D23" s="94">
        <v>0.4</v>
      </c>
      <c r="E23" s="94">
        <v>0.4</v>
      </c>
      <c r="F23" s="94">
        <v>0.4</v>
      </c>
      <c r="G23" s="94">
        <v>0.5</v>
      </c>
      <c r="H23" s="94">
        <v>0.4</v>
      </c>
      <c r="I23" s="94">
        <v>0.5</v>
      </c>
      <c r="J23" s="124" t="s">
        <v>16</v>
      </c>
      <c r="K23" s="124"/>
      <c r="N23" s="128"/>
      <c r="O23" s="128"/>
      <c r="P23" s="128"/>
      <c r="Q23" s="128"/>
      <c r="R23" s="128"/>
      <c r="S23" s="128"/>
      <c r="T23" s="128"/>
    </row>
    <row r="24" spans="2:20" ht="15" thickBot="1" x14ac:dyDescent="0.35">
      <c r="B24" s="120" t="s">
        <v>318</v>
      </c>
      <c r="C24" s="94">
        <v>0.23</v>
      </c>
      <c r="D24" s="94">
        <v>0.2</v>
      </c>
      <c r="E24" s="94">
        <v>0.2</v>
      </c>
      <c r="F24" s="94">
        <v>0.2</v>
      </c>
      <c r="G24" s="94">
        <v>0.2</v>
      </c>
      <c r="H24" s="94">
        <v>0.2</v>
      </c>
      <c r="I24" s="94">
        <v>0.2</v>
      </c>
      <c r="J24" s="124" t="s">
        <v>16</v>
      </c>
      <c r="K24" s="124"/>
      <c r="N24" s="128"/>
      <c r="O24" s="128"/>
      <c r="P24" s="128"/>
      <c r="Q24" s="128"/>
      <c r="R24" s="128"/>
      <c r="S24" s="128"/>
      <c r="T24" s="128"/>
    </row>
    <row r="25" spans="2:20" ht="15" thickBot="1" x14ac:dyDescent="0.35">
      <c r="B25" s="120" t="s">
        <v>283</v>
      </c>
      <c r="C25" s="24" t="s">
        <v>319</v>
      </c>
      <c r="D25" s="91" t="s">
        <v>319</v>
      </c>
      <c r="E25" s="91" t="s">
        <v>319</v>
      </c>
      <c r="F25" s="24">
        <v>75</v>
      </c>
      <c r="G25" s="24">
        <v>80</v>
      </c>
      <c r="H25" s="24">
        <v>70</v>
      </c>
      <c r="I25" s="24">
        <v>80</v>
      </c>
      <c r="J25" s="124" t="s">
        <v>17</v>
      </c>
      <c r="K25" s="124"/>
    </row>
    <row r="26" spans="2:20" ht="15" thickBot="1" x14ac:dyDescent="0.35">
      <c r="B26" s="120" t="s">
        <v>282</v>
      </c>
      <c r="C26" s="24" t="s">
        <v>320</v>
      </c>
      <c r="D26" s="91" t="s">
        <v>320</v>
      </c>
      <c r="E26" s="91" t="s">
        <v>320</v>
      </c>
      <c r="F26" s="24">
        <v>20</v>
      </c>
      <c r="G26" s="24">
        <v>25</v>
      </c>
      <c r="H26" s="24">
        <v>20</v>
      </c>
      <c r="I26" s="24">
        <v>30</v>
      </c>
      <c r="J26" s="124" t="s">
        <v>17</v>
      </c>
      <c r="K26" s="124"/>
    </row>
    <row r="27" spans="2:20" ht="15" thickBot="1" x14ac:dyDescent="0.35">
      <c r="B27" s="120" t="s">
        <v>321</v>
      </c>
      <c r="C27" s="94">
        <v>0.51</v>
      </c>
      <c r="D27" s="92">
        <v>0.25</v>
      </c>
      <c r="E27" s="94">
        <v>0.1875</v>
      </c>
      <c r="F27" s="94">
        <v>0.2</v>
      </c>
      <c r="G27" s="94">
        <v>1</v>
      </c>
      <c r="H27" s="94">
        <v>0.11</v>
      </c>
      <c r="I27" s="94">
        <v>1</v>
      </c>
      <c r="J27" s="124" t="s">
        <v>18</v>
      </c>
      <c r="K27" s="124"/>
    </row>
    <row r="28" spans="2:20" ht="15" thickBot="1" x14ac:dyDescent="0.35">
      <c r="B28" s="120" t="s">
        <v>322</v>
      </c>
      <c r="C28" s="124">
        <v>0</v>
      </c>
      <c r="D28" s="124">
        <v>0</v>
      </c>
      <c r="E28" s="124">
        <v>0</v>
      </c>
      <c r="F28" s="24"/>
      <c r="G28" s="24"/>
      <c r="H28" s="24"/>
      <c r="I28" s="24"/>
      <c r="J28" s="124"/>
      <c r="K28" s="124"/>
    </row>
    <row r="29" spans="2:20" ht="15" thickBot="1" x14ac:dyDescent="0.35">
      <c r="B29" s="11"/>
      <c r="C29" s="124"/>
      <c r="D29" s="124"/>
      <c r="E29" s="124"/>
      <c r="F29" s="124"/>
      <c r="G29" s="124"/>
      <c r="H29" s="124"/>
      <c r="I29" s="124"/>
      <c r="J29" s="124"/>
      <c r="K29" s="124"/>
    </row>
    <row r="30" spans="2:20" ht="15" thickBot="1" x14ac:dyDescent="0.35">
      <c r="B30" s="6" t="s">
        <v>22</v>
      </c>
      <c r="C30" s="124"/>
      <c r="D30" s="124"/>
      <c r="E30" s="124"/>
      <c r="F30" s="124"/>
      <c r="G30" s="124"/>
      <c r="H30" s="124"/>
      <c r="I30" s="124"/>
      <c r="J30" s="124"/>
      <c r="K30" s="124"/>
    </row>
    <row r="31" spans="2:20" ht="15" thickBot="1" x14ac:dyDescent="0.35">
      <c r="B31" s="11"/>
      <c r="C31" s="124"/>
      <c r="D31" s="124"/>
      <c r="E31" s="124"/>
      <c r="F31" s="124"/>
      <c r="G31" s="124"/>
      <c r="H31" s="124"/>
      <c r="I31" s="124"/>
      <c r="J31" s="124"/>
      <c r="K31" s="124"/>
    </row>
    <row r="32" spans="2:20" ht="15" thickBot="1" x14ac:dyDescent="0.35">
      <c r="B32" s="123"/>
      <c r="C32" s="124"/>
      <c r="D32" s="124"/>
      <c r="E32" s="124"/>
      <c r="F32" s="124"/>
      <c r="G32" s="124"/>
      <c r="H32" s="124"/>
      <c r="I32" s="124"/>
      <c r="J32" s="124"/>
      <c r="K32" s="124"/>
    </row>
    <row r="33" spans="1:12" x14ac:dyDescent="0.3">
      <c r="B33" s="3" t="s">
        <v>21</v>
      </c>
    </row>
    <row r="34" spans="1:12" x14ac:dyDescent="0.3">
      <c r="A34" s="1"/>
      <c r="B34" s="141"/>
      <c r="C34" s="141"/>
      <c r="D34" s="141"/>
      <c r="E34" s="141"/>
      <c r="F34" s="141"/>
      <c r="G34" s="141"/>
      <c r="H34" s="141"/>
      <c r="I34" s="141"/>
      <c r="J34" s="141"/>
      <c r="K34" s="141"/>
    </row>
    <row r="35" spans="1:12" x14ac:dyDescent="0.3">
      <c r="A35" s="1"/>
      <c r="B35" s="141"/>
      <c r="C35" s="141"/>
      <c r="D35" s="141"/>
      <c r="E35" s="141"/>
      <c r="F35" s="141"/>
      <c r="G35" s="141"/>
      <c r="H35" s="141"/>
      <c r="I35" s="141"/>
      <c r="J35" s="141"/>
      <c r="K35" s="141"/>
    </row>
    <row r="36" spans="1:12" x14ac:dyDescent="0.3">
      <c r="A36" s="1"/>
      <c r="B36" s="3" t="s">
        <v>13</v>
      </c>
      <c r="C36" s="2"/>
      <c r="D36" s="2"/>
      <c r="E36" s="2"/>
      <c r="F36" s="2"/>
      <c r="G36" s="2"/>
      <c r="H36" s="2"/>
      <c r="I36" s="2"/>
      <c r="J36" s="2"/>
      <c r="K36" s="2"/>
      <c r="L36" s="2"/>
    </row>
    <row r="37" spans="1:12" s="89" customFormat="1" ht="15" customHeight="1" x14ac:dyDescent="0.3">
      <c r="A37" s="29" t="s">
        <v>14</v>
      </c>
      <c r="B37" s="174" t="s">
        <v>323</v>
      </c>
      <c r="C37" s="174"/>
      <c r="D37" s="174"/>
      <c r="E37" s="174"/>
      <c r="F37" s="174"/>
      <c r="G37" s="174"/>
      <c r="H37" s="174"/>
      <c r="I37" s="174"/>
      <c r="J37" s="174"/>
      <c r="K37" s="174"/>
    </row>
    <row r="38" spans="1:12" s="89" customFormat="1" ht="13.5" customHeight="1" x14ac:dyDescent="0.3">
      <c r="A38" s="29"/>
      <c r="B38" s="157" t="s">
        <v>324</v>
      </c>
      <c r="C38" s="157"/>
      <c r="D38" s="157"/>
      <c r="E38" s="157"/>
      <c r="F38" s="157"/>
      <c r="G38" s="157"/>
      <c r="H38" s="157"/>
      <c r="I38" s="157"/>
      <c r="J38" s="157"/>
      <c r="K38" s="157"/>
      <c r="L38" s="157"/>
    </row>
    <row r="39" spans="1:12" s="89" customFormat="1" ht="25.95" customHeight="1" x14ac:dyDescent="0.3">
      <c r="A39" s="29" t="s">
        <v>15</v>
      </c>
      <c r="B39" s="157" t="s">
        <v>325</v>
      </c>
      <c r="C39" s="157"/>
      <c r="D39" s="157"/>
      <c r="E39" s="157"/>
      <c r="F39" s="157"/>
      <c r="G39" s="157"/>
      <c r="H39" s="157"/>
      <c r="I39" s="157"/>
      <c r="J39" s="157"/>
      <c r="K39" s="122"/>
      <c r="L39" s="122"/>
    </row>
    <row r="40" spans="1:12" s="89" customFormat="1" ht="26.25" customHeight="1" x14ac:dyDescent="0.3">
      <c r="A40" s="29" t="s">
        <v>16</v>
      </c>
      <c r="B40" s="141" t="s">
        <v>326</v>
      </c>
      <c r="C40" s="141"/>
      <c r="D40" s="141"/>
      <c r="E40" s="141"/>
      <c r="F40" s="141"/>
      <c r="G40" s="141"/>
      <c r="H40" s="141"/>
      <c r="I40" s="141"/>
      <c r="J40" s="141"/>
      <c r="K40" s="141"/>
    </row>
    <row r="41" spans="1:12" s="89" customFormat="1" ht="13.5" customHeight="1" x14ac:dyDescent="0.3">
      <c r="A41" s="29" t="s">
        <v>17</v>
      </c>
      <c r="B41" s="175" t="s">
        <v>327</v>
      </c>
      <c r="C41" s="175"/>
      <c r="D41" s="175"/>
      <c r="E41" s="175"/>
      <c r="F41" s="175"/>
      <c r="G41" s="175"/>
      <c r="H41" s="175"/>
      <c r="I41" s="175"/>
      <c r="J41" s="175"/>
      <c r="K41" s="175"/>
    </row>
    <row r="42" spans="1:12" s="89" customFormat="1" ht="12.75" customHeight="1" x14ac:dyDescent="0.3">
      <c r="A42" s="29" t="s">
        <v>18</v>
      </c>
      <c r="B42" s="141" t="s">
        <v>328</v>
      </c>
      <c r="C42" s="141"/>
      <c r="D42" s="141"/>
      <c r="E42" s="141"/>
      <c r="F42" s="141"/>
      <c r="G42" s="141"/>
      <c r="H42" s="141"/>
      <c r="I42" s="141"/>
      <c r="J42" s="141"/>
      <c r="K42" s="141"/>
    </row>
    <row r="43" spans="1:12" s="89" customFormat="1" ht="12.75" customHeight="1" x14ac:dyDescent="0.3">
      <c r="A43" s="29"/>
      <c r="B43" s="141"/>
      <c r="C43" s="141"/>
      <c r="D43" s="141"/>
      <c r="E43" s="141"/>
      <c r="F43" s="141"/>
      <c r="G43" s="141"/>
      <c r="H43" s="141"/>
      <c r="I43" s="141"/>
      <c r="J43" s="141"/>
      <c r="K43" s="141"/>
    </row>
    <row r="44" spans="1:12" s="89" customFormat="1" x14ac:dyDescent="0.3">
      <c r="A44" s="29"/>
      <c r="B44" s="141"/>
      <c r="C44" s="141"/>
      <c r="D44" s="141"/>
      <c r="E44" s="141"/>
      <c r="F44" s="141"/>
      <c r="G44" s="141"/>
      <c r="H44" s="141"/>
      <c r="I44" s="141"/>
      <c r="J44" s="141"/>
      <c r="K44" s="141"/>
    </row>
    <row r="45" spans="1:12" s="89" customFormat="1" ht="15" customHeight="1" x14ac:dyDescent="0.3">
      <c r="A45" s="29"/>
      <c r="B45" s="141"/>
      <c r="C45" s="141"/>
      <c r="D45" s="141"/>
      <c r="E45" s="141"/>
      <c r="F45" s="141"/>
      <c r="G45" s="141"/>
      <c r="H45" s="141"/>
      <c r="I45" s="141"/>
      <c r="J45" s="141"/>
      <c r="K45" s="141"/>
    </row>
    <row r="46" spans="1:12" s="89" customFormat="1" ht="15" customHeight="1" x14ac:dyDescent="0.3">
      <c r="A46" s="29"/>
      <c r="B46" s="141"/>
      <c r="C46" s="141"/>
      <c r="D46" s="141"/>
      <c r="E46" s="141"/>
      <c r="F46" s="141"/>
      <c r="G46" s="141"/>
      <c r="H46" s="141"/>
      <c r="I46" s="141"/>
      <c r="J46" s="141"/>
      <c r="K46" s="141"/>
    </row>
    <row r="47" spans="1:12" s="89" customFormat="1" x14ac:dyDescent="0.3">
      <c r="A47" s="29"/>
      <c r="B47" s="141"/>
      <c r="C47" s="141"/>
      <c r="D47" s="141"/>
      <c r="E47" s="141"/>
      <c r="F47" s="141"/>
      <c r="G47" s="141"/>
      <c r="H47" s="141"/>
      <c r="I47" s="141"/>
      <c r="J47" s="141"/>
      <c r="K47" s="141"/>
    </row>
    <row r="48" spans="1:12" s="89" customFormat="1" ht="15" customHeight="1" x14ac:dyDescent="0.3">
      <c r="A48" s="29"/>
      <c r="B48" s="141"/>
      <c r="C48" s="141"/>
      <c r="D48" s="141"/>
      <c r="E48" s="141"/>
      <c r="F48" s="141"/>
      <c r="G48" s="141"/>
      <c r="H48" s="141"/>
      <c r="I48" s="141"/>
      <c r="J48" s="141"/>
      <c r="K48" s="141"/>
    </row>
    <row r="49" spans="1:12" s="89" customFormat="1" ht="11.25" customHeight="1" x14ac:dyDescent="0.3">
      <c r="A49" s="29"/>
      <c r="B49" s="141"/>
      <c r="C49" s="141"/>
      <c r="D49" s="141"/>
      <c r="E49" s="141"/>
      <c r="F49" s="141"/>
      <c r="G49" s="141"/>
      <c r="H49" s="141"/>
      <c r="I49" s="141"/>
      <c r="J49" s="141"/>
      <c r="K49" s="141"/>
    </row>
    <row r="50" spans="1:12" x14ac:dyDescent="0.3">
      <c r="A50" s="1"/>
    </row>
    <row r="51" spans="1:12" ht="12.75" customHeight="1" x14ac:dyDescent="0.3">
      <c r="A51" s="1"/>
      <c r="C51" s="141"/>
      <c r="D51" s="141"/>
      <c r="E51" s="141"/>
      <c r="F51" s="141"/>
      <c r="G51" s="141"/>
      <c r="H51" s="141"/>
      <c r="I51" s="141"/>
      <c r="J51" s="141"/>
      <c r="K51" s="141"/>
      <c r="L51" s="141"/>
    </row>
    <row r="52" spans="1:12" ht="12.75" customHeight="1" x14ac:dyDescent="0.3">
      <c r="A52" s="1"/>
      <c r="C52" s="141"/>
      <c r="D52" s="141"/>
      <c r="E52" s="141"/>
      <c r="F52" s="141"/>
      <c r="G52" s="141"/>
      <c r="H52" s="141"/>
      <c r="I52" s="141"/>
      <c r="J52" s="141"/>
      <c r="K52" s="141"/>
      <c r="L52" s="141"/>
    </row>
    <row r="53" spans="1:12" x14ac:dyDescent="0.3">
      <c r="A53" s="1"/>
    </row>
    <row r="54" spans="1:12" x14ac:dyDescent="0.3">
      <c r="A54" s="1"/>
    </row>
    <row r="55" spans="1:12" x14ac:dyDescent="0.3">
      <c r="A55" s="1"/>
    </row>
    <row r="56" spans="1:12" x14ac:dyDescent="0.3">
      <c r="A56" s="1"/>
    </row>
    <row r="57" spans="1:12" x14ac:dyDescent="0.3">
      <c r="A57" s="1"/>
    </row>
    <row r="58" spans="1:12" x14ac:dyDescent="0.3">
      <c r="A58" s="1"/>
    </row>
    <row r="59" spans="1:12" x14ac:dyDescent="0.3">
      <c r="A59" s="1"/>
    </row>
    <row r="60" spans="1:12" x14ac:dyDescent="0.3">
      <c r="A60" s="1"/>
    </row>
    <row r="61" spans="1:12" x14ac:dyDescent="0.3">
      <c r="A61" s="1"/>
    </row>
    <row r="62" spans="1:12" x14ac:dyDescent="0.3">
      <c r="A62" s="1"/>
    </row>
  </sheetData>
  <mergeCells count="26">
    <mergeCell ref="B47:K47"/>
    <mergeCell ref="B48:K48"/>
    <mergeCell ref="B49:K49"/>
    <mergeCell ref="C51:L51"/>
    <mergeCell ref="C52:L52"/>
    <mergeCell ref="B46:K46"/>
    <mergeCell ref="B34:K34"/>
    <mergeCell ref="B35:K35"/>
    <mergeCell ref="B37:K37"/>
    <mergeCell ref="B38:L38"/>
    <mergeCell ref="B39:J39"/>
    <mergeCell ref="B40:K40"/>
    <mergeCell ref="B41:K41"/>
    <mergeCell ref="B42:K42"/>
    <mergeCell ref="B43:K43"/>
    <mergeCell ref="B44:K44"/>
    <mergeCell ref="B45:K45"/>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T62"/>
  <sheetViews>
    <sheetView zoomScale="85" zoomScaleNormal="85" workbookViewId="0">
      <selection activeCell="B2" sqref="B2"/>
    </sheetView>
  </sheetViews>
  <sheetFormatPr defaultColWidth="9.21875" defaultRowHeight="14.4" x14ac:dyDescent="0.3"/>
  <cols>
    <col min="1" max="1" width="2.21875" style="4" bestFit="1" customWidth="1"/>
    <col min="2" max="2" width="51.21875" style="4" customWidth="1"/>
    <col min="3" max="3" width="10" style="4" bestFit="1" customWidth="1"/>
    <col min="4" max="5" width="9.21875" style="4"/>
    <col min="6" max="7" width="10" style="4" bestFit="1" customWidth="1"/>
    <col min="8" max="10" width="9.21875" style="4"/>
    <col min="11" max="11" width="19.21875" style="4" hidden="1" customWidth="1"/>
    <col min="12" max="13" width="5.77734375" style="4" customWidth="1"/>
    <col min="14" max="14" width="7" style="4" customWidth="1"/>
    <col min="15" max="15" width="7.77734375" style="4" customWidth="1"/>
    <col min="16" max="16" width="7.21875" style="4" customWidth="1"/>
    <col min="17" max="17" width="7.44140625" style="4" customWidth="1"/>
    <col min="18" max="18" width="7.21875" style="4" customWidth="1"/>
    <col min="19" max="19" width="7.77734375" style="4" customWidth="1"/>
    <col min="20" max="20" width="8.21875" style="4" customWidth="1"/>
    <col min="21" max="22" width="5.77734375" style="4" customWidth="1"/>
    <col min="23" max="16384" width="9.21875" style="4"/>
  </cols>
  <sheetData>
    <row r="1" spans="2:20" ht="24" customHeight="1" thickBot="1" x14ac:dyDescent="0.35">
      <c r="B1" s="53"/>
    </row>
    <row r="2" spans="2:20" ht="15.75" customHeight="1" thickBot="1" x14ac:dyDescent="0.35">
      <c r="B2" s="5" t="s">
        <v>0</v>
      </c>
      <c r="C2" s="160" t="s">
        <v>409</v>
      </c>
      <c r="D2" s="160"/>
      <c r="E2" s="160"/>
      <c r="F2" s="160"/>
      <c r="G2" s="160"/>
      <c r="H2" s="160"/>
      <c r="I2" s="160"/>
      <c r="J2" s="160"/>
      <c r="K2" s="161"/>
      <c r="M2" s="97"/>
      <c r="N2" s="95"/>
      <c r="O2" s="95"/>
      <c r="P2" s="95"/>
      <c r="Q2" s="95"/>
      <c r="R2" s="95"/>
      <c r="S2" s="95"/>
      <c r="T2" s="95"/>
    </row>
    <row r="3" spans="2:20" ht="12.75" customHeight="1" x14ac:dyDescent="0.3">
      <c r="B3" s="162"/>
      <c r="C3" s="164">
        <v>2020</v>
      </c>
      <c r="D3" s="164">
        <v>2030</v>
      </c>
      <c r="E3" s="164">
        <v>2050</v>
      </c>
      <c r="F3" s="166" t="s">
        <v>1</v>
      </c>
      <c r="G3" s="167"/>
      <c r="H3" s="166" t="s">
        <v>2</v>
      </c>
      <c r="I3" s="167"/>
      <c r="J3" s="164" t="s">
        <v>3</v>
      </c>
      <c r="K3" s="164" t="s">
        <v>4</v>
      </c>
      <c r="M3" s="95"/>
      <c r="N3" s="95"/>
      <c r="O3" s="95"/>
      <c r="P3" s="95"/>
      <c r="Q3" s="95"/>
      <c r="R3" s="95"/>
      <c r="S3" s="95"/>
      <c r="T3" s="95"/>
    </row>
    <row r="4" spans="2:20" ht="14.25" customHeight="1" thickBot="1" x14ac:dyDescent="0.35">
      <c r="B4" s="163"/>
      <c r="C4" s="165"/>
      <c r="D4" s="165"/>
      <c r="E4" s="165"/>
      <c r="F4" s="168"/>
      <c r="G4" s="169"/>
      <c r="H4" s="168"/>
      <c r="I4" s="169"/>
      <c r="J4" s="165"/>
      <c r="K4" s="165"/>
      <c r="Q4" s="95"/>
    </row>
    <row r="5" spans="2:20" ht="15" thickBot="1" x14ac:dyDescent="0.35">
      <c r="B5" s="6" t="s">
        <v>5</v>
      </c>
      <c r="C5" s="7"/>
      <c r="D5" s="7"/>
      <c r="E5" s="7"/>
      <c r="F5" s="8" t="s">
        <v>6</v>
      </c>
      <c r="G5" s="8" t="s">
        <v>7</v>
      </c>
      <c r="H5" s="8" t="s">
        <v>6</v>
      </c>
      <c r="I5" s="8" t="s">
        <v>7</v>
      </c>
      <c r="J5" s="7"/>
      <c r="K5" s="9"/>
    </row>
    <row r="6" spans="2:20" ht="15" thickBot="1" x14ac:dyDescent="0.35">
      <c r="B6" s="123" t="s">
        <v>308</v>
      </c>
      <c r="C6" s="94">
        <v>10</v>
      </c>
      <c r="D6" s="94">
        <v>9.3000000000000007</v>
      </c>
      <c r="E6" s="94">
        <v>8.3000000000000007</v>
      </c>
      <c r="F6" s="94">
        <v>8.1999999999999993</v>
      </c>
      <c r="G6" s="94">
        <v>16.3</v>
      </c>
      <c r="H6" s="94">
        <v>7.3</v>
      </c>
      <c r="I6" s="94">
        <v>13.6</v>
      </c>
      <c r="J6" s="124" t="s">
        <v>14</v>
      </c>
      <c r="K6" s="124"/>
    </row>
    <row r="7" spans="2:20" ht="15" thickBot="1" x14ac:dyDescent="0.35">
      <c r="B7" s="123" t="s">
        <v>309</v>
      </c>
      <c r="C7" s="94">
        <v>8.1999999999999993</v>
      </c>
      <c r="D7" s="94">
        <v>7.6</v>
      </c>
      <c r="E7" s="94">
        <v>6.8</v>
      </c>
      <c r="F7" s="94">
        <v>6.7</v>
      </c>
      <c r="G7" s="94">
        <v>13.4</v>
      </c>
      <c r="H7" s="94">
        <v>6</v>
      </c>
      <c r="I7" s="94">
        <v>11.2</v>
      </c>
      <c r="J7" s="124" t="s">
        <v>14</v>
      </c>
      <c r="K7" s="124"/>
    </row>
    <row r="8" spans="2:20" ht="15" thickBot="1" x14ac:dyDescent="0.35">
      <c r="B8" s="123" t="s">
        <v>310</v>
      </c>
      <c r="C8" s="94">
        <v>6.3</v>
      </c>
      <c r="D8" s="94">
        <v>5.8</v>
      </c>
      <c r="E8" s="94">
        <v>5.2</v>
      </c>
      <c r="F8" s="94">
        <v>5.0999999999999996</v>
      </c>
      <c r="G8" s="94">
        <v>10.3</v>
      </c>
      <c r="H8" s="94">
        <v>4.5999999999999996</v>
      </c>
      <c r="I8" s="94">
        <v>8.6</v>
      </c>
      <c r="J8" s="124" t="s">
        <v>14</v>
      </c>
      <c r="K8" s="124"/>
    </row>
    <row r="9" spans="2:20" ht="15" thickBot="1" x14ac:dyDescent="0.35">
      <c r="B9" s="123" t="s">
        <v>311</v>
      </c>
      <c r="C9" s="94">
        <v>4.5</v>
      </c>
      <c r="D9" s="94">
        <v>4.0999999999999996</v>
      </c>
      <c r="E9" s="94">
        <v>3.7</v>
      </c>
      <c r="F9" s="94">
        <v>3.6</v>
      </c>
      <c r="G9" s="94">
        <v>7.3</v>
      </c>
      <c r="H9" s="94">
        <v>3.2</v>
      </c>
      <c r="I9" s="94">
        <v>6.1</v>
      </c>
      <c r="J9" s="124" t="s">
        <v>14</v>
      </c>
      <c r="K9" s="124"/>
    </row>
    <row r="10" spans="2:20" ht="15" thickBot="1" x14ac:dyDescent="0.35">
      <c r="B10" s="123" t="s">
        <v>312</v>
      </c>
      <c r="C10" s="94">
        <v>2.9</v>
      </c>
      <c r="D10" s="94">
        <v>2.7</v>
      </c>
      <c r="E10" s="94">
        <v>2.4</v>
      </c>
      <c r="F10" s="94">
        <v>2.4</v>
      </c>
      <c r="G10" s="94">
        <v>4.8</v>
      </c>
      <c r="H10" s="94">
        <v>2.1</v>
      </c>
      <c r="I10" s="94">
        <v>4</v>
      </c>
      <c r="J10" s="124" t="s">
        <v>14</v>
      </c>
      <c r="K10" s="124"/>
    </row>
    <row r="11" spans="2:20" ht="15" thickBot="1" x14ac:dyDescent="0.35">
      <c r="B11" s="123" t="s">
        <v>313</v>
      </c>
      <c r="C11" s="126">
        <v>2.2000000000000002</v>
      </c>
      <c r="D11" s="94">
        <v>2</v>
      </c>
      <c r="E11" s="94">
        <v>1.8</v>
      </c>
      <c r="F11" s="94">
        <v>1.8</v>
      </c>
      <c r="G11" s="94">
        <v>3.6</v>
      </c>
      <c r="H11" s="94">
        <v>1.6</v>
      </c>
      <c r="I11" s="94">
        <v>3</v>
      </c>
      <c r="J11" s="124" t="s">
        <v>14</v>
      </c>
      <c r="K11" s="124"/>
    </row>
    <row r="12" spans="2:20" ht="15" thickBot="1" x14ac:dyDescent="0.35">
      <c r="B12" s="123" t="s">
        <v>314</v>
      </c>
      <c r="C12" s="127">
        <v>1.6</v>
      </c>
      <c r="D12" s="127">
        <v>1.5</v>
      </c>
      <c r="E12" s="127">
        <v>1.3</v>
      </c>
      <c r="F12" s="127">
        <v>1.3</v>
      </c>
      <c r="G12" s="127">
        <v>2.6</v>
      </c>
      <c r="H12" s="127">
        <v>1.1000000000000001</v>
      </c>
      <c r="I12" s="127">
        <v>2.1</v>
      </c>
      <c r="J12" s="124" t="s">
        <v>14</v>
      </c>
      <c r="K12" s="124"/>
    </row>
    <row r="13" spans="2:20" ht="15" thickBot="1" x14ac:dyDescent="0.35">
      <c r="B13" s="123" t="s">
        <v>315</v>
      </c>
      <c r="C13" s="126">
        <v>0.93531997872053207</v>
      </c>
      <c r="D13" s="127">
        <v>0.84178798084847883</v>
      </c>
      <c r="E13" s="127">
        <v>0.7482559829764257</v>
      </c>
      <c r="F13" s="127">
        <v>0.7482559829764257</v>
      </c>
      <c r="G13" s="127">
        <v>3</v>
      </c>
      <c r="H13" s="127">
        <v>0.6</v>
      </c>
      <c r="I13" s="127">
        <v>2.1</v>
      </c>
      <c r="J13" s="124" t="s">
        <v>15</v>
      </c>
      <c r="K13" s="124"/>
      <c r="Q13" s="95"/>
    </row>
    <row r="14" spans="2:20" ht="15" thickBot="1" x14ac:dyDescent="0.35">
      <c r="B14" s="123"/>
      <c r="C14" s="127"/>
      <c r="D14" s="93"/>
      <c r="E14" s="93"/>
      <c r="F14" s="93"/>
      <c r="G14" s="93"/>
      <c r="H14" s="93"/>
      <c r="I14" s="93"/>
      <c r="J14" s="124"/>
      <c r="K14" s="124"/>
      <c r="N14" s="95"/>
      <c r="O14" s="95"/>
      <c r="P14" s="95"/>
      <c r="Q14" s="95"/>
      <c r="R14" s="95"/>
      <c r="S14" s="95"/>
      <c r="T14" s="95"/>
    </row>
    <row r="15" spans="2:20" ht="15" customHeight="1" thickBot="1" x14ac:dyDescent="0.35">
      <c r="B15" s="123" t="s">
        <v>10</v>
      </c>
      <c r="C15" s="124">
        <v>50</v>
      </c>
      <c r="D15" s="124">
        <v>50</v>
      </c>
      <c r="E15" s="124">
        <v>50</v>
      </c>
      <c r="F15" s="124">
        <v>45</v>
      </c>
      <c r="G15" s="124">
        <v>55</v>
      </c>
      <c r="H15" s="124">
        <v>45</v>
      </c>
      <c r="I15" s="124">
        <v>55</v>
      </c>
      <c r="J15" s="124"/>
      <c r="K15" s="124"/>
      <c r="N15" s="95"/>
      <c r="O15" s="95"/>
      <c r="P15" s="95"/>
      <c r="Q15" s="95"/>
      <c r="R15" s="95"/>
      <c r="S15" s="95"/>
      <c r="T15" s="95"/>
    </row>
    <row r="16" spans="2:20" ht="15" thickBot="1" x14ac:dyDescent="0.35">
      <c r="B16" s="123" t="s">
        <v>25</v>
      </c>
      <c r="C16" s="124">
        <v>1</v>
      </c>
      <c r="D16" s="124">
        <v>1</v>
      </c>
      <c r="E16" s="124">
        <v>1</v>
      </c>
      <c r="F16" s="124">
        <v>0.5</v>
      </c>
      <c r="G16" s="124">
        <v>2</v>
      </c>
      <c r="H16" s="124">
        <v>0.5</v>
      </c>
      <c r="I16" s="124">
        <v>2</v>
      </c>
      <c r="J16" s="124"/>
      <c r="K16" s="124"/>
      <c r="M16" s="95"/>
    </row>
    <row r="17" spans="2:20" ht="15" thickBot="1" x14ac:dyDescent="0.35">
      <c r="B17" s="6" t="s">
        <v>8</v>
      </c>
      <c r="C17" s="7"/>
      <c r="D17" s="7"/>
      <c r="E17" s="7"/>
      <c r="F17" s="7"/>
      <c r="G17" s="7"/>
      <c r="H17" s="7"/>
      <c r="I17" s="7"/>
      <c r="J17" s="7"/>
      <c r="K17" s="9"/>
      <c r="M17" s="95"/>
    </row>
    <row r="18" spans="2:20" ht="15" thickBot="1" x14ac:dyDescent="0.35">
      <c r="B18" s="58" t="s">
        <v>118</v>
      </c>
      <c r="C18" s="7"/>
      <c r="D18" s="7"/>
      <c r="E18" s="7"/>
      <c r="F18" s="7"/>
      <c r="G18" s="7"/>
      <c r="H18" s="7"/>
      <c r="I18" s="7"/>
      <c r="J18" s="7"/>
      <c r="K18" s="9"/>
    </row>
    <row r="19" spans="2:20" ht="15" customHeight="1" thickBot="1" x14ac:dyDescent="0.35">
      <c r="B19" s="120" t="s">
        <v>316</v>
      </c>
      <c r="C19" s="94">
        <v>3.8</v>
      </c>
      <c r="D19" s="94">
        <v>3.6</v>
      </c>
      <c r="E19" s="94">
        <v>3.4</v>
      </c>
      <c r="F19" s="94">
        <v>3.4</v>
      </c>
      <c r="G19" s="94">
        <v>4.8</v>
      </c>
      <c r="H19" s="94">
        <v>3.1</v>
      </c>
      <c r="I19" s="94">
        <v>4.4000000000000004</v>
      </c>
      <c r="J19" s="124" t="s">
        <v>16</v>
      </c>
      <c r="K19" s="124"/>
      <c r="N19" s="128"/>
      <c r="O19" s="128"/>
      <c r="P19" s="128"/>
      <c r="Q19" s="128"/>
      <c r="R19" s="128"/>
      <c r="S19" s="128"/>
      <c r="T19" s="128"/>
    </row>
    <row r="20" spans="2:20" ht="14.25" customHeight="1" thickBot="1" x14ac:dyDescent="0.35">
      <c r="B20" s="120" t="s">
        <v>115</v>
      </c>
      <c r="C20" s="94">
        <v>1.7</v>
      </c>
      <c r="D20" s="94">
        <v>1.6</v>
      </c>
      <c r="E20" s="94">
        <v>1.5</v>
      </c>
      <c r="F20" s="94">
        <v>1.5</v>
      </c>
      <c r="G20" s="94">
        <v>2.1</v>
      </c>
      <c r="H20" s="94">
        <v>1.4</v>
      </c>
      <c r="I20" s="94">
        <v>1.9</v>
      </c>
      <c r="J20" s="124" t="s">
        <v>16</v>
      </c>
      <c r="K20" s="124"/>
      <c r="N20" s="128"/>
      <c r="O20" s="128"/>
      <c r="P20" s="128"/>
      <c r="Q20" s="128"/>
      <c r="R20" s="128"/>
      <c r="S20" s="128"/>
      <c r="T20" s="128"/>
    </row>
    <row r="21" spans="2:20" ht="15" thickBot="1" x14ac:dyDescent="0.35">
      <c r="B21" s="120" t="s">
        <v>114</v>
      </c>
      <c r="C21" s="94">
        <v>1</v>
      </c>
      <c r="D21" s="94">
        <v>1</v>
      </c>
      <c r="E21" s="94">
        <v>1</v>
      </c>
      <c r="F21" s="94">
        <v>1</v>
      </c>
      <c r="G21" s="94">
        <v>1.3</v>
      </c>
      <c r="H21" s="94">
        <v>0.9</v>
      </c>
      <c r="I21" s="94">
        <v>1.2</v>
      </c>
      <c r="J21" s="124" t="s">
        <v>16</v>
      </c>
      <c r="K21" s="124"/>
      <c r="N21" s="128"/>
      <c r="O21" s="128"/>
      <c r="P21" s="128"/>
      <c r="Q21" s="128"/>
      <c r="R21" s="128"/>
      <c r="S21" s="128"/>
      <c r="T21" s="128"/>
    </row>
    <row r="22" spans="2:20" ht="15" thickBot="1" x14ac:dyDescent="0.35">
      <c r="B22" s="120" t="s">
        <v>112</v>
      </c>
      <c r="C22" s="94">
        <v>0.7</v>
      </c>
      <c r="D22" s="94">
        <v>0.7</v>
      </c>
      <c r="E22" s="94">
        <v>0.7</v>
      </c>
      <c r="F22" s="94">
        <v>0.7</v>
      </c>
      <c r="G22" s="94">
        <v>0.9</v>
      </c>
      <c r="H22" s="94">
        <v>0.6</v>
      </c>
      <c r="I22" s="94">
        <v>0.8</v>
      </c>
      <c r="J22" s="124" t="s">
        <v>16</v>
      </c>
      <c r="K22" s="124"/>
      <c r="N22" s="128"/>
      <c r="O22" s="128"/>
      <c r="P22" s="128"/>
      <c r="Q22" s="128"/>
      <c r="R22" s="128"/>
      <c r="S22" s="128"/>
      <c r="T22" s="128"/>
    </row>
    <row r="23" spans="2:20" ht="15" thickBot="1" x14ac:dyDescent="0.35">
      <c r="B23" s="120" t="s">
        <v>317</v>
      </c>
      <c r="C23" s="94">
        <v>0.4</v>
      </c>
      <c r="D23" s="94">
        <v>0.4</v>
      </c>
      <c r="E23" s="94">
        <v>0.4</v>
      </c>
      <c r="F23" s="94">
        <v>0.4</v>
      </c>
      <c r="G23" s="94">
        <v>0.5</v>
      </c>
      <c r="H23" s="94">
        <v>0.4</v>
      </c>
      <c r="I23" s="94">
        <v>0.4</v>
      </c>
      <c r="J23" s="124" t="s">
        <v>16</v>
      </c>
      <c r="K23" s="124"/>
      <c r="N23" s="128"/>
      <c r="O23" s="128"/>
      <c r="P23" s="128"/>
      <c r="Q23" s="128"/>
      <c r="R23" s="128"/>
      <c r="S23" s="128"/>
      <c r="T23" s="128"/>
    </row>
    <row r="24" spans="2:20" ht="15" thickBot="1" x14ac:dyDescent="0.35">
      <c r="B24" s="120" t="s">
        <v>318</v>
      </c>
      <c r="C24" s="94">
        <v>0.22</v>
      </c>
      <c r="D24" s="94">
        <v>0.2</v>
      </c>
      <c r="E24" s="94">
        <v>0.2</v>
      </c>
      <c r="F24" s="94">
        <v>0.2</v>
      </c>
      <c r="G24" s="94">
        <v>0.2</v>
      </c>
      <c r="H24" s="94">
        <v>0.2</v>
      </c>
      <c r="I24" s="94">
        <v>0.2</v>
      </c>
      <c r="J24" s="124" t="s">
        <v>16</v>
      </c>
      <c r="K24" s="124"/>
      <c r="N24" s="128"/>
      <c r="O24" s="128"/>
      <c r="P24" s="128"/>
      <c r="Q24" s="128"/>
      <c r="R24" s="128"/>
      <c r="S24" s="128"/>
      <c r="T24" s="128"/>
    </row>
    <row r="25" spans="2:20" ht="15" thickBot="1" x14ac:dyDescent="0.35">
      <c r="B25" s="120" t="s">
        <v>283</v>
      </c>
      <c r="C25" s="24" t="s">
        <v>319</v>
      </c>
      <c r="D25" s="91" t="s">
        <v>319</v>
      </c>
      <c r="E25" s="91" t="s">
        <v>319</v>
      </c>
      <c r="F25" s="24">
        <v>75</v>
      </c>
      <c r="G25" s="24">
        <v>80</v>
      </c>
      <c r="H25" s="24">
        <v>70</v>
      </c>
      <c r="I25" s="24">
        <v>80</v>
      </c>
      <c r="J25" s="124" t="s">
        <v>17</v>
      </c>
      <c r="K25" s="124"/>
    </row>
    <row r="26" spans="2:20" ht="15" thickBot="1" x14ac:dyDescent="0.35">
      <c r="B26" s="120" t="s">
        <v>282</v>
      </c>
      <c r="C26" s="24" t="s">
        <v>320</v>
      </c>
      <c r="D26" s="91" t="s">
        <v>320</v>
      </c>
      <c r="E26" s="91" t="s">
        <v>320</v>
      </c>
      <c r="F26" s="24">
        <v>20</v>
      </c>
      <c r="G26" s="24">
        <v>25</v>
      </c>
      <c r="H26" s="24">
        <v>20</v>
      </c>
      <c r="I26" s="24">
        <v>30</v>
      </c>
      <c r="J26" s="124" t="s">
        <v>17</v>
      </c>
      <c r="K26" s="124"/>
    </row>
    <row r="27" spans="2:20" ht="15" thickBot="1" x14ac:dyDescent="0.35">
      <c r="B27" s="120" t="s">
        <v>321</v>
      </c>
      <c r="C27" s="94">
        <v>0.51</v>
      </c>
      <c r="D27" s="92">
        <v>0.25</v>
      </c>
      <c r="E27" s="94">
        <v>0.1875</v>
      </c>
      <c r="F27" s="94">
        <v>0.2</v>
      </c>
      <c r="G27" s="94">
        <v>1</v>
      </c>
      <c r="H27" s="94">
        <v>0.11</v>
      </c>
      <c r="I27" s="94">
        <v>1</v>
      </c>
      <c r="J27" s="124" t="s">
        <v>18</v>
      </c>
      <c r="K27" s="124"/>
    </row>
    <row r="28" spans="2:20" ht="15" thickBot="1" x14ac:dyDescent="0.35">
      <c r="B28" s="120" t="s">
        <v>322</v>
      </c>
      <c r="C28" s="124">
        <v>0</v>
      </c>
      <c r="D28" s="124">
        <v>0</v>
      </c>
      <c r="E28" s="124">
        <v>0</v>
      </c>
      <c r="F28" s="24"/>
      <c r="G28" s="24"/>
      <c r="H28" s="24"/>
      <c r="I28" s="24"/>
      <c r="J28" s="124"/>
      <c r="K28" s="124"/>
    </row>
    <row r="29" spans="2:20" ht="15" thickBot="1" x14ac:dyDescent="0.35">
      <c r="B29" s="11"/>
      <c r="C29" s="124"/>
      <c r="D29" s="124"/>
      <c r="E29" s="124"/>
      <c r="F29" s="124"/>
      <c r="G29" s="124"/>
      <c r="H29" s="124"/>
      <c r="I29" s="124"/>
      <c r="J29" s="124"/>
      <c r="K29" s="124"/>
    </row>
    <row r="30" spans="2:20" ht="15" thickBot="1" x14ac:dyDescent="0.35">
      <c r="B30" s="6" t="s">
        <v>22</v>
      </c>
      <c r="C30" s="124"/>
      <c r="D30" s="124"/>
      <c r="E30" s="124"/>
      <c r="F30" s="124"/>
      <c r="G30" s="124"/>
      <c r="H30" s="124"/>
      <c r="I30" s="124"/>
      <c r="J30" s="124"/>
      <c r="K30" s="124"/>
    </row>
    <row r="31" spans="2:20" ht="15" thickBot="1" x14ac:dyDescent="0.35">
      <c r="B31" s="11"/>
      <c r="C31" s="124"/>
      <c r="D31" s="124"/>
      <c r="E31" s="124"/>
      <c r="F31" s="124"/>
      <c r="G31" s="124"/>
      <c r="H31" s="124"/>
      <c r="I31" s="124"/>
      <c r="J31" s="124"/>
      <c r="K31" s="124"/>
    </row>
    <row r="32" spans="2:20" ht="15" thickBot="1" x14ac:dyDescent="0.35">
      <c r="B32" s="123"/>
      <c r="C32" s="124"/>
      <c r="D32" s="124"/>
      <c r="E32" s="124"/>
      <c r="F32" s="124"/>
      <c r="G32" s="124"/>
      <c r="H32" s="124"/>
      <c r="I32" s="124"/>
      <c r="J32" s="124"/>
      <c r="K32" s="124"/>
    </row>
    <row r="33" spans="1:12" x14ac:dyDescent="0.3">
      <c r="B33" s="3" t="s">
        <v>21</v>
      </c>
    </row>
    <row r="34" spans="1:12" x14ac:dyDescent="0.3">
      <c r="A34" s="1"/>
      <c r="B34" s="141"/>
      <c r="C34" s="141"/>
      <c r="D34" s="141"/>
      <c r="E34" s="141"/>
      <c r="F34" s="141"/>
      <c r="G34" s="141"/>
      <c r="H34" s="141"/>
      <c r="I34" s="141"/>
      <c r="J34" s="141"/>
      <c r="K34" s="141"/>
    </row>
    <row r="35" spans="1:12" x14ac:dyDescent="0.3">
      <c r="A35" s="1"/>
      <c r="B35" s="141"/>
      <c r="C35" s="141"/>
      <c r="D35" s="141"/>
      <c r="E35" s="141"/>
      <c r="F35" s="141"/>
      <c r="G35" s="141"/>
      <c r="H35" s="141"/>
      <c r="I35" s="141"/>
      <c r="J35" s="141"/>
      <c r="K35" s="141"/>
    </row>
    <row r="36" spans="1:12" x14ac:dyDescent="0.3">
      <c r="A36" s="1"/>
      <c r="B36" s="3" t="s">
        <v>13</v>
      </c>
      <c r="C36" s="2"/>
      <c r="D36" s="2"/>
      <c r="E36" s="2"/>
      <c r="F36" s="2"/>
      <c r="G36" s="2"/>
      <c r="H36" s="2"/>
      <c r="I36" s="2"/>
      <c r="J36" s="2"/>
      <c r="K36" s="2"/>
      <c r="L36" s="2"/>
    </row>
    <row r="37" spans="1:12" s="89" customFormat="1" ht="15" customHeight="1" x14ac:dyDescent="0.3">
      <c r="A37" s="29" t="s">
        <v>14</v>
      </c>
      <c r="B37" s="174" t="s">
        <v>323</v>
      </c>
      <c r="C37" s="174"/>
      <c r="D37" s="174"/>
      <c r="E37" s="174"/>
      <c r="F37" s="174"/>
      <c r="G37" s="174"/>
      <c r="H37" s="174"/>
      <c r="I37" s="174"/>
      <c r="J37" s="174"/>
      <c r="K37" s="174"/>
    </row>
    <row r="38" spans="1:12" s="89" customFormat="1" ht="13.5" customHeight="1" x14ac:dyDescent="0.3">
      <c r="A38" s="29"/>
      <c r="B38" s="157" t="s">
        <v>329</v>
      </c>
      <c r="C38" s="157"/>
      <c r="D38" s="157"/>
      <c r="E38" s="157"/>
      <c r="F38" s="157"/>
      <c r="G38" s="157"/>
      <c r="H38" s="157"/>
      <c r="I38" s="157"/>
      <c r="J38" s="157"/>
      <c r="K38" s="157"/>
      <c r="L38" s="157"/>
    </row>
    <row r="39" spans="1:12" s="89" customFormat="1" ht="27.45" customHeight="1" x14ac:dyDescent="0.3">
      <c r="A39" s="29" t="s">
        <v>15</v>
      </c>
      <c r="B39" s="157" t="s">
        <v>330</v>
      </c>
      <c r="C39" s="157"/>
      <c r="D39" s="157"/>
      <c r="E39" s="157"/>
      <c r="F39" s="157"/>
      <c r="G39" s="157"/>
      <c r="H39" s="157"/>
      <c r="I39" s="157"/>
      <c r="J39" s="157"/>
      <c r="K39" s="122"/>
      <c r="L39" s="122"/>
    </row>
    <row r="40" spans="1:12" s="89" customFormat="1" ht="26.25" customHeight="1" x14ac:dyDescent="0.3">
      <c r="A40" s="29" t="s">
        <v>16</v>
      </c>
      <c r="B40" s="141" t="s">
        <v>326</v>
      </c>
      <c r="C40" s="141"/>
      <c r="D40" s="141"/>
      <c r="E40" s="141"/>
      <c r="F40" s="141"/>
      <c r="G40" s="141"/>
      <c r="H40" s="141"/>
      <c r="I40" s="141"/>
      <c r="J40" s="141"/>
      <c r="K40" s="141"/>
    </row>
    <row r="41" spans="1:12" s="89" customFormat="1" ht="13.5" customHeight="1" x14ac:dyDescent="0.3">
      <c r="A41" s="29" t="s">
        <v>17</v>
      </c>
      <c r="B41" s="175" t="s">
        <v>327</v>
      </c>
      <c r="C41" s="175"/>
      <c r="D41" s="175"/>
      <c r="E41" s="175"/>
      <c r="F41" s="175"/>
      <c r="G41" s="175"/>
      <c r="H41" s="175"/>
      <c r="I41" s="175"/>
      <c r="J41" s="175"/>
      <c r="K41" s="175"/>
    </row>
    <row r="42" spans="1:12" s="89" customFormat="1" ht="12.75" customHeight="1" x14ac:dyDescent="0.3">
      <c r="A42" s="29" t="s">
        <v>18</v>
      </c>
      <c r="B42" s="141" t="s">
        <v>328</v>
      </c>
      <c r="C42" s="141"/>
      <c r="D42" s="141"/>
      <c r="E42" s="141"/>
      <c r="F42" s="141"/>
      <c r="G42" s="141"/>
      <c r="H42" s="141"/>
      <c r="I42" s="141"/>
      <c r="J42" s="141"/>
      <c r="K42" s="141"/>
    </row>
    <row r="43" spans="1:12" s="89" customFormat="1" ht="12.75" customHeight="1" x14ac:dyDescent="0.3">
      <c r="A43" s="29"/>
      <c r="B43" s="141"/>
      <c r="C43" s="141"/>
      <c r="D43" s="141"/>
      <c r="E43" s="141"/>
      <c r="F43" s="141"/>
      <c r="G43" s="141"/>
      <c r="H43" s="141"/>
      <c r="I43" s="141"/>
      <c r="J43" s="141"/>
      <c r="K43" s="141"/>
    </row>
    <row r="44" spans="1:12" s="89" customFormat="1" x14ac:dyDescent="0.3">
      <c r="A44" s="29"/>
      <c r="B44" s="141"/>
      <c r="C44" s="141"/>
      <c r="D44" s="141"/>
      <c r="E44" s="141"/>
      <c r="F44" s="141"/>
      <c r="G44" s="141"/>
      <c r="H44" s="141"/>
      <c r="I44" s="141"/>
      <c r="J44" s="141"/>
      <c r="K44" s="141"/>
    </row>
    <row r="45" spans="1:12" s="89" customFormat="1" ht="15" customHeight="1" x14ac:dyDescent="0.3">
      <c r="A45" s="29"/>
      <c r="B45" s="141"/>
      <c r="C45" s="141"/>
      <c r="D45" s="141"/>
      <c r="E45" s="141"/>
      <c r="F45" s="141"/>
      <c r="G45" s="141"/>
      <c r="H45" s="141"/>
      <c r="I45" s="141"/>
      <c r="J45" s="141"/>
      <c r="K45" s="141"/>
    </row>
    <row r="46" spans="1:12" s="89" customFormat="1" ht="15" customHeight="1" x14ac:dyDescent="0.3">
      <c r="A46" s="29"/>
      <c r="B46" s="141"/>
      <c r="C46" s="141"/>
      <c r="D46" s="141"/>
      <c r="E46" s="141"/>
      <c r="F46" s="141"/>
      <c r="G46" s="141"/>
      <c r="H46" s="141"/>
      <c r="I46" s="141"/>
      <c r="J46" s="141"/>
      <c r="K46" s="141"/>
    </row>
    <row r="47" spans="1:12" s="89" customFormat="1" x14ac:dyDescent="0.3">
      <c r="A47" s="29"/>
      <c r="B47" s="141"/>
      <c r="C47" s="141"/>
      <c r="D47" s="141"/>
      <c r="E47" s="141"/>
      <c r="F47" s="141"/>
      <c r="G47" s="141"/>
      <c r="H47" s="141"/>
      <c r="I47" s="141"/>
      <c r="J47" s="141"/>
      <c r="K47" s="141"/>
    </row>
    <row r="48" spans="1:12" s="89" customFormat="1" ht="15" customHeight="1" x14ac:dyDescent="0.3">
      <c r="A48" s="29"/>
      <c r="B48" s="141"/>
      <c r="C48" s="141"/>
      <c r="D48" s="141"/>
      <c r="E48" s="141"/>
      <c r="F48" s="141"/>
      <c r="G48" s="141"/>
      <c r="H48" s="141"/>
      <c r="I48" s="141"/>
      <c r="J48" s="141"/>
      <c r="K48" s="141"/>
    </row>
    <row r="49" spans="1:12" s="89" customFormat="1" ht="11.25" customHeight="1" x14ac:dyDescent="0.3">
      <c r="A49" s="29"/>
      <c r="B49" s="141"/>
      <c r="C49" s="141"/>
      <c r="D49" s="141"/>
      <c r="E49" s="141"/>
      <c r="F49" s="141"/>
      <c r="G49" s="141"/>
      <c r="H49" s="141"/>
      <c r="I49" s="141"/>
      <c r="J49" s="141"/>
      <c r="K49" s="141"/>
    </row>
    <row r="50" spans="1:12" x14ac:dyDescent="0.3">
      <c r="A50" s="1"/>
    </row>
    <row r="51" spans="1:12" ht="12.75" customHeight="1" x14ac:dyDescent="0.3">
      <c r="A51" s="1"/>
      <c r="C51" s="141"/>
      <c r="D51" s="141"/>
      <c r="E51" s="141"/>
      <c r="F51" s="141"/>
      <c r="G51" s="141"/>
      <c r="H51" s="141"/>
      <c r="I51" s="141"/>
      <c r="J51" s="141"/>
      <c r="K51" s="141"/>
      <c r="L51" s="141"/>
    </row>
    <row r="52" spans="1:12" ht="12.75" customHeight="1" x14ac:dyDescent="0.3">
      <c r="A52" s="1"/>
      <c r="C52" s="141"/>
      <c r="D52" s="141"/>
      <c r="E52" s="141"/>
      <c r="F52" s="141"/>
      <c r="G52" s="141"/>
      <c r="H52" s="141"/>
      <c r="I52" s="141"/>
      <c r="J52" s="141"/>
      <c r="K52" s="141"/>
      <c r="L52" s="141"/>
    </row>
    <row r="53" spans="1:12" x14ac:dyDescent="0.3">
      <c r="A53" s="1"/>
    </row>
    <row r="54" spans="1:12" x14ac:dyDescent="0.3">
      <c r="A54" s="1"/>
    </row>
    <row r="55" spans="1:12" x14ac:dyDescent="0.3">
      <c r="A55" s="1"/>
    </row>
    <row r="56" spans="1:12" x14ac:dyDescent="0.3">
      <c r="A56" s="1"/>
    </row>
    <row r="57" spans="1:12" x14ac:dyDescent="0.3">
      <c r="A57" s="1"/>
    </row>
    <row r="58" spans="1:12" x14ac:dyDescent="0.3">
      <c r="A58" s="1"/>
    </row>
    <row r="59" spans="1:12" x14ac:dyDescent="0.3">
      <c r="A59" s="1"/>
    </row>
    <row r="60" spans="1:12" x14ac:dyDescent="0.3">
      <c r="A60" s="1"/>
    </row>
    <row r="61" spans="1:12" x14ac:dyDescent="0.3">
      <c r="A61" s="1"/>
    </row>
    <row r="62" spans="1:12" x14ac:dyDescent="0.3">
      <c r="A62" s="1"/>
    </row>
  </sheetData>
  <mergeCells count="26">
    <mergeCell ref="B47:K47"/>
    <mergeCell ref="B48:K48"/>
    <mergeCell ref="B49:K49"/>
    <mergeCell ref="C51:L51"/>
    <mergeCell ref="C52:L52"/>
    <mergeCell ref="B46:K46"/>
    <mergeCell ref="B34:K34"/>
    <mergeCell ref="B35:K35"/>
    <mergeCell ref="B37:K37"/>
    <mergeCell ref="B38:L38"/>
    <mergeCell ref="B39:J39"/>
    <mergeCell ref="B40:K40"/>
    <mergeCell ref="B41:K41"/>
    <mergeCell ref="B42:K42"/>
    <mergeCell ref="B43:K43"/>
    <mergeCell ref="B44:K44"/>
    <mergeCell ref="B45:K45"/>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69"/>
  <sheetViews>
    <sheetView zoomScaleNormal="100" workbookViewId="0">
      <selection activeCell="D18" sqref="D18"/>
    </sheetView>
  </sheetViews>
  <sheetFormatPr defaultColWidth="9.109375" defaultRowHeight="14.4" x14ac:dyDescent="0.3"/>
  <cols>
    <col min="1" max="1" width="2.109375" style="59" bestFit="1" customWidth="1"/>
    <col min="2" max="2" width="42.109375" style="59" customWidth="1"/>
    <col min="3" max="12" width="9.109375" style="59"/>
    <col min="13" max="13" width="87.44140625" style="59" customWidth="1"/>
    <col min="14" max="16384" width="9.109375" style="59"/>
  </cols>
  <sheetData>
    <row r="1" spans="1:14" ht="15" thickBot="1" x14ac:dyDescent="0.35">
      <c r="A1" s="108"/>
      <c r="B1" s="53" t="s">
        <v>130</v>
      </c>
    </row>
    <row r="2" spans="1:14" ht="16.5" customHeight="1" thickBot="1" x14ac:dyDescent="0.35">
      <c r="B2" s="60" t="s">
        <v>0</v>
      </c>
      <c r="C2" s="142" t="s">
        <v>131</v>
      </c>
      <c r="D2" s="143"/>
      <c r="E2" s="143"/>
      <c r="F2" s="143"/>
      <c r="G2" s="143"/>
      <c r="H2" s="143"/>
      <c r="I2" s="143"/>
      <c r="J2" s="143"/>
      <c r="K2" s="143"/>
      <c r="L2" s="144"/>
      <c r="N2" s="61"/>
    </row>
    <row r="3" spans="1:14" x14ac:dyDescent="0.3">
      <c r="B3" s="145"/>
      <c r="C3" s="147">
        <v>2015</v>
      </c>
      <c r="D3" s="147">
        <v>2020</v>
      </c>
      <c r="E3" s="147">
        <v>2030</v>
      </c>
      <c r="F3" s="147">
        <v>2050</v>
      </c>
      <c r="G3" s="149" t="s">
        <v>1</v>
      </c>
      <c r="H3" s="150"/>
      <c r="I3" s="149" t="s">
        <v>2</v>
      </c>
      <c r="J3" s="150"/>
      <c r="K3" s="147" t="s">
        <v>3</v>
      </c>
      <c r="L3" s="147" t="s">
        <v>4</v>
      </c>
      <c r="N3" s="62"/>
    </row>
    <row r="4" spans="1:14" ht="15" thickBot="1" x14ac:dyDescent="0.35">
      <c r="B4" s="146"/>
      <c r="C4" s="148"/>
      <c r="D4" s="148"/>
      <c r="E4" s="148"/>
      <c r="F4" s="148"/>
      <c r="G4" s="151"/>
      <c r="H4" s="152"/>
      <c r="I4" s="151"/>
      <c r="J4" s="152"/>
      <c r="K4" s="148"/>
      <c r="L4" s="148"/>
    </row>
    <row r="5" spans="1:14" ht="15" thickBot="1" x14ac:dyDescent="0.35">
      <c r="B5" s="63" t="s">
        <v>5</v>
      </c>
      <c r="C5" s="64"/>
      <c r="D5" s="64"/>
      <c r="E5" s="64"/>
      <c r="F5" s="64"/>
      <c r="G5" s="65" t="s">
        <v>6</v>
      </c>
      <c r="H5" s="65" t="s">
        <v>7</v>
      </c>
      <c r="I5" s="65" t="s">
        <v>6</v>
      </c>
      <c r="J5" s="65" t="s">
        <v>7</v>
      </c>
      <c r="K5" s="64"/>
      <c r="L5" s="66"/>
    </row>
    <row r="6" spans="1:14" ht="15" thickBot="1" x14ac:dyDescent="0.35">
      <c r="B6" s="57" t="s">
        <v>128</v>
      </c>
      <c r="C6" s="67">
        <f>1.2/4</f>
        <v>0.3</v>
      </c>
      <c r="D6" s="67">
        <f t="shared" ref="D6:G8" si="0">1.2/4</f>
        <v>0.3</v>
      </c>
      <c r="E6" s="67">
        <f t="shared" si="0"/>
        <v>0.3</v>
      </c>
      <c r="F6" s="67">
        <f t="shared" si="0"/>
        <v>0.3</v>
      </c>
      <c r="G6" s="67">
        <f t="shared" si="0"/>
        <v>0.3</v>
      </c>
      <c r="H6" s="68">
        <v>0.5</v>
      </c>
      <c r="I6" s="69">
        <f>0.6/4</f>
        <v>0.15</v>
      </c>
      <c r="J6" s="68">
        <f>2/4</f>
        <v>0.5</v>
      </c>
      <c r="K6" s="69" t="s">
        <v>132</v>
      </c>
      <c r="L6" s="69" t="s">
        <v>133</v>
      </c>
    </row>
    <row r="7" spans="1:14" ht="15" thickBot="1" x14ac:dyDescent="0.35">
      <c r="B7" s="57" t="s">
        <v>127</v>
      </c>
      <c r="C7" s="67">
        <f>1.2/4</f>
        <v>0.3</v>
      </c>
      <c r="D7" s="67">
        <f t="shared" si="0"/>
        <v>0.3</v>
      </c>
      <c r="E7" s="67">
        <f t="shared" si="0"/>
        <v>0.3</v>
      </c>
      <c r="F7" s="67">
        <f t="shared" si="0"/>
        <v>0.3</v>
      </c>
      <c r="G7" s="67">
        <f t="shared" si="0"/>
        <v>0.3</v>
      </c>
      <c r="H7" s="68">
        <v>0.5</v>
      </c>
      <c r="I7" s="69">
        <f t="shared" ref="I7:I8" si="1">0.6/4</f>
        <v>0.15</v>
      </c>
      <c r="J7" s="68">
        <f t="shared" ref="J7:J8" si="2">2/4</f>
        <v>0.5</v>
      </c>
      <c r="K7" s="69" t="s">
        <v>132</v>
      </c>
      <c r="L7" s="69" t="s">
        <v>133</v>
      </c>
    </row>
    <row r="8" spans="1:14" ht="15" thickBot="1" x14ac:dyDescent="0.35">
      <c r="B8" s="57" t="s">
        <v>126</v>
      </c>
      <c r="C8" s="67">
        <f>1.2/4</f>
        <v>0.3</v>
      </c>
      <c r="D8" s="67">
        <f t="shared" si="0"/>
        <v>0.3</v>
      </c>
      <c r="E8" s="67">
        <f t="shared" si="0"/>
        <v>0.3</v>
      </c>
      <c r="F8" s="67">
        <f t="shared" si="0"/>
        <v>0.3</v>
      </c>
      <c r="G8" s="69">
        <v>0.6</v>
      </c>
      <c r="H8" s="68">
        <v>0.5</v>
      </c>
      <c r="I8" s="69">
        <f t="shared" si="1"/>
        <v>0.15</v>
      </c>
      <c r="J8" s="68">
        <f t="shared" si="2"/>
        <v>0.5</v>
      </c>
      <c r="K8" s="69" t="s">
        <v>132</v>
      </c>
      <c r="L8" s="69" t="s">
        <v>133</v>
      </c>
    </row>
    <row r="9" spans="1:14" ht="15" thickBot="1" x14ac:dyDescent="0.35">
      <c r="B9" s="57" t="s">
        <v>134</v>
      </c>
      <c r="C9" s="69">
        <f>0.8/4</f>
        <v>0.2</v>
      </c>
      <c r="D9" s="69">
        <f t="shared" ref="D9:G9" si="3">0.8/4</f>
        <v>0.2</v>
      </c>
      <c r="E9" s="69">
        <f t="shared" si="3"/>
        <v>0.2</v>
      </c>
      <c r="F9" s="69">
        <f t="shared" si="3"/>
        <v>0.2</v>
      </c>
      <c r="G9" s="69">
        <f t="shared" si="3"/>
        <v>0.2</v>
      </c>
      <c r="H9" s="67">
        <f>1/4</f>
        <v>0.25</v>
      </c>
      <c r="I9" s="69">
        <v>0.1</v>
      </c>
      <c r="J9" s="67">
        <v>0.25</v>
      </c>
      <c r="K9" s="69" t="s">
        <v>132</v>
      </c>
      <c r="L9" s="69" t="s">
        <v>133</v>
      </c>
    </row>
    <row r="10" spans="1:14" ht="15" thickBot="1" x14ac:dyDescent="0.35">
      <c r="B10" s="57" t="s">
        <v>135</v>
      </c>
      <c r="C10" s="69" t="s">
        <v>40</v>
      </c>
      <c r="D10" s="69" t="s">
        <v>40</v>
      </c>
      <c r="E10" s="69" t="s">
        <v>40</v>
      </c>
      <c r="F10" s="69" t="s">
        <v>40</v>
      </c>
      <c r="G10" s="69" t="s">
        <v>40</v>
      </c>
      <c r="H10" s="69" t="s">
        <v>40</v>
      </c>
      <c r="I10" s="69" t="s">
        <v>40</v>
      </c>
      <c r="J10" s="69" t="s">
        <v>40</v>
      </c>
      <c r="K10" s="69" t="s">
        <v>136</v>
      </c>
      <c r="L10" s="69"/>
    </row>
    <row r="11" spans="1:14" ht="15" thickBot="1" x14ac:dyDescent="0.35">
      <c r="B11" s="57" t="s">
        <v>122</v>
      </c>
      <c r="C11" s="69" t="s">
        <v>40</v>
      </c>
      <c r="D11" s="69" t="s">
        <v>40</v>
      </c>
      <c r="E11" s="69" t="s">
        <v>40</v>
      </c>
      <c r="F11" s="69" t="s">
        <v>40</v>
      </c>
      <c r="G11" s="69" t="s">
        <v>40</v>
      </c>
      <c r="H11" s="69" t="s">
        <v>40</v>
      </c>
      <c r="I11" s="69" t="s">
        <v>40</v>
      </c>
      <c r="J11" s="69" t="s">
        <v>40</v>
      </c>
      <c r="K11" s="69" t="s">
        <v>136</v>
      </c>
      <c r="L11" s="69">
        <v>4</v>
      </c>
    </row>
    <row r="12" spans="1:14" ht="15" thickBot="1" x14ac:dyDescent="0.35">
      <c r="B12" s="57" t="s">
        <v>10</v>
      </c>
      <c r="C12" s="69">
        <v>40</v>
      </c>
      <c r="D12" s="69">
        <v>40</v>
      </c>
      <c r="E12" s="69">
        <v>40</v>
      </c>
      <c r="F12" s="69">
        <v>40</v>
      </c>
      <c r="G12" s="69">
        <v>35</v>
      </c>
      <c r="H12" s="69">
        <v>40</v>
      </c>
      <c r="I12" s="69">
        <v>40</v>
      </c>
      <c r="J12" s="69">
        <v>50</v>
      </c>
      <c r="K12" s="69" t="s">
        <v>16</v>
      </c>
      <c r="L12" s="69">
        <v>5</v>
      </c>
    </row>
    <row r="13" spans="1:14" ht="15" thickBot="1" x14ac:dyDescent="0.35">
      <c r="B13" s="57" t="s">
        <v>24</v>
      </c>
      <c r="C13" s="70">
        <v>0.45</v>
      </c>
      <c r="D13" s="70">
        <v>0.45</v>
      </c>
      <c r="E13" s="70">
        <v>0.45</v>
      </c>
      <c r="F13" s="70">
        <v>0.45</v>
      </c>
      <c r="G13" s="70">
        <v>0.45</v>
      </c>
      <c r="H13" s="70">
        <v>0.45</v>
      </c>
      <c r="I13" s="71">
        <f>C13*0.94</f>
        <v>0.42299999999999999</v>
      </c>
      <c r="J13" s="71">
        <f>C13*1.2</f>
        <v>0.54</v>
      </c>
      <c r="K13" s="69" t="s">
        <v>17</v>
      </c>
      <c r="L13" s="69"/>
      <c r="N13" s="62"/>
    </row>
    <row r="14" spans="1:14" ht="15" thickBot="1" x14ac:dyDescent="0.35">
      <c r="B14" s="57" t="s">
        <v>25</v>
      </c>
      <c r="C14" s="69">
        <v>1.5</v>
      </c>
      <c r="D14" s="69">
        <v>1.5</v>
      </c>
      <c r="E14" s="69">
        <v>1.5</v>
      </c>
      <c r="F14" s="69">
        <v>1.5</v>
      </c>
      <c r="G14" s="69">
        <v>1</v>
      </c>
      <c r="H14" s="69">
        <v>5</v>
      </c>
      <c r="I14" s="69">
        <v>1</v>
      </c>
      <c r="J14" s="69">
        <v>5</v>
      </c>
      <c r="K14" s="69" t="s">
        <v>18</v>
      </c>
      <c r="L14" s="69"/>
      <c r="N14" s="62"/>
    </row>
    <row r="15" spans="1:14" ht="15" thickBot="1" x14ac:dyDescent="0.35">
      <c r="B15" s="57"/>
      <c r="C15" s="69"/>
      <c r="D15" s="69"/>
      <c r="E15" s="69"/>
      <c r="F15" s="69"/>
      <c r="G15" s="69"/>
      <c r="H15" s="69"/>
      <c r="I15" s="69"/>
      <c r="J15" s="69"/>
      <c r="K15" s="69"/>
      <c r="L15" s="69"/>
    </row>
    <row r="16" spans="1:14" ht="15" thickBot="1" x14ac:dyDescent="0.35">
      <c r="B16" s="63" t="s">
        <v>8</v>
      </c>
      <c r="C16" s="64"/>
      <c r="D16" s="64"/>
      <c r="E16" s="64"/>
      <c r="F16" s="64"/>
      <c r="G16" s="64"/>
      <c r="H16" s="64"/>
      <c r="I16" s="64"/>
      <c r="J16" s="64"/>
      <c r="K16" s="64"/>
      <c r="L16" s="66"/>
      <c r="N16" s="62"/>
    </row>
    <row r="17" spans="2:12" ht="15" thickBot="1" x14ac:dyDescent="0.35">
      <c r="B17" s="57" t="s">
        <v>117</v>
      </c>
      <c r="C17" s="68">
        <v>6</v>
      </c>
      <c r="D17" s="68">
        <v>6</v>
      </c>
      <c r="E17" s="68">
        <v>6</v>
      </c>
      <c r="F17" s="68">
        <v>6</v>
      </c>
      <c r="G17" s="69">
        <f>0.9*C17</f>
        <v>5.4</v>
      </c>
      <c r="H17" s="68">
        <f>C17</f>
        <v>6</v>
      </c>
      <c r="I17" s="69">
        <f>0.9*G17</f>
        <v>4.8600000000000003</v>
      </c>
      <c r="J17" s="68">
        <f>H17</f>
        <v>6</v>
      </c>
      <c r="K17" s="69" t="s">
        <v>137</v>
      </c>
      <c r="L17" s="69">
        <v>6.7</v>
      </c>
    </row>
    <row r="18" spans="2:12" ht="15" thickBot="1" x14ac:dyDescent="0.35">
      <c r="B18" s="57" t="s">
        <v>116</v>
      </c>
      <c r="C18" s="68">
        <v>3.9</v>
      </c>
      <c r="D18" s="68">
        <v>3.9</v>
      </c>
      <c r="E18" s="68">
        <v>3.9</v>
      </c>
      <c r="F18" s="68">
        <v>3.9</v>
      </c>
      <c r="G18" s="69">
        <f t="shared" ref="G18:G19" si="4">0.9*C18</f>
        <v>3.51</v>
      </c>
      <c r="H18" s="68">
        <f t="shared" ref="H18:H19" si="5">C18</f>
        <v>3.9</v>
      </c>
      <c r="I18" s="69">
        <f t="shared" ref="I18:I19" si="6">0.9*G18</f>
        <v>3.1589999999999998</v>
      </c>
      <c r="J18" s="68">
        <f t="shared" ref="J18:J19" si="7">H18</f>
        <v>3.9</v>
      </c>
      <c r="K18" s="69" t="s">
        <v>138</v>
      </c>
      <c r="L18" s="69">
        <v>6.7</v>
      </c>
    </row>
    <row r="19" spans="2:12" ht="15" thickBot="1" x14ac:dyDescent="0.35">
      <c r="B19" s="57" t="s">
        <v>115</v>
      </c>
      <c r="C19" s="68">
        <v>3.1</v>
      </c>
      <c r="D19" s="68">
        <v>3.1</v>
      </c>
      <c r="E19" s="68">
        <v>3.1</v>
      </c>
      <c r="F19" s="68">
        <v>3.1</v>
      </c>
      <c r="G19" s="69">
        <f t="shared" si="4"/>
        <v>2.79</v>
      </c>
      <c r="H19" s="68">
        <f t="shared" si="5"/>
        <v>3.1</v>
      </c>
      <c r="I19" s="69">
        <f t="shared" si="6"/>
        <v>2.5110000000000001</v>
      </c>
      <c r="J19" s="68">
        <f t="shared" si="7"/>
        <v>3.1</v>
      </c>
      <c r="K19" s="69" t="s">
        <v>139</v>
      </c>
      <c r="L19" s="69">
        <v>6.7</v>
      </c>
    </row>
    <row r="20" spans="2:12" ht="15" thickBot="1" x14ac:dyDescent="0.35">
      <c r="B20" s="57" t="s">
        <v>114</v>
      </c>
      <c r="C20" s="69" t="s">
        <v>40</v>
      </c>
      <c r="D20" s="69" t="s">
        <v>40</v>
      </c>
      <c r="E20" s="69" t="s">
        <v>40</v>
      </c>
      <c r="F20" s="69" t="s">
        <v>40</v>
      </c>
      <c r="G20" s="69" t="s">
        <v>40</v>
      </c>
      <c r="H20" s="69" t="s">
        <v>40</v>
      </c>
      <c r="I20" s="69" t="s">
        <v>40</v>
      </c>
      <c r="J20" s="69" t="s">
        <v>40</v>
      </c>
      <c r="K20" s="69" t="s">
        <v>64</v>
      </c>
      <c r="L20" s="69">
        <v>6</v>
      </c>
    </row>
    <row r="21" spans="2:12" ht="15" thickBot="1" x14ac:dyDescent="0.35">
      <c r="B21" s="57" t="s">
        <v>112</v>
      </c>
      <c r="C21" s="69" t="s">
        <v>40</v>
      </c>
      <c r="D21" s="69" t="s">
        <v>40</v>
      </c>
      <c r="E21" s="69" t="s">
        <v>40</v>
      </c>
      <c r="F21" s="69" t="s">
        <v>40</v>
      </c>
      <c r="G21" s="69" t="s">
        <v>40</v>
      </c>
      <c r="H21" s="69" t="s">
        <v>40</v>
      </c>
      <c r="I21" s="69" t="s">
        <v>40</v>
      </c>
      <c r="J21" s="69" t="s">
        <v>40</v>
      </c>
      <c r="K21" s="69" t="s">
        <v>64</v>
      </c>
      <c r="L21" s="69">
        <v>7</v>
      </c>
    </row>
    <row r="22" spans="2:12" ht="15" thickBot="1" x14ac:dyDescent="0.35">
      <c r="B22" s="57" t="s">
        <v>111</v>
      </c>
      <c r="C22" s="69" t="s">
        <v>40</v>
      </c>
      <c r="D22" s="69" t="s">
        <v>40</v>
      </c>
      <c r="E22" s="69" t="s">
        <v>40</v>
      </c>
      <c r="F22" s="69" t="s">
        <v>40</v>
      </c>
      <c r="G22" s="69" t="s">
        <v>40</v>
      </c>
      <c r="H22" s="69" t="s">
        <v>40</v>
      </c>
      <c r="I22" s="69" t="s">
        <v>40</v>
      </c>
      <c r="J22" s="69" t="s">
        <v>40</v>
      </c>
      <c r="K22" s="69" t="s">
        <v>64</v>
      </c>
      <c r="L22" s="69">
        <v>8</v>
      </c>
    </row>
    <row r="23" spans="2:12" ht="15" thickBot="1" x14ac:dyDescent="0.35">
      <c r="B23" s="57" t="s">
        <v>88</v>
      </c>
      <c r="C23" s="72">
        <v>15800</v>
      </c>
      <c r="D23" s="72">
        <v>15800</v>
      </c>
      <c r="E23" s="72">
        <v>15800</v>
      </c>
      <c r="F23" s="72">
        <v>15800</v>
      </c>
      <c r="G23" s="73">
        <f>0.954*C23</f>
        <v>15073.199999999999</v>
      </c>
      <c r="H23" s="73">
        <f t="shared" ref="H23:H25" si="8">C23</f>
        <v>15800</v>
      </c>
      <c r="I23" s="73">
        <f>0.954*G23</f>
        <v>14379.832799999998</v>
      </c>
      <c r="J23" s="73">
        <f t="shared" ref="J23:J25" si="9">H23</f>
        <v>15800</v>
      </c>
      <c r="K23" s="69" t="s">
        <v>140</v>
      </c>
      <c r="L23" s="69">
        <v>6</v>
      </c>
    </row>
    <row r="24" spans="2:12" ht="15" thickBot="1" x14ac:dyDescent="0.35">
      <c r="B24" s="57" t="s">
        <v>110</v>
      </c>
      <c r="C24" s="72">
        <v>76000</v>
      </c>
      <c r="D24" s="72">
        <v>76000</v>
      </c>
      <c r="E24" s="72">
        <v>76000</v>
      </c>
      <c r="F24" s="72">
        <v>76000</v>
      </c>
      <c r="G24" s="73">
        <f>0.954*C24</f>
        <v>72504</v>
      </c>
      <c r="H24" s="73">
        <f t="shared" si="8"/>
        <v>76000</v>
      </c>
      <c r="I24" s="73">
        <f>0.954*G24</f>
        <v>69168.815999999992</v>
      </c>
      <c r="J24" s="73">
        <f t="shared" si="9"/>
        <v>76000</v>
      </c>
      <c r="K24" s="69" t="s">
        <v>141</v>
      </c>
      <c r="L24" s="69">
        <v>8</v>
      </c>
    </row>
    <row r="25" spans="2:12" ht="15" thickBot="1" x14ac:dyDescent="0.35">
      <c r="B25" s="57" t="s">
        <v>109</v>
      </c>
      <c r="C25" s="69">
        <v>4476</v>
      </c>
      <c r="D25" s="69">
        <v>4476</v>
      </c>
      <c r="E25" s="69">
        <v>4476</v>
      </c>
      <c r="F25" s="69">
        <v>4476</v>
      </c>
      <c r="G25" s="73">
        <f>0.954*C25</f>
        <v>4270.1040000000003</v>
      </c>
      <c r="H25" s="73">
        <f t="shared" si="8"/>
        <v>4476</v>
      </c>
      <c r="I25" s="73">
        <f>0.954*G25</f>
        <v>4073.679216</v>
      </c>
      <c r="J25" s="73">
        <f t="shared" si="9"/>
        <v>4476</v>
      </c>
      <c r="K25" s="69" t="s">
        <v>142</v>
      </c>
      <c r="L25" s="69"/>
    </row>
    <row r="26" spans="2:12" ht="15" thickBot="1" x14ac:dyDescent="0.35">
      <c r="B26" s="57" t="s">
        <v>89</v>
      </c>
      <c r="C26" s="70">
        <v>0.42</v>
      </c>
      <c r="D26" s="70">
        <v>0.42</v>
      </c>
      <c r="E26" s="70">
        <v>0.42</v>
      </c>
      <c r="F26" s="70">
        <v>0.42</v>
      </c>
      <c r="G26" s="70">
        <f>F26*(1-0.176)/(F26*(1-0.176)+F27)</f>
        <v>0.37370421561852107</v>
      </c>
      <c r="H26" s="70">
        <f>F26</f>
        <v>0.42</v>
      </c>
      <c r="I26" s="70">
        <f>G26*(1-0.176)/(G26*(1-0.176)+H27)</f>
        <v>0.32961145944602421</v>
      </c>
      <c r="J26" s="70">
        <f>H26</f>
        <v>0.42</v>
      </c>
      <c r="K26" s="69" t="s">
        <v>143</v>
      </c>
      <c r="L26" s="69">
        <v>6</v>
      </c>
    </row>
    <row r="27" spans="2:12" ht="15" thickBot="1" x14ac:dyDescent="0.35">
      <c r="B27" s="57" t="s">
        <v>90</v>
      </c>
      <c r="C27" s="70">
        <v>0.57999999999999996</v>
      </c>
      <c r="D27" s="70">
        <v>0.57999999999999996</v>
      </c>
      <c r="E27" s="70">
        <v>0.57999999999999996</v>
      </c>
      <c r="F27" s="70">
        <v>0.57999999999999996</v>
      </c>
      <c r="G27" s="70">
        <f>F27</f>
        <v>0.57999999999999996</v>
      </c>
      <c r="H27" s="70">
        <f>1-G26</f>
        <v>0.62629578438147893</v>
      </c>
      <c r="I27" s="70">
        <f>G27</f>
        <v>0.57999999999999996</v>
      </c>
      <c r="J27" s="70">
        <f>1-I26</f>
        <v>0.67038854055397579</v>
      </c>
      <c r="K27" s="69" t="s">
        <v>143</v>
      </c>
      <c r="L27" s="69">
        <v>6</v>
      </c>
    </row>
    <row r="28" spans="2:12" ht="15" thickBot="1" x14ac:dyDescent="0.35">
      <c r="B28" s="57" t="s">
        <v>107</v>
      </c>
      <c r="C28" s="68">
        <f>AVERAGE(C17:C19)*0.0051*1000</f>
        <v>22.1</v>
      </c>
      <c r="D28" s="68">
        <f>C28*(1-0.014)</f>
        <v>21.790600000000001</v>
      </c>
      <c r="E28" s="68">
        <f t="shared" ref="E28:F28" si="10">D28*(1-0.014)</f>
        <v>21.485531600000002</v>
      </c>
      <c r="F28" s="68">
        <f t="shared" si="10"/>
        <v>21.184734157600001</v>
      </c>
      <c r="G28" s="68">
        <f>C28*(1-0.018)</f>
        <v>21.702200000000001</v>
      </c>
      <c r="H28" s="68">
        <f>C28</f>
        <v>22.1</v>
      </c>
      <c r="I28" s="68">
        <f>C28*(1-0.018)^3</f>
        <v>20.927952312800002</v>
      </c>
      <c r="J28" s="68">
        <f>C28</f>
        <v>22.1</v>
      </c>
      <c r="K28" s="69" t="s">
        <v>144</v>
      </c>
      <c r="L28" s="69">
        <v>9</v>
      </c>
    </row>
    <row r="29" spans="2:12" ht="15" thickBot="1" x14ac:dyDescent="0.35">
      <c r="B29" s="57" t="s">
        <v>106</v>
      </c>
      <c r="C29" s="69" t="s">
        <v>40</v>
      </c>
      <c r="D29" s="69" t="s">
        <v>40</v>
      </c>
      <c r="E29" s="69" t="s">
        <v>40</v>
      </c>
      <c r="F29" s="69" t="s">
        <v>40</v>
      </c>
      <c r="G29" s="69" t="s">
        <v>40</v>
      </c>
      <c r="H29" s="69" t="s">
        <v>40</v>
      </c>
      <c r="I29" s="69" t="s">
        <v>40</v>
      </c>
      <c r="J29" s="69" t="s">
        <v>40</v>
      </c>
      <c r="K29" s="69" t="s">
        <v>145</v>
      </c>
      <c r="L29" s="69"/>
    </row>
    <row r="30" spans="2:12" ht="15" thickBot="1" x14ac:dyDescent="0.35">
      <c r="B30" s="74"/>
      <c r="C30" s="69"/>
      <c r="D30" s="69"/>
      <c r="E30" s="69"/>
      <c r="F30" s="69"/>
      <c r="G30" s="69"/>
      <c r="H30" s="69"/>
      <c r="I30" s="69"/>
      <c r="J30" s="69"/>
      <c r="K30" s="69"/>
      <c r="L30" s="69"/>
    </row>
    <row r="31" spans="2:12" ht="15" thickBot="1" x14ac:dyDescent="0.35">
      <c r="B31" s="63" t="s">
        <v>22</v>
      </c>
      <c r="C31" s="69"/>
      <c r="D31" s="69"/>
      <c r="E31" s="69"/>
      <c r="F31" s="69"/>
      <c r="G31" s="69"/>
      <c r="H31" s="69"/>
      <c r="I31" s="69"/>
      <c r="J31" s="69"/>
      <c r="K31" s="69"/>
      <c r="L31" s="69"/>
    </row>
    <row r="32" spans="2:12" ht="15" thickBot="1" x14ac:dyDescent="0.35">
      <c r="B32" s="74"/>
      <c r="C32" s="69"/>
      <c r="D32" s="69"/>
      <c r="E32" s="69"/>
      <c r="F32" s="69"/>
      <c r="G32" s="69"/>
      <c r="H32" s="69"/>
      <c r="I32" s="69"/>
      <c r="J32" s="69"/>
      <c r="K32" s="69"/>
      <c r="L32" s="69"/>
    </row>
    <row r="33" spans="1:13" ht="15" thickBot="1" x14ac:dyDescent="0.35">
      <c r="B33" s="57"/>
      <c r="C33" s="69"/>
      <c r="D33" s="69"/>
      <c r="E33" s="69"/>
      <c r="F33" s="69"/>
      <c r="G33" s="69"/>
      <c r="H33" s="69"/>
      <c r="I33" s="69"/>
      <c r="J33" s="69"/>
      <c r="K33" s="69"/>
      <c r="L33" s="69"/>
    </row>
    <row r="34" spans="1:13" x14ac:dyDescent="0.3">
      <c r="B34" s="75"/>
      <c r="C34" s="76"/>
      <c r="D34" s="76"/>
      <c r="E34" s="76"/>
      <c r="F34" s="76"/>
      <c r="G34" s="76"/>
      <c r="H34" s="76"/>
      <c r="I34" s="76"/>
      <c r="J34" s="76"/>
      <c r="K34" s="76"/>
      <c r="L34" s="76"/>
    </row>
    <row r="35" spans="1:13" x14ac:dyDescent="0.3">
      <c r="B35" s="3" t="s">
        <v>21</v>
      </c>
    </row>
    <row r="36" spans="1:13" x14ac:dyDescent="0.3">
      <c r="A36" s="1">
        <v>1</v>
      </c>
      <c r="B36" s="77" t="s">
        <v>146</v>
      </c>
    </row>
    <row r="37" spans="1:13" x14ac:dyDescent="0.3">
      <c r="A37" s="1">
        <v>2</v>
      </c>
      <c r="B37" s="77" t="s">
        <v>147</v>
      </c>
    </row>
    <row r="38" spans="1:13" x14ac:dyDescent="0.3">
      <c r="A38" s="1">
        <v>3</v>
      </c>
      <c r="B38" s="77" t="s">
        <v>148</v>
      </c>
    </row>
    <row r="39" spans="1:13" x14ac:dyDescent="0.3">
      <c r="A39" s="1">
        <v>4</v>
      </c>
      <c r="B39" s="77" t="s">
        <v>149</v>
      </c>
    </row>
    <row r="40" spans="1:13" x14ac:dyDescent="0.3">
      <c r="A40" s="1">
        <v>5</v>
      </c>
      <c r="B40" s="77" t="s">
        <v>150</v>
      </c>
    </row>
    <row r="41" spans="1:13" x14ac:dyDescent="0.3">
      <c r="A41" s="1">
        <v>6</v>
      </c>
      <c r="B41" s="77" t="s">
        <v>151</v>
      </c>
    </row>
    <row r="42" spans="1:13" x14ac:dyDescent="0.3">
      <c r="A42" s="1">
        <v>7</v>
      </c>
      <c r="B42" s="77" t="s">
        <v>152</v>
      </c>
    </row>
    <row r="43" spans="1:13" x14ac:dyDescent="0.3">
      <c r="A43" s="1">
        <v>8</v>
      </c>
      <c r="B43" s="77" t="s">
        <v>153</v>
      </c>
    </row>
    <row r="44" spans="1:13" x14ac:dyDescent="0.3">
      <c r="A44" s="1">
        <v>9</v>
      </c>
      <c r="B44" s="77" t="s">
        <v>154</v>
      </c>
    </row>
    <row r="46" spans="1:13" x14ac:dyDescent="0.3">
      <c r="B46" s="3" t="s">
        <v>13</v>
      </c>
      <c r="C46" s="2"/>
      <c r="D46" s="2"/>
      <c r="E46" s="2"/>
      <c r="F46" s="2"/>
      <c r="G46" s="2"/>
      <c r="H46" s="2"/>
      <c r="I46" s="2"/>
      <c r="J46" s="2"/>
      <c r="K46" s="2"/>
      <c r="L46" s="2"/>
      <c r="M46" s="2"/>
    </row>
    <row r="47" spans="1:13" x14ac:dyDescent="0.3">
      <c r="A47" s="1" t="s">
        <v>14</v>
      </c>
      <c r="B47" s="141" t="s">
        <v>155</v>
      </c>
      <c r="C47" s="141"/>
      <c r="D47" s="141"/>
      <c r="E47" s="141"/>
      <c r="F47" s="141"/>
      <c r="G47" s="141"/>
      <c r="H47" s="141"/>
      <c r="I47" s="141"/>
      <c r="J47" s="141"/>
      <c r="K47" s="141"/>
      <c r="L47" s="141"/>
      <c r="M47" s="141"/>
    </row>
    <row r="48" spans="1:13" ht="64.5" customHeight="1" x14ac:dyDescent="0.3">
      <c r="A48" s="1" t="s">
        <v>15</v>
      </c>
      <c r="B48" s="141" t="s">
        <v>156</v>
      </c>
      <c r="C48" s="141"/>
      <c r="D48" s="141"/>
      <c r="E48" s="141"/>
      <c r="F48" s="141"/>
      <c r="G48" s="141"/>
      <c r="H48" s="141"/>
      <c r="I48" s="141"/>
      <c r="J48" s="141"/>
      <c r="K48" s="141"/>
      <c r="L48" s="141"/>
      <c r="M48" s="141"/>
    </row>
    <row r="49" spans="1:13" ht="27.75" customHeight="1" x14ac:dyDescent="0.3">
      <c r="A49" s="1" t="s">
        <v>16</v>
      </c>
      <c r="B49" s="141" t="s">
        <v>157</v>
      </c>
      <c r="C49" s="153"/>
      <c r="D49" s="153"/>
      <c r="E49" s="153"/>
      <c r="F49" s="153"/>
      <c r="G49" s="153"/>
      <c r="H49" s="153"/>
      <c r="I49" s="153"/>
      <c r="J49" s="153"/>
      <c r="K49" s="153"/>
      <c r="L49" s="153"/>
      <c r="M49" s="153"/>
    </row>
    <row r="50" spans="1:13" ht="31.5" customHeight="1" x14ac:dyDescent="0.3">
      <c r="A50" s="1" t="s">
        <v>17</v>
      </c>
      <c r="B50" s="141" t="s">
        <v>158</v>
      </c>
      <c r="C50" s="153"/>
      <c r="D50" s="153"/>
      <c r="E50" s="153"/>
      <c r="F50" s="153"/>
      <c r="G50" s="153"/>
      <c r="H50" s="153"/>
      <c r="I50" s="153"/>
      <c r="J50" s="153"/>
      <c r="K50" s="153"/>
      <c r="L50" s="153"/>
      <c r="M50" s="153"/>
    </row>
    <row r="51" spans="1:13" x14ac:dyDescent="0.3">
      <c r="A51" s="1" t="s">
        <v>18</v>
      </c>
      <c r="B51" s="141" t="s">
        <v>159</v>
      </c>
      <c r="C51" s="153"/>
      <c r="D51" s="153"/>
      <c r="E51" s="153"/>
      <c r="F51" s="153"/>
      <c r="G51" s="153"/>
      <c r="H51" s="153"/>
      <c r="I51" s="153"/>
      <c r="J51" s="153"/>
      <c r="K51" s="153"/>
      <c r="L51" s="153"/>
      <c r="M51" s="153"/>
    </row>
    <row r="52" spans="1:13" ht="52.5" customHeight="1" x14ac:dyDescent="0.3">
      <c r="A52" s="1" t="s">
        <v>19</v>
      </c>
      <c r="B52" s="141" t="s">
        <v>160</v>
      </c>
      <c r="C52" s="141"/>
      <c r="D52" s="141"/>
      <c r="E52" s="141"/>
      <c r="F52" s="141"/>
      <c r="G52" s="141"/>
      <c r="H52" s="141"/>
      <c r="I52" s="141"/>
      <c r="J52" s="141"/>
      <c r="K52" s="141"/>
      <c r="L52" s="141"/>
      <c r="M52" s="141"/>
    </row>
    <row r="53" spans="1:13" ht="28.5" customHeight="1" x14ac:dyDescent="0.3">
      <c r="A53" s="1" t="s">
        <v>43</v>
      </c>
      <c r="B53" s="141" t="s">
        <v>161</v>
      </c>
      <c r="C53" s="141"/>
      <c r="D53" s="141"/>
      <c r="E53" s="141"/>
      <c r="F53" s="141"/>
      <c r="G53" s="141"/>
      <c r="H53" s="141"/>
      <c r="I53" s="141"/>
      <c r="J53" s="141"/>
      <c r="K53" s="141"/>
      <c r="L53" s="141"/>
      <c r="M53" s="141"/>
    </row>
    <row r="54" spans="1:13" ht="42.75" customHeight="1" x14ac:dyDescent="0.3">
      <c r="A54" s="1" t="s">
        <v>55</v>
      </c>
      <c r="B54" s="141" t="s">
        <v>162</v>
      </c>
      <c r="C54" s="141"/>
      <c r="D54" s="141"/>
      <c r="E54" s="141"/>
      <c r="F54" s="141"/>
      <c r="G54" s="141"/>
      <c r="H54" s="141"/>
      <c r="I54" s="141"/>
      <c r="J54" s="141"/>
      <c r="K54" s="141"/>
      <c r="L54" s="141"/>
      <c r="M54" s="141"/>
    </row>
    <row r="55" spans="1:13" ht="27" customHeight="1" x14ac:dyDescent="0.3">
      <c r="A55" s="1" t="s">
        <v>59</v>
      </c>
      <c r="B55" s="141" t="s">
        <v>163</v>
      </c>
      <c r="C55" s="141"/>
      <c r="D55" s="141"/>
      <c r="E55" s="141"/>
      <c r="F55" s="141"/>
      <c r="G55" s="141"/>
      <c r="H55" s="141"/>
      <c r="I55" s="141"/>
      <c r="J55" s="141"/>
      <c r="K55" s="141"/>
      <c r="L55" s="141"/>
      <c r="M55" s="141"/>
    </row>
    <row r="56" spans="1:13" ht="29.25" customHeight="1" x14ac:dyDescent="0.3">
      <c r="A56" s="1" t="s">
        <v>64</v>
      </c>
      <c r="B56" s="141" t="s">
        <v>164</v>
      </c>
      <c r="C56" s="141"/>
      <c r="D56" s="141"/>
      <c r="E56" s="141"/>
      <c r="F56" s="141"/>
      <c r="G56" s="141"/>
      <c r="H56" s="141"/>
      <c r="I56" s="141"/>
      <c r="J56" s="141"/>
      <c r="K56" s="141"/>
      <c r="L56" s="141"/>
      <c r="M56" s="141"/>
    </row>
    <row r="57" spans="1:13" ht="26.25" customHeight="1" x14ac:dyDescent="0.3">
      <c r="A57" s="1" t="s">
        <v>165</v>
      </c>
      <c r="B57" s="141" t="s">
        <v>166</v>
      </c>
      <c r="C57" s="141"/>
      <c r="D57" s="141"/>
      <c r="E57" s="141"/>
      <c r="F57" s="141"/>
      <c r="G57" s="141"/>
      <c r="H57" s="141"/>
      <c r="I57" s="141"/>
      <c r="J57" s="141"/>
      <c r="K57" s="141"/>
      <c r="L57" s="141"/>
      <c r="M57" s="141"/>
    </row>
    <row r="58" spans="1:13" ht="27.75" customHeight="1" x14ac:dyDescent="0.3">
      <c r="A58" s="1" t="s">
        <v>167</v>
      </c>
      <c r="B58" s="141" t="s">
        <v>168</v>
      </c>
      <c r="C58" s="141"/>
      <c r="D58" s="141"/>
      <c r="E58" s="141"/>
      <c r="F58" s="141"/>
      <c r="G58" s="141"/>
      <c r="H58" s="141"/>
      <c r="I58" s="141"/>
      <c r="J58" s="141"/>
      <c r="K58" s="141"/>
      <c r="L58" s="141"/>
      <c r="M58" s="141"/>
    </row>
    <row r="59" spans="1:13" x14ac:dyDescent="0.3">
      <c r="A59" s="1" t="s">
        <v>169</v>
      </c>
      <c r="B59" s="141" t="s">
        <v>170</v>
      </c>
      <c r="C59" s="141"/>
      <c r="D59" s="141"/>
      <c r="E59" s="141"/>
      <c r="F59" s="141"/>
      <c r="G59" s="141"/>
      <c r="H59" s="141"/>
      <c r="I59" s="141"/>
      <c r="J59" s="141"/>
      <c r="K59" s="141"/>
      <c r="L59" s="141"/>
      <c r="M59" s="141"/>
    </row>
    <row r="60" spans="1:13" ht="27" customHeight="1" x14ac:dyDescent="0.3">
      <c r="A60" s="1" t="s">
        <v>171</v>
      </c>
      <c r="B60" s="141" t="s">
        <v>172</v>
      </c>
      <c r="C60" s="141"/>
      <c r="D60" s="141"/>
      <c r="E60" s="141"/>
      <c r="F60" s="141"/>
      <c r="G60" s="141"/>
      <c r="H60" s="141"/>
      <c r="I60" s="141"/>
      <c r="J60" s="141"/>
      <c r="K60" s="141"/>
      <c r="L60" s="141"/>
      <c r="M60" s="141"/>
    </row>
    <row r="61" spans="1:13" ht="26.25" customHeight="1" x14ac:dyDescent="0.3">
      <c r="A61" s="1" t="s">
        <v>143</v>
      </c>
      <c r="B61" s="141" t="s">
        <v>173</v>
      </c>
      <c r="C61" s="141"/>
      <c r="D61" s="141"/>
      <c r="E61" s="141"/>
      <c r="F61" s="141"/>
      <c r="G61" s="141"/>
      <c r="H61" s="141"/>
      <c r="I61" s="141"/>
      <c r="J61" s="141"/>
      <c r="K61" s="141"/>
      <c r="L61" s="141"/>
      <c r="M61" s="141"/>
    </row>
    <row r="62" spans="1:13" ht="37.5" customHeight="1" x14ac:dyDescent="0.3">
      <c r="A62" s="1" t="s">
        <v>144</v>
      </c>
      <c r="B62" s="141" t="s">
        <v>174</v>
      </c>
      <c r="C62" s="141"/>
      <c r="D62" s="141"/>
      <c r="E62" s="141"/>
      <c r="F62" s="141"/>
      <c r="G62" s="141"/>
      <c r="H62" s="141"/>
      <c r="I62" s="141"/>
      <c r="J62" s="141"/>
      <c r="K62" s="141"/>
      <c r="L62" s="141"/>
      <c r="M62" s="141"/>
    </row>
    <row r="63" spans="1:13" ht="15.75" customHeight="1" x14ac:dyDescent="0.3">
      <c r="A63" s="1" t="s">
        <v>145</v>
      </c>
      <c r="B63" s="141" t="s">
        <v>175</v>
      </c>
      <c r="C63" s="153"/>
      <c r="D63" s="153"/>
      <c r="E63" s="153"/>
      <c r="F63" s="153"/>
      <c r="G63" s="153"/>
      <c r="H63" s="153"/>
      <c r="I63" s="153"/>
      <c r="J63" s="153"/>
      <c r="K63" s="153"/>
      <c r="L63" s="153"/>
      <c r="M63" s="153"/>
    </row>
    <row r="64" spans="1:13" ht="15" customHeight="1" x14ac:dyDescent="0.3">
      <c r="A64" s="1" t="s">
        <v>176</v>
      </c>
      <c r="B64" s="141" t="s">
        <v>177</v>
      </c>
      <c r="C64" s="153"/>
      <c r="D64" s="153"/>
      <c r="E64" s="153"/>
      <c r="F64" s="153"/>
      <c r="G64" s="153"/>
      <c r="H64" s="153"/>
      <c r="I64" s="153"/>
      <c r="J64" s="153"/>
      <c r="K64" s="153"/>
      <c r="L64" s="153"/>
      <c r="M64" s="153"/>
    </row>
    <row r="65" spans="2:13" x14ac:dyDescent="0.3">
      <c r="B65" s="141"/>
      <c r="C65" s="153"/>
      <c r="D65" s="153"/>
      <c r="E65" s="153"/>
      <c r="F65" s="153"/>
      <c r="G65" s="153"/>
      <c r="H65" s="153"/>
      <c r="I65" s="153"/>
      <c r="J65" s="153"/>
      <c r="K65" s="153"/>
      <c r="L65" s="153"/>
      <c r="M65" s="153"/>
    </row>
    <row r="66" spans="2:13" x14ac:dyDescent="0.3">
      <c r="C66" s="154"/>
      <c r="D66" s="154"/>
      <c r="E66" s="154"/>
      <c r="F66" s="154"/>
      <c r="G66" s="154"/>
      <c r="H66" s="154"/>
      <c r="I66" s="154"/>
      <c r="J66" s="154"/>
      <c r="K66" s="154"/>
      <c r="L66" s="154"/>
      <c r="M66" s="154"/>
    </row>
    <row r="67" spans="2:13" x14ac:dyDescent="0.3">
      <c r="C67" s="154"/>
      <c r="D67" s="154"/>
      <c r="E67" s="154"/>
      <c r="F67" s="154"/>
      <c r="G67" s="154"/>
      <c r="H67" s="154"/>
      <c r="I67" s="154"/>
      <c r="J67" s="154"/>
      <c r="K67" s="154"/>
      <c r="L67" s="154"/>
      <c r="M67" s="154"/>
    </row>
    <row r="68" spans="2:13" x14ac:dyDescent="0.3">
      <c r="C68" s="154"/>
      <c r="D68" s="154"/>
      <c r="E68" s="154"/>
      <c r="F68" s="154"/>
      <c r="G68" s="154"/>
      <c r="H68" s="154"/>
      <c r="I68" s="154"/>
      <c r="J68" s="154"/>
      <c r="K68" s="154"/>
      <c r="L68" s="154"/>
      <c r="M68" s="154"/>
    </row>
    <row r="69" spans="2:13" x14ac:dyDescent="0.3">
      <c r="C69" s="154"/>
      <c r="D69" s="154"/>
      <c r="E69" s="154"/>
      <c r="F69" s="154"/>
      <c r="G69" s="154"/>
      <c r="H69" s="154"/>
      <c r="I69" s="154"/>
      <c r="J69" s="154"/>
      <c r="K69" s="154"/>
      <c r="L69" s="154"/>
      <c r="M69" s="154"/>
    </row>
  </sheetData>
  <mergeCells count="33">
    <mergeCell ref="B65:M65"/>
    <mergeCell ref="C66:M66"/>
    <mergeCell ref="C67:M67"/>
    <mergeCell ref="C68:M68"/>
    <mergeCell ref="C69:M69"/>
    <mergeCell ref="B64:M64"/>
    <mergeCell ref="B53:M53"/>
    <mergeCell ref="B54:M54"/>
    <mergeCell ref="B55:M55"/>
    <mergeCell ref="B56:M56"/>
    <mergeCell ref="B57:M57"/>
    <mergeCell ref="B58:M58"/>
    <mergeCell ref="B59:M59"/>
    <mergeCell ref="B60:M60"/>
    <mergeCell ref="B61:M61"/>
    <mergeCell ref="B62:M62"/>
    <mergeCell ref="B63:M63"/>
    <mergeCell ref="B52:M52"/>
    <mergeCell ref="C2:L2"/>
    <mergeCell ref="B3:B4"/>
    <mergeCell ref="C3:C4"/>
    <mergeCell ref="D3:D4"/>
    <mergeCell ref="E3:E4"/>
    <mergeCell ref="F3:F4"/>
    <mergeCell ref="G3:H4"/>
    <mergeCell ref="I3:J4"/>
    <mergeCell ref="K3:K4"/>
    <mergeCell ref="L3:L4"/>
    <mergeCell ref="B47:M47"/>
    <mergeCell ref="B48:M48"/>
    <mergeCell ref="B49:M49"/>
    <mergeCell ref="B50:M50"/>
    <mergeCell ref="B51:M51"/>
  </mergeCells>
  <hyperlinks>
    <hyperlink ref="C2" location="INDEX" display="Energy Transport Electricity Main distribution, electricity cables"/>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U58"/>
  <sheetViews>
    <sheetView zoomScale="70" zoomScaleNormal="70" workbookViewId="0">
      <selection activeCell="D17" sqref="D17"/>
    </sheetView>
  </sheetViews>
  <sheetFormatPr defaultColWidth="9.21875" defaultRowHeight="14.4" x14ac:dyDescent="0.3"/>
  <cols>
    <col min="1" max="1" width="2.21875" style="4" bestFit="1" customWidth="1"/>
    <col min="2" max="2" width="50.21875" style="4" customWidth="1"/>
    <col min="3" max="3" width="10" style="4" bestFit="1" customWidth="1"/>
    <col min="4" max="5" width="9.21875" style="4"/>
    <col min="6" max="7" width="10" style="4" bestFit="1" customWidth="1"/>
    <col min="8" max="10" width="9.21875" style="4"/>
    <col min="11" max="11" width="0" style="4" hidden="1" customWidth="1"/>
    <col min="12" max="12" width="1.21875" style="4" customWidth="1"/>
    <col min="13" max="13" width="5.77734375" style="4" customWidth="1"/>
    <col min="14" max="14" width="6.21875" style="4" customWidth="1"/>
    <col min="15" max="22" width="5.77734375" style="4" customWidth="1"/>
    <col min="23" max="16384" width="9.21875" style="4"/>
  </cols>
  <sheetData>
    <row r="1" spans="2:21" ht="31.05" customHeight="1" thickBot="1" x14ac:dyDescent="0.35">
      <c r="B1" s="53"/>
    </row>
    <row r="2" spans="2:21" ht="30" customHeight="1" thickBot="1" x14ac:dyDescent="0.35">
      <c r="B2" s="5" t="s">
        <v>0</v>
      </c>
      <c r="C2" s="160" t="s">
        <v>410</v>
      </c>
      <c r="D2" s="160"/>
      <c r="E2" s="160"/>
      <c r="F2" s="160"/>
      <c r="G2" s="160"/>
      <c r="H2" s="160"/>
      <c r="I2" s="160"/>
      <c r="J2" s="160"/>
      <c r="K2" s="161"/>
      <c r="M2" s="97"/>
      <c r="N2" s="95"/>
      <c r="O2" s="95"/>
      <c r="P2" s="95"/>
      <c r="Q2" s="95"/>
      <c r="R2" s="95"/>
      <c r="S2" s="95"/>
      <c r="T2" s="95"/>
    </row>
    <row r="3" spans="2:21" x14ac:dyDescent="0.3">
      <c r="B3" s="162"/>
      <c r="C3" s="164">
        <v>2020</v>
      </c>
      <c r="D3" s="164">
        <v>2030</v>
      </c>
      <c r="E3" s="164">
        <v>2050</v>
      </c>
      <c r="F3" s="166" t="s">
        <v>1</v>
      </c>
      <c r="G3" s="167"/>
      <c r="H3" s="166" t="s">
        <v>2</v>
      </c>
      <c r="I3" s="167"/>
      <c r="J3" s="164" t="s">
        <v>3</v>
      </c>
      <c r="K3" s="164" t="s">
        <v>4</v>
      </c>
      <c r="M3" s="95"/>
      <c r="N3" s="95"/>
      <c r="O3" s="95"/>
      <c r="P3" s="95"/>
      <c r="Q3" s="95"/>
      <c r="R3" s="95"/>
      <c r="S3" s="95"/>
      <c r="T3" s="95"/>
    </row>
    <row r="4" spans="2:21" ht="15" thickBot="1" x14ac:dyDescent="0.35">
      <c r="B4" s="163"/>
      <c r="C4" s="165"/>
      <c r="D4" s="165"/>
      <c r="E4" s="165"/>
      <c r="F4" s="168"/>
      <c r="G4" s="169"/>
      <c r="H4" s="168"/>
      <c r="I4" s="169"/>
      <c r="J4" s="165"/>
      <c r="K4" s="165"/>
      <c r="N4" s="129"/>
      <c r="Q4" s="95"/>
    </row>
    <row r="5" spans="2:21" ht="15" thickBot="1" x14ac:dyDescent="0.35">
      <c r="B5" s="6" t="s">
        <v>5</v>
      </c>
      <c r="C5" s="7"/>
      <c r="D5" s="7"/>
      <c r="E5" s="7"/>
      <c r="F5" s="8" t="s">
        <v>6</v>
      </c>
      <c r="G5" s="8" t="s">
        <v>7</v>
      </c>
      <c r="H5" s="8" t="s">
        <v>6</v>
      </c>
      <c r="I5" s="8" t="s">
        <v>7</v>
      </c>
      <c r="J5" s="7"/>
      <c r="K5" s="9"/>
    </row>
    <row r="6" spans="2:21" ht="15" thickBot="1" x14ac:dyDescent="0.35">
      <c r="B6" s="123" t="s">
        <v>331</v>
      </c>
      <c r="C6" s="94" t="s">
        <v>332</v>
      </c>
      <c r="D6" s="94" t="s">
        <v>332</v>
      </c>
      <c r="E6" s="94" t="s">
        <v>332</v>
      </c>
      <c r="F6" s="92">
        <v>0.01</v>
      </c>
      <c r="G6" s="94">
        <v>0.1</v>
      </c>
      <c r="H6" s="92">
        <v>0.01</v>
      </c>
      <c r="I6" s="94">
        <v>0.1</v>
      </c>
      <c r="J6" s="124" t="s">
        <v>29</v>
      </c>
      <c r="K6" s="124"/>
    </row>
    <row r="7" spans="2:21" ht="15" thickBot="1" x14ac:dyDescent="0.35">
      <c r="B7" s="123"/>
      <c r="C7" s="94"/>
      <c r="D7" s="94"/>
      <c r="E7" s="94"/>
      <c r="F7" s="92"/>
      <c r="G7" s="94"/>
      <c r="H7" s="92"/>
      <c r="I7" s="94"/>
      <c r="J7" s="124"/>
      <c r="K7" s="124"/>
    </row>
    <row r="8" spans="2:21" ht="15" thickBot="1" x14ac:dyDescent="0.35">
      <c r="B8" s="123"/>
      <c r="C8" s="127"/>
      <c r="D8" s="93"/>
      <c r="E8" s="93"/>
      <c r="F8" s="93"/>
      <c r="G8" s="93"/>
      <c r="H8" s="93"/>
      <c r="I8" s="93"/>
      <c r="J8" s="124"/>
      <c r="K8" s="124"/>
      <c r="Q8" s="95"/>
    </row>
    <row r="9" spans="2:21" ht="15" customHeight="1" thickBot="1" x14ac:dyDescent="0.35">
      <c r="B9" s="123" t="s">
        <v>10</v>
      </c>
      <c r="C9" s="124">
        <v>50</v>
      </c>
      <c r="D9" s="124">
        <v>50</v>
      </c>
      <c r="E9" s="124">
        <v>50</v>
      </c>
      <c r="F9" s="124">
        <v>45</v>
      </c>
      <c r="G9" s="124">
        <v>55</v>
      </c>
      <c r="H9" s="124">
        <v>45</v>
      </c>
      <c r="I9" s="124">
        <v>55</v>
      </c>
      <c r="J9" s="124"/>
      <c r="K9" s="124"/>
      <c r="N9" s="95"/>
      <c r="O9" s="95"/>
      <c r="P9" s="95"/>
      <c r="Q9" s="95"/>
      <c r="R9" s="95"/>
      <c r="S9" s="95"/>
      <c r="T9" s="95"/>
    </row>
    <row r="10" spans="2:21" ht="15" thickBot="1" x14ac:dyDescent="0.35">
      <c r="B10" s="123" t="s">
        <v>25</v>
      </c>
      <c r="C10" s="124">
        <v>1</v>
      </c>
      <c r="D10" s="124">
        <v>1</v>
      </c>
      <c r="E10" s="124">
        <v>1</v>
      </c>
      <c r="F10" s="124">
        <v>0.5</v>
      </c>
      <c r="G10" s="124">
        <v>2</v>
      </c>
      <c r="H10" s="124">
        <v>0.5</v>
      </c>
      <c r="I10" s="124">
        <v>2</v>
      </c>
      <c r="J10" s="124"/>
      <c r="K10" s="124"/>
      <c r="M10" s="95"/>
      <c r="N10" s="95"/>
      <c r="O10" s="95"/>
      <c r="P10" s="95"/>
      <c r="Q10" s="95"/>
      <c r="R10" s="95"/>
      <c r="S10" s="95"/>
      <c r="T10" s="95"/>
    </row>
    <row r="11" spans="2:21" ht="15" thickBot="1" x14ac:dyDescent="0.35">
      <c r="B11" s="6" t="s">
        <v>8</v>
      </c>
      <c r="C11" s="7"/>
      <c r="D11" s="7"/>
      <c r="E11" s="7"/>
      <c r="F11" s="7"/>
      <c r="G11" s="7"/>
      <c r="H11" s="7"/>
      <c r="I11" s="7"/>
      <c r="J11" s="7"/>
      <c r="K11" s="9"/>
      <c r="M11" s="95"/>
      <c r="N11" s="104"/>
      <c r="O11" s="104"/>
      <c r="P11" s="104"/>
      <c r="Q11" s="104"/>
      <c r="R11" s="104"/>
      <c r="S11" s="104"/>
      <c r="T11" s="104"/>
      <c r="U11" s="104"/>
    </row>
    <row r="12" spans="2:21" ht="15" thickBot="1" x14ac:dyDescent="0.35">
      <c r="B12" s="58" t="s">
        <v>118</v>
      </c>
      <c r="C12" s="7"/>
      <c r="D12" s="7"/>
      <c r="E12" s="7"/>
      <c r="F12" s="7"/>
      <c r="G12" s="7"/>
      <c r="H12" s="7"/>
      <c r="I12" s="7"/>
      <c r="J12" s="7"/>
      <c r="K12" s="9"/>
    </row>
    <row r="13" spans="2:21" ht="15" customHeight="1" thickBot="1" x14ac:dyDescent="0.35">
      <c r="B13" s="120" t="s">
        <v>333</v>
      </c>
      <c r="C13" s="94">
        <v>10.1</v>
      </c>
      <c r="D13" s="94">
        <v>9.6</v>
      </c>
      <c r="E13" s="94">
        <v>9.1999999999999993</v>
      </c>
      <c r="F13" s="94">
        <v>9.0751157776618872</v>
      </c>
      <c r="G13" s="94">
        <v>15.125192962769813</v>
      </c>
      <c r="H13" s="94">
        <v>8.2855807050053034</v>
      </c>
      <c r="I13" s="94">
        <v>12.888681096674915</v>
      </c>
      <c r="J13" s="124" t="s">
        <v>334</v>
      </c>
      <c r="K13" s="124"/>
      <c r="N13" s="128"/>
      <c r="O13" s="128"/>
      <c r="P13" s="128"/>
      <c r="Q13" s="128"/>
      <c r="R13" s="128"/>
      <c r="S13" s="128"/>
      <c r="T13" s="128"/>
    </row>
    <row r="14" spans="2:21" ht="14.25" customHeight="1" thickBot="1" x14ac:dyDescent="0.35">
      <c r="B14" s="120" t="s">
        <v>335</v>
      </c>
      <c r="C14" s="94">
        <v>6.7</v>
      </c>
      <c r="D14" s="94">
        <v>6.4</v>
      </c>
      <c r="E14" s="94">
        <v>6.1</v>
      </c>
      <c r="F14" s="94">
        <v>6.0307756778519028</v>
      </c>
      <c r="G14" s="94">
        <v>10.051292796419837</v>
      </c>
      <c r="H14" s="94">
        <v>5.5060981938787874</v>
      </c>
      <c r="I14" s="94">
        <v>8.565041634922558</v>
      </c>
      <c r="J14" s="124" t="s">
        <v>334</v>
      </c>
      <c r="K14" s="124"/>
      <c r="N14" s="128"/>
      <c r="O14" s="128"/>
      <c r="P14" s="128"/>
      <c r="Q14" s="128"/>
      <c r="R14" s="128"/>
      <c r="S14" s="128"/>
      <c r="T14" s="128"/>
    </row>
    <row r="15" spans="2:21" ht="15" thickBot="1" x14ac:dyDescent="0.35">
      <c r="B15" s="120" t="s">
        <v>336</v>
      </c>
      <c r="C15" s="94">
        <v>2.8</v>
      </c>
      <c r="D15" s="94">
        <v>2.7</v>
      </c>
      <c r="E15" s="94">
        <v>2.5</v>
      </c>
      <c r="F15" s="94">
        <v>2.5042412839269534</v>
      </c>
      <c r="G15" s="94">
        <v>4.1737354732115888</v>
      </c>
      <c r="H15" s="94">
        <v>2.2863722922253085</v>
      </c>
      <c r="I15" s="94">
        <v>3.5565791212393689</v>
      </c>
      <c r="J15" s="124" t="s">
        <v>334</v>
      </c>
      <c r="K15" s="124"/>
      <c r="N15" s="128"/>
      <c r="O15" s="128"/>
      <c r="P15" s="128"/>
      <c r="Q15" s="128"/>
      <c r="R15" s="128"/>
      <c r="S15" s="128"/>
      <c r="T15" s="128"/>
    </row>
    <row r="16" spans="2:21" ht="15" thickBot="1" x14ac:dyDescent="0.35">
      <c r="B16" s="120" t="s">
        <v>337</v>
      </c>
      <c r="C16" s="94">
        <v>1.3</v>
      </c>
      <c r="D16" s="94">
        <v>1.2</v>
      </c>
      <c r="E16" s="94">
        <v>1.2</v>
      </c>
      <c r="F16" s="94">
        <v>1.1426183254785134</v>
      </c>
      <c r="G16" s="94">
        <v>1.9043638757975221</v>
      </c>
      <c r="H16" s="94">
        <v>1.0432105311618827</v>
      </c>
      <c r="I16" s="94">
        <v>1.6227719373629286</v>
      </c>
      <c r="J16" s="124" t="s">
        <v>334</v>
      </c>
      <c r="K16" s="124"/>
      <c r="N16" s="128"/>
      <c r="O16" s="128"/>
      <c r="P16" s="128"/>
      <c r="Q16" s="128"/>
      <c r="R16" s="128"/>
      <c r="S16" s="128"/>
      <c r="T16" s="128"/>
    </row>
    <row r="17" spans="1:20" ht="15" thickBot="1" x14ac:dyDescent="0.35">
      <c r="B17" s="120" t="s">
        <v>338</v>
      </c>
      <c r="C17" s="94">
        <v>0.7</v>
      </c>
      <c r="D17" s="94">
        <v>0.7</v>
      </c>
      <c r="E17" s="94">
        <v>0.7</v>
      </c>
      <c r="F17" s="94">
        <v>0.65626189543331748</v>
      </c>
      <c r="G17" s="94">
        <v>1.0937698257221957</v>
      </c>
      <c r="H17" s="94">
        <v>0.59916711053061888</v>
      </c>
      <c r="I17" s="94">
        <v>0.9320377274920737</v>
      </c>
      <c r="J17" s="124" t="s">
        <v>334</v>
      </c>
      <c r="K17" s="124"/>
      <c r="N17" s="128"/>
      <c r="O17" s="128"/>
      <c r="P17" s="128"/>
      <c r="Q17" s="128"/>
      <c r="R17" s="128"/>
      <c r="S17" s="128"/>
      <c r="T17" s="128"/>
    </row>
    <row r="18" spans="1:20" ht="15" thickBot="1" x14ac:dyDescent="0.35">
      <c r="B18" s="120" t="s">
        <v>112</v>
      </c>
      <c r="C18" s="94">
        <v>0.4</v>
      </c>
      <c r="D18" s="94">
        <v>0.4</v>
      </c>
      <c r="E18" s="94">
        <v>0.4</v>
      </c>
      <c r="F18" s="94">
        <v>0.39689549631759041</v>
      </c>
      <c r="G18" s="94">
        <v>0.66149249386265063</v>
      </c>
      <c r="H18" s="94">
        <v>0.36236558813796005</v>
      </c>
      <c r="I18" s="94">
        <v>0.56367980377016003</v>
      </c>
      <c r="J18" s="124" t="s">
        <v>334</v>
      </c>
      <c r="K18" s="124"/>
      <c r="N18" s="128"/>
      <c r="O18" s="128"/>
      <c r="P18" s="128"/>
      <c r="Q18" s="128"/>
      <c r="R18" s="128"/>
      <c r="S18" s="128"/>
      <c r="T18" s="128"/>
    </row>
    <row r="19" spans="1:20" ht="15" thickBot="1" x14ac:dyDescent="0.35">
      <c r="B19" s="120" t="s">
        <v>339</v>
      </c>
      <c r="C19" s="94">
        <v>0.3</v>
      </c>
      <c r="D19" s="94">
        <v>0.2</v>
      </c>
      <c r="E19" s="94">
        <v>0.2</v>
      </c>
      <c r="F19" s="94">
        <v>0.22795660186287395</v>
      </c>
      <c r="G19" s="94">
        <v>0.37992766977145653</v>
      </c>
      <c r="H19" s="94">
        <v>0.2081243775008039</v>
      </c>
      <c r="I19" s="94">
        <v>0.32374903166791719</v>
      </c>
      <c r="J19" s="124" t="s">
        <v>334</v>
      </c>
      <c r="K19" s="124"/>
      <c r="N19" s="128"/>
      <c r="O19" s="128"/>
      <c r="P19" s="128"/>
      <c r="Q19" s="128"/>
      <c r="R19" s="128"/>
      <c r="S19" s="128"/>
      <c r="T19" s="128"/>
    </row>
    <row r="20" spans="1:20" ht="16.5" customHeight="1" thickBot="1" x14ac:dyDescent="0.35">
      <c r="B20" s="120" t="s">
        <v>340</v>
      </c>
      <c r="C20" s="94">
        <v>0.2</v>
      </c>
      <c r="D20" s="94">
        <v>0.2</v>
      </c>
      <c r="E20" s="94">
        <v>0.2</v>
      </c>
      <c r="F20" s="94">
        <v>0.18109280056322122</v>
      </c>
      <c r="G20" s="94">
        <v>0.30182133427203534</v>
      </c>
      <c r="H20" s="94">
        <v>0.16533772691422097</v>
      </c>
      <c r="I20" s="94">
        <v>0.25719201964434374</v>
      </c>
      <c r="J20" s="124" t="s">
        <v>334</v>
      </c>
      <c r="K20" s="124"/>
      <c r="N20" s="128"/>
      <c r="O20" s="128"/>
      <c r="P20" s="128"/>
      <c r="Q20" s="128"/>
      <c r="R20" s="128"/>
      <c r="S20" s="128"/>
      <c r="T20" s="128"/>
    </row>
    <row r="21" spans="1:20" ht="15" thickBot="1" x14ac:dyDescent="0.35">
      <c r="B21" s="120" t="s">
        <v>283</v>
      </c>
      <c r="C21" s="24">
        <v>87</v>
      </c>
      <c r="D21" s="24">
        <v>82.649999999999991</v>
      </c>
      <c r="E21" s="24">
        <v>78.3</v>
      </c>
      <c r="F21" s="24">
        <v>80</v>
      </c>
      <c r="G21" s="24">
        <v>90</v>
      </c>
      <c r="H21" s="24">
        <v>75</v>
      </c>
      <c r="I21" s="24">
        <v>90</v>
      </c>
      <c r="J21" s="124" t="s">
        <v>17</v>
      </c>
      <c r="K21" s="124"/>
    </row>
    <row r="22" spans="1:20" ht="15" thickBot="1" x14ac:dyDescent="0.35">
      <c r="B22" s="120" t="s">
        <v>282</v>
      </c>
      <c r="C22" s="24">
        <v>13</v>
      </c>
      <c r="D22" s="24">
        <v>17.350000000000009</v>
      </c>
      <c r="E22" s="24">
        <v>21.700000000000003</v>
      </c>
      <c r="F22" s="24">
        <v>10</v>
      </c>
      <c r="G22" s="24">
        <v>20</v>
      </c>
      <c r="H22" s="24">
        <v>10</v>
      </c>
      <c r="I22" s="24">
        <v>25</v>
      </c>
      <c r="J22" s="124" t="s">
        <v>16</v>
      </c>
      <c r="K22" s="124"/>
    </row>
    <row r="23" spans="1:20" ht="15" thickBot="1" x14ac:dyDescent="0.35">
      <c r="B23" s="120" t="s">
        <v>341</v>
      </c>
      <c r="C23" s="24">
        <v>100</v>
      </c>
      <c r="D23" s="24">
        <v>100</v>
      </c>
      <c r="E23" s="24">
        <v>100</v>
      </c>
      <c r="F23" s="24">
        <v>50</v>
      </c>
      <c r="G23" s="24">
        <v>200</v>
      </c>
      <c r="H23" s="24">
        <v>50</v>
      </c>
      <c r="I23" s="24">
        <v>200</v>
      </c>
      <c r="J23" s="124" t="s">
        <v>18</v>
      </c>
      <c r="K23" s="124"/>
    </row>
    <row r="24" spans="1:20" ht="15" thickBot="1" x14ac:dyDescent="0.35">
      <c r="B24" s="120" t="s">
        <v>322</v>
      </c>
      <c r="C24" s="124">
        <v>0</v>
      </c>
      <c r="D24" s="124">
        <v>0</v>
      </c>
      <c r="E24" s="124">
        <v>0</v>
      </c>
      <c r="F24" s="24"/>
      <c r="G24" s="24"/>
      <c r="H24" s="24"/>
      <c r="I24" s="24"/>
      <c r="J24" s="124"/>
      <c r="K24" s="124"/>
    </row>
    <row r="25" spans="1:20" ht="15" thickBot="1" x14ac:dyDescent="0.35">
      <c r="B25" s="11"/>
      <c r="C25" s="124"/>
      <c r="D25" s="124"/>
      <c r="E25" s="124"/>
      <c r="F25" s="124"/>
      <c r="G25" s="124"/>
      <c r="H25" s="124"/>
      <c r="I25" s="124"/>
      <c r="J25" s="124"/>
      <c r="K25" s="124"/>
    </row>
    <row r="26" spans="1:20" ht="15" thickBot="1" x14ac:dyDescent="0.35">
      <c r="B26" s="6" t="s">
        <v>22</v>
      </c>
      <c r="C26" s="124"/>
      <c r="D26" s="124"/>
      <c r="E26" s="124"/>
      <c r="F26" s="124"/>
      <c r="G26" s="124"/>
      <c r="H26" s="124"/>
      <c r="I26" s="124"/>
      <c r="J26" s="124"/>
      <c r="K26" s="124"/>
    </row>
    <row r="27" spans="1:20" ht="15" thickBot="1" x14ac:dyDescent="0.35">
      <c r="B27" s="11"/>
      <c r="C27" s="124"/>
      <c r="D27" s="124"/>
      <c r="E27" s="124"/>
      <c r="F27" s="124"/>
      <c r="G27" s="124"/>
      <c r="H27" s="124"/>
      <c r="I27" s="124"/>
      <c r="J27" s="124"/>
      <c r="K27" s="124"/>
    </row>
    <row r="28" spans="1:20" ht="15" thickBot="1" x14ac:dyDescent="0.35">
      <c r="B28" s="123"/>
      <c r="C28" s="124"/>
      <c r="D28" s="124"/>
      <c r="E28" s="124"/>
      <c r="F28" s="124"/>
      <c r="G28" s="124"/>
      <c r="H28" s="124"/>
      <c r="I28" s="124"/>
      <c r="J28" s="124"/>
      <c r="K28" s="124"/>
    </row>
    <row r="29" spans="1:20" ht="15" thickBot="1" x14ac:dyDescent="0.35">
      <c r="B29" s="137" t="s">
        <v>21</v>
      </c>
      <c r="C29" s="138"/>
      <c r="D29" s="138"/>
      <c r="E29" s="138"/>
      <c r="F29" s="138"/>
      <c r="G29" s="138"/>
      <c r="H29" s="138"/>
      <c r="I29" s="138"/>
      <c r="J29" s="138"/>
      <c r="K29" s="139"/>
    </row>
    <row r="30" spans="1:20" x14ac:dyDescent="0.3">
      <c r="A30" s="1">
        <v>1</v>
      </c>
      <c r="B30" s="141"/>
      <c r="C30" s="141"/>
      <c r="D30" s="141"/>
      <c r="E30" s="141"/>
      <c r="F30" s="141"/>
      <c r="G30" s="141"/>
      <c r="H30" s="141"/>
      <c r="I30" s="141"/>
      <c r="J30" s="141"/>
      <c r="K30" s="141"/>
    </row>
    <row r="31" spans="1:20" x14ac:dyDescent="0.3">
      <c r="A31" s="1">
        <v>2</v>
      </c>
      <c r="B31" s="141"/>
      <c r="C31" s="141"/>
      <c r="D31" s="141"/>
      <c r="E31" s="141"/>
      <c r="F31" s="141"/>
      <c r="G31" s="141"/>
      <c r="H31" s="141"/>
      <c r="I31" s="141"/>
      <c r="J31" s="141"/>
      <c r="K31" s="141"/>
    </row>
    <row r="32" spans="1:20" x14ac:dyDescent="0.3">
      <c r="A32" s="1"/>
      <c r="B32" s="141"/>
      <c r="C32" s="141"/>
      <c r="D32" s="141"/>
      <c r="E32" s="141"/>
      <c r="F32" s="141"/>
      <c r="G32" s="141"/>
      <c r="H32" s="141"/>
      <c r="I32" s="141"/>
      <c r="J32" s="141"/>
      <c r="K32" s="141"/>
    </row>
    <row r="33" spans="1:12" x14ac:dyDescent="0.3">
      <c r="A33" s="1"/>
      <c r="B33" s="3" t="s">
        <v>13</v>
      </c>
      <c r="C33" s="2"/>
      <c r="D33" s="2"/>
      <c r="E33" s="2"/>
      <c r="F33" s="2"/>
      <c r="G33" s="2"/>
      <c r="H33" s="2"/>
      <c r="I33" s="2"/>
      <c r="J33" s="2"/>
      <c r="K33" s="2"/>
      <c r="L33" s="2"/>
    </row>
    <row r="34" spans="1:12" s="89" customFormat="1" ht="15" customHeight="1" x14ac:dyDescent="0.3">
      <c r="A34" s="29" t="s">
        <v>14</v>
      </c>
      <c r="B34" s="174" t="s">
        <v>342</v>
      </c>
      <c r="C34" s="174"/>
      <c r="D34" s="174"/>
      <c r="E34" s="174"/>
      <c r="F34" s="174"/>
      <c r="G34" s="174"/>
      <c r="H34" s="174"/>
      <c r="I34" s="174"/>
      <c r="J34" s="174"/>
      <c r="K34" s="174"/>
    </row>
    <row r="35" spans="1:12" s="89" customFormat="1" ht="13.5" customHeight="1" x14ac:dyDescent="0.3">
      <c r="A35" s="29" t="s">
        <v>15</v>
      </c>
      <c r="B35" s="157" t="s">
        <v>343</v>
      </c>
      <c r="C35" s="157"/>
      <c r="D35" s="157"/>
      <c r="E35" s="157"/>
      <c r="F35" s="157"/>
      <c r="G35" s="157"/>
      <c r="H35" s="157"/>
      <c r="I35" s="157"/>
      <c r="J35" s="157"/>
      <c r="K35" s="157"/>
      <c r="L35" s="157"/>
    </row>
    <row r="36" spans="1:12" s="89" customFormat="1" ht="26.25" customHeight="1" x14ac:dyDescent="0.3">
      <c r="A36" s="29" t="s">
        <v>16</v>
      </c>
      <c r="B36" s="141" t="s">
        <v>326</v>
      </c>
      <c r="C36" s="141"/>
      <c r="D36" s="141"/>
      <c r="E36" s="141"/>
      <c r="F36" s="141"/>
      <c r="G36" s="141"/>
      <c r="H36" s="141"/>
      <c r="I36" s="141"/>
      <c r="J36" s="141"/>
      <c r="K36" s="141"/>
    </row>
    <row r="37" spans="1:12" s="89" customFormat="1" ht="13.5" customHeight="1" x14ac:dyDescent="0.3">
      <c r="A37" s="29" t="s">
        <v>17</v>
      </c>
      <c r="B37" s="176" t="s">
        <v>344</v>
      </c>
      <c r="C37" s="176"/>
      <c r="D37" s="176"/>
      <c r="E37" s="176"/>
      <c r="F37" s="176"/>
      <c r="G37" s="176"/>
      <c r="H37" s="176"/>
      <c r="I37" s="176"/>
      <c r="J37" s="176"/>
      <c r="K37" s="176"/>
    </row>
    <row r="38" spans="1:12" s="89" customFormat="1" ht="12.75" customHeight="1" x14ac:dyDescent="0.3">
      <c r="A38" s="29" t="s">
        <v>18</v>
      </c>
      <c r="B38" s="141" t="s">
        <v>345</v>
      </c>
      <c r="C38" s="141"/>
      <c r="D38" s="141"/>
      <c r="E38" s="141"/>
      <c r="F38" s="141"/>
      <c r="G38" s="141"/>
      <c r="H38" s="141"/>
      <c r="I38" s="141"/>
      <c r="J38" s="141"/>
      <c r="K38" s="141"/>
    </row>
    <row r="39" spans="1:12" s="89" customFormat="1" ht="12.75" customHeight="1" x14ac:dyDescent="0.3">
      <c r="A39" s="29"/>
      <c r="B39" s="141"/>
      <c r="C39" s="141"/>
      <c r="D39" s="141"/>
      <c r="E39" s="141"/>
      <c r="F39" s="141"/>
      <c r="G39" s="141"/>
      <c r="H39" s="141"/>
      <c r="I39" s="141"/>
      <c r="J39" s="141"/>
      <c r="K39" s="141"/>
    </row>
    <row r="40" spans="1:12" s="89" customFormat="1" x14ac:dyDescent="0.3">
      <c r="A40" s="29"/>
      <c r="B40" s="141"/>
      <c r="C40" s="141"/>
      <c r="D40" s="141"/>
      <c r="E40" s="141"/>
      <c r="F40" s="141"/>
      <c r="G40" s="141"/>
      <c r="H40" s="141"/>
      <c r="I40" s="141"/>
      <c r="J40" s="141"/>
      <c r="K40" s="141"/>
    </row>
    <row r="41" spans="1:12" s="89" customFormat="1" ht="15" customHeight="1" x14ac:dyDescent="0.3">
      <c r="A41" s="29"/>
      <c r="B41" s="141"/>
      <c r="C41" s="141"/>
      <c r="D41" s="141"/>
      <c r="E41" s="141"/>
      <c r="F41" s="141"/>
      <c r="G41" s="141"/>
      <c r="H41" s="141"/>
      <c r="I41" s="141"/>
      <c r="J41" s="141"/>
      <c r="K41" s="141"/>
    </row>
    <row r="42" spans="1:12" s="89" customFormat="1" ht="15" customHeight="1" x14ac:dyDescent="0.3">
      <c r="A42" s="29"/>
      <c r="B42" s="141"/>
      <c r="C42" s="141"/>
      <c r="D42" s="141"/>
      <c r="E42" s="141"/>
      <c r="F42" s="141"/>
      <c r="G42" s="141"/>
      <c r="H42" s="141"/>
      <c r="I42" s="141"/>
      <c r="J42" s="141"/>
      <c r="K42" s="141"/>
    </row>
    <row r="43" spans="1:12" s="89" customFormat="1" x14ac:dyDescent="0.3">
      <c r="A43" s="29"/>
      <c r="B43" s="141"/>
      <c r="C43" s="141"/>
      <c r="D43" s="141"/>
      <c r="E43" s="141"/>
      <c r="F43" s="141"/>
      <c r="G43" s="141"/>
      <c r="H43" s="141"/>
      <c r="I43" s="141"/>
      <c r="J43" s="141"/>
      <c r="K43" s="141"/>
    </row>
    <row r="44" spans="1:12" s="89" customFormat="1" ht="15" customHeight="1" x14ac:dyDescent="0.3">
      <c r="A44" s="29"/>
      <c r="B44" s="141"/>
      <c r="C44" s="141"/>
      <c r="D44" s="141"/>
      <c r="E44" s="141"/>
      <c r="F44" s="141"/>
      <c r="G44" s="141"/>
      <c r="H44" s="141"/>
      <c r="I44" s="141"/>
      <c r="J44" s="141"/>
      <c r="K44" s="141"/>
    </row>
    <row r="45" spans="1:12" s="89" customFormat="1" ht="11.25" customHeight="1" x14ac:dyDescent="0.3">
      <c r="A45" s="29"/>
      <c r="B45" s="141"/>
      <c r="C45" s="141"/>
      <c r="D45" s="141"/>
      <c r="E45" s="141"/>
      <c r="F45" s="141"/>
      <c r="G45" s="141"/>
      <c r="H45" s="141"/>
      <c r="I45" s="141"/>
      <c r="J45" s="141"/>
      <c r="K45" s="141"/>
    </row>
    <row r="46" spans="1:12" x14ac:dyDescent="0.3">
      <c r="A46" s="1"/>
    </row>
    <row r="47" spans="1:12" ht="12.75" customHeight="1" x14ac:dyDescent="0.3">
      <c r="A47" s="1"/>
      <c r="C47" s="141"/>
      <c r="D47" s="141"/>
      <c r="E47" s="141"/>
      <c r="F47" s="141"/>
      <c r="G47" s="141"/>
      <c r="H47" s="141"/>
      <c r="I47" s="141"/>
      <c r="J47" s="141"/>
      <c r="K47" s="141"/>
      <c r="L47" s="141"/>
    </row>
    <row r="48" spans="1:12" ht="12.75" customHeight="1" x14ac:dyDescent="0.3">
      <c r="A48" s="1"/>
      <c r="C48" s="141"/>
      <c r="D48" s="141"/>
      <c r="E48" s="141"/>
      <c r="F48" s="141"/>
      <c r="G48" s="141"/>
      <c r="H48" s="141"/>
      <c r="I48" s="141"/>
      <c r="J48" s="141"/>
      <c r="K48" s="141"/>
      <c r="L48" s="14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sheetData>
  <mergeCells count="26">
    <mergeCell ref="B43:K43"/>
    <mergeCell ref="B44:K44"/>
    <mergeCell ref="B45:K45"/>
    <mergeCell ref="C47:L47"/>
    <mergeCell ref="C48:L48"/>
    <mergeCell ref="B42:K42"/>
    <mergeCell ref="B30:K30"/>
    <mergeCell ref="B31:K31"/>
    <mergeCell ref="B32:K32"/>
    <mergeCell ref="B34:K34"/>
    <mergeCell ref="B35:L35"/>
    <mergeCell ref="B36:K36"/>
    <mergeCell ref="B37:K37"/>
    <mergeCell ref="B38:K38"/>
    <mergeCell ref="B39:K39"/>
    <mergeCell ref="B40:K40"/>
    <mergeCell ref="B41:K41"/>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U58"/>
  <sheetViews>
    <sheetView zoomScale="85" zoomScaleNormal="85" workbookViewId="0">
      <selection activeCell="H11" sqref="H11"/>
    </sheetView>
  </sheetViews>
  <sheetFormatPr defaultColWidth="9.21875" defaultRowHeight="14.4" x14ac:dyDescent="0.3"/>
  <cols>
    <col min="1" max="1" width="2.21875" style="4" bestFit="1" customWidth="1"/>
    <col min="2" max="2" width="43.44140625" style="4" customWidth="1"/>
    <col min="3" max="3" width="10" style="4" bestFit="1" customWidth="1"/>
    <col min="4" max="5" width="9.21875" style="4"/>
    <col min="6" max="7" width="10" style="4" bestFit="1" customWidth="1"/>
    <col min="8" max="10" width="9.21875" style="4"/>
    <col min="11" max="11" width="0.44140625" style="4" customWidth="1"/>
    <col min="12" max="12" width="1.77734375" style="4" customWidth="1"/>
    <col min="13" max="13" width="5.77734375" style="4" customWidth="1"/>
    <col min="14" max="14" width="6.21875" style="4" customWidth="1"/>
    <col min="15" max="22" width="5.77734375" style="4" customWidth="1"/>
    <col min="23" max="16384" width="9.21875" style="4"/>
  </cols>
  <sheetData>
    <row r="1" spans="2:21" ht="39" customHeight="1" thickBot="1" x14ac:dyDescent="0.35">
      <c r="B1" s="53"/>
    </row>
    <row r="2" spans="2:21" ht="30" customHeight="1" thickBot="1" x14ac:dyDescent="0.35">
      <c r="B2" s="5" t="s">
        <v>0</v>
      </c>
      <c r="C2" s="160" t="s">
        <v>411</v>
      </c>
      <c r="D2" s="160"/>
      <c r="E2" s="160"/>
      <c r="F2" s="160"/>
      <c r="G2" s="160"/>
      <c r="H2" s="160"/>
      <c r="I2" s="160"/>
      <c r="J2" s="160"/>
      <c r="K2" s="161"/>
      <c r="M2" s="97"/>
      <c r="N2" s="95"/>
      <c r="O2" s="95"/>
      <c r="P2" s="95"/>
      <c r="Q2" s="95"/>
      <c r="R2" s="95"/>
      <c r="S2" s="95"/>
      <c r="T2" s="95"/>
    </row>
    <row r="3" spans="2:21" x14ac:dyDescent="0.3">
      <c r="B3" s="162"/>
      <c r="C3" s="164">
        <v>2020</v>
      </c>
      <c r="D3" s="164">
        <v>2030</v>
      </c>
      <c r="E3" s="164">
        <v>2050</v>
      </c>
      <c r="F3" s="166" t="s">
        <v>1</v>
      </c>
      <c r="G3" s="167"/>
      <c r="H3" s="166" t="s">
        <v>2</v>
      </c>
      <c r="I3" s="167"/>
      <c r="J3" s="164" t="s">
        <v>3</v>
      </c>
      <c r="K3" s="164" t="s">
        <v>4</v>
      </c>
      <c r="M3" s="95"/>
      <c r="N3" s="95"/>
      <c r="O3" s="95"/>
      <c r="P3" s="95"/>
      <c r="Q3" s="95"/>
      <c r="R3" s="95"/>
      <c r="S3" s="95"/>
      <c r="T3" s="95"/>
    </row>
    <row r="4" spans="2:21" ht="15" thickBot="1" x14ac:dyDescent="0.35">
      <c r="B4" s="163"/>
      <c r="C4" s="165"/>
      <c r="D4" s="165"/>
      <c r="E4" s="165"/>
      <c r="F4" s="168"/>
      <c r="G4" s="169"/>
      <c r="H4" s="168"/>
      <c r="I4" s="169"/>
      <c r="J4" s="165"/>
      <c r="K4" s="165"/>
      <c r="N4" s="129"/>
      <c r="Q4" s="95"/>
    </row>
    <row r="5" spans="2:21" ht="15" thickBot="1" x14ac:dyDescent="0.35">
      <c r="B5" s="6" t="s">
        <v>5</v>
      </c>
      <c r="C5" s="7"/>
      <c r="D5" s="7"/>
      <c r="E5" s="7"/>
      <c r="F5" s="8" t="s">
        <v>6</v>
      </c>
      <c r="G5" s="8" t="s">
        <v>7</v>
      </c>
      <c r="H5" s="8" t="s">
        <v>6</v>
      </c>
      <c r="I5" s="8" t="s">
        <v>7</v>
      </c>
      <c r="J5" s="7"/>
      <c r="K5" s="9"/>
    </row>
    <row r="6" spans="2:21" ht="15" thickBot="1" x14ac:dyDescent="0.35">
      <c r="B6" s="123" t="s">
        <v>331</v>
      </c>
      <c r="C6" s="94" t="s">
        <v>332</v>
      </c>
      <c r="D6" s="94" t="s">
        <v>332</v>
      </c>
      <c r="E6" s="94" t="s">
        <v>332</v>
      </c>
      <c r="F6" s="92">
        <v>0.01</v>
      </c>
      <c r="G6" s="94">
        <v>0.1</v>
      </c>
      <c r="H6" s="92">
        <v>0.01</v>
      </c>
      <c r="I6" s="94">
        <v>0.1</v>
      </c>
      <c r="J6" s="124" t="s">
        <v>29</v>
      </c>
      <c r="K6" s="124"/>
    </row>
    <row r="7" spans="2:21" ht="15" thickBot="1" x14ac:dyDescent="0.35">
      <c r="B7" s="123"/>
      <c r="C7" s="94"/>
      <c r="D7" s="94"/>
      <c r="E7" s="94"/>
      <c r="F7" s="92"/>
      <c r="G7" s="94"/>
      <c r="H7" s="92"/>
      <c r="I7" s="94"/>
      <c r="J7" s="124"/>
      <c r="K7" s="124"/>
    </row>
    <row r="8" spans="2:21" ht="15" thickBot="1" x14ac:dyDescent="0.35">
      <c r="B8" s="123"/>
      <c r="C8" s="127"/>
      <c r="D8" s="93"/>
      <c r="E8" s="93"/>
      <c r="F8" s="93"/>
      <c r="G8" s="93"/>
      <c r="H8" s="93"/>
      <c r="I8" s="93"/>
      <c r="J8" s="124"/>
      <c r="K8" s="124"/>
      <c r="Q8" s="95"/>
    </row>
    <row r="9" spans="2:21" ht="15" customHeight="1" thickBot="1" x14ac:dyDescent="0.35">
      <c r="B9" s="123" t="s">
        <v>10</v>
      </c>
      <c r="C9" s="124">
        <v>50</v>
      </c>
      <c r="D9" s="124">
        <v>50</v>
      </c>
      <c r="E9" s="124">
        <v>50</v>
      </c>
      <c r="F9" s="124">
        <v>45</v>
      </c>
      <c r="G9" s="124">
        <v>55</v>
      </c>
      <c r="H9" s="124">
        <v>45</v>
      </c>
      <c r="I9" s="124">
        <v>55</v>
      </c>
      <c r="J9" s="124"/>
      <c r="K9" s="124"/>
      <c r="N9" s="95"/>
      <c r="O9" s="95"/>
      <c r="P9" s="95"/>
      <c r="Q9" s="95"/>
      <c r="R9" s="95"/>
      <c r="S9" s="95"/>
      <c r="T9" s="95"/>
    </row>
    <row r="10" spans="2:21" ht="15" thickBot="1" x14ac:dyDescent="0.35">
      <c r="B10" s="123" t="s">
        <v>25</v>
      </c>
      <c r="C10" s="124">
        <v>1</v>
      </c>
      <c r="D10" s="124">
        <v>1</v>
      </c>
      <c r="E10" s="124">
        <v>1</v>
      </c>
      <c r="F10" s="124">
        <v>0.5</v>
      </c>
      <c r="G10" s="124">
        <v>2</v>
      </c>
      <c r="H10" s="124">
        <v>0.5</v>
      </c>
      <c r="I10" s="124">
        <v>2</v>
      </c>
      <c r="J10" s="124"/>
      <c r="K10" s="124"/>
      <c r="M10" s="95"/>
      <c r="N10" s="95"/>
      <c r="O10" s="95"/>
      <c r="P10" s="95"/>
      <c r="Q10" s="95"/>
      <c r="R10" s="95"/>
      <c r="S10" s="95"/>
      <c r="T10" s="95"/>
    </row>
    <row r="11" spans="2:21" ht="15" thickBot="1" x14ac:dyDescent="0.35">
      <c r="B11" s="6" t="s">
        <v>8</v>
      </c>
      <c r="C11" s="7"/>
      <c r="D11" s="7"/>
      <c r="E11" s="7"/>
      <c r="F11" s="7"/>
      <c r="G11" s="7"/>
      <c r="H11" s="7"/>
      <c r="I11" s="7"/>
      <c r="J11" s="7"/>
      <c r="K11" s="9"/>
      <c r="M11" s="95"/>
      <c r="N11" s="104"/>
      <c r="O11" s="104"/>
      <c r="P11" s="104"/>
      <c r="Q11" s="104"/>
      <c r="R11" s="104"/>
      <c r="S11" s="104"/>
      <c r="T11" s="104"/>
      <c r="U11" s="104"/>
    </row>
    <row r="12" spans="2:21" ht="15" thickBot="1" x14ac:dyDescent="0.35">
      <c r="B12" s="58" t="s">
        <v>118</v>
      </c>
      <c r="C12" s="7"/>
      <c r="D12" s="7"/>
      <c r="E12" s="7"/>
      <c r="F12" s="7"/>
      <c r="G12" s="7"/>
      <c r="H12" s="7"/>
      <c r="I12" s="7"/>
      <c r="J12" s="7"/>
      <c r="K12" s="9"/>
    </row>
    <row r="13" spans="2:21" ht="15" customHeight="1" thickBot="1" x14ac:dyDescent="0.35">
      <c r="B13" s="120" t="s">
        <v>346</v>
      </c>
      <c r="C13" s="94">
        <v>9.6999999999999993</v>
      </c>
      <c r="D13" s="94">
        <v>9.3000000000000007</v>
      </c>
      <c r="E13" s="94">
        <v>8.9</v>
      </c>
      <c r="F13" s="94">
        <v>8.7554241991306174</v>
      </c>
      <c r="G13" s="94">
        <v>14.592373665217695</v>
      </c>
      <c r="H13" s="94">
        <v>7.9937022938062547</v>
      </c>
      <c r="I13" s="94">
        <v>12.434648012587505</v>
      </c>
      <c r="J13" s="124" t="s">
        <v>334</v>
      </c>
      <c r="K13" s="124"/>
      <c r="N13" s="128"/>
      <c r="O13" s="128"/>
      <c r="P13" s="128"/>
      <c r="Q13" s="128"/>
      <c r="R13" s="128"/>
      <c r="S13" s="128"/>
      <c r="T13" s="128"/>
    </row>
    <row r="14" spans="2:21" ht="14.25" customHeight="1" thickBot="1" x14ac:dyDescent="0.35">
      <c r="B14" s="120" t="s">
        <v>347</v>
      </c>
      <c r="C14" s="94">
        <v>6.5</v>
      </c>
      <c r="D14" s="94">
        <v>6.2</v>
      </c>
      <c r="E14" s="94">
        <v>5.9</v>
      </c>
      <c r="F14" s="94">
        <v>5.8183278982912112</v>
      </c>
      <c r="G14" s="94">
        <v>9.6972131638186845</v>
      </c>
      <c r="H14" s="94">
        <v>5.3121333711398764</v>
      </c>
      <c r="I14" s="94">
        <v>8.263318577328695</v>
      </c>
      <c r="J14" s="124" t="s">
        <v>334</v>
      </c>
      <c r="K14" s="124"/>
      <c r="N14" s="128"/>
      <c r="O14" s="128"/>
      <c r="P14" s="128"/>
      <c r="Q14" s="128"/>
      <c r="R14" s="128"/>
      <c r="S14" s="128"/>
      <c r="T14" s="128"/>
    </row>
    <row r="15" spans="2:21" ht="15" thickBot="1" x14ac:dyDescent="0.35">
      <c r="B15" s="120" t="s">
        <v>116</v>
      </c>
      <c r="C15" s="94">
        <v>2.7</v>
      </c>
      <c r="D15" s="94">
        <v>2.6</v>
      </c>
      <c r="E15" s="94">
        <v>2.5</v>
      </c>
      <c r="F15" s="94">
        <v>2.4160236932431634</v>
      </c>
      <c r="G15" s="94">
        <v>4.0267061554052717</v>
      </c>
      <c r="H15" s="94">
        <v>2.2058296319310084</v>
      </c>
      <c r="I15" s="94">
        <v>3.4312905385593462</v>
      </c>
      <c r="J15" s="124" t="s">
        <v>334</v>
      </c>
      <c r="K15" s="124"/>
      <c r="N15" s="128"/>
      <c r="O15" s="128"/>
      <c r="P15" s="128"/>
      <c r="Q15" s="128"/>
      <c r="R15" s="128"/>
      <c r="S15" s="128"/>
      <c r="T15" s="128"/>
    </row>
    <row r="16" spans="2:21" ht="15" thickBot="1" x14ac:dyDescent="0.35">
      <c r="B16" s="120" t="s">
        <v>337</v>
      </c>
      <c r="C16" s="94">
        <v>1.2</v>
      </c>
      <c r="D16" s="94">
        <v>1.2</v>
      </c>
      <c r="E16" s="94">
        <v>1.1000000000000001</v>
      </c>
      <c r="F16" s="94">
        <v>1.1023669981037021</v>
      </c>
      <c r="G16" s="94">
        <v>1.8372783301728368</v>
      </c>
      <c r="H16" s="94">
        <v>1.0064610692686802</v>
      </c>
      <c r="I16" s="94">
        <v>1.5656061077512802</v>
      </c>
      <c r="J16" s="124" t="s">
        <v>334</v>
      </c>
      <c r="K16" s="124"/>
      <c r="N16" s="128"/>
      <c r="O16" s="128"/>
      <c r="P16" s="128"/>
      <c r="Q16" s="128"/>
      <c r="R16" s="128"/>
      <c r="S16" s="128"/>
      <c r="T16" s="128"/>
    </row>
    <row r="17" spans="1:20" ht="15" thickBot="1" x14ac:dyDescent="0.35">
      <c r="B17" s="120" t="s">
        <v>338</v>
      </c>
      <c r="C17" s="94">
        <v>0.7</v>
      </c>
      <c r="D17" s="94">
        <v>0.7</v>
      </c>
      <c r="E17" s="94">
        <v>0.6</v>
      </c>
      <c r="F17" s="94">
        <v>0.63314357866237114</v>
      </c>
      <c r="G17" s="94">
        <v>1.0552392977706184</v>
      </c>
      <c r="H17" s="94">
        <v>0.57806008731874492</v>
      </c>
      <c r="I17" s="94">
        <v>0.89920458027360317</v>
      </c>
      <c r="J17" s="124" t="s">
        <v>334</v>
      </c>
      <c r="K17" s="124"/>
      <c r="N17" s="128"/>
      <c r="O17" s="128"/>
      <c r="P17" s="128"/>
      <c r="Q17" s="128"/>
      <c r="R17" s="128"/>
      <c r="S17" s="128"/>
      <c r="T17" s="128"/>
    </row>
    <row r="18" spans="1:20" ht="15" thickBot="1" x14ac:dyDescent="0.35">
      <c r="B18" s="120" t="s">
        <v>112</v>
      </c>
      <c r="C18" s="94">
        <v>0.4</v>
      </c>
      <c r="D18" s="94">
        <v>0.4</v>
      </c>
      <c r="E18" s="94">
        <v>0.4</v>
      </c>
      <c r="F18" s="94">
        <v>0.38291395042458443</v>
      </c>
      <c r="G18" s="94">
        <v>0.6381899173743073</v>
      </c>
      <c r="H18" s="94">
        <v>0.34960043673764563</v>
      </c>
      <c r="I18" s="94">
        <v>0.54382290159189317</v>
      </c>
      <c r="J18" s="124" t="s">
        <v>334</v>
      </c>
      <c r="K18" s="124"/>
      <c r="N18" s="128"/>
      <c r="O18" s="128"/>
      <c r="P18" s="128"/>
      <c r="Q18" s="128"/>
      <c r="R18" s="128"/>
      <c r="S18" s="128"/>
      <c r="T18" s="128"/>
    </row>
    <row r="19" spans="1:20" ht="15" thickBot="1" x14ac:dyDescent="0.35">
      <c r="B19" s="120" t="s">
        <v>348</v>
      </c>
      <c r="C19" s="94">
        <v>0.2</v>
      </c>
      <c r="D19" s="94">
        <v>0.2</v>
      </c>
      <c r="E19" s="94">
        <v>0.2</v>
      </c>
      <c r="F19" s="94">
        <v>0.21992631247906819</v>
      </c>
      <c r="G19" s="94">
        <v>0.36654385413178026</v>
      </c>
      <c r="H19" s="94">
        <v>0.20079272329338926</v>
      </c>
      <c r="I19" s="94">
        <v>0.31234423623416108</v>
      </c>
      <c r="J19" s="124" t="s">
        <v>334</v>
      </c>
      <c r="K19" s="124"/>
      <c r="N19" s="128"/>
      <c r="O19" s="128"/>
      <c r="P19" s="128"/>
      <c r="Q19" s="128"/>
      <c r="R19" s="128"/>
      <c r="S19" s="128"/>
      <c r="T19" s="128"/>
    </row>
    <row r="20" spans="1:20" ht="16.5" customHeight="1" thickBot="1" x14ac:dyDescent="0.35">
      <c r="B20" s="120" t="s">
        <v>349</v>
      </c>
      <c r="C20" s="94">
        <v>0.2</v>
      </c>
      <c r="D20" s="94">
        <v>0.2</v>
      </c>
      <c r="E20" s="94">
        <v>0.2</v>
      </c>
      <c r="F20" s="94">
        <v>0.17471339508883502</v>
      </c>
      <c r="G20" s="94">
        <v>0.29118899181472502</v>
      </c>
      <c r="H20" s="94">
        <v>0.15951332971610641</v>
      </c>
      <c r="I20" s="94">
        <v>0.24813184622505438</v>
      </c>
      <c r="J20" s="124" t="s">
        <v>334</v>
      </c>
      <c r="K20" s="124"/>
      <c r="N20" s="128"/>
      <c r="O20" s="128"/>
      <c r="P20" s="128"/>
      <c r="Q20" s="128"/>
      <c r="R20" s="128"/>
      <c r="S20" s="128"/>
      <c r="T20" s="128"/>
    </row>
    <row r="21" spans="1:20" ht="15" thickBot="1" x14ac:dyDescent="0.35">
      <c r="B21" s="120" t="s">
        <v>283</v>
      </c>
      <c r="C21" s="24">
        <v>87</v>
      </c>
      <c r="D21" s="24">
        <v>82.649999999999991</v>
      </c>
      <c r="E21" s="24">
        <v>78.3</v>
      </c>
      <c r="F21" s="24">
        <v>80</v>
      </c>
      <c r="G21" s="24">
        <v>90</v>
      </c>
      <c r="H21" s="24">
        <v>75</v>
      </c>
      <c r="I21" s="24">
        <v>90</v>
      </c>
      <c r="J21" s="124" t="s">
        <v>17</v>
      </c>
      <c r="K21" s="124"/>
    </row>
    <row r="22" spans="1:20" ht="15" thickBot="1" x14ac:dyDescent="0.35">
      <c r="B22" s="120" t="s">
        <v>282</v>
      </c>
      <c r="C22" s="24">
        <v>13</v>
      </c>
      <c r="D22" s="24">
        <v>17.350000000000009</v>
      </c>
      <c r="E22" s="24">
        <v>21.700000000000003</v>
      </c>
      <c r="F22" s="24">
        <v>10</v>
      </c>
      <c r="G22" s="24">
        <v>20</v>
      </c>
      <c r="H22" s="24">
        <v>10</v>
      </c>
      <c r="I22" s="24">
        <v>25</v>
      </c>
      <c r="J22" s="124" t="s">
        <v>16</v>
      </c>
      <c r="K22" s="124"/>
    </row>
    <row r="23" spans="1:20" ht="15" thickBot="1" x14ac:dyDescent="0.35">
      <c r="B23" s="120" t="s">
        <v>341</v>
      </c>
      <c r="C23" s="24">
        <v>100</v>
      </c>
      <c r="D23" s="24">
        <v>100</v>
      </c>
      <c r="E23" s="24">
        <v>100</v>
      </c>
      <c r="F23" s="24">
        <v>50</v>
      </c>
      <c r="G23" s="24">
        <v>200</v>
      </c>
      <c r="H23" s="24">
        <v>50</v>
      </c>
      <c r="I23" s="24">
        <v>200</v>
      </c>
      <c r="J23" s="124" t="s">
        <v>18</v>
      </c>
      <c r="K23" s="124"/>
    </row>
    <row r="24" spans="1:20" ht="15" thickBot="1" x14ac:dyDescent="0.35">
      <c r="B24" s="120" t="s">
        <v>322</v>
      </c>
      <c r="C24" s="124">
        <v>0</v>
      </c>
      <c r="D24" s="124">
        <v>0</v>
      </c>
      <c r="E24" s="124">
        <v>0</v>
      </c>
      <c r="F24" s="24"/>
      <c r="G24" s="24"/>
      <c r="H24" s="24"/>
      <c r="I24" s="24"/>
      <c r="J24" s="124"/>
      <c r="K24" s="124"/>
    </row>
    <row r="25" spans="1:20" ht="15" thickBot="1" x14ac:dyDescent="0.35">
      <c r="B25" s="11"/>
      <c r="C25" s="124"/>
      <c r="D25" s="124"/>
      <c r="E25" s="124"/>
      <c r="F25" s="124"/>
      <c r="G25" s="124"/>
      <c r="H25" s="124"/>
      <c r="I25" s="124"/>
      <c r="J25" s="124"/>
      <c r="K25" s="124"/>
    </row>
    <row r="26" spans="1:20" ht="15" thickBot="1" x14ac:dyDescent="0.35">
      <c r="B26" s="6" t="s">
        <v>22</v>
      </c>
      <c r="C26" s="124"/>
      <c r="D26" s="124"/>
      <c r="E26" s="124"/>
      <c r="F26" s="124"/>
      <c r="G26" s="124"/>
      <c r="H26" s="124"/>
      <c r="I26" s="124"/>
      <c r="J26" s="124"/>
      <c r="K26" s="124"/>
    </row>
    <row r="27" spans="1:20" ht="15" thickBot="1" x14ac:dyDescent="0.35">
      <c r="B27" s="11"/>
      <c r="C27" s="124"/>
      <c r="D27" s="124"/>
      <c r="E27" s="124"/>
      <c r="F27" s="124"/>
      <c r="G27" s="124"/>
      <c r="H27" s="124"/>
      <c r="I27" s="124"/>
      <c r="J27" s="124"/>
      <c r="K27" s="124"/>
    </row>
    <row r="28" spans="1:20" ht="15" thickBot="1" x14ac:dyDescent="0.35">
      <c r="B28" s="123"/>
      <c r="C28" s="124"/>
      <c r="D28" s="124"/>
      <c r="E28" s="124"/>
      <c r="F28" s="124"/>
      <c r="G28" s="124"/>
      <c r="H28" s="124"/>
      <c r="I28" s="124"/>
      <c r="J28" s="124"/>
      <c r="K28" s="124"/>
    </row>
    <row r="29" spans="1:20" x14ac:dyDescent="0.3">
      <c r="B29" s="3" t="s">
        <v>21</v>
      </c>
    </row>
    <row r="30" spans="1:20" x14ac:dyDescent="0.3">
      <c r="A30" s="1">
        <v>1</v>
      </c>
      <c r="B30" s="141"/>
      <c r="C30" s="141"/>
      <c r="D30" s="141"/>
      <c r="E30" s="141"/>
      <c r="F30" s="141"/>
      <c r="G30" s="141"/>
      <c r="H30" s="141"/>
      <c r="I30" s="141"/>
      <c r="J30" s="141"/>
      <c r="K30" s="141"/>
    </row>
    <row r="31" spans="1:20" x14ac:dyDescent="0.3">
      <c r="A31" s="1">
        <v>2</v>
      </c>
      <c r="B31" s="141"/>
      <c r="C31" s="141"/>
      <c r="D31" s="141"/>
      <c r="E31" s="141"/>
      <c r="F31" s="141"/>
      <c r="G31" s="141"/>
      <c r="H31" s="141"/>
      <c r="I31" s="141"/>
      <c r="J31" s="141"/>
      <c r="K31" s="141"/>
    </row>
    <row r="32" spans="1:20" x14ac:dyDescent="0.3">
      <c r="A32" s="1"/>
      <c r="B32" s="141"/>
      <c r="C32" s="141"/>
      <c r="D32" s="141"/>
      <c r="E32" s="141"/>
      <c r="F32" s="141"/>
      <c r="G32" s="141"/>
      <c r="H32" s="141"/>
      <c r="I32" s="141"/>
      <c r="J32" s="141"/>
      <c r="K32" s="141"/>
    </row>
    <row r="33" spans="1:12" x14ac:dyDescent="0.3">
      <c r="A33" s="1"/>
      <c r="B33" s="3" t="s">
        <v>13</v>
      </c>
      <c r="C33" s="2"/>
      <c r="D33" s="2"/>
      <c r="E33" s="2"/>
      <c r="F33" s="2"/>
      <c r="G33" s="2"/>
      <c r="H33" s="2"/>
      <c r="I33" s="2"/>
      <c r="J33" s="2"/>
      <c r="K33" s="2"/>
      <c r="L33" s="2"/>
    </row>
    <row r="34" spans="1:12" s="89" customFormat="1" ht="15" customHeight="1" x14ac:dyDescent="0.3">
      <c r="A34" s="29" t="s">
        <v>14</v>
      </c>
      <c r="B34" s="174" t="s">
        <v>342</v>
      </c>
      <c r="C34" s="174"/>
      <c r="D34" s="174"/>
      <c r="E34" s="174"/>
      <c r="F34" s="174"/>
      <c r="G34" s="174"/>
      <c r="H34" s="174"/>
      <c r="I34" s="174"/>
      <c r="J34" s="174"/>
      <c r="K34" s="174"/>
    </row>
    <row r="35" spans="1:12" s="89" customFormat="1" ht="13.5" customHeight="1" x14ac:dyDescent="0.3">
      <c r="A35" s="29" t="s">
        <v>15</v>
      </c>
      <c r="B35" s="157" t="s">
        <v>343</v>
      </c>
      <c r="C35" s="157"/>
      <c r="D35" s="157"/>
      <c r="E35" s="157"/>
      <c r="F35" s="157"/>
      <c r="G35" s="157"/>
      <c r="H35" s="157"/>
      <c r="I35" s="157"/>
      <c r="J35" s="157"/>
      <c r="K35" s="157"/>
      <c r="L35" s="157"/>
    </row>
    <row r="36" spans="1:12" s="89" customFormat="1" ht="26.25" customHeight="1" x14ac:dyDescent="0.3">
      <c r="A36" s="29" t="s">
        <v>16</v>
      </c>
      <c r="B36" s="141" t="s">
        <v>326</v>
      </c>
      <c r="C36" s="141"/>
      <c r="D36" s="141"/>
      <c r="E36" s="141"/>
      <c r="F36" s="141"/>
      <c r="G36" s="141"/>
      <c r="H36" s="141"/>
      <c r="I36" s="141"/>
      <c r="J36" s="141"/>
      <c r="K36" s="141"/>
    </row>
    <row r="37" spans="1:12" s="89" customFormat="1" ht="13.5" customHeight="1" x14ac:dyDescent="0.3">
      <c r="A37" s="29" t="s">
        <v>17</v>
      </c>
      <c r="B37" s="176" t="s">
        <v>344</v>
      </c>
      <c r="C37" s="176"/>
      <c r="D37" s="176"/>
      <c r="E37" s="176"/>
      <c r="F37" s="176"/>
      <c r="G37" s="176"/>
      <c r="H37" s="176"/>
      <c r="I37" s="176"/>
      <c r="J37" s="176"/>
      <c r="K37" s="176"/>
    </row>
    <row r="38" spans="1:12" s="89" customFormat="1" ht="12.75" customHeight="1" x14ac:dyDescent="0.3">
      <c r="A38" s="29" t="s">
        <v>18</v>
      </c>
      <c r="B38" s="141" t="s">
        <v>345</v>
      </c>
      <c r="C38" s="141"/>
      <c r="D38" s="141"/>
      <c r="E38" s="141"/>
      <c r="F38" s="141"/>
      <c r="G38" s="141"/>
      <c r="H38" s="141"/>
      <c r="I38" s="141"/>
      <c r="J38" s="141"/>
      <c r="K38" s="141"/>
    </row>
    <row r="39" spans="1:12" s="89" customFormat="1" ht="12.75" customHeight="1" x14ac:dyDescent="0.3">
      <c r="A39" s="29"/>
      <c r="B39" s="141"/>
      <c r="C39" s="141"/>
      <c r="D39" s="141"/>
      <c r="E39" s="141"/>
      <c r="F39" s="141"/>
      <c r="G39" s="141"/>
      <c r="H39" s="141"/>
      <c r="I39" s="141"/>
      <c r="J39" s="141"/>
      <c r="K39" s="141"/>
    </row>
    <row r="40" spans="1:12" s="89" customFormat="1" x14ac:dyDescent="0.3">
      <c r="A40" s="29"/>
      <c r="B40" s="141"/>
      <c r="C40" s="141"/>
      <c r="D40" s="141"/>
      <c r="E40" s="141"/>
      <c r="F40" s="141"/>
      <c r="G40" s="141"/>
      <c r="H40" s="141"/>
      <c r="I40" s="141"/>
      <c r="J40" s="141"/>
      <c r="K40" s="141"/>
    </row>
    <row r="41" spans="1:12" s="89" customFormat="1" ht="15" customHeight="1" x14ac:dyDescent="0.3">
      <c r="A41" s="29"/>
      <c r="B41" s="141"/>
      <c r="C41" s="141"/>
      <c r="D41" s="141"/>
      <c r="E41" s="141"/>
      <c r="F41" s="141"/>
      <c r="G41" s="141"/>
      <c r="H41" s="141"/>
      <c r="I41" s="141"/>
      <c r="J41" s="141"/>
      <c r="K41" s="141"/>
    </row>
    <row r="42" spans="1:12" s="89" customFormat="1" ht="15" customHeight="1" x14ac:dyDescent="0.3">
      <c r="A42" s="29"/>
      <c r="B42" s="141"/>
      <c r="C42" s="141"/>
      <c r="D42" s="141"/>
      <c r="E42" s="141"/>
      <c r="F42" s="141"/>
      <c r="G42" s="141"/>
      <c r="H42" s="141"/>
      <c r="I42" s="141"/>
      <c r="J42" s="141"/>
      <c r="K42" s="141"/>
    </row>
    <row r="43" spans="1:12" s="89" customFormat="1" x14ac:dyDescent="0.3">
      <c r="A43" s="29"/>
      <c r="B43" s="141"/>
      <c r="C43" s="141"/>
      <c r="D43" s="141"/>
      <c r="E43" s="141"/>
      <c r="F43" s="141"/>
      <c r="G43" s="141"/>
      <c r="H43" s="141"/>
      <c r="I43" s="141"/>
      <c r="J43" s="141"/>
      <c r="K43" s="141"/>
    </row>
    <row r="44" spans="1:12" s="89" customFormat="1" ht="15" customHeight="1" x14ac:dyDescent="0.3">
      <c r="A44" s="29"/>
      <c r="B44" s="141"/>
      <c r="C44" s="141"/>
      <c r="D44" s="141"/>
      <c r="E44" s="141"/>
      <c r="F44" s="141"/>
      <c r="G44" s="141"/>
      <c r="H44" s="141"/>
      <c r="I44" s="141"/>
      <c r="J44" s="141"/>
      <c r="K44" s="141"/>
    </row>
    <row r="45" spans="1:12" s="89" customFormat="1" ht="11.25" customHeight="1" x14ac:dyDescent="0.3">
      <c r="A45" s="29"/>
      <c r="B45" s="141"/>
      <c r="C45" s="141"/>
      <c r="D45" s="141"/>
      <c r="E45" s="141"/>
      <c r="F45" s="141"/>
      <c r="G45" s="141"/>
      <c r="H45" s="141"/>
      <c r="I45" s="141"/>
      <c r="J45" s="141"/>
      <c r="K45" s="141"/>
    </row>
    <row r="46" spans="1:12" x14ac:dyDescent="0.3">
      <c r="A46" s="1"/>
    </row>
    <row r="47" spans="1:12" ht="12.75" customHeight="1" x14ac:dyDescent="0.3">
      <c r="A47" s="1"/>
      <c r="C47" s="141"/>
      <c r="D47" s="141"/>
      <c r="E47" s="141"/>
      <c r="F47" s="141"/>
      <c r="G47" s="141"/>
      <c r="H47" s="141"/>
      <c r="I47" s="141"/>
      <c r="J47" s="141"/>
      <c r="K47" s="141"/>
      <c r="L47" s="141"/>
    </row>
    <row r="48" spans="1:12" ht="12.75" customHeight="1" x14ac:dyDescent="0.3">
      <c r="A48" s="1"/>
      <c r="C48" s="141"/>
      <c r="D48" s="141"/>
      <c r="E48" s="141"/>
      <c r="F48" s="141"/>
      <c r="G48" s="141"/>
      <c r="H48" s="141"/>
      <c r="I48" s="141"/>
      <c r="J48" s="141"/>
      <c r="K48" s="141"/>
      <c r="L48" s="14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sheetData>
  <mergeCells count="26">
    <mergeCell ref="B43:K43"/>
    <mergeCell ref="B44:K44"/>
    <mergeCell ref="B45:K45"/>
    <mergeCell ref="C47:L47"/>
    <mergeCell ref="C48:L48"/>
    <mergeCell ref="B42:K42"/>
    <mergeCell ref="B30:K30"/>
    <mergeCell ref="B31:K31"/>
    <mergeCell ref="B32:K32"/>
    <mergeCell ref="B34:K34"/>
    <mergeCell ref="B35:L35"/>
    <mergeCell ref="B36:K36"/>
    <mergeCell ref="B37:K37"/>
    <mergeCell ref="B38:K38"/>
    <mergeCell ref="B39:K39"/>
    <mergeCell ref="B40:K40"/>
    <mergeCell ref="B41:K41"/>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T58"/>
  <sheetViews>
    <sheetView zoomScale="85" zoomScaleNormal="85" workbookViewId="0">
      <selection activeCell="J10" sqref="J10"/>
    </sheetView>
  </sheetViews>
  <sheetFormatPr defaultColWidth="9.21875" defaultRowHeight="14.4" x14ac:dyDescent="0.3"/>
  <cols>
    <col min="1" max="1" width="2.21875" style="4" bestFit="1" customWidth="1"/>
    <col min="2" max="2" width="50.21875" style="4" customWidth="1"/>
    <col min="3" max="3" width="10" style="4" bestFit="1" customWidth="1"/>
    <col min="4" max="5" width="9.21875" style="4"/>
    <col min="6" max="7" width="10" style="4" bestFit="1" customWidth="1"/>
    <col min="8" max="10" width="9.21875" style="4"/>
    <col min="11" max="11" width="0" style="4" hidden="1" customWidth="1"/>
    <col min="12" max="12" width="1.21875" style="4" customWidth="1"/>
    <col min="13" max="13" width="5.77734375" style="4" customWidth="1"/>
    <col min="14" max="14" width="6.21875" style="4" customWidth="1"/>
    <col min="15" max="22" width="5.77734375" style="4" customWidth="1"/>
    <col min="23" max="16384" width="9.21875" style="4"/>
  </cols>
  <sheetData>
    <row r="1" spans="1:20" ht="39" customHeight="1" thickBot="1" x14ac:dyDescent="0.35">
      <c r="A1" s="4" t="s">
        <v>167</v>
      </c>
      <c r="B1" s="53"/>
    </row>
    <row r="2" spans="1:20" ht="30" customHeight="1" thickBot="1" x14ac:dyDescent="0.35">
      <c r="B2" s="5" t="s">
        <v>0</v>
      </c>
      <c r="C2" s="160" t="s">
        <v>412</v>
      </c>
      <c r="D2" s="160"/>
      <c r="E2" s="160"/>
      <c r="F2" s="160"/>
      <c r="G2" s="160"/>
      <c r="H2" s="160"/>
      <c r="I2" s="160"/>
      <c r="J2" s="160"/>
      <c r="K2" s="161"/>
      <c r="M2" s="97"/>
      <c r="N2" s="95"/>
      <c r="O2" s="95"/>
      <c r="P2" s="95"/>
      <c r="Q2" s="95"/>
      <c r="R2" s="95"/>
      <c r="S2" s="95"/>
      <c r="T2" s="95"/>
    </row>
    <row r="3" spans="1:20" x14ac:dyDescent="0.3">
      <c r="B3" s="162"/>
      <c r="C3" s="164">
        <v>2020</v>
      </c>
      <c r="D3" s="164">
        <v>2030</v>
      </c>
      <c r="E3" s="164">
        <v>2050</v>
      </c>
      <c r="F3" s="166" t="s">
        <v>1</v>
      </c>
      <c r="G3" s="167"/>
      <c r="H3" s="166" t="s">
        <v>2</v>
      </c>
      <c r="I3" s="167"/>
      <c r="J3" s="164" t="s">
        <v>3</v>
      </c>
      <c r="K3" s="164" t="s">
        <v>4</v>
      </c>
      <c r="M3" s="95"/>
      <c r="N3" s="95"/>
      <c r="O3" s="95"/>
      <c r="P3" s="95"/>
      <c r="Q3" s="95"/>
      <c r="R3" s="95"/>
      <c r="S3" s="95"/>
      <c r="T3" s="95"/>
    </row>
    <row r="4" spans="1:20" ht="15" thickBot="1" x14ac:dyDescent="0.35">
      <c r="B4" s="163"/>
      <c r="C4" s="165"/>
      <c r="D4" s="165"/>
      <c r="E4" s="165"/>
      <c r="F4" s="168"/>
      <c r="G4" s="169"/>
      <c r="H4" s="168"/>
      <c r="I4" s="169"/>
      <c r="J4" s="165"/>
      <c r="K4" s="165"/>
      <c r="N4" s="129"/>
      <c r="Q4" s="95"/>
    </row>
    <row r="5" spans="1:20" ht="15" thickBot="1" x14ac:dyDescent="0.35">
      <c r="B5" s="6" t="s">
        <v>5</v>
      </c>
      <c r="C5" s="7"/>
      <c r="D5" s="7"/>
      <c r="E5" s="7"/>
      <c r="F5" s="8" t="s">
        <v>6</v>
      </c>
      <c r="G5" s="8" t="s">
        <v>7</v>
      </c>
      <c r="H5" s="8" t="s">
        <v>6</v>
      </c>
      <c r="I5" s="8" t="s">
        <v>7</v>
      </c>
      <c r="J5" s="7"/>
      <c r="K5" s="9"/>
    </row>
    <row r="6" spans="1:20" ht="15" thickBot="1" x14ac:dyDescent="0.35">
      <c r="B6" s="123" t="s">
        <v>331</v>
      </c>
      <c r="C6" s="94" t="s">
        <v>332</v>
      </c>
      <c r="D6" s="94" t="s">
        <v>332</v>
      </c>
      <c r="E6" s="94" t="s">
        <v>332</v>
      </c>
      <c r="F6" s="92">
        <v>0.01</v>
      </c>
      <c r="G6" s="94">
        <v>0.1</v>
      </c>
      <c r="H6" s="92">
        <v>0.01</v>
      </c>
      <c r="I6" s="94">
        <v>0.1</v>
      </c>
      <c r="J6" s="124" t="s">
        <v>29</v>
      </c>
      <c r="K6" s="124"/>
    </row>
    <row r="7" spans="1:20" ht="15" thickBot="1" x14ac:dyDescent="0.35">
      <c r="B7" s="123"/>
      <c r="C7" s="94"/>
      <c r="D7" s="94"/>
      <c r="E7" s="94"/>
      <c r="F7" s="92"/>
      <c r="G7" s="94"/>
      <c r="H7" s="92"/>
      <c r="I7" s="94"/>
      <c r="J7" s="124"/>
      <c r="K7" s="124"/>
    </row>
    <row r="8" spans="1:20" ht="15" thickBot="1" x14ac:dyDescent="0.35">
      <c r="B8" s="123"/>
      <c r="C8" s="127"/>
      <c r="D8" s="93"/>
      <c r="E8" s="93"/>
      <c r="F8" s="93"/>
      <c r="G8" s="93"/>
      <c r="H8" s="93"/>
      <c r="I8" s="93"/>
      <c r="J8" s="124"/>
      <c r="K8" s="124"/>
      <c r="Q8" s="95"/>
    </row>
    <row r="9" spans="1:20" ht="15" customHeight="1" thickBot="1" x14ac:dyDescent="0.35">
      <c r="B9" s="123" t="s">
        <v>10</v>
      </c>
      <c r="C9" s="124">
        <v>50</v>
      </c>
      <c r="D9" s="124">
        <v>50</v>
      </c>
      <c r="E9" s="124">
        <v>50</v>
      </c>
      <c r="F9" s="124">
        <v>45</v>
      </c>
      <c r="G9" s="124">
        <v>55</v>
      </c>
      <c r="H9" s="124">
        <v>45</v>
      </c>
      <c r="I9" s="124">
        <v>55</v>
      </c>
      <c r="J9" s="124"/>
      <c r="K9" s="124"/>
      <c r="N9" s="95"/>
      <c r="O9" s="95"/>
      <c r="P9" s="95"/>
      <c r="Q9" s="95"/>
      <c r="R9" s="95"/>
      <c r="S9" s="95"/>
      <c r="T9" s="95"/>
    </row>
    <row r="10" spans="1:20" ht="15" thickBot="1" x14ac:dyDescent="0.35">
      <c r="B10" s="123" t="s">
        <v>25</v>
      </c>
      <c r="C10" s="124">
        <v>1</v>
      </c>
      <c r="D10" s="124">
        <v>1</v>
      </c>
      <c r="E10" s="124">
        <v>1</v>
      </c>
      <c r="F10" s="124">
        <v>0.5</v>
      </c>
      <c r="G10" s="124">
        <v>2</v>
      </c>
      <c r="H10" s="124">
        <v>0.5</v>
      </c>
      <c r="I10" s="124">
        <v>2</v>
      </c>
      <c r="J10" s="124"/>
      <c r="K10" s="124"/>
      <c r="M10" s="95"/>
      <c r="N10" s="95"/>
      <c r="O10" s="95"/>
      <c r="P10" s="95"/>
      <c r="Q10" s="95"/>
      <c r="R10" s="95"/>
      <c r="S10" s="95"/>
      <c r="T10" s="95"/>
    </row>
    <row r="11" spans="1:20" ht="15" thickBot="1" x14ac:dyDescent="0.35">
      <c r="B11" s="6" t="s">
        <v>8</v>
      </c>
      <c r="C11" s="7"/>
      <c r="D11" s="7"/>
      <c r="E11" s="7"/>
      <c r="F11" s="7"/>
      <c r="G11" s="7"/>
      <c r="H11" s="7"/>
      <c r="I11" s="7"/>
      <c r="J11" s="7"/>
      <c r="K11" s="9"/>
      <c r="M11" s="95"/>
      <c r="N11" s="104"/>
      <c r="O11" s="104"/>
      <c r="P11" s="104"/>
      <c r="Q11" s="104"/>
      <c r="R11" s="104"/>
      <c r="S11" s="104"/>
      <c r="T11" s="104"/>
    </row>
    <row r="12" spans="1:20" ht="15" thickBot="1" x14ac:dyDescent="0.35">
      <c r="B12" s="58" t="s">
        <v>118</v>
      </c>
      <c r="C12" s="7"/>
      <c r="D12" s="7"/>
      <c r="E12" s="7"/>
      <c r="F12" s="7"/>
      <c r="G12" s="7"/>
      <c r="H12" s="7"/>
      <c r="I12" s="7"/>
      <c r="J12" s="7"/>
      <c r="K12" s="9"/>
    </row>
    <row r="13" spans="1:20" ht="15" customHeight="1" thickBot="1" x14ac:dyDescent="0.35">
      <c r="B13" s="120" t="s">
        <v>346</v>
      </c>
      <c r="C13" s="94">
        <v>9.1999999999999993</v>
      </c>
      <c r="D13" s="94">
        <v>8.8000000000000007</v>
      </c>
      <c r="E13" s="94">
        <v>8.4</v>
      </c>
      <c r="F13" s="94">
        <v>8.2501052524198979</v>
      </c>
      <c r="G13" s="94">
        <v>13.750175420699829</v>
      </c>
      <c r="H13" s="94">
        <v>7.5323460954593671</v>
      </c>
      <c r="I13" s="94">
        <v>11.716982815159014</v>
      </c>
      <c r="J13" s="124" t="s">
        <v>334</v>
      </c>
      <c r="K13" s="124"/>
      <c r="N13" s="128"/>
      <c r="O13" s="128"/>
      <c r="P13" s="128"/>
      <c r="Q13" s="128"/>
      <c r="R13" s="128"/>
      <c r="S13" s="128"/>
      <c r="T13" s="128"/>
    </row>
    <row r="14" spans="1:20" ht="14.25" customHeight="1" thickBot="1" x14ac:dyDescent="0.35">
      <c r="B14" s="120" t="s">
        <v>347</v>
      </c>
      <c r="C14" s="94">
        <v>6.1</v>
      </c>
      <c r="D14" s="94">
        <v>5.8</v>
      </c>
      <c r="E14" s="94">
        <v>5.6</v>
      </c>
      <c r="F14" s="94">
        <v>5.4825233435017289</v>
      </c>
      <c r="G14" s="94">
        <v>9.137538905836216</v>
      </c>
      <c r="H14" s="94">
        <v>5.0055438126170788</v>
      </c>
      <c r="I14" s="94">
        <v>7.7864014862932338</v>
      </c>
      <c r="J14" s="124" t="s">
        <v>334</v>
      </c>
      <c r="K14" s="124"/>
      <c r="N14" s="128"/>
      <c r="O14" s="128"/>
      <c r="P14" s="128"/>
      <c r="Q14" s="128"/>
      <c r="R14" s="128"/>
      <c r="S14" s="128"/>
      <c r="T14" s="128"/>
    </row>
    <row r="15" spans="1:20" ht="15" thickBot="1" x14ac:dyDescent="0.35">
      <c r="B15" s="120" t="s">
        <v>116</v>
      </c>
      <c r="C15" s="94">
        <v>2.5</v>
      </c>
      <c r="D15" s="94">
        <v>2.4</v>
      </c>
      <c r="E15" s="94">
        <v>2.2999999999999998</v>
      </c>
      <c r="F15" s="94">
        <v>2.2765829853881394</v>
      </c>
      <c r="G15" s="94">
        <v>3.7943049756468992</v>
      </c>
      <c r="H15" s="94">
        <v>2.0785202656593715</v>
      </c>
      <c r="I15" s="94">
        <v>3.2332537465812443</v>
      </c>
      <c r="J15" s="124" t="s">
        <v>334</v>
      </c>
      <c r="K15" s="124"/>
      <c r="N15" s="128"/>
      <c r="O15" s="128"/>
      <c r="P15" s="128"/>
      <c r="Q15" s="128"/>
      <c r="R15" s="128"/>
      <c r="S15" s="128"/>
      <c r="T15" s="128"/>
    </row>
    <row r="16" spans="1:20" ht="15" thickBot="1" x14ac:dyDescent="0.35">
      <c r="B16" s="120" t="s">
        <v>337</v>
      </c>
      <c r="C16" s="94">
        <v>1.2</v>
      </c>
      <c r="D16" s="94">
        <v>1.1000000000000001</v>
      </c>
      <c r="E16" s="94">
        <v>1.1000000000000001</v>
      </c>
      <c r="F16" s="94">
        <v>1.0387439322531939</v>
      </c>
      <c r="G16" s="94">
        <v>1.7312398870886565</v>
      </c>
      <c r="H16" s="94">
        <v>0.94837321014716602</v>
      </c>
      <c r="I16" s="94">
        <v>1.4752472157844805</v>
      </c>
      <c r="J16" s="124" t="s">
        <v>334</v>
      </c>
      <c r="K16" s="124"/>
      <c r="N16" s="128"/>
      <c r="O16" s="128"/>
      <c r="P16" s="128"/>
      <c r="Q16" s="128"/>
      <c r="R16" s="128"/>
      <c r="S16" s="128"/>
      <c r="T16" s="128"/>
    </row>
    <row r="17" spans="1:20" ht="15" thickBot="1" x14ac:dyDescent="0.35">
      <c r="B17" s="120" t="s">
        <v>338</v>
      </c>
      <c r="C17" s="94">
        <v>0.7</v>
      </c>
      <c r="D17" s="94">
        <v>0.6</v>
      </c>
      <c r="E17" s="94">
        <v>0.6</v>
      </c>
      <c r="F17" s="94">
        <v>0.59660172312119764</v>
      </c>
      <c r="G17" s="94">
        <v>0.99433620520199617</v>
      </c>
      <c r="H17" s="94">
        <v>0.5446973732096535</v>
      </c>
      <c r="I17" s="94">
        <v>0.84730702499279431</v>
      </c>
      <c r="J17" s="124" t="s">
        <v>334</v>
      </c>
      <c r="K17" s="124"/>
      <c r="N17" s="128"/>
      <c r="O17" s="128"/>
      <c r="P17" s="128"/>
      <c r="Q17" s="128"/>
      <c r="R17" s="128"/>
      <c r="S17" s="128"/>
      <c r="T17" s="128"/>
    </row>
    <row r="18" spans="1:20" ht="15" thickBot="1" x14ac:dyDescent="0.35">
      <c r="B18" s="120" t="s">
        <v>112</v>
      </c>
      <c r="C18" s="94">
        <v>0.4</v>
      </c>
      <c r="D18" s="94">
        <v>0.4</v>
      </c>
      <c r="E18" s="94">
        <v>0.4</v>
      </c>
      <c r="F18" s="94">
        <v>0.36081408756144584</v>
      </c>
      <c r="G18" s="94">
        <v>0.6013568126024097</v>
      </c>
      <c r="H18" s="94">
        <v>0.32942326194360005</v>
      </c>
      <c r="I18" s="94">
        <v>0.51243618524560008</v>
      </c>
      <c r="J18" s="124" t="s">
        <v>334</v>
      </c>
      <c r="K18" s="124"/>
      <c r="N18" s="128"/>
      <c r="O18" s="128"/>
      <c r="P18" s="128"/>
      <c r="Q18" s="128"/>
      <c r="R18" s="128"/>
      <c r="S18" s="128"/>
      <c r="T18" s="128"/>
    </row>
    <row r="19" spans="1:20" ht="15" thickBot="1" x14ac:dyDescent="0.35">
      <c r="B19" s="120" t="s">
        <v>348</v>
      </c>
      <c r="C19" s="94">
        <v>0.2</v>
      </c>
      <c r="D19" s="94">
        <v>0.2</v>
      </c>
      <c r="E19" s="94">
        <v>0.2</v>
      </c>
      <c r="F19" s="94">
        <v>0.20723327442079448</v>
      </c>
      <c r="G19" s="94">
        <v>0.34538879070132411</v>
      </c>
      <c r="H19" s="94">
        <v>0.18920397954618537</v>
      </c>
      <c r="I19" s="94">
        <v>0.29431730151628832</v>
      </c>
      <c r="J19" s="124" t="s">
        <v>334</v>
      </c>
      <c r="K19" s="124"/>
      <c r="N19" s="128"/>
      <c r="O19" s="128"/>
      <c r="P19" s="128"/>
      <c r="Q19" s="128"/>
      <c r="R19" s="128"/>
      <c r="S19" s="128"/>
      <c r="T19" s="128"/>
    </row>
    <row r="20" spans="1:20" ht="16.5" customHeight="1" thickBot="1" x14ac:dyDescent="0.35">
      <c r="B20" s="120" t="s">
        <v>349</v>
      </c>
      <c r="C20" s="94">
        <v>0.2</v>
      </c>
      <c r="D20" s="94">
        <v>0.2</v>
      </c>
      <c r="E20" s="94">
        <v>0.2</v>
      </c>
      <c r="F20" s="94">
        <v>0.16462981869383747</v>
      </c>
      <c r="G20" s="94">
        <v>0.27438303115639578</v>
      </c>
      <c r="H20" s="94">
        <v>0.1503070244674736</v>
      </c>
      <c r="I20" s="94">
        <v>0.23381092694940339</v>
      </c>
      <c r="J20" s="124" t="s">
        <v>334</v>
      </c>
      <c r="K20" s="124"/>
      <c r="N20" s="128"/>
      <c r="O20" s="128"/>
      <c r="P20" s="128"/>
      <c r="Q20" s="128"/>
      <c r="R20" s="128"/>
      <c r="S20" s="128"/>
      <c r="T20" s="128"/>
    </row>
    <row r="21" spans="1:20" ht="15" thickBot="1" x14ac:dyDescent="0.35">
      <c r="B21" s="120" t="s">
        <v>283</v>
      </c>
      <c r="C21" s="24">
        <v>87</v>
      </c>
      <c r="D21" s="24">
        <v>82.649999999999991</v>
      </c>
      <c r="E21" s="24">
        <v>78.3</v>
      </c>
      <c r="F21" s="24">
        <v>80</v>
      </c>
      <c r="G21" s="24">
        <v>90</v>
      </c>
      <c r="H21" s="24">
        <v>75</v>
      </c>
      <c r="I21" s="24">
        <v>90</v>
      </c>
      <c r="J21" s="124" t="s">
        <v>17</v>
      </c>
      <c r="K21" s="124"/>
    </row>
    <row r="22" spans="1:20" ht="15" thickBot="1" x14ac:dyDescent="0.35">
      <c r="B22" s="120" t="s">
        <v>282</v>
      </c>
      <c r="C22" s="24">
        <v>13</v>
      </c>
      <c r="D22" s="24">
        <v>17.350000000000009</v>
      </c>
      <c r="E22" s="24">
        <v>21.700000000000003</v>
      </c>
      <c r="F22" s="24">
        <v>10</v>
      </c>
      <c r="G22" s="24">
        <v>20</v>
      </c>
      <c r="H22" s="24">
        <v>10</v>
      </c>
      <c r="I22" s="24">
        <v>25</v>
      </c>
      <c r="J22" s="124" t="s">
        <v>16</v>
      </c>
      <c r="K22" s="124"/>
    </row>
    <row r="23" spans="1:20" ht="15" thickBot="1" x14ac:dyDescent="0.35">
      <c r="B23" s="120" t="s">
        <v>341</v>
      </c>
      <c r="C23" s="24">
        <v>100</v>
      </c>
      <c r="D23" s="24">
        <v>100</v>
      </c>
      <c r="E23" s="24">
        <v>100</v>
      </c>
      <c r="F23" s="24">
        <v>50</v>
      </c>
      <c r="G23" s="24">
        <v>200</v>
      </c>
      <c r="H23" s="24">
        <v>50</v>
      </c>
      <c r="I23" s="24">
        <v>200</v>
      </c>
      <c r="J23" s="124" t="s">
        <v>18</v>
      </c>
      <c r="K23" s="124"/>
    </row>
    <row r="24" spans="1:20" ht="15" thickBot="1" x14ac:dyDescent="0.35">
      <c r="B24" s="120" t="s">
        <v>322</v>
      </c>
      <c r="C24" s="124">
        <v>0</v>
      </c>
      <c r="D24" s="124">
        <v>0</v>
      </c>
      <c r="E24" s="124">
        <v>0</v>
      </c>
      <c r="F24" s="24"/>
      <c r="G24" s="24"/>
      <c r="H24" s="24"/>
      <c r="I24" s="24"/>
      <c r="J24" s="124"/>
      <c r="K24" s="124"/>
    </row>
    <row r="25" spans="1:20" ht="15" thickBot="1" x14ac:dyDescent="0.35">
      <c r="B25" s="11"/>
      <c r="C25" s="124"/>
      <c r="D25" s="124"/>
      <c r="E25" s="124"/>
      <c r="F25" s="124"/>
      <c r="G25" s="124"/>
      <c r="H25" s="124"/>
      <c r="I25" s="124"/>
      <c r="J25" s="124"/>
      <c r="K25" s="124"/>
    </row>
    <row r="26" spans="1:20" ht="15" thickBot="1" x14ac:dyDescent="0.35">
      <c r="B26" s="6" t="s">
        <v>22</v>
      </c>
      <c r="C26" s="124"/>
      <c r="D26" s="124"/>
      <c r="E26" s="124"/>
      <c r="F26" s="124"/>
      <c r="G26" s="124"/>
      <c r="H26" s="124"/>
      <c r="I26" s="124"/>
      <c r="J26" s="124"/>
      <c r="K26" s="124"/>
    </row>
    <row r="27" spans="1:20" ht="15" thickBot="1" x14ac:dyDescent="0.35">
      <c r="B27" s="11"/>
      <c r="C27" s="124"/>
      <c r="D27" s="124"/>
      <c r="E27" s="124"/>
      <c r="F27" s="124"/>
      <c r="G27" s="124"/>
      <c r="H27" s="124"/>
      <c r="I27" s="124"/>
      <c r="J27" s="124"/>
      <c r="K27" s="124"/>
    </row>
    <row r="28" spans="1:20" ht="15" thickBot="1" x14ac:dyDescent="0.35">
      <c r="B28" s="123"/>
      <c r="C28" s="124"/>
      <c r="D28" s="124"/>
      <c r="E28" s="124"/>
      <c r="F28" s="124"/>
      <c r="G28" s="124"/>
      <c r="H28" s="124"/>
      <c r="I28" s="124"/>
      <c r="J28" s="124"/>
      <c r="K28" s="124"/>
    </row>
    <row r="29" spans="1:20" x14ac:dyDescent="0.3">
      <c r="B29" s="3" t="s">
        <v>21</v>
      </c>
    </row>
    <row r="30" spans="1:20" x14ac:dyDescent="0.3">
      <c r="A30" s="1">
        <v>1</v>
      </c>
      <c r="B30" s="141"/>
      <c r="C30" s="141"/>
      <c r="D30" s="141"/>
      <c r="E30" s="141"/>
      <c r="F30" s="141"/>
      <c r="G30" s="141"/>
      <c r="H30" s="141"/>
      <c r="I30" s="141"/>
      <c r="J30" s="141"/>
      <c r="K30" s="141"/>
    </row>
    <row r="31" spans="1:20" x14ac:dyDescent="0.3">
      <c r="A31" s="1">
        <v>2</v>
      </c>
      <c r="B31" s="141"/>
      <c r="C31" s="141"/>
      <c r="D31" s="141"/>
      <c r="E31" s="141"/>
      <c r="F31" s="141"/>
      <c r="G31" s="141"/>
      <c r="H31" s="141"/>
      <c r="I31" s="141"/>
      <c r="J31" s="141"/>
      <c r="K31" s="141"/>
    </row>
    <row r="32" spans="1:20" x14ac:dyDescent="0.3">
      <c r="A32" s="1"/>
      <c r="B32" s="141"/>
      <c r="C32" s="141"/>
      <c r="D32" s="141"/>
      <c r="E32" s="141"/>
      <c r="F32" s="141"/>
      <c r="G32" s="141"/>
      <c r="H32" s="141"/>
      <c r="I32" s="141"/>
      <c r="J32" s="141"/>
      <c r="K32" s="141"/>
    </row>
    <row r="33" spans="1:12" x14ac:dyDescent="0.3">
      <c r="A33" s="1"/>
      <c r="B33" s="3" t="s">
        <v>13</v>
      </c>
      <c r="C33" s="2"/>
      <c r="D33" s="2"/>
      <c r="E33" s="2"/>
      <c r="F33" s="2"/>
      <c r="G33" s="2"/>
      <c r="H33" s="2"/>
      <c r="I33" s="2"/>
      <c r="J33" s="2"/>
      <c r="K33" s="2"/>
      <c r="L33" s="2"/>
    </row>
    <row r="34" spans="1:12" s="89" customFormat="1" ht="15" customHeight="1" x14ac:dyDescent="0.3">
      <c r="A34" s="29" t="s">
        <v>14</v>
      </c>
      <c r="B34" s="174" t="s">
        <v>342</v>
      </c>
      <c r="C34" s="174"/>
      <c r="D34" s="174"/>
      <c r="E34" s="174"/>
      <c r="F34" s="174"/>
      <c r="G34" s="174"/>
      <c r="H34" s="174"/>
      <c r="I34" s="174"/>
      <c r="J34" s="174"/>
      <c r="K34" s="174"/>
    </row>
    <row r="35" spans="1:12" s="89" customFormat="1" ht="13.5" customHeight="1" x14ac:dyDescent="0.3">
      <c r="A35" s="29" t="s">
        <v>15</v>
      </c>
      <c r="B35" s="157" t="s">
        <v>343</v>
      </c>
      <c r="C35" s="157"/>
      <c r="D35" s="157"/>
      <c r="E35" s="157"/>
      <c r="F35" s="157"/>
      <c r="G35" s="157"/>
      <c r="H35" s="157"/>
      <c r="I35" s="157"/>
      <c r="J35" s="157"/>
      <c r="K35" s="157"/>
      <c r="L35" s="157"/>
    </row>
    <row r="36" spans="1:12" s="89" customFormat="1" ht="26.25" customHeight="1" x14ac:dyDescent="0.3">
      <c r="A36" s="29" t="s">
        <v>16</v>
      </c>
      <c r="B36" s="141" t="s">
        <v>326</v>
      </c>
      <c r="C36" s="141"/>
      <c r="D36" s="141"/>
      <c r="E36" s="141"/>
      <c r="F36" s="141"/>
      <c r="G36" s="141"/>
      <c r="H36" s="141"/>
      <c r="I36" s="141"/>
      <c r="J36" s="141"/>
      <c r="K36" s="141"/>
    </row>
    <row r="37" spans="1:12" s="89" customFormat="1" ht="13.5" customHeight="1" x14ac:dyDescent="0.3">
      <c r="A37" s="29" t="s">
        <v>17</v>
      </c>
      <c r="B37" s="176" t="s">
        <v>344</v>
      </c>
      <c r="C37" s="176"/>
      <c r="D37" s="176"/>
      <c r="E37" s="176"/>
      <c r="F37" s="176"/>
      <c r="G37" s="176"/>
      <c r="H37" s="176"/>
      <c r="I37" s="176"/>
      <c r="J37" s="176"/>
      <c r="K37" s="176"/>
    </row>
    <row r="38" spans="1:12" s="89" customFormat="1" ht="12.75" customHeight="1" x14ac:dyDescent="0.3">
      <c r="A38" s="29" t="s">
        <v>18</v>
      </c>
      <c r="B38" s="141" t="s">
        <v>345</v>
      </c>
      <c r="C38" s="141"/>
      <c r="D38" s="141"/>
      <c r="E38" s="141"/>
      <c r="F38" s="141"/>
      <c r="G38" s="141"/>
      <c r="H38" s="141"/>
      <c r="I38" s="141"/>
      <c r="J38" s="141"/>
      <c r="K38" s="141"/>
    </row>
    <row r="39" spans="1:12" s="89" customFormat="1" ht="12.75" customHeight="1" x14ac:dyDescent="0.3">
      <c r="A39" s="29"/>
      <c r="B39" s="141"/>
      <c r="C39" s="141"/>
      <c r="D39" s="141"/>
      <c r="E39" s="141"/>
      <c r="F39" s="141"/>
      <c r="G39" s="141"/>
      <c r="H39" s="141"/>
      <c r="I39" s="141"/>
      <c r="J39" s="141"/>
      <c r="K39" s="141"/>
    </row>
    <row r="40" spans="1:12" s="89" customFormat="1" x14ac:dyDescent="0.3">
      <c r="A40" s="29"/>
      <c r="B40" s="141"/>
      <c r="C40" s="141"/>
      <c r="D40" s="141"/>
      <c r="E40" s="141"/>
      <c r="F40" s="141"/>
      <c r="G40" s="141"/>
      <c r="H40" s="141"/>
      <c r="I40" s="141"/>
      <c r="J40" s="141"/>
      <c r="K40" s="141"/>
    </row>
    <row r="41" spans="1:12" s="89" customFormat="1" ht="15" customHeight="1" x14ac:dyDescent="0.3">
      <c r="A41" s="29"/>
      <c r="B41" s="141"/>
      <c r="C41" s="141"/>
      <c r="D41" s="141"/>
      <c r="E41" s="141"/>
      <c r="F41" s="141"/>
      <c r="G41" s="141"/>
      <c r="H41" s="141"/>
      <c r="I41" s="141"/>
      <c r="J41" s="141"/>
      <c r="K41" s="141"/>
    </row>
    <row r="42" spans="1:12" s="89" customFormat="1" ht="15" customHeight="1" x14ac:dyDescent="0.3">
      <c r="A42" s="29"/>
      <c r="B42" s="141"/>
      <c r="C42" s="141"/>
      <c r="D42" s="141"/>
      <c r="E42" s="141"/>
      <c r="F42" s="141"/>
      <c r="G42" s="141"/>
      <c r="H42" s="141"/>
      <c r="I42" s="141"/>
      <c r="J42" s="141"/>
      <c r="K42" s="141"/>
    </row>
    <row r="43" spans="1:12" s="89" customFormat="1" x14ac:dyDescent="0.3">
      <c r="A43" s="29"/>
      <c r="B43" s="141"/>
      <c r="C43" s="141"/>
      <c r="D43" s="141"/>
      <c r="E43" s="141"/>
      <c r="F43" s="141"/>
      <c r="G43" s="141"/>
      <c r="H43" s="141"/>
      <c r="I43" s="141"/>
      <c r="J43" s="141"/>
      <c r="K43" s="141"/>
    </row>
    <row r="44" spans="1:12" s="89" customFormat="1" ht="15" customHeight="1" x14ac:dyDescent="0.3">
      <c r="A44" s="29"/>
      <c r="B44" s="141"/>
      <c r="C44" s="141"/>
      <c r="D44" s="141"/>
      <c r="E44" s="141"/>
      <c r="F44" s="141"/>
      <c r="G44" s="141"/>
      <c r="H44" s="141"/>
      <c r="I44" s="141"/>
      <c r="J44" s="141"/>
      <c r="K44" s="141"/>
    </row>
    <row r="45" spans="1:12" s="89" customFormat="1" ht="11.25" customHeight="1" x14ac:dyDescent="0.3">
      <c r="A45" s="29"/>
      <c r="B45" s="141"/>
      <c r="C45" s="141"/>
      <c r="D45" s="141"/>
      <c r="E45" s="141"/>
      <c r="F45" s="141"/>
      <c r="G45" s="141"/>
      <c r="H45" s="141"/>
      <c r="I45" s="141"/>
      <c r="J45" s="141"/>
      <c r="K45" s="141"/>
    </row>
    <row r="46" spans="1:12" x14ac:dyDescent="0.3">
      <c r="A46" s="1"/>
    </row>
    <row r="47" spans="1:12" ht="12.75" customHeight="1" x14ac:dyDescent="0.3">
      <c r="A47" s="1"/>
      <c r="C47" s="141"/>
      <c r="D47" s="141"/>
      <c r="E47" s="141"/>
      <c r="F47" s="141"/>
      <c r="G47" s="141"/>
      <c r="H47" s="141"/>
      <c r="I47" s="141"/>
      <c r="J47" s="141"/>
      <c r="K47" s="141"/>
      <c r="L47" s="141"/>
    </row>
    <row r="48" spans="1:12" ht="12.75" customHeight="1" x14ac:dyDescent="0.3">
      <c r="A48" s="1"/>
      <c r="C48" s="141"/>
      <c r="D48" s="141"/>
      <c r="E48" s="141"/>
      <c r="F48" s="141"/>
      <c r="G48" s="141"/>
      <c r="H48" s="141"/>
      <c r="I48" s="141"/>
      <c r="J48" s="141"/>
      <c r="K48" s="141"/>
      <c r="L48" s="141"/>
    </row>
    <row r="49" spans="1:1" x14ac:dyDescent="0.3">
      <c r="A49" s="1"/>
    </row>
    <row r="50" spans="1:1" x14ac:dyDescent="0.3">
      <c r="A50" s="1"/>
    </row>
    <row r="51" spans="1:1" x14ac:dyDescent="0.3">
      <c r="A51" s="1"/>
    </row>
    <row r="52" spans="1:1" x14ac:dyDescent="0.3">
      <c r="A52" s="1"/>
    </row>
    <row r="53" spans="1:1" x14ac:dyDescent="0.3">
      <c r="A53" s="1"/>
    </row>
    <row r="54" spans="1:1" x14ac:dyDescent="0.3">
      <c r="A54" s="1"/>
    </row>
    <row r="55" spans="1:1" x14ac:dyDescent="0.3">
      <c r="A55" s="1"/>
    </row>
    <row r="56" spans="1:1" x14ac:dyDescent="0.3">
      <c r="A56" s="1"/>
    </row>
    <row r="57" spans="1:1" x14ac:dyDescent="0.3">
      <c r="A57" s="1"/>
    </row>
    <row r="58" spans="1:1" x14ac:dyDescent="0.3">
      <c r="A58" s="1"/>
    </row>
  </sheetData>
  <mergeCells count="26">
    <mergeCell ref="B43:K43"/>
    <mergeCell ref="B44:K44"/>
    <mergeCell ref="B45:K45"/>
    <mergeCell ref="C47:L47"/>
    <mergeCell ref="C48:L48"/>
    <mergeCell ref="B42:K42"/>
    <mergeCell ref="B30:K30"/>
    <mergeCell ref="B31:K31"/>
    <mergeCell ref="B32:K32"/>
    <mergeCell ref="B34:K34"/>
    <mergeCell ref="B35:L35"/>
    <mergeCell ref="B36:K36"/>
    <mergeCell ref="B37:K37"/>
    <mergeCell ref="B38:K38"/>
    <mergeCell ref="B39:K39"/>
    <mergeCell ref="B40:K40"/>
    <mergeCell ref="B41:K41"/>
    <mergeCell ref="C2:K2"/>
    <mergeCell ref="B3:B4"/>
    <mergeCell ref="C3:C4"/>
    <mergeCell ref="D3:D4"/>
    <mergeCell ref="E3:E4"/>
    <mergeCell ref="F3:G4"/>
    <mergeCell ref="H3:I4"/>
    <mergeCell ref="J3:J4"/>
    <mergeCell ref="K3:K4"/>
  </mergeCells>
  <pageMargins left="0.7" right="0.7" top="0.75" bottom="0.75" header="0.3" footer="0.3"/>
  <pageSetup paperSize="9" scale="24"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41"/>
  <sheetViews>
    <sheetView zoomScale="85" zoomScaleNormal="85" workbookViewId="0">
      <selection activeCell="L33" sqref="L33"/>
    </sheetView>
  </sheetViews>
  <sheetFormatPr defaultColWidth="9.21875" defaultRowHeight="14.4" x14ac:dyDescent="0.3"/>
  <cols>
    <col min="1" max="1" width="2.21875" style="4" bestFit="1" customWidth="1"/>
    <col min="2" max="2" width="41" style="4" customWidth="1"/>
    <col min="3" max="3" width="10" style="128" bestFit="1" customWidth="1"/>
    <col min="4" max="5" width="9.21875" style="4"/>
    <col min="6" max="7" width="10" style="4" bestFit="1" customWidth="1"/>
    <col min="8" max="9" width="9.21875" style="4"/>
    <col min="10" max="10" width="12.5546875" style="4" customWidth="1"/>
    <col min="11" max="13" width="9.21875" style="4"/>
    <col min="14" max="29" width="5.77734375" style="4" customWidth="1"/>
    <col min="30" max="16384" width="9.21875" style="4"/>
  </cols>
  <sheetData>
    <row r="1" spans="2:17" ht="15" thickBot="1" x14ac:dyDescent="0.35">
      <c r="B1" s="53"/>
    </row>
    <row r="2" spans="2:17" ht="33.75" customHeight="1" thickBot="1" x14ac:dyDescent="0.35">
      <c r="B2" s="60" t="s">
        <v>0</v>
      </c>
      <c r="C2" s="155" t="s">
        <v>413</v>
      </c>
      <c r="D2" s="155"/>
      <c r="E2" s="155"/>
      <c r="F2" s="155"/>
      <c r="G2" s="155"/>
      <c r="H2" s="155"/>
      <c r="I2" s="155"/>
      <c r="J2" s="155"/>
      <c r="K2" s="156"/>
      <c r="N2" s="97"/>
    </row>
    <row r="3" spans="2:17" x14ac:dyDescent="0.3">
      <c r="B3" s="145"/>
      <c r="C3" s="177">
        <v>2020</v>
      </c>
      <c r="D3" s="147">
        <v>2030</v>
      </c>
      <c r="E3" s="147">
        <v>2050</v>
      </c>
      <c r="F3" s="149" t="s">
        <v>1</v>
      </c>
      <c r="G3" s="150"/>
      <c r="H3" s="149" t="s">
        <v>2</v>
      </c>
      <c r="I3" s="150"/>
      <c r="J3" s="147" t="s">
        <v>3</v>
      </c>
      <c r="K3" s="147" t="s">
        <v>4</v>
      </c>
    </row>
    <row r="4" spans="2:17" ht="15" thickBot="1" x14ac:dyDescent="0.35">
      <c r="B4" s="146"/>
      <c r="C4" s="178"/>
      <c r="D4" s="148"/>
      <c r="E4" s="148"/>
      <c r="F4" s="151"/>
      <c r="G4" s="152"/>
      <c r="H4" s="151"/>
      <c r="I4" s="152"/>
      <c r="J4" s="148"/>
      <c r="K4" s="148"/>
      <c r="N4" s="130"/>
    </row>
    <row r="5" spans="2:17" ht="15" thickBot="1" x14ac:dyDescent="0.35">
      <c r="B5" s="63" t="s">
        <v>5</v>
      </c>
      <c r="C5" s="131"/>
      <c r="D5" s="64"/>
      <c r="E5" s="64"/>
      <c r="F5" s="65" t="s">
        <v>6</v>
      </c>
      <c r="G5" s="65" t="s">
        <v>7</v>
      </c>
      <c r="H5" s="65" t="s">
        <v>6</v>
      </c>
      <c r="I5" s="65" t="s">
        <v>7</v>
      </c>
      <c r="J5" s="64"/>
      <c r="K5" s="66"/>
      <c r="N5" s="130"/>
    </row>
    <row r="6" spans="2:17" ht="15" thickBot="1" x14ac:dyDescent="0.35">
      <c r="B6" s="120" t="s">
        <v>350</v>
      </c>
      <c r="C6" s="68">
        <v>5.9551794389594095</v>
      </c>
      <c r="D6" s="68">
        <v>5.6417489421720726</v>
      </c>
      <c r="E6" s="68">
        <v>4.70145745181006</v>
      </c>
      <c r="F6" s="121">
        <v>5</v>
      </c>
      <c r="G6" s="121">
        <v>10</v>
      </c>
      <c r="H6" s="121">
        <v>4</v>
      </c>
      <c r="I6" s="121">
        <v>9</v>
      </c>
      <c r="J6" s="121" t="s">
        <v>351</v>
      </c>
      <c r="K6" s="121">
        <v>5</v>
      </c>
      <c r="N6" s="132"/>
      <c r="O6" s="128"/>
      <c r="P6" s="128"/>
      <c r="Q6" s="128"/>
    </row>
    <row r="7" spans="2:17" ht="15" thickBot="1" x14ac:dyDescent="0.35">
      <c r="B7" s="120" t="s">
        <v>352</v>
      </c>
      <c r="C7" s="68">
        <v>12.666666666666666</v>
      </c>
      <c r="D7" s="68">
        <v>10.3</v>
      </c>
      <c r="E7" s="68">
        <v>7.3</v>
      </c>
      <c r="F7" s="121">
        <v>10</v>
      </c>
      <c r="G7" s="121">
        <v>15</v>
      </c>
      <c r="H7" s="121">
        <v>6</v>
      </c>
      <c r="I7" s="121">
        <v>12</v>
      </c>
      <c r="J7" s="121" t="s">
        <v>351</v>
      </c>
      <c r="K7" s="121">
        <v>5</v>
      </c>
      <c r="N7" s="132"/>
      <c r="O7" s="128"/>
      <c r="P7" s="128"/>
      <c r="Q7" s="128"/>
    </row>
    <row r="8" spans="2:17" ht="15" thickBot="1" x14ac:dyDescent="0.35">
      <c r="B8" s="120" t="s">
        <v>353</v>
      </c>
      <c r="C8" s="68">
        <v>0.67469194985973513</v>
      </c>
      <c r="D8" s="68">
        <v>0.63918184723553861</v>
      </c>
      <c r="E8" s="68">
        <v>0.53265153936294884</v>
      </c>
      <c r="F8" s="68">
        <v>0.56469194985973514</v>
      </c>
      <c r="G8" s="68">
        <v>0.8746919498597352</v>
      </c>
      <c r="H8" s="68">
        <v>0.43265153936294887</v>
      </c>
      <c r="I8" s="68">
        <v>0.73265153936294891</v>
      </c>
      <c r="J8" s="121" t="s">
        <v>351</v>
      </c>
      <c r="K8" s="121">
        <v>5</v>
      </c>
      <c r="N8" s="104"/>
      <c r="O8" s="128"/>
      <c r="P8" s="128"/>
      <c r="Q8" s="128"/>
    </row>
    <row r="9" spans="2:17" ht="15" thickBot="1" x14ac:dyDescent="0.35">
      <c r="B9" s="120" t="s">
        <v>354</v>
      </c>
      <c r="C9" s="68">
        <v>0.62091503267973858</v>
      </c>
      <c r="D9" s="68">
        <v>0.58823529411764708</v>
      </c>
      <c r="E9" s="68">
        <v>0.49019607843137253</v>
      </c>
      <c r="F9" s="68">
        <v>0.51091503267973859</v>
      </c>
      <c r="G9" s="68">
        <v>0.72091503267973855</v>
      </c>
      <c r="H9" s="68">
        <v>0.3901960784313725</v>
      </c>
      <c r="I9" s="68">
        <v>0.59019607843137256</v>
      </c>
      <c r="J9" s="121" t="s">
        <v>351</v>
      </c>
      <c r="K9" s="121">
        <v>5</v>
      </c>
      <c r="N9" s="104"/>
      <c r="O9" s="128"/>
      <c r="P9" s="128"/>
      <c r="Q9" s="128"/>
    </row>
    <row r="10" spans="2:17" ht="15" thickBot="1" x14ac:dyDescent="0.35">
      <c r="B10" s="120" t="s">
        <v>355</v>
      </c>
      <c r="C10" s="68">
        <v>0.5</v>
      </c>
      <c r="D10" s="68">
        <v>0.5</v>
      </c>
      <c r="E10" s="68">
        <v>0.4</v>
      </c>
      <c r="F10" s="68">
        <v>0.39</v>
      </c>
      <c r="G10" s="68">
        <v>0.6</v>
      </c>
      <c r="H10" s="68">
        <v>0.30000000000000004</v>
      </c>
      <c r="I10" s="68">
        <v>0.5</v>
      </c>
      <c r="J10" s="121" t="s">
        <v>351</v>
      </c>
      <c r="K10" s="121">
        <v>5</v>
      </c>
      <c r="N10" s="104"/>
      <c r="O10" s="128"/>
      <c r="P10" s="128"/>
      <c r="Q10" s="128"/>
    </row>
    <row r="11" spans="2:17" ht="15" thickBot="1" x14ac:dyDescent="0.35">
      <c r="B11" s="120" t="s">
        <v>10</v>
      </c>
      <c r="C11" s="73">
        <v>10</v>
      </c>
      <c r="D11" s="121">
        <v>10</v>
      </c>
      <c r="E11" s="121">
        <v>10</v>
      </c>
      <c r="F11" s="121">
        <v>4</v>
      </c>
      <c r="G11" s="121">
        <v>12</v>
      </c>
      <c r="H11" s="121">
        <v>4</v>
      </c>
      <c r="I11" s="121">
        <v>12</v>
      </c>
      <c r="J11" s="121" t="s">
        <v>15</v>
      </c>
      <c r="K11" s="121"/>
    </row>
    <row r="12" spans="2:17" ht="15" customHeight="1" thickBot="1" x14ac:dyDescent="0.35">
      <c r="B12" s="63" t="s">
        <v>8</v>
      </c>
      <c r="C12" s="131"/>
      <c r="D12" s="64"/>
      <c r="E12" s="64"/>
      <c r="F12" s="64"/>
      <c r="G12" s="64"/>
      <c r="H12" s="64"/>
      <c r="I12" s="64"/>
      <c r="J12" s="64"/>
      <c r="K12" s="66"/>
    </row>
    <row r="13" spans="2:17" ht="15" customHeight="1" thickBot="1" x14ac:dyDescent="0.35">
      <c r="B13" s="47" t="s">
        <v>356</v>
      </c>
      <c r="C13" s="73">
        <v>52</v>
      </c>
      <c r="D13" s="121">
        <v>45</v>
      </c>
      <c r="E13" s="121">
        <v>37</v>
      </c>
      <c r="F13" s="121"/>
      <c r="G13" s="121"/>
      <c r="H13" s="121"/>
      <c r="I13" s="73">
        <v>52</v>
      </c>
      <c r="J13" s="121" t="s">
        <v>357</v>
      </c>
      <c r="K13" s="121">
        <v>1</v>
      </c>
      <c r="N13" s="128"/>
    </row>
    <row r="14" spans="2:17" ht="15" thickBot="1" x14ac:dyDescent="0.35">
      <c r="B14" s="47" t="s">
        <v>358</v>
      </c>
      <c r="C14" s="68">
        <v>0.97746723684789205</v>
      </c>
      <c r="D14" s="68">
        <v>1</v>
      </c>
      <c r="E14" s="121">
        <v>0.95</v>
      </c>
      <c r="F14" s="121"/>
      <c r="G14" s="121"/>
      <c r="H14" s="121"/>
      <c r="I14" s="68">
        <v>0.97746723684789205</v>
      </c>
      <c r="J14" s="121" t="s">
        <v>357</v>
      </c>
      <c r="K14" s="121">
        <v>1</v>
      </c>
      <c r="M14" s="133"/>
      <c r="N14" s="128"/>
    </row>
    <row r="15" spans="2:17" ht="15" thickBot="1" x14ac:dyDescent="0.35">
      <c r="B15" s="47" t="s">
        <v>359</v>
      </c>
      <c r="C15" s="73">
        <v>110.55686197423657</v>
      </c>
      <c r="D15" s="121">
        <v>78</v>
      </c>
      <c r="E15" s="121">
        <v>58</v>
      </c>
      <c r="F15" s="121"/>
      <c r="G15" s="121"/>
      <c r="H15" s="121"/>
      <c r="I15" s="73">
        <v>110.55686197423657</v>
      </c>
      <c r="J15" s="121" t="s">
        <v>357</v>
      </c>
      <c r="K15" s="121">
        <v>2</v>
      </c>
      <c r="M15" s="133"/>
      <c r="N15" s="128"/>
    </row>
    <row r="16" spans="2:17" ht="15" thickBot="1" x14ac:dyDescent="0.35">
      <c r="B16" s="47" t="s">
        <v>360</v>
      </c>
      <c r="C16" s="68">
        <v>2.2769165645038161</v>
      </c>
      <c r="D16" s="121">
        <v>1.87</v>
      </c>
      <c r="E16" s="121">
        <v>1.51</v>
      </c>
      <c r="F16" s="121"/>
      <c r="G16" s="121"/>
      <c r="H16" s="121"/>
      <c r="I16" s="68">
        <v>2.2769165645038161</v>
      </c>
      <c r="J16" s="121" t="s">
        <v>357</v>
      </c>
      <c r="K16" s="121">
        <v>2</v>
      </c>
      <c r="M16" s="133"/>
      <c r="N16" s="128"/>
    </row>
    <row r="17" spans="1:14" ht="15" customHeight="1" thickBot="1" x14ac:dyDescent="0.35">
      <c r="B17" s="47" t="s">
        <v>361</v>
      </c>
      <c r="C17" s="68">
        <v>3.7</v>
      </c>
      <c r="D17" s="84">
        <v>3.7</v>
      </c>
      <c r="E17" s="84">
        <v>3.7</v>
      </c>
      <c r="F17" s="70"/>
      <c r="G17" s="70"/>
      <c r="H17" s="70"/>
      <c r="I17" s="68">
        <v>3.7</v>
      </c>
      <c r="J17" s="121" t="s">
        <v>362</v>
      </c>
      <c r="K17" s="121">
        <v>3</v>
      </c>
      <c r="M17" s="133"/>
      <c r="N17" s="128"/>
    </row>
    <row r="18" spans="1:14" ht="15" thickBot="1" x14ac:dyDescent="0.35">
      <c r="B18" s="47" t="s">
        <v>363</v>
      </c>
      <c r="C18" s="67">
        <v>0.1130624661639249</v>
      </c>
      <c r="D18" s="67">
        <v>0.11</v>
      </c>
      <c r="E18" s="67">
        <v>0.1</v>
      </c>
      <c r="F18" s="70"/>
      <c r="G18" s="70"/>
      <c r="H18" s="70"/>
      <c r="I18" s="67">
        <v>0.1130624661639249</v>
      </c>
      <c r="J18" s="121" t="s">
        <v>362</v>
      </c>
      <c r="K18" s="121">
        <v>3</v>
      </c>
      <c r="M18" s="133"/>
      <c r="N18" s="128"/>
    </row>
    <row r="19" spans="1:14" ht="15" thickBot="1" x14ac:dyDescent="0.35">
      <c r="B19" s="47" t="s">
        <v>364</v>
      </c>
      <c r="C19" s="68">
        <v>3.2262378696538221</v>
      </c>
      <c r="D19" s="68">
        <v>3.2262378696538221</v>
      </c>
      <c r="E19" s="68">
        <v>3.2262378696538221</v>
      </c>
      <c r="F19" s="121"/>
      <c r="G19" s="121"/>
      <c r="H19" s="121"/>
      <c r="I19" s="68">
        <v>3.2262378696538221</v>
      </c>
      <c r="J19" s="121" t="s">
        <v>365</v>
      </c>
      <c r="K19" s="121">
        <v>4</v>
      </c>
      <c r="M19" s="133"/>
      <c r="N19" s="128"/>
    </row>
    <row r="20" spans="1:14" ht="15" thickBot="1" x14ac:dyDescent="0.35">
      <c r="B20" s="47" t="s">
        <v>366</v>
      </c>
      <c r="C20" s="67">
        <v>0.10405072253732971</v>
      </c>
      <c r="D20" s="67">
        <v>0.10405072253732971</v>
      </c>
      <c r="E20" s="67">
        <v>0.10405072253732971</v>
      </c>
      <c r="F20" s="121"/>
      <c r="G20" s="121"/>
      <c r="H20" s="121"/>
      <c r="I20" s="67">
        <v>0.10405072253732971</v>
      </c>
      <c r="J20" s="121" t="s">
        <v>365</v>
      </c>
      <c r="K20" s="121">
        <v>4</v>
      </c>
      <c r="M20" s="133"/>
      <c r="N20" s="128"/>
    </row>
    <row r="21" spans="1:14" ht="15" thickBot="1" x14ac:dyDescent="0.35">
      <c r="B21" s="47" t="s">
        <v>367</v>
      </c>
      <c r="C21" s="68">
        <v>1.9315109989336148</v>
      </c>
      <c r="D21" s="68">
        <v>1.9315109989336148</v>
      </c>
      <c r="E21" s="68">
        <v>1.9315109989336148</v>
      </c>
      <c r="F21" s="121"/>
      <c r="G21" s="121"/>
      <c r="H21" s="121"/>
      <c r="I21" s="68">
        <v>1.9315109989336148</v>
      </c>
      <c r="J21" s="121" t="s">
        <v>368</v>
      </c>
      <c r="K21" s="121">
        <v>4</v>
      </c>
      <c r="M21" s="133"/>
      <c r="N21" s="128"/>
    </row>
    <row r="22" spans="1:14" ht="15" thickBot="1" x14ac:dyDescent="0.35">
      <c r="B22" s="47" t="s">
        <v>369</v>
      </c>
      <c r="C22" s="67">
        <v>7.1257198714652387E-2</v>
      </c>
      <c r="D22" s="67">
        <v>7.1257198714652387E-2</v>
      </c>
      <c r="E22" s="67">
        <v>7.1257198714652387E-2</v>
      </c>
      <c r="F22" s="121"/>
      <c r="G22" s="121"/>
      <c r="H22" s="121"/>
      <c r="I22" s="67">
        <v>7.1257198714652387E-2</v>
      </c>
      <c r="J22" s="121" t="s">
        <v>368</v>
      </c>
      <c r="K22" s="121">
        <v>4</v>
      </c>
      <c r="M22" s="133"/>
      <c r="N22" s="128"/>
    </row>
    <row r="23" spans="1:14" ht="15" thickBot="1" x14ac:dyDescent="0.35">
      <c r="B23" s="63" t="s">
        <v>22</v>
      </c>
      <c r="C23" s="68"/>
      <c r="D23" s="121"/>
      <c r="E23" s="121"/>
      <c r="F23" s="121"/>
      <c r="G23" s="121"/>
      <c r="H23" s="121"/>
      <c r="I23" s="121"/>
      <c r="J23" s="121"/>
      <c r="K23" s="121"/>
    </row>
    <row r="24" spans="1:14" ht="15" thickBot="1" x14ac:dyDescent="0.35">
      <c r="B24" s="74"/>
      <c r="C24" s="68"/>
      <c r="D24" s="121"/>
      <c r="E24" s="121"/>
      <c r="F24" s="121"/>
      <c r="G24" s="121"/>
      <c r="H24" s="121"/>
      <c r="I24" s="121"/>
      <c r="J24" s="121"/>
      <c r="K24" s="121"/>
    </row>
    <row r="25" spans="1:14" ht="15" customHeight="1" thickBot="1" x14ac:dyDescent="0.35">
      <c r="B25" s="120"/>
      <c r="C25" s="68"/>
      <c r="D25" s="121"/>
      <c r="E25" s="121"/>
      <c r="F25" s="121"/>
      <c r="G25" s="121"/>
      <c r="H25" s="121"/>
      <c r="I25" s="121"/>
      <c r="J25" s="121"/>
      <c r="K25" s="121"/>
    </row>
    <row r="26" spans="1:14" ht="15" customHeight="1" x14ac:dyDescent="0.3">
      <c r="B26" s="3" t="s">
        <v>21</v>
      </c>
    </row>
    <row r="27" spans="1:14" ht="15" customHeight="1" x14ac:dyDescent="0.3">
      <c r="A27" s="1">
        <v>1</v>
      </c>
      <c r="B27" s="172" t="s">
        <v>370</v>
      </c>
      <c r="C27" s="172"/>
      <c r="D27" s="172"/>
      <c r="E27" s="172"/>
      <c r="F27" s="172"/>
      <c r="G27" s="172"/>
      <c r="H27" s="172"/>
      <c r="I27" s="172"/>
      <c r="J27" s="172"/>
      <c r="K27" s="172"/>
    </row>
    <row r="28" spans="1:14" x14ac:dyDescent="0.3">
      <c r="A28" s="1">
        <v>2</v>
      </c>
      <c r="B28" s="172" t="s">
        <v>371</v>
      </c>
      <c r="C28" s="172"/>
      <c r="D28" s="172"/>
      <c r="E28" s="172"/>
      <c r="F28" s="172"/>
      <c r="G28" s="172"/>
      <c r="H28" s="172"/>
      <c r="I28" s="172"/>
      <c r="J28" s="172"/>
      <c r="K28" s="172"/>
    </row>
    <row r="29" spans="1:14" ht="13.5" customHeight="1" x14ac:dyDescent="0.3">
      <c r="A29" s="1">
        <v>3</v>
      </c>
      <c r="B29" s="4" t="s">
        <v>372</v>
      </c>
      <c r="C29" s="134"/>
      <c r="D29" s="125"/>
      <c r="E29" s="125"/>
      <c r="F29" s="125"/>
      <c r="G29" s="125"/>
      <c r="H29" s="125"/>
      <c r="I29" s="125"/>
      <c r="J29" s="125"/>
      <c r="K29" s="125"/>
      <c r="L29" s="2"/>
      <c r="M29" s="2"/>
    </row>
    <row r="30" spans="1:14" ht="15" customHeight="1" x14ac:dyDescent="0.3">
      <c r="A30" s="1">
        <v>4</v>
      </c>
      <c r="B30" s="4" t="s">
        <v>373</v>
      </c>
      <c r="L30" s="119"/>
      <c r="M30" s="119"/>
    </row>
    <row r="31" spans="1:14" ht="15" customHeight="1" x14ac:dyDescent="0.3">
      <c r="A31" s="1">
        <v>5</v>
      </c>
      <c r="B31" s="172" t="s">
        <v>284</v>
      </c>
      <c r="C31" s="172"/>
      <c r="D31" s="172"/>
      <c r="E31" s="172"/>
      <c r="F31" s="172"/>
      <c r="G31" s="172"/>
      <c r="H31" s="172"/>
      <c r="I31" s="172"/>
      <c r="J31" s="172"/>
      <c r="K31" s="172"/>
      <c r="L31" s="119"/>
      <c r="M31" s="119"/>
    </row>
    <row r="32" spans="1:14" ht="15" customHeight="1" x14ac:dyDescent="0.3">
      <c r="B32" s="3" t="s">
        <v>13</v>
      </c>
      <c r="C32" s="135"/>
      <c r="D32" s="2"/>
      <c r="E32" s="2"/>
      <c r="F32" s="2"/>
      <c r="G32" s="2"/>
      <c r="H32" s="2"/>
      <c r="I32" s="2"/>
      <c r="J32" s="2"/>
      <c r="K32" s="2"/>
      <c r="L32" s="119"/>
      <c r="M32" s="119"/>
    </row>
    <row r="33" spans="1:14" ht="43.5" customHeight="1" x14ac:dyDescent="0.3">
      <c r="A33" s="29" t="s">
        <v>14</v>
      </c>
      <c r="B33" s="141" t="s">
        <v>374</v>
      </c>
      <c r="C33" s="141"/>
      <c r="D33" s="141"/>
      <c r="E33" s="141"/>
      <c r="F33" s="141"/>
      <c r="G33" s="141"/>
      <c r="H33" s="141"/>
      <c r="I33" s="141"/>
      <c r="J33" s="141"/>
      <c r="K33" s="141"/>
      <c r="L33" s="119"/>
      <c r="M33" s="119"/>
    </row>
    <row r="34" spans="1:14" x14ac:dyDescent="0.3">
      <c r="A34" s="29" t="s">
        <v>15</v>
      </c>
      <c r="B34" s="141" t="s">
        <v>375</v>
      </c>
      <c r="C34" s="141"/>
      <c r="D34" s="141"/>
      <c r="E34" s="141"/>
      <c r="F34" s="141"/>
      <c r="G34" s="141"/>
      <c r="H34" s="141"/>
      <c r="I34" s="141"/>
      <c r="J34" s="141"/>
      <c r="K34" s="141"/>
      <c r="L34" s="119"/>
      <c r="M34" s="119"/>
    </row>
    <row r="35" spans="1:14" x14ac:dyDescent="0.3">
      <c r="A35" s="29" t="s">
        <v>16</v>
      </c>
      <c r="B35" s="141" t="s">
        <v>376</v>
      </c>
      <c r="C35" s="141"/>
      <c r="D35" s="141"/>
      <c r="E35" s="141"/>
      <c r="F35" s="141"/>
      <c r="G35" s="141"/>
      <c r="H35" s="141"/>
      <c r="I35" s="141"/>
      <c r="J35" s="141"/>
      <c r="K35" s="141"/>
      <c r="L35" s="119"/>
      <c r="M35" s="119"/>
    </row>
    <row r="36" spans="1:14" ht="14.25" customHeight="1" x14ac:dyDescent="0.3">
      <c r="A36" s="29" t="s">
        <v>17</v>
      </c>
      <c r="B36" s="141" t="s">
        <v>377</v>
      </c>
      <c r="C36" s="141"/>
      <c r="D36" s="141"/>
      <c r="E36" s="141"/>
      <c r="F36" s="141"/>
      <c r="G36" s="141"/>
      <c r="H36" s="141"/>
      <c r="I36" s="141"/>
      <c r="J36" s="141"/>
      <c r="K36" s="141"/>
      <c r="L36" s="119"/>
      <c r="M36" s="119"/>
    </row>
    <row r="37" spans="1:14" ht="13.5" customHeight="1" x14ac:dyDescent="0.3">
      <c r="A37" s="29" t="s">
        <v>18</v>
      </c>
      <c r="B37" s="141" t="s">
        <v>378</v>
      </c>
      <c r="C37" s="141"/>
      <c r="D37" s="141"/>
      <c r="E37" s="141"/>
      <c r="F37" s="141"/>
      <c r="G37" s="141"/>
      <c r="H37" s="141"/>
      <c r="I37" s="141"/>
      <c r="J37" s="141"/>
      <c r="K37" s="141"/>
      <c r="L37" s="119"/>
      <c r="M37" s="119"/>
    </row>
    <row r="38" spans="1:14" ht="28.5" customHeight="1" x14ac:dyDescent="0.3">
      <c r="A38" s="29" t="s">
        <v>19</v>
      </c>
      <c r="B38" s="141" t="s">
        <v>379</v>
      </c>
      <c r="C38" s="141"/>
      <c r="D38" s="141"/>
      <c r="E38" s="141"/>
      <c r="F38" s="141"/>
      <c r="G38" s="141"/>
      <c r="H38" s="141"/>
      <c r="I38" s="141"/>
      <c r="J38" s="141"/>
      <c r="K38" s="141"/>
      <c r="L38" s="119"/>
      <c r="M38" s="119"/>
      <c r="N38" s="4" t="s">
        <v>253</v>
      </c>
    </row>
    <row r="39" spans="1:14" ht="16.5" customHeight="1" x14ac:dyDescent="0.3">
      <c r="A39" s="29" t="s">
        <v>43</v>
      </c>
      <c r="B39" s="141" t="s">
        <v>380</v>
      </c>
      <c r="C39" s="141"/>
      <c r="D39" s="141"/>
      <c r="E39" s="141"/>
      <c r="F39" s="141"/>
      <c r="G39" s="141"/>
      <c r="H39" s="141"/>
      <c r="I39" s="141"/>
      <c r="J39" s="141"/>
      <c r="K39" s="141"/>
      <c r="L39" s="119"/>
      <c r="M39" s="119"/>
    </row>
    <row r="40" spans="1:14" ht="36" customHeight="1" x14ac:dyDescent="0.3">
      <c r="A40" s="29" t="s">
        <v>55</v>
      </c>
      <c r="B40" s="179" t="s">
        <v>381</v>
      </c>
      <c r="C40" s="179"/>
      <c r="D40" s="179"/>
      <c r="E40" s="179"/>
      <c r="F40" s="179"/>
      <c r="G40" s="179"/>
      <c r="H40" s="179"/>
      <c r="I40" s="179"/>
      <c r="J40" s="179"/>
      <c r="K40" s="179"/>
    </row>
    <row r="41" spans="1:14" x14ac:dyDescent="0.3">
      <c r="A41" s="29"/>
      <c r="B41" s="141"/>
      <c r="C41" s="141"/>
      <c r="D41" s="141"/>
      <c r="E41" s="141"/>
      <c r="F41" s="141"/>
      <c r="G41" s="141"/>
      <c r="H41" s="141"/>
      <c r="I41" s="141"/>
      <c r="J41" s="141"/>
      <c r="K41" s="141"/>
    </row>
  </sheetData>
  <mergeCells count="21">
    <mergeCell ref="B41:K41"/>
    <mergeCell ref="B27:K27"/>
    <mergeCell ref="B28:K28"/>
    <mergeCell ref="B31:K31"/>
    <mergeCell ref="B33:K33"/>
    <mergeCell ref="B34:K34"/>
    <mergeCell ref="B35:K35"/>
    <mergeCell ref="B36:K36"/>
    <mergeCell ref="B37:K37"/>
    <mergeCell ref="B38:K38"/>
    <mergeCell ref="B39:K39"/>
    <mergeCell ref="B40:K40"/>
    <mergeCell ref="C2:K2"/>
    <mergeCell ref="B3:B4"/>
    <mergeCell ref="C3:C4"/>
    <mergeCell ref="D3:D4"/>
    <mergeCell ref="E3:E4"/>
    <mergeCell ref="F3:G4"/>
    <mergeCell ref="H3:I4"/>
    <mergeCell ref="J3:J4"/>
    <mergeCell ref="K3:K4"/>
  </mergeCells>
  <pageMargins left="0.7" right="0.7" top="0.75" bottom="0.75" header="0.3" footer="0.3"/>
  <pageSetup paperSize="9" scale="5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M38"/>
  <sheetViews>
    <sheetView zoomScale="85" zoomScaleNormal="85" workbookViewId="0">
      <selection activeCell="B7" sqref="B7"/>
    </sheetView>
  </sheetViews>
  <sheetFormatPr defaultColWidth="9.21875" defaultRowHeight="14.4" x14ac:dyDescent="0.3"/>
  <cols>
    <col min="1" max="1" width="2.21875" style="4" bestFit="1" customWidth="1"/>
    <col min="2" max="2" width="41" style="4" customWidth="1"/>
    <col min="3" max="5" width="9.21875" style="4"/>
    <col min="6" max="7" width="10" style="4" bestFit="1" customWidth="1"/>
    <col min="8" max="9" width="9.21875" style="4"/>
    <col min="10" max="10" width="12.5546875" style="4" customWidth="1"/>
    <col min="11" max="12" width="9.21875" style="4"/>
    <col min="13" max="13" width="32.21875" style="4" customWidth="1"/>
    <col min="14" max="14" width="29.21875" style="4" customWidth="1"/>
    <col min="15" max="17" width="9.21875" style="4"/>
    <col min="18" max="18" width="30.77734375" style="4" customWidth="1"/>
    <col min="19" max="19" width="29.21875" style="4" customWidth="1"/>
    <col min="20" max="16384" width="9.21875" style="4"/>
  </cols>
  <sheetData>
    <row r="1" spans="2:13" ht="15" thickBot="1" x14ac:dyDescent="0.35">
      <c r="B1" s="53"/>
    </row>
    <row r="2" spans="2:13" ht="33.75" customHeight="1" thickBot="1" x14ac:dyDescent="0.35">
      <c r="B2" s="5" t="s">
        <v>0</v>
      </c>
      <c r="C2" s="170" t="s">
        <v>382</v>
      </c>
      <c r="D2" s="170"/>
      <c r="E2" s="170"/>
      <c r="F2" s="170"/>
      <c r="G2" s="170"/>
      <c r="H2" s="170"/>
      <c r="I2" s="170"/>
      <c r="J2" s="170"/>
      <c r="K2" s="171"/>
      <c r="M2" s="97"/>
    </row>
    <row r="3" spans="2:13" x14ac:dyDescent="0.3">
      <c r="B3" s="162"/>
      <c r="C3" s="164">
        <v>2020</v>
      </c>
      <c r="D3" s="164">
        <v>2030</v>
      </c>
      <c r="E3" s="164">
        <v>2050</v>
      </c>
      <c r="F3" s="166" t="s">
        <v>1</v>
      </c>
      <c r="G3" s="167"/>
      <c r="H3" s="166" t="s">
        <v>2</v>
      </c>
      <c r="I3" s="167"/>
      <c r="J3" s="164" t="s">
        <v>3</v>
      </c>
      <c r="K3" s="164" t="s">
        <v>4</v>
      </c>
    </row>
    <row r="4" spans="2:13" ht="15" thickBot="1" x14ac:dyDescent="0.35">
      <c r="B4" s="163"/>
      <c r="C4" s="165"/>
      <c r="D4" s="165"/>
      <c r="E4" s="165"/>
      <c r="F4" s="168"/>
      <c r="G4" s="169"/>
      <c r="H4" s="168"/>
      <c r="I4" s="169"/>
      <c r="J4" s="165"/>
      <c r="K4" s="165"/>
    </row>
    <row r="5" spans="2:13" ht="15" thickBot="1" x14ac:dyDescent="0.35">
      <c r="B5" s="6" t="s">
        <v>5</v>
      </c>
      <c r="C5" s="7"/>
      <c r="D5" s="7"/>
      <c r="E5" s="7"/>
      <c r="F5" s="8" t="s">
        <v>6</v>
      </c>
      <c r="G5" s="8" t="s">
        <v>7</v>
      </c>
      <c r="H5" s="8" t="s">
        <v>6</v>
      </c>
      <c r="I5" s="8" t="s">
        <v>7</v>
      </c>
      <c r="J5" s="7"/>
      <c r="K5" s="9"/>
    </row>
    <row r="6" spans="2:13" ht="15" thickBot="1" x14ac:dyDescent="0.35">
      <c r="B6" s="120" t="s">
        <v>383</v>
      </c>
      <c r="C6" s="124">
        <v>2250</v>
      </c>
      <c r="D6" s="124">
        <f>+C6*0.9</f>
        <v>2025</v>
      </c>
      <c r="E6" s="124">
        <f>+C6*0.7</f>
        <v>1575</v>
      </c>
      <c r="F6" s="124"/>
      <c r="G6" s="124"/>
      <c r="H6" s="124"/>
      <c r="I6" s="124"/>
      <c r="J6" s="124" t="s">
        <v>384</v>
      </c>
      <c r="K6" s="124"/>
    </row>
    <row r="7" spans="2:13" ht="15" thickBot="1" x14ac:dyDescent="0.35">
      <c r="B7" s="120" t="s">
        <v>385</v>
      </c>
      <c r="C7" s="124">
        <v>2450</v>
      </c>
      <c r="D7" s="124">
        <f t="shared" ref="D7:D8" si="0">+C7*0.9</f>
        <v>2205</v>
      </c>
      <c r="E7" s="124">
        <f t="shared" ref="E7:E8" si="1">+C7*0.7</f>
        <v>1715</v>
      </c>
      <c r="F7" s="124"/>
      <c r="G7" s="124"/>
      <c r="H7" s="124"/>
      <c r="I7" s="124"/>
      <c r="J7" s="124" t="s">
        <v>384</v>
      </c>
      <c r="K7" s="124"/>
    </row>
    <row r="8" spans="2:13" ht="15" thickBot="1" x14ac:dyDescent="0.35">
      <c r="B8" s="120" t="s">
        <v>386</v>
      </c>
      <c r="C8" s="124">
        <v>2450</v>
      </c>
      <c r="D8" s="124">
        <f t="shared" si="0"/>
        <v>2205</v>
      </c>
      <c r="E8" s="124">
        <f t="shared" si="1"/>
        <v>1715</v>
      </c>
      <c r="F8" s="124"/>
      <c r="G8" s="124"/>
      <c r="H8" s="124"/>
      <c r="I8" s="124"/>
      <c r="J8" s="124" t="s">
        <v>384</v>
      </c>
      <c r="K8" s="124"/>
    </row>
    <row r="9" spans="2:13" ht="15" thickBot="1" x14ac:dyDescent="0.35">
      <c r="B9" s="123" t="s">
        <v>10</v>
      </c>
      <c r="C9" s="124">
        <v>20</v>
      </c>
      <c r="D9" s="124">
        <v>20</v>
      </c>
      <c r="E9" s="124">
        <v>20</v>
      </c>
      <c r="F9" s="124"/>
      <c r="G9" s="124"/>
      <c r="H9" s="124"/>
      <c r="I9" s="124"/>
      <c r="J9" s="124"/>
      <c r="K9" s="124">
        <v>1</v>
      </c>
    </row>
    <row r="10" spans="2:13" ht="15" thickBot="1" x14ac:dyDescent="0.35">
      <c r="B10" s="6" t="s">
        <v>8</v>
      </c>
      <c r="C10" s="7"/>
      <c r="D10" s="7"/>
      <c r="E10" s="7"/>
      <c r="F10" s="7"/>
      <c r="G10" s="7"/>
      <c r="H10" s="7"/>
      <c r="I10" s="7"/>
      <c r="J10" s="7"/>
      <c r="K10" s="9"/>
    </row>
    <row r="11" spans="2:13" ht="15" thickBot="1" x14ac:dyDescent="0.35">
      <c r="B11" s="47" t="s">
        <v>387</v>
      </c>
      <c r="C11" s="124">
        <v>15000</v>
      </c>
      <c r="D11" s="124">
        <v>14000</v>
      </c>
      <c r="E11" s="124">
        <v>10000</v>
      </c>
      <c r="F11" s="124"/>
      <c r="G11" s="124"/>
      <c r="H11" s="124"/>
      <c r="I11" s="124"/>
      <c r="J11" s="124" t="s">
        <v>43</v>
      </c>
      <c r="K11" s="124">
        <v>2.2999999999999998</v>
      </c>
    </row>
    <row r="12" spans="2:13" ht="17.25" customHeight="1" thickBot="1" x14ac:dyDescent="0.35">
      <c r="B12" s="47" t="s">
        <v>388</v>
      </c>
      <c r="C12" s="124">
        <v>1750</v>
      </c>
      <c r="D12" s="124">
        <f>+C12</f>
        <v>1750</v>
      </c>
      <c r="E12" s="124">
        <f>+C12</f>
        <v>1750</v>
      </c>
      <c r="F12" s="124"/>
      <c r="G12" s="124"/>
      <c r="H12" s="124"/>
      <c r="I12" s="124"/>
      <c r="J12" s="124" t="s">
        <v>334</v>
      </c>
      <c r="K12" s="124">
        <v>2.2999999999999998</v>
      </c>
    </row>
    <row r="13" spans="2:13" ht="17.25" customHeight="1" thickBot="1" x14ac:dyDescent="0.35">
      <c r="B13" s="136" t="s">
        <v>389</v>
      </c>
      <c r="C13" s="124">
        <v>690</v>
      </c>
      <c r="D13" s="124">
        <f>+C13</f>
        <v>690</v>
      </c>
      <c r="E13" s="124">
        <f>+C13</f>
        <v>690</v>
      </c>
      <c r="F13" s="124"/>
      <c r="G13" s="124"/>
      <c r="H13" s="124"/>
      <c r="I13" s="124"/>
      <c r="J13" s="124" t="s">
        <v>17</v>
      </c>
      <c r="K13" s="124"/>
    </row>
    <row r="14" spans="2:13" ht="17.25" customHeight="1" thickBot="1" x14ac:dyDescent="0.35">
      <c r="B14" s="47" t="s">
        <v>390</v>
      </c>
      <c r="C14" s="124">
        <v>75</v>
      </c>
      <c r="D14" s="124">
        <v>70</v>
      </c>
      <c r="E14" s="124">
        <v>50</v>
      </c>
      <c r="F14" s="124"/>
      <c r="G14" s="124"/>
      <c r="H14" s="124"/>
      <c r="I14" s="124"/>
      <c r="J14" s="124" t="s">
        <v>18</v>
      </c>
      <c r="K14" s="124"/>
    </row>
    <row r="15" spans="2:13" ht="17.25" customHeight="1" thickBot="1" x14ac:dyDescent="0.35">
      <c r="B15" s="47" t="s">
        <v>391</v>
      </c>
      <c r="C15" s="124">
        <v>9</v>
      </c>
      <c r="D15" s="124">
        <v>9</v>
      </c>
      <c r="E15" s="124">
        <v>9</v>
      </c>
      <c r="F15" s="124"/>
      <c r="G15" s="124"/>
      <c r="H15" s="124"/>
      <c r="I15" s="124"/>
      <c r="J15" s="124" t="s">
        <v>18</v>
      </c>
      <c r="K15" s="124"/>
    </row>
    <row r="16" spans="2:13" ht="17.25" customHeight="1" thickBot="1" x14ac:dyDescent="0.35">
      <c r="B16" s="136" t="s">
        <v>392</v>
      </c>
      <c r="C16" s="124">
        <v>4</v>
      </c>
      <c r="D16" s="124">
        <v>4</v>
      </c>
      <c r="E16" s="124">
        <v>4</v>
      </c>
      <c r="F16" s="124"/>
      <c r="G16" s="124"/>
      <c r="H16" s="124"/>
      <c r="I16" s="124"/>
      <c r="J16" s="124" t="s">
        <v>18</v>
      </c>
      <c r="K16" s="124"/>
    </row>
    <row r="17" spans="1:12" ht="17.25" customHeight="1" thickBot="1" x14ac:dyDescent="0.35">
      <c r="B17" s="47" t="s">
        <v>393</v>
      </c>
      <c r="C17" s="124">
        <v>6.8</v>
      </c>
      <c r="D17" s="124">
        <v>6</v>
      </c>
      <c r="E17" s="124">
        <v>4</v>
      </c>
      <c r="F17" s="124"/>
      <c r="G17" s="124"/>
      <c r="H17" s="124"/>
      <c r="I17" s="124"/>
      <c r="J17" s="124"/>
      <c r="K17" s="124">
        <v>3</v>
      </c>
    </row>
    <row r="18" spans="1:12" ht="15" customHeight="1" thickBot="1" x14ac:dyDescent="0.35">
      <c r="B18" s="136" t="s">
        <v>394</v>
      </c>
      <c r="C18" s="124">
        <v>1.7</v>
      </c>
      <c r="D18" s="124">
        <v>1.7</v>
      </c>
      <c r="E18" s="124">
        <v>1.7</v>
      </c>
      <c r="F18" s="124"/>
      <c r="G18" s="124"/>
      <c r="H18" s="124"/>
      <c r="I18" s="124"/>
      <c r="J18" s="124"/>
      <c r="K18" s="124">
        <v>3</v>
      </c>
    </row>
    <row r="19" spans="1:12" ht="15" customHeight="1" thickBot="1" x14ac:dyDescent="0.35">
      <c r="B19" s="47" t="s">
        <v>395</v>
      </c>
      <c r="C19" s="124">
        <v>1.4</v>
      </c>
      <c r="D19" s="124">
        <v>1.4</v>
      </c>
      <c r="E19" s="124">
        <v>1.4</v>
      </c>
      <c r="F19" s="124"/>
      <c r="G19" s="124"/>
      <c r="H19" s="124"/>
      <c r="I19" s="124"/>
      <c r="J19" s="124"/>
      <c r="K19" s="124">
        <v>3</v>
      </c>
    </row>
    <row r="20" spans="1:12" ht="15" thickBot="1" x14ac:dyDescent="0.35">
      <c r="B20" s="5" t="s">
        <v>22</v>
      </c>
      <c r="C20" s="124"/>
      <c r="D20" s="124"/>
      <c r="E20" s="124"/>
      <c r="F20" s="124"/>
      <c r="G20" s="124"/>
      <c r="H20" s="124"/>
      <c r="I20" s="124"/>
      <c r="J20" s="124"/>
      <c r="K20" s="124"/>
    </row>
    <row r="21" spans="1:12" ht="15" thickBot="1" x14ac:dyDescent="0.35">
      <c r="B21" s="11"/>
      <c r="C21" s="124"/>
      <c r="D21" s="124"/>
      <c r="E21" s="124"/>
      <c r="F21" s="124"/>
      <c r="G21" s="124"/>
      <c r="H21" s="124"/>
      <c r="I21" s="124"/>
      <c r="J21" s="124"/>
      <c r="K21" s="124"/>
    </row>
    <row r="22" spans="1:12" ht="15" thickBot="1" x14ac:dyDescent="0.35">
      <c r="B22" s="123"/>
      <c r="C22" s="124"/>
      <c r="D22" s="124"/>
      <c r="E22" s="124"/>
      <c r="F22" s="124"/>
      <c r="G22" s="124"/>
      <c r="H22" s="124"/>
      <c r="I22" s="124"/>
      <c r="J22" s="124"/>
      <c r="K22" s="124"/>
    </row>
    <row r="23" spans="1:12" x14ac:dyDescent="0.3">
      <c r="B23" s="3" t="s">
        <v>21</v>
      </c>
    </row>
    <row r="24" spans="1:12" x14ac:dyDescent="0.3">
      <c r="A24" s="1">
        <v>1</v>
      </c>
      <c r="B24" s="172" t="s">
        <v>396</v>
      </c>
      <c r="C24" s="172"/>
      <c r="D24" s="172"/>
      <c r="E24" s="172"/>
      <c r="F24" s="172"/>
      <c r="G24" s="172"/>
      <c r="H24" s="172"/>
      <c r="I24" s="172"/>
      <c r="J24" s="172"/>
      <c r="K24" s="172"/>
    </row>
    <row r="25" spans="1:12" ht="15" customHeight="1" x14ac:dyDescent="0.3">
      <c r="A25" s="1">
        <v>2</v>
      </c>
      <c r="B25" s="172" t="s">
        <v>397</v>
      </c>
      <c r="C25" s="172"/>
      <c r="D25" s="172"/>
      <c r="E25" s="172"/>
      <c r="F25" s="172"/>
      <c r="G25" s="172"/>
      <c r="H25" s="172"/>
      <c r="I25" s="172"/>
      <c r="J25" s="172"/>
      <c r="K25" s="172"/>
    </row>
    <row r="26" spans="1:12" ht="15" customHeight="1" x14ac:dyDescent="0.3">
      <c r="A26" s="1">
        <v>3</v>
      </c>
      <c r="B26" s="172" t="s">
        <v>398</v>
      </c>
      <c r="C26" s="172"/>
      <c r="D26" s="172"/>
      <c r="E26" s="172"/>
      <c r="F26" s="172"/>
      <c r="G26" s="172"/>
      <c r="H26" s="172"/>
      <c r="I26" s="172"/>
      <c r="J26" s="172"/>
      <c r="K26" s="172"/>
    </row>
    <row r="27" spans="1:12" ht="15" customHeight="1" x14ac:dyDescent="0.3">
      <c r="A27" s="1"/>
    </row>
    <row r="28" spans="1:12" x14ac:dyDescent="0.3">
      <c r="C28" s="2"/>
      <c r="D28" s="2"/>
      <c r="E28" s="2"/>
      <c r="F28" s="2"/>
      <c r="G28" s="2"/>
      <c r="H28" s="2"/>
      <c r="I28" s="2"/>
      <c r="J28" s="2"/>
      <c r="K28" s="2"/>
    </row>
    <row r="29" spans="1:12" ht="23.25" customHeight="1" x14ac:dyDescent="0.3">
      <c r="A29" s="1"/>
      <c r="B29" s="3" t="s">
        <v>13</v>
      </c>
      <c r="L29" s="2"/>
    </row>
    <row r="30" spans="1:12" ht="27.75" customHeight="1" x14ac:dyDescent="0.3">
      <c r="A30" s="29" t="s">
        <v>14</v>
      </c>
      <c r="B30" s="141" t="s">
        <v>399</v>
      </c>
      <c r="C30" s="141"/>
      <c r="D30" s="141"/>
      <c r="E30" s="141"/>
      <c r="F30" s="141"/>
      <c r="G30" s="141"/>
      <c r="H30" s="141"/>
      <c r="I30" s="141"/>
      <c r="J30" s="141"/>
      <c r="K30" s="141"/>
      <c r="L30" s="119"/>
    </row>
    <row r="31" spans="1:12" ht="15" customHeight="1" x14ac:dyDescent="0.3">
      <c r="A31" s="29" t="s">
        <v>15</v>
      </c>
      <c r="B31" s="141" t="s">
        <v>400</v>
      </c>
      <c r="C31" s="141"/>
      <c r="D31" s="141"/>
      <c r="E31" s="141"/>
      <c r="F31" s="141"/>
      <c r="G31" s="141"/>
      <c r="H31" s="141"/>
      <c r="I31" s="141"/>
      <c r="J31" s="141"/>
      <c r="K31" s="141"/>
      <c r="L31" s="119"/>
    </row>
    <row r="32" spans="1:12" ht="15" customHeight="1" x14ac:dyDescent="0.3">
      <c r="A32" s="29" t="s">
        <v>16</v>
      </c>
      <c r="B32" s="141" t="s">
        <v>401</v>
      </c>
      <c r="C32" s="141"/>
      <c r="D32" s="141"/>
      <c r="E32" s="141"/>
      <c r="F32" s="141"/>
      <c r="G32" s="141"/>
      <c r="H32" s="141"/>
      <c r="I32" s="141"/>
      <c r="J32" s="141"/>
      <c r="K32" s="141"/>
      <c r="L32" s="119"/>
    </row>
    <row r="33" spans="1:13" x14ac:dyDescent="0.3">
      <c r="A33" s="29" t="s">
        <v>17</v>
      </c>
      <c r="B33" s="141" t="s">
        <v>402</v>
      </c>
      <c r="C33" s="141"/>
      <c r="D33" s="141"/>
      <c r="E33" s="141"/>
      <c r="F33" s="141"/>
      <c r="G33" s="141"/>
      <c r="H33" s="141"/>
      <c r="I33" s="141"/>
      <c r="J33" s="141"/>
      <c r="K33" s="141"/>
      <c r="L33" s="119"/>
    </row>
    <row r="34" spans="1:13" x14ac:dyDescent="0.3">
      <c r="A34" s="29" t="s">
        <v>18</v>
      </c>
      <c r="B34" s="141" t="s">
        <v>403</v>
      </c>
      <c r="C34" s="141"/>
      <c r="D34" s="141"/>
      <c r="E34" s="141"/>
      <c r="F34" s="141"/>
      <c r="G34" s="141"/>
      <c r="H34" s="141"/>
      <c r="I34" s="141"/>
      <c r="J34" s="141"/>
      <c r="K34" s="141"/>
      <c r="L34" s="119"/>
    </row>
    <row r="35" spans="1:13" ht="34.5" customHeight="1" x14ac:dyDescent="0.3">
      <c r="A35" s="29" t="s">
        <v>19</v>
      </c>
      <c r="B35" s="141" t="s">
        <v>404</v>
      </c>
      <c r="C35" s="141"/>
      <c r="D35" s="141"/>
      <c r="E35" s="141"/>
      <c r="F35" s="141"/>
      <c r="G35" s="141"/>
      <c r="H35" s="141"/>
      <c r="I35" s="141"/>
      <c r="J35" s="141"/>
      <c r="K35" s="141"/>
      <c r="L35" s="119"/>
    </row>
    <row r="36" spans="1:13" ht="15" customHeight="1" x14ac:dyDescent="0.3">
      <c r="A36" s="29" t="s">
        <v>43</v>
      </c>
      <c r="B36" s="141" t="s">
        <v>405</v>
      </c>
      <c r="C36" s="141"/>
      <c r="D36" s="141"/>
      <c r="E36" s="141"/>
      <c r="F36" s="141"/>
      <c r="G36" s="141"/>
      <c r="H36" s="141"/>
      <c r="I36" s="141"/>
      <c r="J36" s="141"/>
      <c r="K36" s="141"/>
      <c r="L36" s="119"/>
    </row>
    <row r="37" spans="1:13" x14ac:dyDescent="0.3">
      <c r="A37" s="29" t="s">
        <v>55</v>
      </c>
      <c r="B37" s="141"/>
      <c r="C37" s="141"/>
      <c r="D37" s="141"/>
      <c r="E37" s="141"/>
      <c r="F37" s="141"/>
      <c r="G37" s="141"/>
      <c r="H37" s="141"/>
      <c r="I37" s="141"/>
      <c r="J37" s="141"/>
      <c r="K37" s="141"/>
      <c r="L37" s="119"/>
      <c r="M37" s="4" t="s">
        <v>253</v>
      </c>
    </row>
    <row r="38" spans="1:13" ht="15" customHeight="1" x14ac:dyDescent="0.3">
      <c r="A38" s="29" t="s">
        <v>59</v>
      </c>
      <c r="L38" s="119"/>
    </row>
  </sheetData>
  <mergeCells count="20">
    <mergeCell ref="B33:K33"/>
    <mergeCell ref="B34:K34"/>
    <mergeCell ref="B35:K35"/>
    <mergeCell ref="B36:K36"/>
    <mergeCell ref="B37:K37"/>
    <mergeCell ref="B32:K32"/>
    <mergeCell ref="C2:K2"/>
    <mergeCell ref="B3:B4"/>
    <mergeCell ref="C3:C4"/>
    <mergeCell ref="D3:D4"/>
    <mergeCell ref="E3:E4"/>
    <mergeCell ref="F3:G4"/>
    <mergeCell ref="H3:I4"/>
    <mergeCell ref="J3:J4"/>
    <mergeCell ref="K3:K4"/>
    <mergeCell ref="B24:K24"/>
    <mergeCell ref="B25:K25"/>
    <mergeCell ref="B26:K26"/>
    <mergeCell ref="B30:K30"/>
    <mergeCell ref="B31:K31"/>
  </mergeCells>
  <pageMargins left="0.7" right="0.7" top="0.75" bottom="0.75" header="0.3" footer="0.3"/>
  <pageSetup paperSize="9"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72"/>
  <sheetViews>
    <sheetView zoomScaleNormal="100" workbookViewId="0">
      <selection activeCell="D18" sqref="D18"/>
    </sheetView>
  </sheetViews>
  <sheetFormatPr defaultColWidth="9.109375" defaultRowHeight="14.4" x14ac:dyDescent="0.3"/>
  <cols>
    <col min="1" max="1" width="2.33203125" style="59" bestFit="1" customWidth="1"/>
    <col min="2" max="2" width="41" style="59" customWidth="1"/>
    <col min="3" max="3" width="9.109375" style="59" customWidth="1"/>
    <col min="4" max="6" width="9.109375" style="59"/>
    <col min="7" max="7" width="9.109375" style="59" customWidth="1"/>
    <col min="8" max="8" width="9.109375" style="59"/>
    <col min="9" max="9" width="9.109375" style="59" customWidth="1"/>
    <col min="10" max="12" width="9.109375" style="59"/>
    <col min="13" max="13" width="87.5546875" style="59" customWidth="1"/>
    <col min="14" max="16384" width="9.109375" style="59"/>
  </cols>
  <sheetData>
    <row r="1" spans="2:12" ht="15" thickBot="1" x14ac:dyDescent="0.35">
      <c r="B1" s="53" t="s">
        <v>178</v>
      </c>
    </row>
    <row r="2" spans="2:12" ht="15" thickBot="1" x14ac:dyDescent="0.35">
      <c r="B2" s="60" t="s">
        <v>0</v>
      </c>
      <c r="C2" s="142" t="s">
        <v>179</v>
      </c>
      <c r="D2" s="155"/>
      <c r="E2" s="155"/>
      <c r="F2" s="155"/>
      <c r="G2" s="155"/>
      <c r="H2" s="155"/>
      <c r="I2" s="155"/>
      <c r="J2" s="155"/>
      <c r="K2" s="155"/>
      <c r="L2" s="156"/>
    </row>
    <row r="3" spans="2:12" x14ac:dyDescent="0.3">
      <c r="B3" s="145"/>
      <c r="C3" s="147">
        <v>2015</v>
      </c>
      <c r="D3" s="147">
        <v>2020</v>
      </c>
      <c r="E3" s="147">
        <v>2030</v>
      </c>
      <c r="F3" s="147">
        <v>2050</v>
      </c>
      <c r="G3" s="149" t="s">
        <v>1</v>
      </c>
      <c r="H3" s="150"/>
      <c r="I3" s="149" t="s">
        <v>2</v>
      </c>
      <c r="J3" s="150"/>
      <c r="K3" s="147" t="s">
        <v>3</v>
      </c>
      <c r="L3" s="147" t="s">
        <v>4</v>
      </c>
    </row>
    <row r="4" spans="2:12" ht="15" thickBot="1" x14ac:dyDescent="0.35">
      <c r="B4" s="146"/>
      <c r="C4" s="148"/>
      <c r="D4" s="148"/>
      <c r="E4" s="148"/>
      <c r="F4" s="148"/>
      <c r="G4" s="151"/>
      <c r="H4" s="152"/>
      <c r="I4" s="151"/>
      <c r="J4" s="152"/>
      <c r="K4" s="148"/>
      <c r="L4" s="148"/>
    </row>
    <row r="5" spans="2:12" ht="15" thickBot="1" x14ac:dyDescent="0.35">
      <c r="B5" s="63" t="s">
        <v>5</v>
      </c>
      <c r="C5" s="64"/>
      <c r="D5" s="64"/>
      <c r="E5" s="64"/>
      <c r="F5" s="64"/>
      <c r="G5" s="65" t="s">
        <v>6</v>
      </c>
      <c r="H5" s="65" t="s">
        <v>7</v>
      </c>
      <c r="I5" s="65" t="s">
        <v>6</v>
      </c>
      <c r="J5" s="65" t="s">
        <v>7</v>
      </c>
      <c r="K5" s="64"/>
      <c r="L5" s="66"/>
    </row>
    <row r="6" spans="2:12" ht="15" thickBot="1" x14ac:dyDescent="0.35">
      <c r="B6" s="57" t="s">
        <v>9</v>
      </c>
      <c r="C6" s="69">
        <v>5.25</v>
      </c>
      <c r="D6" s="69">
        <v>5.25</v>
      </c>
      <c r="E6" s="69">
        <v>5.25</v>
      </c>
      <c r="F6" s="69">
        <v>5.25</v>
      </c>
      <c r="G6" s="69">
        <v>5.25</v>
      </c>
      <c r="H6" s="69">
        <v>5.25</v>
      </c>
      <c r="I6" s="69">
        <v>4.5</v>
      </c>
      <c r="J6" s="69">
        <v>5.25</v>
      </c>
      <c r="K6" s="69" t="s">
        <v>14</v>
      </c>
      <c r="L6" s="69">
        <v>1</v>
      </c>
    </row>
    <row r="7" spans="2:12" ht="15" thickBot="1" x14ac:dyDescent="0.35">
      <c r="B7" s="57" t="s">
        <v>180</v>
      </c>
      <c r="C7" s="67">
        <v>1.125</v>
      </c>
      <c r="D7" s="67">
        <v>1.125</v>
      </c>
      <c r="E7" s="67">
        <v>1.125</v>
      </c>
      <c r="F7" s="67">
        <v>1.125</v>
      </c>
      <c r="G7" s="69">
        <v>0.75</v>
      </c>
      <c r="H7" s="69">
        <v>1.5</v>
      </c>
      <c r="I7" s="69">
        <v>0.75</v>
      </c>
      <c r="J7" s="69">
        <v>1.5</v>
      </c>
      <c r="K7" s="69" t="s">
        <v>15</v>
      </c>
      <c r="L7" s="69">
        <v>2</v>
      </c>
    </row>
    <row r="8" spans="2:12" ht="15" thickBot="1" x14ac:dyDescent="0.35">
      <c r="B8" s="57" t="s">
        <v>23</v>
      </c>
      <c r="C8" s="69" t="s">
        <v>40</v>
      </c>
      <c r="D8" s="69" t="s">
        <v>40</v>
      </c>
      <c r="E8" s="69" t="s">
        <v>40</v>
      </c>
      <c r="F8" s="69" t="s">
        <v>40</v>
      </c>
      <c r="G8" s="69" t="s">
        <v>40</v>
      </c>
      <c r="H8" s="69" t="s">
        <v>40</v>
      </c>
      <c r="I8" s="69" t="s">
        <v>40</v>
      </c>
      <c r="J8" s="69" t="s">
        <v>40</v>
      </c>
      <c r="K8" s="69" t="s">
        <v>181</v>
      </c>
      <c r="L8" s="69">
        <v>3</v>
      </c>
    </row>
    <row r="9" spans="2:12" ht="15" thickBot="1" x14ac:dyDescent="0.35">
      <c r="B9" s="57" t="s">
        <v>10</v>
      </c>
      <c r="C9" s="69">
        <v>40</v>
      </c>
      <c r="D9" s="69">
        <v>40</v>
      </c>
      <c r="E9" s="69">
        <v>40</v>
      </c>
      <c r="F9" s="69">
        <v>40</v>
      </c>
      <c r="G9" s="69">
        <v>35</v>
      </c>
      <c r="H9" s="69">
        <v>40</v>
      </c>
      <c r="I9" s="69">
        <v>35</v>
      </c>
      <c r="J9" s="69">
        <v>50</v>
      </c>
      <c r="K9" s="69" t="s">
        <v>16</v>
      </c>
      <c r="L9" s="69" t="s">
        <v>182</v>
      </c>
    </row>
    <row r="10" spans="2:12" ht="15" thickBot="1" x14ac:dyDescent="0.35">
      <c r="B10" s="57" t="s">
        <v>183</v>
      </c>
      <c r="C10" s="70">
        <v>0.44</v>
      </c>
      <c r="D10" s="70">
        <v>0.44</v>
      </c>
      <c r="E10" s="70">
        <v>0.44</v>
      </c>
      <c r="F10" s="70">
        <v>0.44</v>
      </c>
      <c r="G10" s="78">
        <v>0.44</v>
      </c>
      <c r="H10" s="78">
        <v>0.44</v>
      </c>
      <c r="I10" s="71">
        <v>0.3256</v>
      </c>
      <c r="J10" s="71">
        <v>0.46640000000000004</v>
      </c>
      <c r="K10" s="69" t="s">
        <v>17</v>
      </c>
      <c r="L10" s="69" t="s">
        <v>184</v>
      </c>
    </row>
    <row r="11" spans="2:12" ht="15" thickBot="1" x14ac:dyDescent="0.35">
      <c r="B11" s="47" t="s">
        <v>20</v>
      </c>
      <c r="C11" s="70">
        <v>0.44</v>
      </c>
      <c r="D11" s="70">
        <v>0.44</v>
      </c>
      <c r="E11" s="70">
        <v>0.44</v>
      </c>
      <c r="F11" s="70">
        <v>0.44</v>
      </c>
      <c r="G11" s="78">
        <v>0.44</v>
      </c>
      <c r="H11" s="78">
        <v>0.44</v>
      </c>
      <c r="I11" s="71">
        <v>0.3256</v>
      </c>
      <c r="J11" s="71">
        <v>0.46640000000000004</v>
      </c>
      <c r="K11" s="69" t="s">
        <v>17</v>
      </c>
      <c r="L11" s="69"/>
    </row>
    <row r="12" spans="2:12" ht="15" thickBot="1" x14ac:dyDescent="0.35">
      <c r="B12" s="47" t="s">
        <v>185</v>
      </c>
      <c r="C12" s="70">
        <v>0.44</v>
      </c>
      <c r="D12" s="70">
        <v>0.44</v>
      </c>
      <c r="E12" s="70">
        <v>0.44</v>
      </c>
      <c r="F12" s="70">
        <v>0.44</v>
      </c>
      <c r="G12" s="78">
        <v>0.44</v>
      </c>
      <c r="H12" s="78">
        <v>0.44</v>
      </c>
      <c r="I12" s="71">
        <v>0.3256</v>
      </c>
      <c r="J12" s="71">
        <v>0.46640000000000004</v>
      </c>
      <c r="K12" s="69" t="s">
        <v>17</v>
      </c>
      <c r="L12" s="69"/>
    </row>
    <row r="13" spans="2:12" ht="15" thickBot="1" x14ac:dyDescent="0.35">
      <c r="B13" s="47" t="s">
        <v>25</v>
      </c>
      <c r="C13" s="79">
        <v>1</v>
      </c>
      <c r="D13" s="79">
        <v>1</v>
      </c>
      <c r="E13" s="79">
        <v>1</v>
      </c>
      <c r="F13" s="79">
        <v>1</v>
      </c>
      <c r="G13" s="69">
        <v>1</v>
      </c>
      <c r="H13" s="69">
        <v>2</v>
      </c>
      <c r="I13" s="69">
        <v>1</v>
      </c>
      <c r="J13" s="69">
        <v>2</v>
      </c>
      <c r="K13" s="69"/>
      <c r="L13" s="69">
        <v>5</v>
      </c>
    </row>
    <row r="14" spans="2:12" ht="15" thickBot="1" x14ac:dyDescent="0.35">
      <c r="B14" s="57"/>
      <c r="C14" s="69"/>
      <c r="D14" s="69"/>
      <c r="E14" s="69"/>
      <c r="F14" s="69"/>
      <c r="G14" s="69"/>
      <c r="H14" s="69"/>
      <c r="I14" s="69"/>
      <c r="J14" s="69"/>
      <c r="K14" s="69"/>
      <c r="L14" s="69"/>
    </row>
    <row r="15" spans="2:12" ht="15" thickBot="1" x14ac:dyDescent="0.35">
      <c r="B15" s="63" t="s">
        <v>8</v>
      </c>
      <c r="C15" s="64"/>
      <c r="D15" s="64"/>
      <c r="E15" s="64"/>
      <c r="F15" s="64"/>
      <c r="G15" s="64"/>
      <c r="H15" s="64"/>
      <c r="I15" s="64"/>
      <c r="J15" s="64"/>
      <c r="K15" s="64"/>
      <c r="L15" s="66"/>
    </row>
    <row r="16" spans="2:12" ht="15" thickBot="1" x14ac:dyDescent="0.35">
      <c r="B16" s="47" t="s">
        <v>186</v>
      </c>
      <c r="C16" s="69">
        <v>173</v>
      </c>
      <c r="D16" s="69">
        <v>173</v>
      </c>
      <c r="E16" s="69">
        <v>173</v>
      </c>
      <c r="F16" s="69">
        <v>173</v>
      </c>
      <c r="G16" s="73">
        <v>155.70000000000002</v>
      </c>
      <c r="H16" s="69">
        <v>173</v>
      </c>
      <c r="I16" s="73">
        <v>131.72220000000002</v>
      </c>
      <c r="J16" s="73">
        <v>205.87</v>
      </c>
      <c r="K16" s="69" t="s">
        <v>187</v>
      </c>
      <c r="L16" s="69" t="s">
        <v>188</v>
      </c>
    </row>
    <row r="17" spans="2:13" ht="15" thickBot="1" x14ac:dyDescent="0.35">
      <c r="B17" s="47" t="s">
        <v>76</v>
      </c>
      <c r="C17" s="73">
        <v>524</v>
      </c>
      <c r="D17" s="73">
        <v>524</v>
      </c>
      <c r="E17" s="73">
        <v>524</v>
      </c>
      <c r="F17" s="73">
        <v>524</v>
      </c>
      <c r="G17" s="73">
        <v>471.6</v>
      </c>
      <c r="H17" s="73">
        <v>524</v>
      </c>
      <c r="I17" s="73">
        <v>424.44000000000005</v>
      </c>
      <c r="J17" s="73">
        <v>524</v>
      </c>
      <c r="K17" s="69" t="s">
        <v>189</v>
      </c>
      <c r="L17" s="69">
        <v>6</v>
      </c>
      <c r="M17" s="80"/>
    </row>
    <row r="18" spans="2:13" ht="15" thickBot="1" x14ac:dyDescent="0.35">
      <c r="B18" s="47" t="s">
        <v>77</v>
      </c>
      <c r="C18" s="73">
        <v>1412</v>
      </c>
      <c r="D18" s="73">
        <v>1412</v>
      </c>
      <c r="E18" s="73">
        <v>1412</v>
      </c>
      <c r="F18" s="73">
        <v>1412</v>
      </c>
      <c r="G18" s="73">
        <v>1270.8</v>
      </c>
      <c r="H18" s="73">
        <v>1412</v>
      </c>
      <c r="I18" s="73">
        <v>1143.72</v>
      </c>
      <c r="J18" s="73">
        <v>1412</v>
      </c>
      <c r="K18" s="69" t="s">
        <v>189</v>
      </c>
      <c r="L18" s="69">
        <v>6</v>
      </c>
      <c r="M18" s="81"/>
    </row>
    <row r="19" spans="2:13" ht="15" thickBot="1" x14ac:dyDescent="0.35">
      <c r="B19" s="47" t="s">
        <v>78</v>
      </c>
      <c r="C19" s="73">
        <v>1583</v>
      </c>
      <c r="D19" s="73">
        <v>1583</v>
      </c>
      <c r="E19" s="73">
        <v>1583</v>
      </c>
      <c r="F19" s="73">
        <v>1583</v>
      </c>
      <c r="G19" s="73">
        <v>1424.7</v>
      </c>
      <c r="H19" s="73">
        <v>1583</v>
      </c>
      <c r="I19" s="73">
        <v>1282.23</v>
      </c>
      <c r="J19" s="73">
        <v>1583</v>
      </c>
      <c r="K19" s="69" t="s">
        <v>189</v>
      </c>
      <c r="L19" s="69">
        <v>6</v>
      </c>
      <c r="M19" s="81"/>
    </row>
    <row r="20" spans="2:13" ht="15" thickBot="1" x14ac:dyDescent="0.35">
      <c r="B20" s="47" t="s">
        <v>79</v>
      </c>
      <c r="C20" s="73">
        <v>3745</v>
      </c>
      <c r="D20" s="73">
        <v>3745</v>
      </c>
      <c r="E20" s="73">
        <v>3745</v>
      </c>
      <c r="F20" s="73">
        <v>3745</v>
      </c>
      <c r="G20" s="73">
        <v>3370.5</v>
      </c>
      <c r="H20" s="73">
        <v>3745</v>
      </c>
      <c r="I20" s="73">
        <v>3033.4500000000003</v>
      </c>
      <c r="J20" s="73">
        <v>3745</v>
      </c>
      <c r="K20" s="69" t="s">
        <v>189</v>
      </c>
      <c r="L20" s="69">
        <v>6</v>
      </c>
      <c r="M20" s="81"/>
    </row>
    <row r="21" spans="2:13" ht="15" thickBot="1" x14ac:dyDescent="0.35">
      <c r="B21" s="47" t="s">
        <v>80</v>
      </c>
      <c r="C21" s="69" t="s">
        <v>40</v>
      </c>
      <c r="D21" s="69" t="s">
        <v>40</v>
      </c>
      <c r="E21" s="69" t="s">
        <v>40</v>
      </c>
      <c r="F21" s="69" t="s">
        <v>40</v>
      </c>
      <c r="G21" s="69" t="s">
        <v>40</v>
      </c>
      <c r="H21" s="69" t="s">
        <v>40</v>
      </c>
      <c r="I21" s="69" t="s">
        <v>40</v>
      </c>
      <c r="J21" s="69" t="s">
        <v>40</v>
      </c>
      <c r="K21" s="69" t="s">
        <v>190</v>
      </c>
      <c r="L21" s="69"/>
      <c r="M21" s="81"/>
    </row>
    <row r="22" spans="2:13" ht="15" thickBot="1" x14ac:dyDescent="0.35">
      <c r="B22" s="47" t="s">
        <v>81</v>
      </c>
      <c r="C22" s="69" t="s">
        <v>40</v>
      </c>
      <c r="D22" s="69" t="s">
        <v>40</v>
      </c>
      <c r="E22" s="69" t="s">
        <v>40</v>
      </c>
      <c r="F22" s="69" t="s">
        <v>40</v>
      </c>
      <c r="G22" s="69" t="s">
        <v>40</v>
      </c>
      <c r="H22" s="69" t="s">
        <v>40</v>
      </c>
      <c r="I22" s="69" t="s">
        <v>40</v>
      </c>
      <c r="J22" s="69" t="s">
        <v>40</v>
      </c>
      <c r="K22" s="69" t="s">
        <v>190</v>
      </c>
      <c r="L22" s="69"/>
      <c r="M22" s="81"/>
    </row>
    <row r="23" spans="2:13" ht="15" thickBot="1" x14ac:dyDescent="0.35">
      <c r="B23" s="47" t="s">
        <v>82</v>
      </c>
      <c r="C23" s="69">
        <v>36</v>
      </c>
      <c r="D23" s="69">
        <v>36</v>
      </c>
      <c r="E23" s="69">
        <v>36</v>
      </c>
      <c r="F23" s="69">
        <v>36</v>
      </c>
      <c r="G23" s="69">
        <v>32</v>
      </c>
      <c r="H23" s="69">
        <v>36</v>
      </c>
      <c r="I23" s="73">
        <v>28.8</v>
      </c>
      <c r="J23" s="69">
        <v>36</v>
      </c>
      <c r="K23" s="69" t="s">
        <v>190</v>
      </c>
      <c r="L23" s="69">
        <v>6</v>
      </c>
      <c r="M23" s="81"/>
    </row>
    <row r="24" spans="2:13" ht="15" thickBot="1" x14ac:dyDescent="0.35">
      <c r="B24" s="47" t="s">
        <v>83</v>
      </c>
      <c r="C24" s="69">
        <v>36</v>
      </c>
      <c r="D24" s="69">
        <v>36</v>
      </c>
      <c r="E24" s="69">
        <v>36</v>
      </c>
      <c r="F24" s="69">
        <v>36</v>
      </c>
      <c r="G24" s="69">
        <v>32</v>
      </c>
      <c r="H24" s="69">
        <v>36</v>
      </c>
      <c r="I24" s="73">
        <v>28.8</v>
      </c>
      <c r="J24" s="69">
        <v>36</v>
      </c>
      <c r="K24" s="69" t="s">
        <v>190</v>
      </c>
      <c r="L24" s="69">
        <v>6</v>
      </c>
      <c r="M24" s="81"/>
    </row>
    <row r="25" spans="2:13" ht="15" thickBot="1" x14ac:dyDescent="0.35">
      <c r="B25" s="47" t="s">
        <v>84</v>
      </c>
      <c r="C25" s="69">
        <v>41</v>
      </c>
      <c r="D25" s="69">
        <v>41</v>
      </c>
      <c r="E25" s="69">
        <v>41</v>
      </c>
      <c r="F25" s="69">
        <v>41</v>
      </c>
      <c r="G25" s="69">
        <v>37</v>
      </c>
      <c r="H25" s="69">
        <v>41</v>
      </c>
      <c r="I25" s="73">
        <v>33.300000000000004</v>
      </c>
      <c r="J25" s="69">
        <v>41</v>
      </c>
      <c r="K25" s="69" t="s">
        <v>190</v>
      </c>
      <c r="L25" s="69">
        <v>6</v>
      </c>
      <c r="M25" s="81"/>
    </row>
    <row r="26" spans="2:13" ht="15" thickBot="1" x14ac:dyDescent="0.35">
      <c r="B26" s="47" t="s">
        <v>85</v>
      </c>
      <c r="C26" s="69">
        <v>88</v>
      </c>
      <c r="D26" s="69">
        <v>88</v>
      </c>
      <c r="E26" s="69">
        <v>88</v>
      </c>
      <c r="F26" s="69">
        <v>88</v>
      </c>
      <c r="G26" s="69">
        <v>85</v>
      </c>
      <c r="H26" s="69">
        <v>88</v>
      </c>
      <c r="I26" s="73">
        <v>76.5</v>
      </c>
      <c r="J26" s="69">
        <v>88</v>
      </c>
      <c r="K26" s="69" t="s">
        <v>190</v>
      </c>
      <c r="L26" s="69">
        <v>6</v>
      </c>
      <c r="M26" s="81"/>
    </row>
    <row r="27" spans="2:13" ht="15" thickBot="1" x14ac:dyDescent="0.35">
      <c r="B27" s="47" t="s">
        <v>86</v>
      </c>
      <c r="C27" s="69" t="s">
        <v>40</v>
      </c>
      <c r="D27" s="69" t="s">
        <v>40</v>
      </c>
      <c r="E27" s="69" t="s">
        <v>40</v>
      </c>
      <c r="F27" s="69" t="s">
        <v>40</v>
      </c>
      <c r="G27" s="69" t="s">
        <v>40</v>
      </c>
      <c r="H27" s="69" t="s">
        <v>40</v>
      </c>
      <c r="I27" s="69" t="s">
        <v>40</v>
      </c>
      <c r="J27" s="69" t="s">
        <v>40</v>
      </c>
      <c r="K27" s="69" t="s">
        <v>190</v>
      </c>
      <c r="L27" s="69"/>
      <c r="M27" s="81"/>
    </row>
    <row r="28" spans="2:13" ht="15" thickBot="1" x14ac:dyDescent="0.35">
      <c r="B28" s="47" t="s">
        <v>191</v>
      </c>
      <c r="C28" s="69">
        <v>11500</v>
      </c>
      <c r="D28" s="69">
        <v>11500</v>
      </c>
      <c r="E28" s="69">
        <v>11500</v>
      </c>
      <c r="F28" s="69">
        <v>11500</v>
      </c>
      <c r="G28" s="73">
        <v>10994</v>
      </c>
      <c r="H28" s="69">
        <v>11500</v>
      </c>
      <c r="I28" s="73">
        <v>10510.263999999999</v>
      </c>
      <c r="J28" s="69">
        <v>11500</v>
      </c>
      <c r="K28" s="69" t="s">
        <v>192</v>
      </c>
      <c r="L28" s="69">
        <v>6</v>
      </c>
      <c r="M28" s="81"/>
    </row>
    <row r="29" spans="2:13" ht="15" thickBot="1" x14ac:dyDescent="0.35">
      <c r="B29" s="47" t="s">
        <v>110</v>
      </c>
      <c r="C29" s="69">
        <v>67500</v>
      </c>
      <c r="D29" s="69">
        <v>67500</v>
      </c>
      <c r="E29" s="69">
        <v>67500</v>
      </c>
      <c r="F29" s="69">
        <v>67500</v>
      </c>
      <c r="G29" s="69">
        <v>64530</v>
      </c>
      <c r="H29" s="69">
        <v>67500</v>
      </c>
      <c r="I29" s="73">
        <v>61690.68</v>
      </c>
      <c r="J29" s="69">
        <v>67500</v>
      </c>
      <c r="K29" s="69" t="s">
        <v>64</v>
      </c>
      <c r="L29" s="69">
        <v>6</v>
      </c>
      <c r="M29" s="81"/>
    </row>
    <row r="30" spans="2:13" ht="15" thickBot="1" x14ac:dyDescent="0.35">
      <c r="B30" s="47" t="s">
        <v>109</v>
      </c>
      <c r="C30" s="69" t="s">
        <v>40</v>
      </c>
      <c r="D30" s="69" t="s">
        <v>40</v>
      </c>
      <c r="E30" s="69" t="s">
        <v>40</v>
      </c>
      <c r="F30" s="69" t="s">
        <v>40</v>
      </c>
      <c r="G30" s="69" t="s">
        <v>40</v>
      </c>
      <c r="H30" s="69" t="s">
        <v>40</v>
      </c>
      <c r="I30" s="69" t="s">
        <v>40</v>
      </c>
      <c r="J30" s="69" t="s">
        <v>40</v>
      </c>
      <c r="K30" s="69"/>
      <c r="L30" s="69"/>
      <c r="M30" s="81"/>
    </row>
    <row r="31" spans="2:13" ht="15" thickBot="1" x14ac:dyDescent="0.35">
      <c r="B31" s="47" t="s">
        <v>193</v>
      </c>
      <c r="C31" s="70">
        <v>0.62</v>
      </c>
      <c r="D31" s="70">
        <v>0.62</v>
      </c>
      <c r="E31" s="70">
        <v>0.62</v>
      </c>
      <c r="F31" s="70">
        <v>0.62</v>
      </c>
      <c r="G31" s="70">
        <v>0.57345545977011492</v>
      </c>
      <c r="H31" s="70">
        <v>0.62</v>
      </c>
      <c r="I31" s="70">
        <v>0.52557234951754206</v>
      </c>
      <c r="J31" s="70">
        <v>0.62</v>
      </c>
      <c r="K31" s="69" t="s">
        <v>165</v>
      </c>
      <c r="L31" s="69">
        <v>6</v>
      </c>
      <c r="M31" s="81"/>
    </row>
    <row r="32" spans="2:13" ht="15" thickBot="1" x14ac:dyDescent="0.35">
      <c r="B32" s="47" t="s">
        <v>194</v>
      </c>
      <c r="C32" s="70">
        <v>0.38</v>
      </c>
      <c r="D32" s="70">
        <v>0.38</v>
      </c>
      <c r="E32" s="70">
        <v>0.38</v>
      </c>
      <c r="F32" s="70">
        <v>0.38</v>
      </c>
      <c r="G32" s="70">
        <v>0.38</v>
      </c>
      <c r="H32" s="70">
        <v>0.42654454022988508</v>
      </c>
      <c r="I32" s="70">
        <v>0.42</v>
      </c>
      <c r="J32" s="70">
        <v>0.38</v>
      </c>
      <c r="K32" s="69" t="s">
        <v>165</v>
      </c>
      <c r="L32" s="69">
        <v>6</v>
      </c>
      <c r="M32" s="81"/>
    </row>
    <row r="33" spans="1:13" ht="15" thickBot="1" x14ac:dyDescent="0.35">
      <c r="B33" s="47" t="s">
        <v>195</v>
      </c>
      <c r="C33" s="70">
        <v>0.22</v>
      </c>
      <c r="D33" s="70">
        <v>0.22</v>
      </c>
      <c r="E33" s="70">
        <v>0.22</v>
      </c>
      <c r="F33" s="70">
        <v>0.22</v>
      </c>
      <c r="G33" s="70">
        <v>0.18858189081225035</v>
      </c>
      <c r="H33" s="70">
        <v>0.22</v>
      </c>
      <c r="I33" s="70">
        <v>0.16612453895418941</v>
      </c>
      <c r="J33" s="70">
        <v>0.19</v>
      </c>
      <c r="K33" s="69" t="s">
        <v>165</v>
      </c>
      <c r="L33" s="69">
        <v>6</v>
      </c>
      <c r="M33" s="81"/>
    </row>
    <row r="34" spans="1:13" ht="15" thickBot="1" x14ac:dyDescent="0.35">
      <c r="B34" s="47" t="s">
        <v>196</v>
      </c>
      <c r="C34" s="70">
        <v>0.78</v>
      </c>
      <c r="D34" s="70">
        <v>0.78</v>
      </c>
      <c r="E34" s="70">
        <v>0.78</v>
      </c>
      <c r="F34" s="70">
        <v>0.78</v>
      </c>
      <c r="G34" s="70">
        <v>0.78</v>
      </c>
      <c r="H34" s="70">
        <v>0.81</v>
      </c>
      <c r="I34" s="70">
        <v>0.78</v>
      </c>
      <c r="J34" s="70">
        <v>0.81</v>
      </c>
      <c r="K34" s="69" t="s">
        <v>165</v>
      </c>
      <c r="L34" s="69">
        <v>6</v>
      </c>
      <c r="M34" s="81"/>
    </row>
    <row r="35" spans="1:13" ht="15" thickBot="1" x14ac:dyDescent="0.35">
      <c r="B35" s="47" t="s">
        <v>12</v>
      </c>
      <c r="C35" s="73">
        <v>1627.8093023255815</v>
      </c>
      <c r="D35" s="73">
        <v>1605.0199720930234</v>
      </c>
      <c r="E35" s="73">
        <v>1582.5496924837209</v>
      </c>
      <c r="F35" s="73">
        <v>1560.3939967889489</v>
      </c>
      <c r="G35" s="73">
        <v>1598.508734883721</v>
      </c>
      <c r="H35" s="73">
        <v>1627.8093023255815</v>
      </c>
      <c r="I35" s="73">
        <v>1541.4803372580093</v>
      </c>
      <c r="J35" s="73">
        <v>1627.8093023255815</v>
      </c>
      <c r="K35" s="69" t="s">
        <v>167</v>
      </c>
      <c r="L35" s="69">
        <v>7</v>
      </c>
    </row>
    <row r="36" spans="1:13" ht="15" thickBot="1" x14ac:dyDescent="0.35">
      <c r="B36" s="47" t="s">
        <v>26</v>
      </c>
      <c r="C36" s="69" t="s">
        <v>40</v>
      </c>
      <c r="D36" s="69" t="s">
        <v>40</v>
      </c>
      <c r="E36" s="69" t="s">
        <v>40</v>
      </c>
      <c r="F36" s="69" t="s">
        <v>40</v>
      </c>
      <c r="G36" s="69" t="s">
        <v>40</v>
      </c>
      <c r="H36" s="69" t="s">
        <v>40</v>
      </c>
      <c r="I36" s="69" t="s">
        <v>40</v>
      </c>
      <c r="J36" s="69" t="s">
        <v>40</v>
      </c>
      <c r="K36" s="69" t="s">
        <v>169</v>
      </c>
      <c r="L36" s="69"/>
    </row>
    <row r="37" spans="1:13" ht="15" thickBot="1" x14ac:dyDescent="0.35">
      <c r="B37" s="74"/>
      <c r="C37" s="69"/>
      <c r="D37" s="69"/>
      <c r="E37" s="69"/>
      <c r="F37" s="69"/>
      <c r="G37" s="69"/>
      <c r="H37" s="69"/>
      <c r="I37" s="69"/>
      <c r="J37" s="69"/>
      <c r="K37" s="69"/>
      <c r="L37" s="69"/>
    </row>
    <row r="38" spans="1:13" ht="15" thickBot="1" x14ac:dyDescent="0.35">
      <c r="B38" s="63" t="s">
        <v>22</v>
      </c>
      <c r="C38" s="69"/>
      <c r="D38" s="69"/>
      <c r="E38" s="69"/>
      <c r="F38" s="69"/>
      <c r="G38" s="69"/>
      <c r="H38" s="69"/>
      <c r="I38" s="69"/>
      <c r="J38" s="69"/>
      <c r="K38" s="69"/>
      <c r="L38" s="69"/>
    </row>
    <row r="39" spans="1:13" ht="15" thickBot="1" x14ac:dyDescent="0.35">
      <c r="B39" s="74"/>
      <c r="C39" s="69"/>
      <c r="D39" s="69"/>
      <c r="E39" s="69"/>
      <c r="F39" s="69"/>
      <c r="G39" s="69"/>
      <c r="H39" s="69"/>
      <c r="I39" s="69"/>
      <c r="J39" s="69"/>
      <c r="K39" s="69"/>
      <c r="L39" s="69"/>
    </row>
    <row r="40" spans="1:13" ht="15" thickBot="1" x14ac:dyDescent="0.35">
      <c r="B40" s="57"/>
      <c r="C40" s="69"/>
      <c r="D40" s="69"/>
      <c r="E40" s="69"/>
      <c r="F40" s="69"/>
      <c r="G40" s="69"/>
      <c r="H40" s="69"/>
      <c r="I40" s="69"/>
      <c r="J40" s="69"/>
      <c r="K40" s="69"/>
      <c r="L40" s="69"/>
    </row>
    <row r="41" spans="1:13" x14ac:dyDescent="0.3">
      <c r="B41" s="75"/>
      <c r="C41" s="76"/>
      <c r="D41" s="76"/>
      <c r="E41" s="76"/>
      <c r="F41" s="76"/>
      <c r="G41" s="76"/>
      <c r="H41" s="76"/>
      <c r="I41" s="76"/>
      <c r="J41" s="76"/>
      <c r="K41" s="76"/>
      <c r="L41" s="76"/>
    </row>
    <row r="42" spans="1:13" x14ac:dyDescent="0.3">
      <c r="B42" s="3" t="s">
        <v>21</v>
      </c>
    </row>
    <row r="43" spans="1:13" x14ac:dyDescent="0.3">
      <c r="A43" s="1">
        <v>1</v>
      </c>
      <c r="B43" s="77" t="s">
        <v>197</v>
      </c>
    </row>
    <row r="44" spans="1:13" x14ac:dyDescent="0.3">
      <c r="A44" s="1">
        <v>2</v>
      </c>
      <c r="B44" s="77" t="s">
        <v>198</v>
      </c>
    </row>
    <row r="45" spans="1:13" x14ac:dyDescent="0.3">
      <c r="A45" s="1">
        <v>3</v>
      </c>
      <c r="B45" s="77" t="s">
        <v>149</v>
      </c>
    </row>
    <row r="46" spans="1:13" x14ac:dyDescent="0.3">
      <c r="A46" s="1">
        <v>4</v>
      </c>
      <c r="B46" s="77" t="s">
        <v>199</v>
      </c>
    </row>
    <row r="47" spans="1:13" x14ac:dyDescent="0.3">
      <c r="A47" s="1">
        <v>5</v>
      </c>
      <c r="B47" s="77" t="s">
        <v>200</v>
      </c>
    </row>
    <row r="48" spans="1:13" x14ac:dyDescent="0.3">
      <c r="A48" s="1">
        <v>6</v>
      </c>
      <c r="B48" s="77" t="s">
        <v>151</v>
      </c>
    </row>
    <row r="49" spans="1:13" x14ac:dyDescent="0.3">
      <c r="A49" s="1">
        <v>7</v>
      </c>
      <c r="B49" s="77" t="s">
        <v>154</v>
      </c>
    </row>
    <row r="51" spans="1:13" x14ac:dyDescent="0.3">
      <c r="B51" s="3" t="s">
        <v>13</v>
      </c>
      <c r="C51" s="2"/>
      <c r="D51" s="77"/>
      <c r="E51" s="2"/>
      <c r="F51" s="2"/>
      <c r="G51" s="2"/>
      <c r="H51" s="2"/>
      <c r="I51" s="2"/>
      <c r="J51" s="2"/>
      <c r="K51" s="2"/>
      <c r="L51" s="2"/>
      <c r="M51" s="2"/>
    </row>
    <row r="52" spans="1:13" x14ac:dyDescent="0.3">
      <c r="A52" s="1" t="s">
        <v>14</v>
      </c>
      <c r="B52" s="141" t="s">
        <v>201</v>
      </c>
      <c r="C52" s="141"/>
      <c r="D52" s="141"/>
      <c r="E52" s="141"/>
      <c r="F52" s="141"/>
      <c r="G52" s="141"/>
      <c r="H52" s="141"/>
      <c r="I52" s="141"/>
      <c r="J52" s="141"/>
      <c r="K52" s="141"/>
      <c r="L52" s="141"/>
      <c r="M52" s="141"/>
    </row>
    <row r="53" spans="1:13" x14ac:dyDescent="0.3">
      <c r="A53" s="1" t="s">
        <v>15</v>
      </c>
      <c r="B53" s="157" t="s">
        <v>202</v>
      </c>
      <c r="C53" s="157"/>
      <c r="D53" s="157"/>
      <c r="E53" s="157"/>
      <c r="F53" s="157"/>
      <c r="G53" s="157"/>
      <c r="H53" s="157"/>
      <c r="I53" s="157"/>
      <c r="J53" s="157"/>
      <c r="K53" s="157"/>
      <c r="L53" s="157"/>
      <c r="M53" s="157"/>
    </row>
    <row r="54" spans="1:13" x14ac:dyDescent="0.3">
      <c r="A54" s="1" t="s">
        <v>16</v>
      </c>
      <c r="B54" s="157" t="s">
        <v>203</v>
      </c>
      <c r="C54" s="157"/>
      <c r="D54" s="157"/>
      <c r="E54" s="157"/>
      <c r="F54" s="157"/>
      <c r="G54" s="157"/>
      <c r="H54" s="157"/>
      <c r="I54" s="157"/>
      <c r="J54" s="157"/>
      <c r="K54" s="157"/>
      <c r="L54" s="157"/>
      <c r="M54" s="157"/>
    </row>
    <row r="55" spans="1:13" x14ac:dyDescent="0.3">
      <c r="A55" s="1" t="s">
        <v>17</v>
      </c>
      <c r="B55" s="157" t="s">
        <v>204</v>
      </c>
      <c r="C55" s="157"/>
      <c r="D55" s="157"/>
      <c r="E55" s="157"/>
      <c r="F55" s="157"/>
      <c r="G55" s="157"/>
      <c r="H55" s="157"/>
      <c r="I55" s="157"/>
      <c r="J55" s="157"/>
      <c r="K55" s="157"/>
      <c r="L55" s="157"/>
      <c r="M55" s="157"/>
    </row>
    <row r="56" spans="1:13" ht="51.75" customHeight="1" x14ac:dyDescent="0.3">
      <c r="A56" s="1" t="s">
        <v>18</v>
      </c>
      <c r="B56" s="157" t="s">
        <v>205</v>
      </c>
      <c r="C56" s="158"/>
      <c r="D56" s="158"/>
      <c r="E56" s="158"/>
      <c r="F56" s="158"/>
      <c r="G56" s="158"/>
      <c r="H56" s="158"/>
      <c r="I56" s="158"/>
      <c r="J56" s="158"/>
      <c r="K56" s="158"/>
      <c r="L56" s="158"/>
      <c r="M56" s="158"/>
    </row>
    <row r="57" spans="1:13" ht="27" customHeight="1" x14ac:dyDescent="0.3">
      <c r="A57" s="1" t="s">
        <v>19</v>
      </c>
      <c r="B57" s="141" t="s">
        <v>161</v>
      </c>
      <c r="C57" s="141"/>
      <c r="D57" s="141"/>
      <c r="E57" s="141"/>
      <c r="F57" s="141"/>
      <c r="G57" s="141"/>
      <c r="H57" s="141"/>
      <c r="I57" s="141"/>
      <c r="J57" s="141"/>
      <c r="K57" s="141"/>
      <c r="L57" s="141"/>
      <c r="M57" s="141"/>
    </row>
    <row r="58" spans="1:13" ht="27" customHeight="1" x14ac:dyDescent="0.3">
      <c r="A58" s="1" t="s">
        <v>43</v>
      </c>
      <c r="B58" s="157" t="s">
        <v>206</v>
      </c>
      <c r="C58" s="158"/>
      <c r="D58" s="158"/>
      <c r="E58" s="158"/>
      <c r="F58" s="158"/>
      <c r="G58" s="158"/>
      <c r="H58" s="158"/>
      <c r="I58" s="158"/>
      <c r="J58" s="158"/>
      <c r="K58" s="158"/>
      <c r="L58" s="158"/>
      <c r="M58" s="158"/>
    </row>
    <row r="59" spans="1:13" ht="39.75" customHeight="1" x14ac:dyDescent="0.3">
      <c r="A59" s="1" t="s">
        <v>55</v>
      </c>
      <c r="B59" s="159" t="s">
        <v>207</v>
      </c>
      <c r="C59" s="159"/>
      <c r="D59" s="159"/>
      <c r="E59" s="159"/>
      <c r="F59" s="159"/>
      <c r="G59" s="159"/>
      <c r="H59" s="159"/>
      <c r="I59" s="159"/>
      <c r="J59" s="159"/>
      <c r="K59" s="159"/>
      <c r="L59" s="159"/>
      <c r="M59" s="159"/>
    </row>
    <row r="60" spans="1:13" ht="25.5" customHeight="1" x14ac:dyDescent="0.3">
      <c r="A60" s="1" t="s">
        <v>59</v>
      </c>
      <c r="B60" s="141" t="s">
        <v>208</v>
      </c>
      <c r="C60" s="141"/>
      <c r="D60" s="141"/>
      <c r="E60" s="141"/>
      <c r="F60" s="141"/>
      <c r="G60" s="141"/>
      <c r="H60" s="141"/>
      <c r="I60" s="141"/>
      <c r="J60" s="141"/>
      <c r="K60" s="141"/>
      <c r="L60" s="141"/>
      <c r="M60" s="141"/>
    </row>
    <row r="61" spans="1:13" ht="42" customHeight="1" x14ac:dyDescent="0.3">
      <c r="A61" s="1" t="s">
        <v>64</v>
      </c>
      <c r="B61" s="157" t="s">
        <v>209</v>
      </c>
      <c r="C61" s="157"/>
      <c r="D61" s="157"/>
      <c r="E61" s="157"/>
      <c r="F61" s="157"/>
      <c r="G61" s="157"/>
      <c r="H61" s="157"/>
      <c r="I61" s="157"/>
      <c r="J61" s="157"/>
      <c r="K61" s="157"/>
      <c r="L61" s="157"/>
      <c r="M61" s="157"/>
    </row>
    <row r="62" spans="1:13" ht="39.75" customHeight="1" x14ac:dyDescent="0.3">
      <c r="A62" s="1" t="s">
        <v>165</v>
      </c>
      <c r="B62" s="157" t="s">
        <v>210</v>
      </c>
      <c r="C62" s="157"/>
      <c r="D62" s="157"/>
      <c r="E62" s="157"/>
      <c r="F62" s="157"/>
      <c r="G62" s="157"/>
      <c r="H62" s="157"/>
      <c r="I62" s="157"/>
      <c r="J62" s="157"/>
      <c r="K62" s="157"/>
      <c r="L62" s="157"/>
      <c r="M62" s="157"/>
    </row>
    <row r="63" spans="1:13" ht="24.75" customHeight="1" x14ac:dyDescent="0.3">
      <c r="A63" s="1" t="s">
        <v>167</v>
      </c>
      <c r="B63" s="141" t="s">
        <v>211</v>
      </c>
      <c r="C63" s="141"/>
      <c r="D63" s="141"/>
      <c r="E63" s="141"/>
      <c r="F63" s="141"/>
      <c r="G63" s="141"/>
      <c r="H63" s="141"/>
      <c r="I63" s="141"/>
      <c r="J63" s="141"/>
      <c r="K63" s="141"/>
      <c r="L63" s="141"/>
      <c r="M63" s="141"/>
    </row>
    <row r="64" spans="1:13" ht="13.5" customHeight="1" x14ac:dyDescent="0.3">
      <c r="A64" s="1" t="s">
        <v>169</v>
      </c>
      <c r="B64" s="141" t="s">
        <v>212</v>
      </c>
      <c r="C64" s="153"/>
      <c r="D64" s="153"/>
      <c r="E64" s="153"/>
      <c r="F64" s="153"/>
      <c r="G64" s="153"/>
      <c r="H64" s="153"/>
      <c r="I64" s="153"/>
      <c r="J64" s="153"/>
      <c r="K64" s="153"/>
      <c r="L64" s="153"/>
      <c r="M64" s="153"/>
    </row>
    <row r="65" spans="1:13" ht="15" customHeight="1" x14ac:dyDescent="0.3">
      <c r="A65" s="1" t="s">
        <v>181</v>
      </c>
      <c r="B65" s="141" t="s">
        <v>213</v>
      </c>
      <c r="C65" s="153"/>
      <c r="D65" s="153"/>
      <c r="E65" s="153"/>
      <c r="F65" s="153"/>
      <c r="G65" s="153"/>
      <c r="H65" s="153"/>
      <c r="I65" s="153"/>
      <c r="J65" s="153"/>
      <c r="K65" s="153"/>
      <c r="L65" s="153"/>
      <c r="M65" s="153"/>
    </row>
    <row r="66" spans="1:13" x14ac:dyDescent="0.3">
      <c r="A66" s="1"/>
      <c r="B66" s="157"/>
      <c r="C66" s="158"/>
      <c r="D66" s="158"/>
      <c r="E66" s="158"/>
      <c r="F66" s="158"/>
      <c r="G66" s="158"/>
      <c r="H66" s="158"/>
      <c r="I66" s="158"/>
      <c r="J66" s="158"/>
      <c r="K66" s="158"/>
      <c r="L66" s="158"/>
      <c r="M66" s="49"/>
    </row>
    <row r="67" spans="1:13" x14ac:dyDescent="0.3">
      <c r="A67" s="1"/>
      <c r="B67" s="157"/>
      <c r="C67" s="158"/>
      <c r="D67" s="158"/>
      <c r="E67" s="158"/>
      <c r="F67" s="158"/>
      <c r="G67" s="158"/>
      <c r="H67" s="158"/>
      <c r="I67" s="158"/>
      <c r="J67" s="158"/>
      <c r="K67" s="158"/>
      <c r="L67" s="158"/>
      <c r="M67" s="49"/>
    </row>
    <row r="68" spans="1:13" x14ac:dyDescent="0.3">
      <c r="A68" s="1"/>
      <c r="B68" s="157"/>
      <c r="C68" s="158"/>
      <c r="D68" s="158"/>
      <c r="E68" s="158"/>
      <c r="F68" s="158"/>
      <c r="G68" s="158"/>
      <c r="H68" s="158"/>
      <c r="I68" s="158"/>
      <c r="J68" s="158"/>
      <c r="K68" s="158"/>
      <c r="L68" s="158"/>
      <c r="M68" s="158"/>
    </row>
    <row r="69" spans="1:13" x14ac:dyDescent="0.3">
      <c r="B69" s="157"/>
      <c r="C69" s="158"/>
      <c r="D69" s="158"/>
      <c r="E69" s="158"/>
      <c r="F69" s="158"/>
      <c r="G69" s="158"/>
      <c r="H69" s="158"/>
      <c r="I69" s="158"/>
      <c r="J69" s="158"/>
      <c r="K69" s="158"/>
      <c r="L69" s="158"/>
      <c r="M69" s="158"/>
    </row>
    <row r="71" spans="1:13" x14ac:dyDescent="0.3">
      <c r="A71" s="82"/>
    </row>
    <row r="72" spans="1:13" x14ac:dyDescent="0.3">
      <c r="A72" s="83"/>
      <c r="B72" s="141"/>
      <c r="C72" s="141"/>
      <c r="D72" s="141"/>
      <c r="E72" s="141"/>
      <c r="F72" s="141"/>
      <c r="G72" s="141"/>
      <c r="H72" s="141"/>
      <c r="I72" s="141"/>
      <c r="J72" s="141"/>
      <c r="K72" s="141"/>
      <c r="L72" s="141"/>
      <c r="M72" s="141"/>
    </row>
  </sheetData>
  <mergeCells count="29">
    <mergeCell ref="B72:M72"/>
    <mergeCell ref="B64:M64"/>
    <mergeCell ref="B65:M65"/>
    <mergeCell ref="B66:L66"/>
    <mergeCell ref="B67:L67"/>
    <mergeCell ref="B68:M68"/>
    <mergeCell ref="B69:M69"/>
    <mergeCell ref="B63:M63"/>
    <mergeCell ref="B52:M52"/>
    <mergeCell ref="B53:M53"/>
    <mergeCell ref="B54:M54"/>
    <mergeCell ref="B55:M55"/>
    <mergeCell ref="B56:M56"/>
    <mergeCell ref="B57:M57"/>
    <mergeCell ref="B58:M58"/>
    <mergeCell ref="B59:M59"/>
    <mergeCell ref="B60:M60"/>
    <mergeCell ref="B61:M61"/>
    <mergeCell ref="B62:M62"/>
    <mergeCell ref="C2:L2"/>
    <mergeCell ref="B3:B4"/>
    <mergeCell ref="C3:C4"/>
    <mergeCell ref="D3:D4"/>
    <mergeCell ref="E3:E4"/>
    <mergeCell ref="F3:F4"/>
    <mergeCell ref="G3:H4"/>
    <mergeCell ref="I3:J4"/>
    <mergeCell ref="K3:K4"/>
    <mergeCell ref="L3:L4"/>
  </mergeCells>
  <hyperlinks>
    <hyperlink ref="C2" location="INDEX" display="Energy Transport Electricity Distribution, Rural"/>
  </hyperlink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S66"/>
  <sheetViews>
    <sheetView workbookViewId="0">
      <selection activeCell="D18" sqref="D18"/>
    </sheetView>
  </sheetViews>
  <sheetFormatPr defaultColWidth="9.109375" defaultRowHeight="14.4" x14ac:dyDescent="0.3"/>
  <cols>
    <col min="1" max="1" width="2.33203125" style="59" bestFit="1" customWidth="1"/>
    <col min="2" max="2" width="41" style="59" customWidth="1"/>
    <col min="3" max="12" width="9.109375" style="59" customWidth="1"/>
    <col min="13" max="97" width="9.109375" style="59"/>
    <col min="98" max="16384" width="9.109375" style="86"/>
  </cols>
  <sheetData>
    <row r="1" spans="2:12" ht="15" thickBot="1" x14ac:dyDescent="0.35">
      <c r="B1" s="53" t="s">
        <v>214</v>
      </c>
    </row>
    <row r="2" spans="2:12" ht="15" thickBot="1" x14ac:dyDescent="0.35">
      <c r="B2" s="60" t="s">
        <v>0</v>
      </c>
      <c r="C2" s="142" t="s">
        <v>215</v>
      </c>
      <c r="D2" s="155"/>
      <c r="E2" s="155"/>
      <c r="F2" s="155"/>
      <c r="G2" s="155"/>
      <c r="H2" s="155"/>
      <c r="I2" s="155"/>
      <c r="J2" s="155"/>
      <c r="K2" s="155"/>
      <c r="L2" s="156"/>
    </row>
    <row r="3" spans="2:12" x14ac:dyDescent="0.3">
      <c r="B3" s="145"/>
      <c r="C3" s="147">
        <v>2015</v>
      </c>
      <c r="D3" s="147">
        <v>2020</v>
      </c>
      <c r="E3" s="147">
        <v>2030</v>
      </c>
      <c r="F3" s="147">
        <v>2050</v>
      </c>
      <c r="G3" s="149" t="s">
        <v>1</v>
      </c>
      <c r="H3" s="150"/>
      <c r="I3" s="149" t="s">
        <v>2</v>
      </c>
      <c r="J3" s="150"/>
      <c r="K3" s="147" t="s">
        <v>3</v>
      </c>
      <c r="L3" s="147" t="s">
        <v>4</v>
      </c>
    </row>
    <row r="4" spans="2:12" ht="15" thickBot="1" x14ac:dyDescent="0.35">
      <c r="B4" s="146"/>
      <c r="C4" s="148"/>
      <c r="D4" s="148"/>
      <c r="E4" s="148"/>
      <c r="F4" s="148"/>
      <c r="G4" s="151"/>
      <c r="H4" s="152"/>
      <c r="I4" s="151"/>
      <c r="J4" s="152"/>
      <c r="K4" s="148"/>
      <c r="L4" s="148"/>
    </row>
    <row r="5" spans="2:12" ht="15" thickBot="1" x14ac:dyDescent="0.35">
      <c r="B5" s="63" t="s">
        <v>5</v>
      </c>
      <c r="C5" s="64"/>
      <c r="D5" s="64"/>
      <c r="E5" s="64"/>
      <c r="F5" s="64"/>
      <c r="G5" s="65" t="s">
        <v>6</v>
      </c>
      <c r="H5" s="65" t="s">
        <v>7</v>
      </c>
      <c r="I5" s="65" t="s">
        <v>6</v>
      </c>
      <c r="J5" s="65" t="s">
        <v>7</v>
      </c>
      <c r="K5" s="64"/>
      <c r="L5" s="66"/>
    </row>
    <row r="6" spans="2:12" ht="15" thickBot="1" x14ac:dyDescent="0.35">
      <c r="B6" s="57" t="s">
        <v>9</v>
      </c>
      <c r="C6" s="69">
        <v>3</v>
      </c>
      <c r="D6" s="69">
        <v>3</v>
      </c>
      <c r="E6" s="69">
        <v>3</v>
      </c>
      <c r="F6" s="69">
        <v>3</v>
      </c>
      <c r="G6" s="69">
        <v>3</v>
      </c>
      <c r="H6" s="69">
        <v>3</v>
      </c>
      <c r="I6" s="79">
        <v>2.25</v>
      </c>
      <c r="J6" s="69">
        <v>3</v>
      </c>
      <c r="K6" s="69" t="s">
        <v>14</v>
      </c>
      <c r="L6" s="69">
        <v>1</v>
      </c>
    </row>
    <row r="7" spans="2:12" ht="15" thickBot="1" x14ac:dyDescent="0.35">
      <c r="B7" s="57" t="s">
        <v>180</v>
      </c>
      <c r="C7" s="84">
        <v>1.125</v>
      </c>
      <c r="D7" s="84">
        <v>1.125</v>
      </c>
      <c r="E7" s="84">
        <v>1.125</v>
      </c>
      <c r="F7" s="84">
        <v>1.125</v>
      </c>
      <c r="G7" s="69">
        <v>0.75</v>
      </c>
      <c r="H7" s="69">
        <v>1.5</v>
      </c>
      <c r="I7" s="69">
        <v>0.75</v>
      </c>
      <c r="J7" s="69">
        <v>1.5</v>
      </c>
      <c r="K7" s="69" t="s">
        <v>15</v>
      </c>
      <c r="L7" s="69">
        <v>2</v>
      </c>
    </row>
    <row r="8" spans="2:12" ht="15" thickBot="1" x14ac:dyDescent="0.35">
      <c r="B8" s="57" t="s">
        <v>23</v>
      </c>
      <c r="C8" s="69" t="s">
        <v>40</v>
      </c>
      <c r="D8" s="69" t="s">
        <v>40</v>
      </c>
      <c r="E8" s="69" t="s">
        <v>40</v>
      </c>
      <c r="F8" s="69" t="s">
        <v>40</v>
      </c>
      <c r="G8" s="69" t="s">
        <v>40</v>
      </c>
      <c r="H8" s="69" t="s">
        <v>40</v>
      </c>
      <c r="I8" s="69" t="s">
        <v>40</v>
      </c>
      <c r="J8" s="69" t="s">
        <v>40</v>
      </c>
      <c r="K8" s="69" t="s">
        <v>181</v>
      </c>
      <c r="L8" s="69">
        <v>3</v>
      </c>
    </row>
    <row r="9" spans="2:12" ht="15" thickBot="1" x14ac:dyDescent="0.35">
      <c r="B9" s="57" t="s">
        <v>10</v>
      </c>
      <c r="C9" s="69">
        <v>40</v>
      </c>
      <c r="D9" s="69">
        <v>40</v>
      </c>
      <c r="E9" s="69">
        <v>40</v>
      </c>
      <c r="F9" s="69">
        <v>40</v>
      </c>
      <c r="G9" s="69">
        <v>35</v>
      </c>
      <c r="H9" s="69">
        <v>40</v>
      </c>
      <c r="I9" s="69">
        <v>35</v>
      </c>
      <c r="J9" s="69">
        <v>50</v>
      </c>
      <c r="K9" s="69" t="s">
        <v>16</v>
      </c>
      <c r="L9" s="69" t="s">
        <v>182</v>
      </c>
    </row>
    <row r="10" spans="2:12" ht="15" thickBot="1" x14ac:dyDescent="0.35">
      <c r="B10" s="57" t="s">
        <v>24</v>
      </c>
      <c r="C10" s="70">
        <v>0.48</v>
      </c>
      <c r="D10" s="70">
        <v>0.48</v>
      </c>
      <c r="E10" s="70">
        <v>0.48</v>
      </c>
      <c r="F10" s="70">
        <v>0.48</v>
      </c>
      <c r="G10" s="70">
        <v>0.48</v>
      </c>
      <c r="H10" s="70">
        <v>0.48</v>
      </c>
      <c r="I10" s="85">
        <v>0.432</v>
      </c>
      <c r="J10" s="85">
        <v>0.55199999999999994</v>
      </c>
      <c r="K10" s="69" t="s">
        <v>17</v>
      </c>
      <c r="L10" s="69" t="s">
        <v>184</v>
      </c>
    </row>
    <row r="11" spans="2:12" ht="15" thickBot="1" x14ac:dyDescent="0.35">
      <c r="B11" s="47" t="s">
        <v>20</v>
      </c>
      <c r="C11" s="70">
        <v>0.48</v>
      </c>
      <c r="D11" s="70">
        <v>0.48</v>
      </c>
      <c r="E11" s="70">
        <v>0.48</v>
      </c>
      <c r="F11" s="70">
        <v>0.48</v>
      </c>
      <c r="G11" s="70">
        <v>0.48</v>
      </c>
      <c r="H11" s="70">
        <v>0.48</v>
      </c>
      <c r="I11" s="85">
        <v>0.432</v>
      </c>
      <c r="J11" s="85">
        <v>0.55199999999999994</v>
      </c>
      <c r="K11" s="69" t="s">
        <v>17</v>
      </c>
      <c r="L11" s="69"/>
    </row>
    <row r="12" spans="2:12" ht="15" thickBot="1" x14ac:dyDescent="0.35">
      <c r="B12" s="47" t="s">
        <v>11</v>
      </c>
      <c r="C12" s="70">
        <v>0.48</v>
      </c>
      <c r="D12" s="70">
        <v>0.48</v>
      </c>
      <c r="E12" s="70">
        <v>0.48</v>
      </c>
      <c r="F12" s="70">
        <v>0.48</v>
      </c>
      <c r="G12" s="70">
        <v>0.48</v>
      </c>
      <c r="H12" s="70">
        <v>0.48</v>
      </c>
      <c r="I12" s="85">
        <v>0.432</v>
      </c>
      <c r="J12" s="85">
        <v>0.55199999999999994</v>
      </c>
      <c r="K12" s="69" t="s">
        <v>17</v>
      </c>
      <c r="L12" s="69"/>
    </row>
    <row r="13" spans="2:12" ht="15" thickBot="1" x14ac:dyDescent="0.35">
      <c r="B13" s="47" t="s">
        <v>25</v>
      </c>
      <c r="C13" s="79">
        <v>1</v>
      </c>
      <c r="D13" s="79">
        <v>1</v>
      </c>
      <c r="E13" s="79">
        <v>1</v>
      </c>
      <c r="F13" s="79">
        <v>1</v>
      </c>
      <c r="G13" s="69">
        <v>1</v>
      </c>
      <c r="H13" s="69">
        <v>2</v>
      </c>
      <c r="I13" s="69">
        <v>1</v>
      </c>
      <c r="J13" s="69">
        <v>2</v>
      </c>
      <c r="K13" s="69"/>
      <c r="L13" s="69">
        <v>5</v>
      </c>
    </row>
    <row r="14" spans="2:12" ht="15" thickBot="1" x14ac:dyDescent="0.35">
      <c r="B14" s="57"/>
      <c r="C14" s="69"/>
      <c r="D14" s="69"/>
      <c r="E14" s="69"/>
      <c r="F14" s="69"/>
      <c r="G14" s="69"/>
      <c r="H14" s="69"/>
      <c r="I14" s="69"/>
      <c r="J14" s="69"/>
      <c r="K14" s="69"/>
      <c r="L14" s="69"/>
    </row>
    <row r="15" spans="2:12" ht="15" thickBot="1" x14ac:dyDescent="0.35">
      <c r="B15" s="63" t="s">
        <v>8</v>
      </c>
      <c r="C15" s="64"/>
      <c r="D15" s="64"/>
      <c r="E15" s="64"/>
      <c r="F15" s="64"/>
      <c r="G15" s="64"/>
      <c r="H15" s="64"/>
      <c r="I15" s="64"/>
      <c r="J15" s="64"/>
      <c r="K15" s="64"/>
      <c r="L15" s="66"/>
    </row>
    <row r="16" spans="2:12" ht="15" thickBot="1" x14ac:dyDescent="0.35">
      <c r="B16" s="47" t="s">
        <v>74</v>
      </c>
      <c r="C16" s="73">
        <v>385</v>
      </c>
      <c r="D16" s="73">
        <v>385</v>
      </c>
      <c r="E16" s="73">
        <v>385</v>
      </c>
      <c r="F16" s="73">
        <v>385</v>
      </c>
      <c r="G16" s="73">
        <v>346.5</v>
      </c>
      <c r="H16" s="69">
        <v>385</v>
      </c>
      <c r="I16" s="73">
        <v>311.85000000000002</v>
      </c>
      <c r="J16" s="73">
        <v>487.02499999999998</v>
      </c>
      <c r="K16" s="69" t="s">
        <v>187</v>
      </c>
      <c r="L16" s="69" t="s">
        <v>188</v>
      </c>
    </row>
    <row r="17" spans="2:12" ht="15" thickBot="1" x14ac:dyDescent="0.35">
      <c r="B17" s="47" t="s">
        <v>76</v>
      </c>
      <c r="C17" s="69">
        <v>1436</v>
      </c>
      <c r="D17" s="69">
        <v>1436</v>
      </c>
      <c r="E17" s="69">
        <v>1436</v>
      </c>
      <c r="F17" s="69">
        <v>1436</v>
      </c>
      <c r="G17" s="73">
        <v>1292.4000000000001</v>
      </c>
      <c r="H17" s="69">
        <v>1436</v>
      </c>
      <c r="I17" s="73">
        <v>1163.1600000000001</v>
      </c>
      <c r="J17" s="69">
        <v>1436</v>
      </c>
      <c r="K17" s="69" t="s">
        <v>189</v>
      </c>
      <c r="L17" s="69">
        <v>6</v>
      </c>
    </row>
    <row r="18" spans="2:12" ht="15" thickBot="1" x14ac:dyDescent="0.35">
      <c r="B18" s="47" t="s">
        <v>77</v>
      </c>
      <c r="C18" s="69">
        <v>4031</v>
      </c>
      <c r="D18" s="69">
        <v>4031</v>
      </c>
      <c r="E18" s="69">
        <v>4031</v>
      </c>
      <c r="F18" s="69">
        <v>4031</v>
      </c>
      <c r="G18" s="73">
        <v>3627.9</v>
      </c>
      <c r="H18" s="69">
        <v>4031</v>
      </c>
      <c r="I18" s="73">
        <v>3265.11</v>
      </c>
      <c r="J18" s="69">
        <v>4031</v>
      </c>
      <c r="K18" s="69" t="s">
        <v>189</v>
      </c>
      <c r="L18" s="69">
        <v>6</v>
      </c>
    </row>
    <row r="19" spans="2:12" ht="15" thickBot="1" x14ac:dyDescent="0.35">
      <c r="B19" s="47" t="s">
        <v>78</v>
      </c>
      <c r="C19" s="69">
        <v>4243</v>
      </c>
      <c r="D19" s="69">
        <v>4243</v>
      </c>
      <c r="E19" s="69">
        <v>4243</v>
      </c>
      <c r="F19" s="69">
        <v>4243</v>
      </c>
      <c r="G19" s="73">
        <v>3818.7000000000003</v>
      </c>
      <c r="H19" s="69">
        <v>4243</v>
      </c>
      <c r="I19" s="73">
        <v>3436.8300000000004</v>
      </c>
      <c r="J19" s="69">
        <v>4243</v>
      </c>
      <c r="K19" s="69" t="s">
        <v>189</v>
      </c>
      <c r="L19" s="69">
        <v>6</v>
      </c>
    </row>
    <row r="20" spans="2:12" ht="15" thickBot="1" x14ac:dyDescent="0.35">
      <c r="B20" s="47" t="s">
        <v>216</v>
      </c>
      <c r="C20" s="69">
        <v>9066</v>
      </c>
      <c r="D20" s="69">
        <v>9066</v>
      </c>
      <c r="E20" s="69">
        <v>9066</v>
      </c>
      <c r="F20" s="69">
        <v>9066</v>
      </c>
      <c r="G20" s="73">
        <v>8159.4000000000005</v>
      </c>
      <c r="H20" s="69">
        <v>9066</v>
      </c>
      <c r="I20" s="73">
        <v>7343.4600000000009</v>
      </c>
      <c r="J20" s="69">
        <v>9066</v>
      </c>
      <c r="K20" s="69" t="s">
        <v>189</v>
      </c>
      <c r="L20" s="69">
        <v>6</v>
      </c>
    </row>
    <row r="21" spans="2:12" ht="15" thickBot="1" x14ac:dyDescent="0.35">
      <c r="B21" s="47" t="s">
        <v>80</v>
      </c>
      <c r="C21" s="69" t="s">
        <v>40</v>
      </c>
      <c r="D21" s="69" t="s">
        <v>40</v>
      </c>
      <c r="E21" s="69" t="s">
        <v>40</v>
      </c>
      <c r="F21" s="69" t="s">
        <v>40</v>
      </c>
      <c r="G21" s="69" t="s">
        <v>40</v>
      </c>
      <c r="H21" s="69" t="s">
        <v>40</v>
      </c>
      <c r="I21" s="69" t="s">
        <v>40</v>
      </c>
      <c r="J21" s="69" t="s">
        <v>40</v>
      </c>
      <c r="K21" s="69" t="s">
        <v>190</v>
      </c>
      <c r="L21" s="69"/>
    </row>
    <row r="22" spans="2:12" ht="15" thickBot="1" x14ac:dyDescent="0.35">
      <c r="B22" s="47" t="s">
        <v>81</v>
      </c>
      <c r="C22" s="69" t="s">
        <v>40</v>
      </c>
      <c r="D22" s="69" t="s">
        <v>40</v>
      </c>
      <c r="E22" s="69" t="s">
        <v>40</v>
      </c>
      <c r="F22" s="69" t="s">
        <v>40</v>
      </c>
      <c r="G22" s="69" t="s">
        <v>40</v>
      </c>
      <c r="H22" s="69" t="s">
        <v>40</v>
      </c>
      <c r="I22" s="69" t="s">
        <v>40</v>
      </c>
      <c r="J22" s="69" t="s">
        <v>40</v>
      </c>
      <c r="K22" s="69" t="s">
        <v>190</v>
      </c>
      <c r="L22" s="69"/>
    </row>
    <row r="23" spans="2:12" ht="15" thickBot="1" x14ac:dyDescent="0.35">
      <c r="B23" s="47" t="s">
        <v>82</v>
      </c>
      <c r="C23" s="69" t="s">
        <v>40</v>
      </c>
      <c r="D23" s="69" t="s">
        <v>40</v>
      </c>
      <c r="E23" s="69" t="s">
        <v>40</v>
      </c>
      <c r="F23" s="69" t="s">
        <v>40</v>
      </c>
      <c r="G23" s="69" t="s">
        <v>40</v>
      </c>
      <c r="H23" s="69" t="s">
        <v>40</v>
      </c>
      <c r="I23" s="69" t="s">
        <v>40</v>
      </c>
      <c r="J23" s="69" t="s">
        <v>40</v>
      </c>
      <c r="K23" s="69" t="s">
        <v>190</v>
      </c>
      <c r="L23" s="69">
        <v>6</v>
      </c>
    </row>
    <row r="24" spans="2:12" ht="15" thickBot="1" x14ac:dyDescent="0.35">
      <c r="B24" s="47" t="s">
        <v>83</v>
      </c>
      <c r="C24" s="69">
        <v>75</v>
      </c>
      <c r="D24" s="69">
        <v>75</v>
      </c>
      <c r="E24" s="69">
        <v>75</v>
      </c>
      <c r="F24" s="69">
        <v>75</v>
      </c>
      <c r="G24" s="69">
        <v>65</v>
      </c>
      <c r="H24" s="69">
        <v>75</v>
      </c>
      <c r="I24" s="73">
        <v>58.5</v>
      </c>
      <c r="J24" s="69">
        <v>75</v>
      </c>
      <c r="K24" s="69" t="s">
        <v>190</v>
      </c>
      <c r="L24" s="69">
        <v>6</v>
      </c>
    </row>
    <row r="25" spans="2:12" ht="15" thickBot="1" x14ac:dyDescent="0.35">
      <c r="B25" s="47" t="s">
        <v>84</v>
      </c>
      <c r="C25" s="69">
        <v>80</v>
      </c>
      <c r="D25" s="69">
        <v>80</v>
      </c>
      <c r="E25" s="69">
        <v>80</v>
      </c>
      <c r="F25" s="69">
        <v>80</v>
      </c>
      <c r="G25" s="69">
        <v>70</v>
      </c>
      <c r="H25" s="69">
        <v>80</v>
      </c>
      <c r="I25" s="73">
        <v>63</v>
      </c>
      <c r="J25" s="69">
        <v>80</v>
      </c>
      <c r="K25" s="69" t="s">
        <v>190</v>
      </c>
      <c r="L25" s="69">
        <v>6</v>
      </c>
    </row>
    <row r="26" spans="2:12" ht="15" thickBot="1" x14ac:dyDescent="0.35">
      <c r="B26" s="47" t="s">
        <v>85</v>
      </c>
      <c r="C26" s="69">
        <v>128</v>
      </c>
      <c r="D26" s="69">
        <v>128</v>
      </c>
      <c r="E26" s="69">
        <v>128</v>
      </c>
      <c r="F26" s="69">
        <v>128</v>
      </c>
      <c r="G26" s="69">
        <v>118</v>
      </c>
      <c r="H26" s="69">
        <v>128</v>
      </c>
      <c r="I26" s="73">
        <v>106.2</v>
      </c>
      <c r="J26" s="69">
        <v>128</v>
      </c>
      <c r="K26" s="69" t="s">
        <v>190</v>
      </c>
      <c r="L26" s="69">
        <v>6</v>
      </c>
    </row>
    <row r="27" spans="2:12" ht="15" thickBot="1" x14ac:dyDescent="0.35">
      <c r="B27" s="47" t="s">
        <v>86</v>
      </c>
      <c r="C27" s="69" t="s">
        <v>40</v>
      </c>
      <c r="D27" s="69" t="s">
        <v>40</v>
      </c>
      <c r="E27" s="69" t="s">
        <v>40</v>
      </c>
      <c r="F27" s="69" t="s">
        <v>40</v>
      </c>
      <c r="G27" s="69" t="s">
        <v>40</v>
      </c>
      <c r="H27" s="69" t="s">
        <v>40</v>
      </c>
      <c r="I27" s="69" t="s">
        <v>40</v>
      </c>
      <c r="J27" s="69" t="s">
        <v>40</v>
      </c>
      <c r="K27" s="69" t="s">
        <v>190</v>
      </c>
      <c r="L27" s="69"/>
    </row>
    <row r="28" spans="2:12" ht="15" thickBot="1" x14ac:dyDescent="0.35">
      <c r="B28" s="47" t="s">
        <v>191</v>
      </c>
      <c r="C28" s="69">
        <v>11500</v>
      </c>
      <c r="D28" s="69">
        <v>11500</v>
      </c>
      <c r="E28" s="69">
        <v>11500</v>
      </c>
      <c r="F28" s="69">
        <v>11500</v>
      </c>
      <c r="G28" s="73">
        <v>10994</v>
      </c>
      <c r="H28" s="69">
        <v>11500</v>
      </c>
      <c r="I28" s="73">
        <v>10510.263999999999</v>
      </c>
      <c r="J28" s="69">
        <v>11500</v>
      </c>
      <c r="K28" s="69" t="s">
        <v>192</v>
      </c>
      <c r="L28" s="69">
        <v>6</v>
      </c>
    </row>
    <row r="29" spans="2:12" ht="15" thickBot="1" x14ac:dyDescent="0.35">
      <c r="B29" s="47" t="s">
        <v>110</v>
      </c>
      <c r="C29" s="69">
        <v>38000</v>
      </c>
      <c r="D29" s="69">
        <v>38000</v>
      </c>
      <c r="E29" s="69">
        <v>38000</v>
      </c>
      <c r="F29" s="69">
        <v>38000</v>
      </c>
      <c r="G29" s="69">
        <v>36328</v>
      </c>
      <c r="H29" s="69">
        <v>38000</v>
      </c>
      <c r="I29" s="73">
        <v>34729.567999999999</v>
      </c>
      <c r="J29" s="69">
        <v>38000</v>
      </c>
      <c r="K29" s="69" t="s">
        <v>64</v>
      </c>
      <c r="L29" s="69">
        <v>6</v>
      </c>
    </row>
    <row r="30" spans="2:12" ht="15" thickBot="1" x14ac:dyDescent="0.35">
      <c r="B30" s="47" t="s">
        <v>109</v>
      </c>
      <c r="C30" s="69" t="s">
        <v>40</v>
      </c>
      <c r="D30" s="69" t="s">
        <v>40</v>
      </c>
      <c r="E30" s="69" t="s">
        <v>40</v>
      </c>
      <c r="F30" s="69" t="s">
        <v>40</v>
      </c>
      <c r="G30" s="69" t="s">
        <v>40</v>
      </c>
      <c r="H30" s="69" t="s">
        <v>40</v>
      </c>
      <c r="I30" s="69" t="s">
        <v>40</v>
      </c>
      <c r="J30" s="69" t="s">
        <v>40</v>
      </c>
      <c r="K30" s="69"/>
      <c r="L30" s="69"/>
    </row>
    <row r="31" spans="2:12" ht="15" thickBot="1" x14ac:dyDescent="0.35">
      <c r="B31" s="47" t="s">
        <v>193</v>
      </c>
      <c r="C31" s="70">
        <v>0.8</v>
      </c>
      <c r="D31" s="70">
        <v>0.8</v>
      </c>
      <c r="E31" s="70">
        <v>0.8</v>
      </c>
      <c r="F31" s="70">
        <v>0.8</v>
      </c>
      <c r="G31" s="70">
        <v>0.78</v>
      </c>
      <c r="H31" s="70">
        <v>0.8</v>
      </c>
      <c r="I31" s="70">
        <v>0.78</v>
      </c>
      <c r="J31" s="70">
        <v>0.8</v>
      </c>
      <c r="K31" s="69" t="s">
        <v>165</v>
      </c>
      <c r="L31" s="69">
        <v>6</v>
      </c>
    </row>
    <row r="32" spans="2:12" ht="15" thickBot="1" x14ac:dyDescent="0.35">
      <c r="B32" s="47" t="s">
        <v>194</v>
      </c>
      <c r="C32" s="70">
        <v>0.2</v>
      </c>
      <c r="D32" s="70">
        <v>0.2</v>
      </c>
      <c r="E32" s="70">
        <v>0.2</v>
      </c>
      <c r="F32" s="70">
        <v>0.2</v>
      </c>
      <c r="G32" s="70">
        <v>0.22</v>
      </c>
      <c r="H32" s="70">
        <v>0.2</v>
      </c>
      <c r="I32" s="70">
        <v>0.22</v>
      </c>
      <c r="J32" s="70">
        <v>0.2</v>
      </c>
      <c r="K32" s="69" t="s">
        <v>165</v>
      </c>
      <c r="L32" s="69">
        <v>6</v>
      </c>
    </row>
    <row r="33" spans="1:12" ht="15" thickBot="1" x14ac:dyDescent="0.35">
      <c r="B33" s="47" t="s">
        <v>195</v>
      </c>
      <c r="C33" s="70">
        <v>0.14000000000000001</v>
      </c>
      <c r="D33" s="70">
        <v>0.14000000000000001</v>
      </c>
      <c r="E33" s="70">
        <v>0.14000000000000001</v>
      </c>
      <c r="F33" s="70">
        <v>0.14000000000000001</v>
      </c>
      <c r="G33" s="70">
        <v>0.13</v>
      </c>
      <c r="H33" s="70">
        <v>0.14000000000000001</v>
      </c>
      <c r="I33" s="70">
        <v>0.13</v>
      </c>
      <c r="J33" s="70">
        <v>0.14000000000000001</v>
      </c>
      <c r="K33" s="69" t="s">
        <v>165</v>
      </c>
      <c r="L33" s="69">
        <v>6</v>
      </c>
    </row>
    <row r="34" spans="1:12" ht="15" thickBot="1" x14ac:dyDescent="0.35">
      <c r="B34" s="47" t="s">
        <v>196</v>
      </c>
      <c r="C34" s="70">
        <v>0.86</v>
      </c>
      <c r="D34" s="70">
        <v>0.86</v>
      </c>
      <c r="E34" s="70">
        <v>0.86</v>
      </c>
      <c r="F34" s="70">
        <v>0.86</v>
      </c>
      <c r="G34" s="70">
        <v>0.87</v>
      </c>
      <c r="H34" s="70">
        <v>0.86</v>
      </c>
      <c r="I34" s="70">
        <v>0.87</v>
      </c>
      <c r="J34" s="70">
        <v>0.86</v>
      </c>
      <c r="K34" s="69" t="s">
        <v>165</v>
      </c>
      <c r="L34" s="69">
        <v>6</v>
      </c>
    </row>
    <row r="35" spans="1:12" ht="15" thickBot="1" x14ac:dyDescent="0.35">
      <c r="B35" s="47" t="s">
        <v>12</v>
      </c>
      <c r="C35" s="73">
        <v>2681.338709677419</v>
      </c>
      <c r="D35" s="73">
        <v>2643.7999677419352</v>
      </c>
      <c r="E35" s="73">
        <v>2606.7867681935481</v>
      </c>
      <c r="F35" s="73">
        <v>2570.2917534388384</v>
      </c>
      <c r="G35" s="73">
        <v>2633.0746129032254</v>
      </c>
      <c r="H35" s="73">
        <v>2681.338709677419</v>
      </c>
      <c r="I35" s="73">
        <v>2539.1370430132902</v>
      </c>
      <c r="J35" s="73">
        <v>2681.338709677419</v>
      </c>
      <c r="K35" s="69" t="s">
        <v>167</v>
      </c>
      <c r="L35" s="69">
        <v>7</v>
      </c>
    </row>
    <row r="36" spans="1:12" ht="15" thickBot="1" x14ac:dyDescent="0.35">
      <c r="B36" s="47" t="s">
        <v>26</v>
      </c>
      <c r="C36" s="69" t="s">
        <v>40</v>
      </c>
      <c r="D36" s="69" t="s">
        <v>40</v>
      </c>
      <c r="E36" s="69" t="s">
        <v>40</v>
      </c>
      <c r="F36" s="69" t="s">
        <v>40</v>
      </c>
      <c r="G36" s="69" t="s">
        <v>40</v>
      </c>
      <c r="H36" s="69" t="s">
        <v>40</v>
      </c>
      <c r="I36" s="69" t="s">
        <v>40</v>
      </c>
      <c r="J36" s="69" t="s">
        <v>40</v>
      </c>
      <c r="K36" s="69" t="s">
        <v>169</v>
      </c>
      <c r="L36" s="69"/>
    </row>
    <row r="37" spans="1:12" ht="15" thickBot="1" x14ac:dyDescent="0.35">
      <c r="B37" s="74"/>
      <c r="C37" s="69"/>
      <c r="D37" s="69"/>
      <c r="E37" s="69"/>
      <c r="F37" s="69"/>
      <c r="G37" s="69"/>
      <c r="H37" s="69"/>
      <c r="I37" s="69"/>
      <c r="J37" s="69"/>
      <c r="K37" s="69"/>
      <c r="L37" s="69"/>
    </row>
    <row r="38" spans="1:12" ht="15" thickBot="1" x14ac:dyDescent="0.35">
      <c r="B38" s="63" t="s">
        <v>22</v>
      </c>
      <c r="C38" s="69"/>
      <c r="D38" s="69"/>
      <c r="E38" s="69"/>
      <c r="F38" s="69"/>
      <c r="G38" s="69"/>
      <c r="H38" s="69"/>
      <c r="I38" s="69"/>
      <c r="J38" s="69"/>
      <c r="K38" s="69"/>
      <c r="L38" s="69"/>
    </row>
    <row r="39" spans="1:12" ht="15" thickBot="1" x14ac:dyDescent="0.35">
      <c r="B39" s="74"/>
      <c r="C39" s="69"/>
      <c r="D39" s="69"/>
      <c r="E39" s="69"/>
      <c r="F39" s="69"/>
      <c r="G39" s="69"/>
      <c r="H39" s="69"/>
      <c r="I39" s="69"/>
      <c r="J39" s="69"/>
      <c r="K39" s="69"/>
      <c r="L39" s="69"/>
    </row>
    <row r="40" spans="1:12" ht="15" thickBot="1" x14ac:dyDescent="0.35">
      <c r="B40" s="57"/>
      <c r="C40" s="69"/>
      <c r="D40" s="69"/>
      <c r="E40" s="69"/>
      <c r="F40" s="69"/>
      <c r="G40" s="69"/>
      <c r="H40" s="69"/>
      <c r="I40" s="69"/>
      <c r="J40" s="69"/>
      <c r="K40" s="69"/>
      <c r="L40" s="69"/>
    </row>
    <row r="41" spans="1:12" x14ac:dyDescent="0.3">
      <c r="B41" s="75"/>
      <c r="C41" s="76"/>
      <c r="D41" s="76"/>
      <c r="E41" s="76"/>
      <c r="F41" s="76"/>
      <c r="G41" s="76"/>
      <c r="H41" s="76"/>
      <c r="I41" s="76"/>
      <c r="J41" s="76"/>
      <c r="K41" s="76"/>
      <c r="L41" s="76"/>
    </row>
    <row r="42" spans="1:12" x14ac:dyDescent="0.3">
      <c r="B42" s="3" t="s">
        <v>21</v>
      </c>
    </row>
    <row r="43" spans="1:12" x14ac:dyDescent="0.3">
      <c r="A43" s="1">
        <v>1</v>
      </c>
      <c r="B43" s="77" t="s">
        <v>197</v>
      </c>
    </row>
    <row r="44" spans="1:12" x14ac:dyDescent="0.3">
      <c r="A44" s="1">
        <v>2</v>
      </c>
      <c r="B44" s="77" t="s">
        <v>198</v>
      </c>
    </row>
    <row r="45" spans="1:12" x14ac:dyDescent="0.3">
      <c r="A45" s="1">
        <v>3</v>
      </c>
      <c r="B45" s="77" t="s">
        <v>149</v>
      </c>
    </row>
    <row r="46" spans="1:12" x14ac:dyDescent="0.3">
      <c r="A46" s="1">
        <v>4</v>
      </c>
      <c r="B46" s="77" t="s">
        <v>199</v>
      </c>
    </row>
    <row r="47" spans="1:12" x14ac:dyDescent="0.3">
      <c r="A47" s="1">
        <v>5</v>
      </c>
      <c r="B47" s="77" t="s">
        <v>200</v>
      </c>
    </row>
    <row r="48" spans="1:12" x14ac:dyDescent="0.3">
      <c r="A48" s="1">
        <v>6</v>
      </c>
      <c r="B48" s="77" t="s">
        <v>151</v>
      </c>
    </row>
    <row r="49" spans="1:97" x14ac:dyDescent="0.3">
      <c r="A49" s="1">
        <v>7</v>
      </c>
      <c r="B49" s="77" t="s">
        <v>154</v>
      </c>
    </row>
    <row r="51" spans="1:97" x14ac:dyDescent="0.3">
      <c r="B51" s="3" t="s">
        <v>13</v>
      </c>
      <c r="C51" s="2"/>
      <c r="D51" s="2"/>
      <c r="E51" s="2"/>
      <c r="F51" s="2"/>
      <c r="G51" s="2"/>
      <c r="H51" s="2"/>
      <c r="I51" s="2"/>
      <c r="J51" s="2"/>
      <c r="K51" s="2"/>
      <c r="L51" s="2"/>
      <c r="M51" s="2"/>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row>
    <row r="52" spans="1:97" ht="24.75" customHeight="1" x14ac:dyDescent="0.3">
      <c r="A52" s="1" t="s">
        <v>14</v>
      </c>
      <c r="B52" s="141" t="s">
        <v>201</v>
      </c>
      <c r="C52" s="141"/>
      <c r="D52" s="141"/>
      <c r="E52" s="141"/>
      <c r="F52" s="141"/>
      <c r="G52" s="141"/>
      <c r="H52" s="141"/>
      <c r="I52" s="141"/>
      <c r="J52" s="141"/>
      <c r="K52" s="141"/>
      <c r="L52" s="141"/>
      <c r="M52" s="141"/>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row>
    <row r="53" spans="1:97" ht="24.75" customHeight="1" x14ac:dyDescent="0.3">
      <c r="A53" s="1" t="s">
        <v>15</v>
      </c>
      <c r="B53" s="157" t="s">
        <v>202</v>
      </c>
      <c r="C53" s="157"/>
      <c r="D53" s="157"/>
      <c r="E53" s="157"/>
      <c r="F53" s="157"/>
      <c r="G53" s="157"/>
      <c r="H53" s="157"/>
      <c r="I53" s="157"/>
      <c r="J53" s="157"/>
      <c r="K53" s="157"/>
      <c r="L53" s="157"/>
      <c r="M53" s="157"/>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row>
    <row r="54" spans="1:97" ht="24.75" customHeight="1" x14ac:dyDescent="0.3">
      <c r="A54" s="1" t="s">
        <v>16</v>
      </c>
      <c r="B54" s="157" t="s">
        <v>203</v>
      </c>
      <c r="C54" s="157"/>
      <c r="D54" s="157"/>
      <c r="E54" s="157"/>
      <c r="F54" s="157"/>
      <c r="G54" s="157"/>
      <c r="H54" s="157"/>
      <c r="I54" s="157"/>
      <c r="J54" s="157"/>
      <c r="K54" s="157"/>
      <c r="L54" s="157"/>
      <c r="M54" s="157"/>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row>
    <row r="55" spans="1:97" ht="39" customHeight="1" x14ac:dyDescent="0.3">
      <c r="A55" s="1" t="s">
        <v>17</v>
      </c>
      <c r="B55" s="157" t="s">
        <v>217</v>
      </c>
      <c r="C55" s="157"/>
      <c r="D55" s="157"/>
      <c r="E55" s="157"/>
      <c r="F55" s="157"/>
      <c r="G55" s="157"/>
      <c r="H55" s="157"/>
      <c r="I55" s="157"/>
      <c r="J55" s="157"/>
      <c r="K55" s="157"/>
      <c r="L55" s="157"/>
      <c r="M55" s="157"/>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row>
    <row r="56" spans="1:97" ht="73.5" customHeight="1" x14ac:dyDescent="0.3">
      <c r="A56" s="1" t="s">
        <v>18</v>
      </c>
      <c r="B56" s="157" t="s">
        <v>218</v>
      </c>
      <c r="C56" s="158"/>
      <c r="D56" s="158"/>
      <c r="E56" s="158"/>
      <c r="F56" s="158"/>
      <c r="G56" s="158"/>
      <c r="H56" s="158"/>
      <c r="I56" s="158"/>
      <c r="J56" s="158"/>
      <c r="K56" s="158"/>
      <c r="L56" s="158"/>
      <c r="M56" s="158"/>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row>
    <row r="57" spans="1:97" ht="38.25" customHeight="1" x14ac:dyDescent="0.3">
      <c r="A57" s="1" t="s">
        <v>19</v>
      </c>
      <c r="B57" s="141" t="s">
        <v>219</v>
      </c>
      <c r="C57" s="141"/>
      <c r="D57" s="141"/>
      <c r="E57" s="141"/>
      <c r="F57" s="141"/>
      <c r="G57" s="141"/>
      <c r="H57" s="141"/>
      <c r="I57" s="141"/>
      <c r="J57" s="141"/>
      <c r="K57" s="141"/>
      <c r="L57" s="141"/>
      <c r="M57" s="141"/>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row>
    <row r="58" spans="1:97" ht="38.25" customHeight="1" x14ac:dyDescent="0.3">
      <c r="A58" s="1" t="s">
        <v>43</v>
      </c>
      <c r="B58" s="157" t="s">
        <v>206</v>
      </c>
      <c r="C58" s="158"/>
      <c r="D58" s="158"/>
      <c r="E58" s="158"/>
      <c r="F58" s="158"/>
      <c r="G58" s="158"/>
      <c r="H58" s="158"/>
      <c r="I58" s="158"/>
      <c r="J58" s="158"/>
      <c r="K58" s="158"/>
      <c r="L58" s="158"/>
      <c r="M58" s="158"/>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50"/>
    </row>
    <row r="59" spans="1:97" ht="49.5" customHeight="1" x14ac:dyDescent="0.3">
      <c r="A59" s="1" t="s">
        <v>55</v>
      </c>
      <c r="B59" s="159" t="s">
        <v>207</v>
      </c>
      <c r="C59" s="159"/>
      <c r="D59" s="159"/>
      <c r="E59" s="159"/>
      <c r="F59" s="159"/>
      <c r="G59" s="159"/>
      <c r="H59" s="159"/>
      <c r="I59" s="159"/>
      <c r="J59" s="159"/>
      <c r="K59" s="159"/>
      <c r="L59" s="159"/>
      <c r="M59" s="159"/>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row>
    <row r="60" spans="1:97" ht="38.25" customHeight="1" x14ac:dyDescent="0.3">
      <c r="A60" s="1" t="s">
        <v>59</v>
      </c>
      <c r="B60" s="141" t="s">
        <v>220</v>
      </c>
      <c r="C60" s="141"/>
      <c r="D60" s="141"/>
      <c r="E60" s="141"/>
      <c r="F60" s="141"/>
      <c r="G60" s="141"/>
      <c r="H60" s="141"/>
      <c r="I60" s="141"/>
      <c r="J60" s="141"/>
      <c r="K60" s="141"/>
      <c r="L60" s="141"/>
      <c r="M60" s="141"/>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row>
    <row r="61" spans="1:97" ht="61.5" customHeight="1" x14ac:dyDescent="0.3">
      <c r="A61" s="1" t="s">
        <v>64</v>
      </c>
      <c r="B61" s="157" t="s">
        <v>221</v>
      </c>
      <c r="C61" s="157"/>
      <c r="D61" s="157"/>
      <c r="E61" s="157"/>
      <c r="F61" s="157"/>
      <c r="G61" s="157"/>
      <c r="H61" s="157"/>
      <c r="I61" s="157"/>
      <c r="J61" s="157"/>
      <c r="K61" s="157"/>
      <c r="L61" s="157"/>
      <c r="M61" s="157"/>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row>
    <row r="62" spans="1:97" ht="39" customHeight="1" x14ac:dyDescent="0.3">
      <c r="A62" s="1" t="s">
        <v>165</v>
      </c>
      <c r="B62" s="157" t="s">
        <v>222</v>
      </c>
      <c r="C62" s="157"/>
      <c r="D62" s="157"/>
      <c r="E62" s="157"/>
      <c r="F62" s="157"/>
      <c r="G62" s="157"/>
      <c r="H62" s="157"/>
      <c r="I62" s="157"/>
      <c r="J62" s="157"/>
      <c r="K62" s="157"/>
      <c r="L62" s="157"/>
      <c r="M62" s="157"/>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row>
    <row r="63" spans="1:97" ht="37.5" customHeight="1" x14ac:dyDescent="0.3">
      <c r="A63" s="1" t="s">
        <v>167</v>
      </c>
      <c r="B63" s="141" t="s">
        <v>211</v>
      </c>
      <c r="C63" s="141"/>
      <c r="D63" s="141"/>
      <c r="E63" s="141"/>
      <c r="F63" s="141"/>
      <c r="G63" s="141"/>
      <c r="H63" s="141"/>
      <c r="I63" s="141"/>
      <c r="J63" s="141"/>
      <c r="K63" s="141"/>
      <c r="L63" s="141"/>
      <c r="M63" s="141"/>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row>
    <row r="64" spans="1:97" x14ac:dyDescent="0.3">
      <c r="A64" s="1" t="s">
        <v>169</v>
      </c>
      <c r="B64" s="141" t="s">
        <v>223</v>
      </c>
      <c r="C64" s="153"/>
      <c r="D64" s="153"/>
      <c r="E64" s="153"/>
      <c r="F64" s="153"/>
      <c r="G64" s="153"/>
      <c r="H64" s="153"/>
      <c r="I64" s="153"/>
      <c r="J64" s="153"/>
      <c r="K64" s="153"/>
      <c r="L64" s="153"/>
      <c r="M64" s="153"/>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row>
    <row r="65" spans="1:97" x14ac:dyDescent="0.3">
      <c r="A65" s="1" t="s">
        <v>181</v>
      </c>
      <c r="B65" s="141" t="s">
        <v>213</v>
      </c>
      <c r="C65" s="153"/>
      <c r="D65" s="153"/>
      <c r="E65" s="153"/>
      <c r="F65" s="153"/>
      <c r="G65" s="153"/>
      <c r="H65" s="153"/>
      <c r="I65" s="153"/>
      <c r="J65" s="153"/>
      <c r="K65" s="153"/>
      <c r="L65" s="153"/>
      <c r="M65" s="153"/>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row>
    <row r="66" spans="1:97" x14ac:dyDescent="0.3">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row>
  </sheetData>
  <mergeCells count="24">
    <mergeCell ref="B64:M64"/>
    <mergeCell ref="B65:M65"/>
    <mergeCell ref="B58:M58"/>
    <mergeCell ref="B59:M59"/>
    <mergeCell ref="B60:M60"/>
    <mergeCell ref="B61:M61"/>
    <mergeCell ref="B62:M62"/>
    <mergeCell ref="B63:M63"/>
    <mergeCell ref="B57:M57"/>
    <mergeCell ref="C2:L2"/>
    <mergeCell ref="B3:B4"/>
    <mergeCell ref="C3:C4"/>
    <mergeCell ref="D3:D4"/>
    <mergeCell ref="E3:E4"/>
    <mergeCell ref="F3:F4"/>
    <mergeCell ref="G3:H4"/>
    <mergeCell ref="I3:J4"/>
    <mergeCell ref="K3:K4"/>
    <mergeCell ref="L3:L4"/>
    <mergeCell ref="B52:M52"/>
    <mergeCell ref="B53:M53"/>
    <mergeCell ref="B54:M54"/>
    <mergeCell ref="B55:M55"/>
    <mergeCell ref="B56:M56"/>
  </mergeCells>
  <hyperlinks>
    <hyperlink ref="C2" location="INDEX" display="Energy Transport Electricity Distribution, Suburban"/>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V65"/>
  <sheetViews>
    <sheetView workbookViewId="0">
      <selection activeCell="D18" sqref="D18"/>
    </sheetView>
  </sheetViews>
  <sheetFormatPr defaultColWidth="9.109375" defaultRowHeight="14.4" x14ac:dyDescent="0.3"/>
  <cols>
    <col min="1" max="1" width="2.33203125" style="59" bestFit="1" customWidth="1"/>
    <col min="2" max="2" width="41" style="59" customWidth="1"/>
    <col min="3" max="3" width="9.109375" style="59" customWidth="1"/>
    <col min="4" max="13" width="9.109375" style="59"/>
    <col min="14" max="14" width="32.33203125" style="59" customWidth="1"/>
    <col min="15" max="15" width="29.109375" style="59" customWidth="1"/>
    <col min="16" max="100" width="9.109375" style="59"/>
    <col min="101" max="16384" width="9.109375" style="86"/>
  </cols>
  <sheetData>
    <row r="1" spans="2:12" ht="15" thickBot="1" x14ac:dyDescent="0.35">
      <c r="B1" s="53" t="s">
        <v>224</v>
      </c>
    </row>
    <row r="2" spans="2:12" ht="15" thickBot="1" x14ac:dyDescent="0.35">
      <c r="B2" s="60" t="s">
        <v>0</v>
      </c>
      <c r="C2" s="142" t="s">
        <v>225</v>
      </c>
      <c r="D2" s="155"/>
      <c r="E2" s="155"/>
      <c r="F2" s="155"/>
      <c r="G2" s="155"/>
      <c r="H2" s="155"/>
      <c r="I2" s="155"/>
      <c r="J2" s="155"/>
      <c r="K2" s="155"/>
      <c r="L2" s="156"/>
    </row>
    <row r="3" spans="2:12" x14ac:dyDescent="0.3">
      <c r="B3" s="145"/>
      <c r="C3" s="147">
        <v>2015</v>
      </c>
      <c r="D3" s="147">
        <v>2020</v>
      </c>
      <c r="E3" s="147">
        <v>2030</v>
      </c>
      <c r="F3" s="147">
        <v>2050</v>
      </c>
      <c r="G3" s="149" t="s">
        <v>1</v>
      </c>
      <c r="H3" s="150"/>
      <c r="I3" s="149" t="s">
        <v>2</v>
      </c>
      <c r="J3" s="150"/>
      <c r="K3" s="147" t="s">
        <v>3</v>
      </c>
      <c r="L3" s="147" t="s">
        <v>4</v>
      </c>
    </row>
    <row r="4" spans="2:12" ht="15" thickBot="1" x14ac:dyDescent="0.35">
      <c r="B4" s="146"/>
      <c r="C4" s="148"/>
      <c r="D4" s="148"/>
      <c r="E4" s="148"/>
      <c r="F4" s="148"/>
      <c r="G4" s="151"/>
      <c r="H4" s="152"/>
      <c r="I4" s="151"/>
      <c r="J4" s="152"/>
      <c r="K4" s="148"/>
      <c r="L4" s="148"/>
    </row>
    <row r="5" spans="2:12" ht="15" thickBot="1" x14ac:dyDescent="0.35">
      <c r="B5" s="63" t="s">
        <v>5</v>
      </c>
      <c r="C5" s="64"/>
      <c r="D5" s="64"/>
      <c r="E5" s="64"/>
      <c r="F5" s="64"/>
      <c r="G5" s="65" t="s">
        <v>6</v>
      </c>
      <c r="H5" s="65" t="s">
        <v>7</v>
      </c>
      <c r="I5" s="65" t="s">
        <v>6</v>
      </c>
      <c r="J5" s="65" t="s">
        <v>7</v>
      </c>
      <c r="K5" s="64"/>
      <c r="L5" s="66"/>
    </row>
    <row r="6" spans="2:12" ht="15" thickBot="1" x14ac:dyDescent="0.35">
      <c r="B6" s="57" t="s">
        <v>9</v>
      </c>
      <c r="C6" s="69">
        <f>3*0.75</f>
        <v>2.25</v>
      </c>
      <c r="D6" s="69">
        <f t="shared" ref="D6:J6" si="0">3*0.75</f>
        <v>2.25</v>
      </c>
      <c r="E6" s="69">
        <f t="shared" si="0"/>
        <v>2.25</v>
      </c>
      <c r="F6" s="69">
        <f t="shared" si="0"/>
        <v>2.25</v>
      </c>
      <c r="G6" s="69">
        <f t="shared" si="0"/>
        <v>2.25</v>
      </c>
      <c r="H6" s="69">
        <f t="shared" si="0"/>
        <v>2.25</v>
      </c>
      <c r="I6" s="69">
        <f>2*0.75</f>
        <v>1.5</v>
      </c>
      <c r="J6" s="69">
        <f t="shared" si="0"/>
        <v>2.25</v>
      </c>
      <c r="K6" s="69" t="s">
        <v>14</v>
      </c>
      <c r="L6" s="69">
        <v>1</v>
      </c>
    </row>
    <row r="7" spans="2:12" ht="15" thickBot="1" x14ac:dyDescent="0.35">
      <c r="B7" s="57" t="s">
        <v>180</v>
      </c>
      <c r="C7" s="67">
        <f>1.5*0.75</f>
        <v>1.125</v>
      </c>
      <c r="D7" s="67">
        <f t="shared" ref="D7:F7" si="1">1.5*0.75</f>
        <v>1.125</v>
      </c>
      <c r="E7" s="67">
        <f t="shared" si="1"/>
        <v>1.125</v>
      </c>
      <c r="F7" s="67">
        <f t="shared" si="1"/>
        <v>1.125</v>
      </c>
      <c r="G7" s="69">
        <f>1*0.75</f>
        <v>0.75</v>
      </c>
      <c r="H7" s="69">
        <f>2*0.75</f>
        <v>1.5</v>
      </c>
      <c r="I7" s="69">
        <f>1*0.75</f>
        <v>0.75</v>
      </c>
      <c r="J7" s="69">
        <f>2*0.75</f>
        <v>1.5</v>
      </c>
      <c r="K7" s="69" t="s">
        <v>15</v>
      </c>
      <c r="L7" s="69">
        <v>2</v>
      </c>
    </row>
    <row r="8" spans="2:12" ht="15" thickBot="1" x14ac:dyDescent="0.35">
      <c r="B8" s="57" t="s">
        <v>23</v>
      </c>
      <c r="C8" s="69" t="s">
        <v>40</v>
      </c>
      <c r="D8" s="69" t="s">
        <v>40</v>
      </c>
      <c r="E8" s="69" t="s">
        <v>40</v>
      </c>
      <c r="F8" s="69" t="s">
        <v>40</v>
      </c>
      <c r="G8" s="69" t="s">
        <v>40</v>
      </c>
      <c r="H8" s="69" t="s">
        <v>40</v>
      </c>
      <c r="I8" s="69" t="s">
        <v>40</v>
      </c>
      <c r="J8" s="69" t="s">
        <v>40</v>
      </c>
      <c r="K8" s="69" t="s">
        <v>181</v>
      </c>
      <c r="L8" s="69">
        <v>3</v>
      </c>
    </row>
    <row r="9" spans="2:12" ht="15" thickBot="1" x14ac:dyDescent="0.35">
      <c r="B9" s="57" t="s">
        <v>10</v>
      </c>
      <c r="C9" s="69">
        <v>40</v>
      </c>
      <c r="D9" s="69">
        <v>40</v>
      </c>
      <c r="E9" s="69">
        <v>40</v>
      </c>
      <c r="F9" s="69">
        <v>40</v>
      </c>
      <c r="G9" s="69">
        <v>35</v>
      </c>
      <c r="H9" s="69">
        <v>40</v>
      </c>
      <c r="I9" s="69">
        <v>35</v>
      </c>
      <c r="J9" s="69">
        <v>50</v>
      </c>
      <c r="K9" s="69" t="s">
        <v>16</v>
      </c>
      <c r="L9" s="69" t="s">
        <v>182</v>
      </c>
    </row>
    <row r="10" spans="2:12" ht="15" thickBot="1" x14ac:dyDescent="0.35">
      <c r="B10" s="57" t="s">
        <v>24</v>
      </c>
      <c r="C10" s="70">
        <v>0.5</v>
      </c>
      <c r="D10" s="70">
        <v>0.5</v>
      </c>
      <c r="E10" s="70">
        <v>0.5</v>
      </c>
      <c r="F10" s="70">
        <v>0.5</v>
      </c>
      <c r="G10" s="70">
        <v>0.5</v>
      </c>
      <c r="H10" s="70">
        <v>0.5</v>
      </c>
      <c r="I10" s="85">
        <f>C10*0.9</f>
        <v>0.45</v>
      </c>
      <c r="J10" s="85">
        <f>C10*1.15</f>
        <v>0.57499999999999996</v>
      </c>
      <c r="K10" s="69" t="s">
        <v>17</v>
      </c>
      <c r="L10" s="69" t="s">
        <v>184</v>
      </c>
    </row>
    <row r="11" spans="2:12" ht="15" thickBot="1" x14ac:dyDescent="0.35">
      <c r="B11" s="47" t="s">
        <v>20</v>
      </c>
      <c r="C11" s="70">
        <v>0.5</v>
      </c>
      <c r="D11" s="70">
        <v>0.5</v>
      </c>
      <c r="E11" s="70">
        <v>0.5</v>
      </c>
      <c r="F11" s="70">
        <v>0.5</v>
      </c>
      <c r="G11" s="70">
        <v>0.5</v>
      </c>
      <c r="H11" s="70">
        <v>0.5</v>
      </c>
      <c r="I11" s="85">
        <f t="shared" ref="I11:I12" si="2">C11*0.9</f>
        <v>0.45</v>
      </c>
      <c r="J11" s="85">
        <f t="shared" ref="J11:J12" si="3">C11*1.15</f>
        <v>0.57499999999999996</v>
      </c>
      <c r="K11" s="69" t="s">
        <v>17</v>
      </c>
      <c r="L11" s="69"/>
    </row>
    <row r="12" spans="2:12" ht="15" thickBot="1" x14ac:dyDescent="0.35">
      <c r="B12" s="47" t="s">
        <v>11</v>
      </c>
      <c r="C12" s="70">
        <v>0.5</v>
      </c>
      <c r="D12" s="70">
        <v>0.5</v>
      </c>
      <c r="E12" s="70">
        <v>0.5</v>
      </c>
      <c r="F12" s="70">
        <v>0.5</v>
      </c>
      <c r="G12" s="70">
        <v>0.5</v>
      </c>
      <c r="H12" s="70">
        <v>0.5</v>
      </c>
      <c r="I12" s="85">
        <f t="shared" si="2"/>
        <v>0.45</v>
      </c>
      <c r="J12" s="85">
        <f t="shared" si="3"/>
        <v>0.57499999999999996</v>
      </c>
      <c r="K12" s="69" t="s">
        <v>17</v>
      </c>
      <c r="L12" s="69"/>
    </row>
    <row r="13" spans="2:12" ht="15" thickBot="1" x14ac:dyDescent="0.35">
      <c r="B13" s="47" t="s">
        <v>25</v>
      </c>
      <c r="C13" s="79">
        <v>1</v>
      </c>
      <c r="D13" s="79">
        <v>1</v>
      </c>
      <c r="E13" s="79">
        <v>1</v>
      </c>
      <c r="F13" s="79">
        <v>1</v>
      </c>
      <c r="G13" s="69">
        <v>1</v>
      </c>
      <c r="H13" s="69">
        <v>2</v>
      </c>
      <c r="I13" s="69">
        <v>1</v>
      </c>
      <c r="J13" s="69">
        <v>2</v>
      </c>
      <c r="K13" s="69"/>
      <c r="L13" s="69">
        <v>5</v>
      </c>
    </row>
    <row r="14" spans="2:12" ht="15" thickBot="1" x14ac:dyDescent="0.35">
      <c r="B14" s="57"/>
      <c r="C14" s="69"/>
      <c r="D14" s="69"/>
      <c r="E14" s="69"/>
      <c r="F14" s="69"/>
      <c r="G14" s="69"/>
      <c r="H14" s="69"/>
      <c r="I14" s="69"/>
      <c r="J14" s="69"/>
      <c r="K14" s="69"/>
      <c r="L14" s="69"/>
    </row>
    <row r="15" spans="2:12" ht="15" thickBot="1" x14ac:dyDescent="0.35">
      <c r="B15" s="63" t="s">
        <v>8</v>
      </c>
      <c r="C15" s="64"/>
      <c r="D15" s="64"/>
      <c r="E15" s="64"/>
      <c r="F15" s="64"/>
      <c r="G15" s="64"/>
      <c r="H15" s="64"/>
      <c r="I15" s="64"/>
      <c r="J15" s="64"/>
      <c r="K15" s="64"/>
      <c r="L15" s="66"/>
    </row>
    <row r="16" spans="2:12" ht="15" thickBot="1" x14ac:dyDescent="0.35">
      <c r="B16" s="47" t="s">
        <v>73</v>
      </c>
      <c r="C16" s="69">
        <v>365</v>
      </c>
      <c r="D16" s="69">
        <v>365</v>
      </c>
      <c r="E16" s="69">
        <v>365</v>
      </c>
      <c r="F16" s="69">
        <v>365</v>
      </c>
      <c r="G16" s="73">
        <f>F16*0.9</f>
        <v>328.5</v>
      </c>
      <c r="H16" s="69">
        <f>C16</f>
        <v>365</v>
      </c>
      <c r="I16" s="73">
        <f>G16*0.9*0.94</f>
        <v>277.911</v>
      </c>
      <c r="J16" s="73">
        <f>H16*1.21</f>
        <v>441.65</v>
      </c>
      <c r="K16" s="69" t="s">
        <v>187</v>
      </c>
      <c r="L16" s="69" t="s">
        <v>188</v>
      </c>
    </row>
    <row r="17" spans="2:13" ht="15" thickBot="1" x14ac:dyDescent="0.35">
      <c r="B17" s="47" t="s">
        <v>76</v>
      </c>
      <c r="C17" s="69">
        <v>2149</v>
      </c>
      <c r="D17" s="69">
        <v>2149</v>
      </c>
      <c r="E17" s="69">
        <v>2149</v>
      </c>
      <c r="F17" s="69">
        <v>2149</v>
      </c>
      <c r="G17" s="73">
        <f t="shared" ref="G17:G20" si="4">F17*0.9</f>
        <v>1934.1000000000001</v>
      </c>
      <c r="H17" s="69">
        <v>2149</v>
      </c>
      <c r="I17" s="73">
        <f>G17*0.9</f>
        <v>1740.69</v>
      </c>
      <c r="J17" s="69">
        <v>2149</v>
      </c>
      <c r="K17" s="69" t="s">
        <v>189</v>
      </c>
      <c r="L17" s="69">
        <v>6</v>
      </c>
      <c r="M17" s="80"/>
    </row>
    <row r="18" spans="2:13" ht="15" thickBot="1" x14ac:dyDescent="0.35">
      <c r="B18" s="47" t="s">
        <v>77</v>
      </c>
      <c r="C18" s="69">
        <v>5618</v>
      </c>
      <c r="D18" s="69">
        <v>5618</v>
      </c>
      <c r="E18" s="69">
        <v>5618</v>
      </c>
      <c r="F18" s="69">
        <v>5618</v>
      </c>
      <c r="G18" s="73">
        <f t="shared" si="4"/>
        <v>5056.2</v>
      </c>
      <c r="H18" s="69">
        <v>5618</v>
      </c>
      <c r="I18" s="73">
        <f t="shared" ref="I18:I20" si="5">G18*0.9</f>
        <v>4550.58</v>
      </c>
      <c r="J18" s="69">
        <v>5618</v>
      </c>
      <c r="K18" s="69" t="s">
        <v>189</v>
      </c>
      <c r="L18" s="69">
        <v>6</v>
      </c>
      <c r="M18" s="81"/>
    </row>
    <row r="19" spans="2:13" ht="15" thickBot="1" x14ac:dyDescent="0.35">
      <c r="B19" s="47" t="s">
        <v>78</v>
      </c>
      <c r="C19" s="69">
        <v>5774</v>
      </c>
      <c r="D19" s="69">
        <v>5774</v>
      </c>
      <c r="E19" s="69">
        <v>5774</v>
      </c>
      <c r="F19" s="69">
        <v>5774</v>
      </c>
      <c r="G19" s="73">
        <f t="shared" si="4"/>
        <v>5196.6000000000004</v>
      </c>
      <c r="H19" s="69">
        <v>5774</v>
      </c>
      <c r="I19" s="73">
        <f t="shared" si="5"/>
        <v>4676.9400000000005</v>
      </c>
      <c r="J19" s="69">
        <v>5774</v>
      </c>
      <c r="K19" s="69" t="s">
        <v>189</v>
      </c>
      <c r="L19" s="69">
        <v>6</v>
      </c>
      <c r="M19" s="81"/>
    </row>
    <row r="20" spans="2:13" ht="15" thickBot="1" x14ac:dyDescent="0.35">
      <c r="B20" s="47" t="s">
        <v>216</v>
      </c>
      <c r="C20" s="69">
        <v>12131</v>
      </c>
      <c r="D20" s="69">
        <v>12131</v>
      </c>
      <c r="E20" s="69">
        <v>12131</v>
      </c>
      <c r="F20" s="69">
        <v>12131</v>
      </c>
      <c r="G20" s="73">
        <f t="shared" si="4"/>
        <v>10917.9</v>
      </c>
      <c r="H20" s="69">
        <v>12131</v>
      </c>
      <c r="I20" s="73">
        <f t="shared" si="5"/>
        <v>9826.11</v>
      </c>
      <c r="J20" s="69">
        <v>12131</v>
      </c>
      <c r="K20" s="69" t="s">
        <v>189</v>
      </c>
      <c r="L20" s="69">
        <v>6</v>
      </c>
      <c r="M20" s="81"/>
    </row>
    <row r="21" spans="2:13" ht="15" thickBot="1" x14ac:dyDescent="0.35">
      <c r="B21" s="47" t="s">
        <v>80</v>
      </c>
      <c r="C21" s="69" t="s">
        <v>40</v>
      </c>
      <c r="D21" s="69" t="s">
        <v>40</v>
      </c>
      <c r="E21" s="69" t="s">
        <v>40</v>
      </c>
      <c r="F21" s="69" t="s">
        <v>40</v>
      </c>
      <c r="G21" s="69" t="s">
        <v>40</v>
      </c>
      <c r="H21" s="69" t="s">
        <v>40</v>
      </c>
      <c r="I21" s="69" t="s">
        <v>40</v>
      </c>
      <c r="J21" s="69" t="s">
        <v>40</v>
      </c>
      <c r="K21" s="69" t="s">
        <v>190</v>
      </c>
      <c r="L21" s="69"/>
    </row>
    <row r="22" spans="2:13" ht="15" thickBot="1" x14ac:dyDescent="0.35">
      <c r="B22" s="47" t="s">
        <v>81</v>
      </c>
      <c r="C22" s="69" t="s">
        <v>40</v>
      </c>
      <c r="D22" s="69" t="s">
        <v>40</v>
      </c>
      <c r="E22" s="69" t="s">
        <v>40</v>
      </c>
      <c r="F22" s="69" t="s">
        <v>40</v>
      </c>
      <c r="G22" s="69" t="s">
        <v>40</v>
      </c>
      <c r="H22" s="69" t="s">
        <v>40</v>
      </c>
      <c r="I22" s="69" t="s">
        <v>40</v>
      </c>
      <c r="J22" s="69" t="s">
        <v>40</v>
      </c>
      <c r="K22" s="69" t="s">
        <v>190</v>
      </c>
      <c r="L22" s="69"/>
    </row>
    <row r="23" spans="2:13" ht="15" thickBot="1" x14ac:dyDescent="0.35">
      <c r="B23" s="47" t="s">
        <v>82</v>
      </c>
      <c r="C23" s="69" t="s">
        <v>40</v>
      </c>
      <c r="D23" s="69" t="s">
        <v>40</v>
      </c>
      <c r="E23" s="69" t="s">
        <v>40</v>
      </c>
      <c r="F23" s="69" t="s">
        <v>40</v>
      </c>
      <c r="G23" s="69" t="s">
        <v>40</v>
      </c>
      <c r="H23" s="69" t="s">
        <v>40</v>
      </c>
      <c r="I23" s="69" t="s">
        <v>40</v>
      </c>
      <c r="J23" s="69" t="s">
        <v>40</v>
      </c>
      <c r="K23" s="69" t="s">
        <v>190</v>
      </c>
      <c r="L23" s="69">
        <v>6</v>
      </c>
      <c r="M23" s="86"/>
    </row>
    <row r="24" spans="2:13" ht="15" thickBot="1" x14ac:dyDescent="0.35">
      <c r="B24" s="47" t="s">
        <v>83</v>
      </c>
      <c r="C24" s="69">
        <v>115</v>
      </c>
      <c r="D24" s="69">
        <v>115</v>
      </c>
      <c r="E24" s="69">
        <v>115</v>
      </c>
      <c r="F24" s="69">
        <v>115</v>
      </c>
      <c r="G24" s="69">
        <v>100</v>
      </c>
      <c r="H24" s="69">
        <v>115</v>
      </c>
      <c r="I24" s="73">
        <f>G24*0.9</f>
        <v>90</v>
      </c>
      <c r="J24" s="69">
        <v>115</v>
      </c>
      <c r="K24" s="69" t="s">
        <v>190</v>
      </c>
      <c r="L24" s="69">
        <v>6</v>
      </c>
      <c r="M24" s="86"/>
    </row>
    <row r="25" spans="2:13" ht="15" thickBot="1" x14ac:dyDescent="0.35">
      <c r="B25" s="47" t="s">
        <v>84</v>
      </c>
      <c r="C25" s="69">
        <v>120</v>
      </c>
      <c r="D25" s="69">
        <v>120</v>
      </c>
      <c r="E25" s="69">
        <v>120</v>
      </c>
      <c r="F25" s="69">
        <v>120</v>
      </c>
      <c r="G25" s="69">
        <v>104</v>
      </c>
      <c r="H25" s="69">
        <v>120</v>
      </c>
      <c r="I25" s="73">
        <f t="shared" ref="I25:I26" si="6">G25*0.9</f>
        <v>93.600000000000009</v>
      </c>
      <c r="J25" s="69">
        <v>120</v>
      </c>
      <c r="K25" s="69" t="s">
        <v>190</v>
      </c>
      <c r="L25" s="69">
        <v>6</v>
      </c>
    </row>
    <row r="26" spans="2:13" ht="15" thickBot="1" x14ac:dyDescent="0.35">
      <c r="B26" s="47" t="s">
        <v>85</v>
      </c>
      <c r="C26" s="69">
        <v>169</v>
      </c>
      <c r="D26" s="69">
        <v>169</v>
      </c>
      <c r="E26" s="69">
        <v>169</v>
      </c>
      <c r="F26" s="69">
        <v>169</v>
      </c>
      <c r="G26" s="69">
        <v>154</v>
      </c>
      <c r="H26" s="69">
        <v>169</v>
      </c>
      <c r="I26" s="73">
        <f t="shared" si="6"/>
        <v>138.6</v>
      </c>
      <c r="J26" s="69">
        <v>169</v>
      </c>
      <c r="K26" s="69" t="s">
        <v>190</v>
      </c>
      <c r="L26" s="69">
        <v>6</v>
      </c>
      <c r="M26" s="87"/>
    </row>
    <row r="27" spans="2:13" ht="15" thickBot="1" x14ac:dyDescent="0.35">
      <c r="B27" s="47" t="s">
        <v>86</v>
      </c>
      <c r="C27" s="69" t="s">
        <v>40</v>
      </c>
      <c r="D27" s="69" t="s">
        <v>40</v>
      </c>
      <c r="E27" s="69" t="s">
        <v>40</v>
      </c>
      <c r="F27" s="69" t="s">
        <v>40</v>
      </c>
      <c r="G27" s="69" t="s">
        <v>40</v>
      </c>
      <c r="H27" s="69" t="s">
        <v>40</v>
      </c>
      <c r="I27" s="69" t="s">
        <v>40</v>
      </c>
      <c r="J27" s="69" t="s">
        <v>40</v>
      </c>
      <c r="K27" s="69" t="s">
        <v>190</v>
      </c>
      <c r="L27" s="69"/>
    </row>
    <row r="28" spans="2:13" ht="15" thickBot="1" x14ac:dyDescent="0.35">
      <c r="B28" s="47" t="s">
        <v>191</v>
      </c>
      <c r="C28" s="69">
        <v>11500</v>
      </c>
      <c r="D28" s="69">
        <v>11500</v>
      </c>
      <c r="E28" s="69">
        <v>11500</v>
      </c>
      <c r="F28" s="69">
        <v>11500</v>
      </c>
      <c r="G28" s="73">
        <f>C28*0.956</f>
        <v>10994</v>
      </c>
      <c r="H28" s="69">
        <f>F28</f>
        <v>11500</v>
      </c>
      <c r="I28" s="73">
        <f>G28*0.956</f>
        <v>10510.263999999999</v>
      </c>
      <c r="J28" s="69">
        <f>F28</f>
        <v>11500</v>
      </c>
      <c r="K28" s="69" t="s">
        <v>192</v>
      </c>
      <c r="L28" s="69">
        <v>6</v>
      </c>
    </row>
    <row r="29" spans="2:13" ht="15" thickBot="1" x14ac:dyDescent="0.35">
      <c r="B29" s="47" t="s">
        <v>110</v>
      </c>
      <c r="C29" s="69">
        <v>38000</v>
      </c>
      <c r="D29" s="69">
        <v>38000</v>
      </c>
      <c r="E29" s="69">
        <v>38000</v>
      </c>
      <c r="F29" s="69">
        <v>38000</v>
      </c>
      <c r="G29" s="69">
        <f>C29*0.956</f>
        <v>36328</v>
      </c>
      <c r="H29" s="69">
        <f>C29</f>
        <v>38000</v>
      </c>
      <c r="I29" s="73">
        <f>G29*0.956</f>
        <v>34729.567999999999</v>
      </c>
      <c r="J29" s="69">
        <f>H29</f>
        <v>38000</v>
      </c>
      <c r="K29" s="69" t="s">
        <v>64</v>
      </c>
      <c r="L29" s="69">
        <v>6</v>
      </c>
    </row>
    <row r="30" spans="2:13" ht="15" thickBot="1" x14ac:dyDescent="0.35">
      <c r="B30" s="47" t="s">
        <v>109</v>
      </c>
      <c r="C30" s="69" t="s">
        <v>40</v>
      </c>
      <c r="D30" s="69" t="s">
        <v>40</v>
      </c>
      <c r="E30" s="69" t="s">
        <v>40</v>
      </c>
      <c r="F30" s="69" t="s">
        <v>40</v>
      </c>
      <c r="G30" s="69" t="s">
        <v>40</v>
      </c>
      <c r="H30" s="69" t="s">
        <v>40</v>
      </c>
      <c r="I30" s="69" t="s">
        <v>40</v>
      </c>
      <c r="J30" s="69" t="s">
        <v>40</v>
      </c>
      <c r="K30" s="69"/>
      <c r="L30" s="69"/>
    </row>
    <row r="31" spans="2:13" ht="15" thickBot="1" x14ac:dyDescent="0.35">
      <c r="B31" s="47" t="s">
        <v>193</v>
      </c>
      <c r="C31" s="70">
        <v>0.86</v>
      </c>
      <c r="D31" s="70">
        <v>0.86</v>
      </c>
      <c r="E31" s="70">
        <v>0.86</v>
      </c>
      <c r="F31" s="70">
        <v>0.86</v>
      </c>
      <c r="G31" s="69" t="s">
        <v>40</v>
      </c>
      <c r="H31" s="69" t="s">
        <v>40</v>
      </c>
      <c r="I31" s="69" t="s">
        <v>40</v>
      </c>
      <c r="J31" s="69" t="s">
        <v>40</v>
      </c>
      <c r="K31" s="69" t="s">
        <v>165</v>
      </c>
      <c r="L31" s="69">
        <v>6</v>
      </c>
    </row>
    <row r="32" spans="2:13" ht="15" thickBot="1" x14ac:dyDescent="0.35">
      <c r="B32" s="47" t="s">
        <v>194</v>
      </c>
      <c r="C32" s="70">
        <v>0.14000000000000001</v>
      </c>
      <c r="D32" s="70">
        <v>0.14000000000000001</v>
      </c>
      <c r="E32" s="70">
        <v>0.14000000000000001</v>
      </c>
      <c r="F32" s="70">
        <v>0.14000000000000001</v>
      </c>
      <c r="G32" s="69" t="s">
        <v>40</v>
      </c>
      <c r="H32" s="69" t="s">
        <v>40</v>
      </c>
      <c r="I32" s="69" t="s">
        <v>40</v>
      </c>
      <c r="J32" s="69" t="s">
        <v>40</v>
      </c>
      <c r="K32" s="69" t="s">
        <v>165</v>
      </c>
      <c r="L32" s="69">
        <v>6</v>
      </c>
    </row>
    <row r="33" spans="1:12" ht="15" thickBot="1" x14ac:dyDescent="0.35">
      <c r="B33" s="47" t="s">
        <v>195</v>
      </c>
      <c r="C33" s="70">
        <v>0.05</v>
      </c>
      <c r="D33" s="70">
        <v>0.05</v>
      </c>
      <c r="E33" s="70">
        <v>0.05</v>
      </c>
      <c r="F33" s="70">
        <v>0.05</v>
      </c>
      <c r="G33" s="70">
        <v>0.04</v>
      </c>
      <c r="H33" s="70">
        <v>0.05</v>
      </c>
      <c r="I33" s="70">
        <v>0.04</v>
      </c>
      <c r="J33" s="70">
        <v>0.05</v>
      </c>
      <c r="K33" s="69" t="s">
        <v>165</v>
      </c>
      <c r="L33" s="69">
        <v>6</v>
      </c>
    </row>
    <row r="34" spans="1:12" ht="15" thickBot="1" x14ac:dyDescent="0.35">
      <c r="B34" s="47" t="s">
        <v>196</v>
      </c>
      <c r="C34" s="70">
        <v>0.95</v>
      </c>
      <c r="D34" s="70">
        <v>0.95</v>
      </c>
      <c r="E34" s="70">
        <v>0.95</v>
      </c>
      <c r="F34" s="70">
        <v>0.95</v>
      </c>
      <c r="G34" s="70">
        <v>0.96</v>
      </c>
      <c r="H34" s="70">
        <v>0.95</v>
      </c>
      <c r="I34" s="70">
        <v>0.96</v>
      </c>
      <c r="J34" s="70">
        <v>0.95</v>
      </c>
      <c r="K34" s="69" t="s">
        <v>165</v>
      </c>
      <c r="L34" s="69">
        <v>6</v>
      </c>
    </row>
    <row r="35" spans="1:12" ht="15" thickBot="1" x14ac:dyDescent="0.35">
      <c r="B35" s="47" t="s">
        <v>12</v>
      </c>
      <c r="C35" s="73">
        <f>C16*11.7/7.6*1000*0.0051</f>
        <v>2865.730263157895</v>
      </c>
      <c r="D35" s="73">
        <f>C35*(1-0.014)</f>
        <v>2825.6100394736845</v>
      </c>
      <c r="E35" s="73">
        <f t="shared" ref="E35:F35" si="7">D35*(1-0.014)</f>
        <v>2786.0514989210528</v>
      </c>
      <c r="F35" s="73">
        <f t="shared" si="7"/>
        <v>2747.0467779361579</v>
      </c>
      <c r="G35" s="73">
        <f>C35*(1-0.018)</f>
        <v>2814.1471184210527</v>
      </c>
      <c r="H35" s="73">
        <f>C35</f>
        <v>2865.730263157895</v>
      </c>
      <c r="I35" s="73">
        <f>C35*(1-0.018)^3</f>
        <v>2713.7496058242632</v>
      </c>
      <c r="J35" s="73">
        <f>C35</f>
        <v>2865.730263157895</v>
      </c>
      <c r="K35" s="69" t="s">
        <v>167</v>
      </c>
      <c r="L35" s="69">
        <v>7</v>
      </c>
    </row>
    <row r="36" spans="1:12" ht="15" thickBot="1" x14ac:dyDescent="0.35">
      <c r="B36" s="47" t="s">
        <v>26</v>
      </c>
      <c r="C36" s="69" t="s">
        <v>40</v>
      </c>
      <c r="D36" s="69" t="s">
        <v>40</v>
      </c>
      <c r="E36" s="69" t="s">
        <v>40</v>
      </c>
      <c r="F36" s="69" t="s">
        <v>40</v>
      </c>
      <c r="G36" s="69" t="s">
        <v>40</v>
      </c>
      <c r="H36" s="69" t="s">
        <v>40</v>
      </c>
      <c r="I36" s="69" t="s">
        <v>40</v>
      </c>
      <c r="J36" s="69" t="s">
        <v>40</v>
      </c>
      <c r="K36" s="69" t="s">
        <v>169</v>
      </c>
      <c r="L36" s="69"/>
    </row>
    <row r="37" spans="1:12" ht="15" thickBot="1" x14ac:dyDescent="0.35">
      <c r="B37" s="74"/>
      <c r="C37" s="69"/>
      <c r="D37" s="69"/>
      <c r="E37" s="69"/>
      <c r="F37" s="69"/>
      <c r="G37" s="69"/>
      <c r="H37" s="69"/>
      <c r="I37" s="69"/>
      <c r="J37" s="69"/>
      <c r="K37" s="69"/>
      <c r="L37" s="69"/>
    </row>
    <row r="38" spans="1:12" ht="15" thickBot="1" x14ac:dyDescent="0.35">
      <c r="B38" s="63" t="s">
        <v>22</v>
      </c>
      <c r="C38" s="69"/>
      <c r="D38" s="69"/>
      <c r="E38" s="69"/>
      <c r="F38" s="69"/>
      <c r="G38" s="69"/>
      <c r="H38" s="69"/>
      <c r="I38" s="69"/>
      <c r="J38" s="69"/>
      <c r="K38" s="69"/>
      <c r="L38" s="69"/>
    </row>
    <row r="39" spans="1:12" ht="15" thickBot="1" x14ac:dyDescent="0.35">
      <c r="B39" s="74"/>
      <c r="C39" s="69"/>
      <c r="D39" s="69"/>
      <c r="E39" s="69"/>
      <c r="F39" s="69"/>
      <c r="G39" s="69"/>
      <c r="H39" s="69"/>
      <c r="I39" s="69"/>
      <c r="J39" s="69"/>
      <c r="K39" s="69"/>
      <c r="L39" s="69"/>
    </row>
    <row r="40" spans="1:12" ht="15" thickBot="1" x14ac:dyDescent="0.35">
      <c r="B40" s="57"/>
      <c r="C40" s="69"/>
      <c r="D40" s="69"/>
      <c r="E40" s="69"/>
      <c r="F40" s="69"/>
      <c r="G40" s="69"/>
      <c r="H40" s="69"/>
      <c r="I40" s="69"/>
      <c r="J40" s="69"/>
      <c r="K40" s="69"/>
      <c r="L40" s="69"/>
    </row>
    <row r="41" spans="1:12" x14ac:dyDescent="0.3">
      <c r="B41" s="75"/>
      <c r="C41" s="76"/>
      <c r="D41" s="76"/>
      <c r="E41" s="76"/>
      <c r="F41" s="76"/>
      <c r="G41" s="76"/>
      <c r="H41" s="76"/>
      <c r="I41" s="76"/>
      <c r="J41" s="76"/>
      <c r="K41" s="76"/>
      <c r="L41" s="76"/>
    </row>
    <row r="42" spans="1:12" x14ac:dyDescent="0.3">
      <c r="B42" s="3" t="s">
        <v>21</v>
      </c>
    </row>
    <row r="43" spans="1:12" x14ac:dyDescent="0.3">
      <c r="A43" s="1">
        <v>1</v>
      </c>
      <c r="B43" s="77" t="s">
        <v>197</v>
      </c>
    </row>
    <row r="44" spans="1:12" x14ac:dyDescent="0.3">
      <c r="A44" s="1">
        <v>2</v>
      </c>
      <c r="B44" s="77" t="s">
        <v>198</v>
      </c>
    </row>
    <row r="45" spans="1:12" x14ac:dyDescent="0.3">
      <c r="A45" s="1">
        <v>3</v>
      </c>
      <c r="B45" s="77" t="s">
        <v>149</v>
      </c>
    </row>
    <row r="46" spans="1:12" x14ac:dyDescent="0.3">
      <c r="A46" s="1">
        <v>4</v>
      </c>
      <c r="B46" s="77" t="s">
        <v>199</v>
      </c>
    </row>
    <row r="47" spans="1:12" ht="13.5" customHeight="1" x14ac:dyDescent="0.3">
      <c r="A47" s="1">
        <v>5</v>
      </c>
      <c r="B47" s="77" t="s">
        <v>200</v>
      </c>
    </row>
    <row r="48" spans="1:12" ht="13.5" customHeight="1" x14ac:dyDescent="0.3">
      <c r="A48" s="1">
        <v>6</v>
      </c>
      <c r="B48" s="77" t="s">
        <v>151</v>
      </c>
    </row>
    <row r="49" spans="1:13" ht="13.5" customHeight="1" x14ac:dyDescent="0.3">
      <c r="A49" s="1">
        <v>7</v>
      </c>
      <c r="B49" s="49" t="s">
        <v>154</v>
      </c>
    </row>
    <row r="50" spans="1:13" ht="15.75" customHeight="1" x14ac:dyDescent="0.3"/>
    <row r="51" spans="1:13" ht="16.5" customHeight="1" x14ac:dyDescent="0.3">
      <c r="B51" s="3" t="s">
        <v>13</v>
      </c>
      <c r="C51" s="2"/>
      <c r="D51" s="77"/>
      <c r="E51" s="2"/>
      <c r="F51" s="2"/>
      <c r="G51" s="2"/>
      <c r="H51" s="2"/>
      <c r="I51" s="2"/>
      <c r="J51" s="2"/>
      <c r="K51" s="2"/>
      <c r="L51" s="2"/>
      <c r="M51" s="2"/>
    </row>
    <row r="52" spans="1:13" ht="25.5" customHeight="1" x14ac:dyDescent="0.3">
      <c r="A52" s="1" t="s">
        <v>14</v>
      </c>
      <c r="B52" s="141" t="s">
        <v>201</v>
      </c>
      <c r="C52" s="141"/>
      <c r="D52" s="141"/>
      <c r="E52" s="141"/>
      <c r="F52" s="141"/>
      <c r="G52" s="141"/>
      <c r="H52" s="141"/>
      <c r="I52" s="141"/>
      <c r="J52" s="141"/>
      <c r="K52" s="141"/>
      <c r="L52" s="141"/>
      <c r="M52" s="141"/>
    </row>
    <row r="53" spans="1:13" ht="26.25" customHeight="1" x14ac:dyDescent="0.3">
      <c r="A53" s="1" t="s">
        <v>15</v>
      </c>
      <c r="B53" s="157" t="s">
        <v>202</v>
      </c>
      <c r="C53" s="157"/>
      <c r="D53" s="157"/>
      <c r="E53" s="157"/>
      <c r="F53" s="157"/>
      <c r="G53" s="157"/>
      <c r="H53" s="157"/>
      <c r="I53" s="157"/>
      <c r="J53" s="157"/>
      <c r="K53" s="157"/>
      <c r="L53" s="157"/>
      <c r="M53" s="157"/>
    </row>
    <row r="54" spans="1:13" ht="24.75" customHeight="1" x14ac:dyDescent="0.3">
      <c r="A54" s="1" t="s">
        <v>16</v>
      </c>
      <c r="B54" s="157" t="s">
        <v>203</v>
      </c>
      <c r="C54" s="157"/>
      <c r="D54" s="157"/>
      <c r="E54" s="157"/>
      <c r="F54" s="157"/>
      <c r="G54" s="157"/>
      <c r="H54" s="157"/>
      <c r="I54" s="157"/>
      <c r="J54" s="157"/>
      <c r="K54" s="157"/>
      <c r="L54" s="157"/>
      <c r="M54" s="157"/>
    </row>
    <row r="55" spans="1:13" ht="36.75" customHeight="1" x14ac:dyDescent="0.3">
      <c r="A55" s="1" t="s">
        <v>17</v>
      </c>
      <c r="B55" s="157" t="s">
        <v>226</v>
      </c>
      <c r="C55" s="157"/>
      <c r="D55" s="157"/>
      <c r="E55" s="157"/>
      <c r="F55" s="157"/>
      <c r="G55" s="157"/>
      <c r="H55" s="157"/>
      <c r="I55" s="157"/>
      <c r="J55" s="157"/>
      <c r="K55" s="157"/>
      <c r="L55" s="157"/>
      <c r="M55" s="157"/>
    </row>
    <row r="56" spans="1:13" ht="72.75" customHeight="1" x14ac:dyDescent="0.3">
      <c r="A56" s="1" t="s">
        <v>18</v>
      </c>
      <c r="B56" s="157" t="s">
        <v>218</v>
      </c>
      <c r="C56" s="158"/>
      <c r="D56" s="158"/>
      <c r="E56" s="158"/>
      <c r="F56" s="158"/>
      <c r="G56" s="158"/>
      <c r="H56" s="158"/>
      <c r="I56" s="158"/>
      <c r="J56" s="158"/>
      <c r="K56" s="158"/>
      <c r="L56" s="158"/>
      <c r="M56" s="158"/>
    </row>
    <row r="57" spans="1:13" ht="39" customHeight="1" x14ac:dyDescent="0.3">
      <c r="A57" s="1" t="s">
        <v>19</v>
      </c>
      <c r="B57" s="141" t="s">
        <v>219</v>
      </c>
      <c r="C57" s="141"/>
      <c r="D57" s="141"/>
      <c r="E57" s="141"/>
      <c r="F57" s="141"/>
      <c r="G57" s="141"/>
      <c r="H57" s="141"/>
      <c r="I57" s="141"/>
      <c r="J57" s="141"/>
      <c r="K57" s="141"/>
      <c r="L57" s="141"/>
      <c r="M57" s="141"/>
    </row>
    <row r="58" spans="1:13" ht="37.5" customHeight="1" x14ac:dyDescent="0.3">
      <c r="A58" s="1" t="s">
        <v>43</v>
      </c>
      <c r="B58" s="157" t="s">
        <v>206</v>
      </c>
      <c r="C58" s="158"/>
      <c r="D58" s="158"/>
      <c r="E58" s="158"/>
      <c r="F58" s="158"/>
      <c r="G58" s="158"/>
      <c r="H58" s="158"/>
      <c r="I58" s="158"/>
      <c r="J58" s="158"/>
      <c r="K58" s="158"/>
      <c r="L58" s="158"/>
      <c r="M58" s="158"/>
    </row>
    <row r="59" spans="1:13" ht="63" customHeight="1" x14ac:dyDescent="0.3">
      <c r="A59" s="1" t="s">
        <v>55</v>
      </c>
      <c r="B59" s="159" t="s">
        <v>207</v>
      </c>
      <c r="C59" s="159"/>
      <c r="D59" s="159"/>
      <c r="E59" s="159"/>
      <c r="F59" s="159"/>
      <c r="G59" s="159"/>
      <c r="H59" s="159"/>
      <c r="I59" s="159"/>
      <c r="J59" s="159"/>
      <c r="K59" s="159"/>
      <c r="L59" s="159"/>
      <c r="M59" s="159"/>
    </row>
    <row r="60" spans="1:13" ht="37.5" customHeight="1" x14ac:dyDescent="0.3">
      <c r="A60" s="1" t="s">
        <v>59</v>
      </c>
      <c r="B60" s="141" t="s">
        <v>220</v>
      </c>
      <c r="C60" s="141"/>
      <c r="D60" s="141"/>
      <c r="E60" s="141"/>
      <c r="F60" s="141"/>
      <c r="G60" s="141"/>
      <c r="H60" s="141"/>
      <c r="I60" s="141"/>
      <c r="J60" s="141"/>
      <c r="K60" s="141"/>
      <c r="L60" s="141"/>
      <c r="M60" s="141"/>
    </row>
    <row r="61" spans="1:13" ht="62.25" customHeight="1" x14ac:dyDescent="0.3">
      <c r="A61" s="1" t="s">
        <v>64</v>
      </c>
      <c r="B61" s="157" t="s">
        <v>221</v>
      </c>
      <c r="C61" s="157"/>
      <c r="D61" s="157"/>
      <c r="E61" s="157"/>
      <c r="F61" s="157"/>
      <c r="G61" s="157"/>
      <c r="H61" s="157"/>
      <c r="I61" s="157"/>
      <c r="J61" s="157"/>
      <c r="K61" s="157"/>
      <c r="L61" s="157"/>
      <c r="M61" s="157"/>
    </row>
    <row r="62" spans="1:13" ht="38.25" customHeight="1" x14ac:dyDescent="0.3">
      <c r="A62" s="1" t="s">
        <v>165</v>
      </c>
      <c r="B62" s="157" t="s">
        <v>222</v>
      </c>
      <c r="C62" s="157"/>
      <c r="D62" s="157"/>
      <c r="E62" s="157"/>
      <c r="F62" s="157"/>
      <c r="G62" s="157"/>
      <c r="H62" s="157"/>
      <c r="I62" s="157"/>
      <c r="J62" s="157"/>
      <c r="K62" s="157"/>
      <c r="L62" s="157"/>
      <c r="M62" s="157"/>
    </row>
    <row r="63" spans="1:13" ht="38.25" customHeight="1" x14ac:dyDescent="0.3">
      <c r="A63" s="1" t="s">
        <v>167</v>
      </c>
      <c r="B63" s="141" t="s">
        <v>227</v>
      </c>
      <c r="C63" s="141"/>
      <c r="D63" s="141"/>
      <c r="E63" s="141"/>
      <c r="F63" s="141"/>
      <c r="G63" s="141"/>
      <c r="H63" s="141"/>
      <c r="I63" s="141"/>
      <c r="J63" s="141"/>
      <c r="K63" s="141"/>
      <c r="L63" s="141"/>
      <c r="M63" s="141"/>
    </row>
    <row r="64" spans="1:13" x14ac:dyDescent="0.3">
      <c r="A64" s="1" t="s">
        <v>169</v>
      </c>
      <c r="B64" s="141" t="s">
        <v>223</v>
      </c>
      <c r="C64" s="153"/>
      <c r="D64" s="153"/>
      <c r="E64" s="153"/>
      <c r="F64" s="153"/>
      <c r="G64" s="153"/>
      <c r="H64" s="153"/>
      <c r="I64" s="153"/>
      <c r="J64" s="153"/>
      <c r="K64" s="153"/>
      <c r="L64" s="153"/>
      <c r="M64" s="153"/>
    </row>
    <row r="65" spans="1:13" x14ac:dyDescent="0.3">
      <c r="A65" s="1" t="s">
        <v>181</v>
      </c>
      <c r="B65" s="141" t="s">
        <v>213</v>
      </c>
      <c r="C65" s="153"/>
      <c r="D65" s="153"/>
      <c r="E65" s="153"/>
      <c r="F65" s="153"/>
      <c r="G65" s="153"/>
      <c r="H65" s="153"/>
      <c r="I65" s="153"/>
      <c r="J65" s="153"/>
      <c r="K65" s="153"/>
      <c r="L65" s="153"/>
      <c r="M65" s="153"/>
    </row>
  </sheetData>
  <mergeCells count="24">
    <mergeCell ref="B64:M64"/>
    <mergeCell ref="B65:M65"/>
    <mergeCell ref="B58:M58"/>
    <mergeCell ref="B59:M59"/>
    <mergeCell ref="B60:M60"/>
    <mergeCell ref="B61:M61"/>
    <mergeCell ref="B62:M62"/>
    <mergeCell ref="B63:M63"/>
    <mergeCell ref="B57:M57"/>
    <mergeCell ref="C2:L2"/>
    <mergeCell ref="B3:B4"/>
    <mergeCell ref="C3:C4"/>
    <mergeCell ref="D3:D4"/>
    <mergeCell ref="E3:E4"/>
    <mergeCell ref="F3:F4"/>
    <mergeCell ref="G3:H4"/>
    <mergeCell ref="I3:J4"/>
    <mergeCell ref="K3:K4"/>
    <mergeCell ref="L3:L4"/>
    <mergeCell ref="B52:M52"/>
    <mergeCell ref="B53:M53"/>
    <mergeCell ref="B54:M54"/>
    <mergeCell ref="B55:M55"/>
    <mergeCell ref="B56:M56"/>
  </mergeCells>
  <hyperlinks>
    <hyperlink ref="C2" location="INDEX" display="Energy Transport Electricity Distribution, City"/>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X73"/>
  <sheetViews>
    <sheetView workbookViewId="0">
      <selection activeCell="D18" sqref="D18"/>
    </sheetView>
  </sheetViews>
  <sheetFormatPr defaultColWidth="9.109375" defaultRowHeight="14.4" x14ac:dyDescent="0.3"/>
  <cols>
    <col min="1" max="1" width="2.33203125" style="59" bestFit="1" customWidth="1"/>
    <col min="2" max="2" width="48.109375" style="59" customWidth="1"/>
    <col min="3" max="12" width="9.109375" style="59" customWidth="1"/>
    <col min="13" max="13" width="9.109375" style="59"/>
    <col min="14" max="14" width="32.33203125" style="59" customWidth="1"/>
    <col min="15" max="15" width="29.109375" style="59" customWidth="1"/>
    <col min="16" max="18" width="9.109375" style="59"/>
    <col min="19" max="19" width="39.44140625" style="59" customWidth="1"/>
    <col min="20" max="20" width="29.33203125" style="59" customWidth="1"/>
    <col min="21" max="24" width="9.109375" style="59"/>
    <col min="25" max="16384" width="9.109375" style="86"/>
  </cols>
  <sheetData>
    <row r="1" spans="2:12" ht="15" thickBot="1" x14ac:dyDescent="0.35">
      <c r="B1" s="53" t="s">
        <v>228</v>
      </c>
    </row>
    <row r="2" spans="2:12" ht="15" thickBot="1" x14ac:dyDescent="0.35">
      <c r="B2" s="60" t="s">
        <v>0</v>
      </c>
      <c r="C2" s="142" t="s">
        <v>229</v>
      </c>
      <c r="D2" s="155"/>
      <c r="E2" s="155"/>
      <c r="F2" s="155"/>
      <c r="G2" s="155"/>
      <c r="H2" s="155"/>
      <c r="I2" s="155"/>
      <c r="J2" s="155"/>
      <c r="K2" s="155"/>
      <c r="L2" s="156"/>
    </row>
    <row r="3" spans="2:12" x14ac:dyDescent="0.3">
      <c r="B3" s="145"/>
      <c r="C3" s="147">
        <v>2015</v>
      </c>
      <c r="D3" s="147">
        <v>2020</v>
      </c>
      <c r="E3" s="147">
        <v>2030</v>
      </c>
      <c r="F3" s="147">
        <v>2050</v>
      </c>
      <c r="G3" s="149" t="s">
        <v>1</v>
      </c>
      <c r="H3" s="150"/>
      <c r="I3" s="149" t="s">
        <v>2</v>
      </c>
      <c r="J3" s="150"/>
      <c r="K3" s="147" t="s">
        <v>3</v>
      </c>
      <c r="L3" s="147" t="s">
        <v>4</v>
      </c>
    </row>
    <row r="4" spans="2:12" ht="15" thickBot="1" x14ac:dyDescent="0.35">
      <c r="B4" s="146"/>
      <c r="C4" s="148"/>
      <c r="D4" s="148"/>
      <c r="E4" s="148"/>
      <c r="F4" s="148"/>
      <c r="G4" s="151"/>
      <c r="H4" s="152"/>
      <c r="I4" s="151"/>
      <c r="J4" s="152"/>
      <c r="K4" s="148"/>
      <c r="L4" s="148"/>
    </row>
    <row r="5" spans="2:12" ht="15" thickBot="1" x14ac:dyDescent="0.35">
      <c r="B5" s="63" t="s">
        <v>5</v>
      </c>
      <c r="C5" s="64"/>
      <c r="D5" s="64"/>
      <c r="E5" s="64"/>
      <c r="F5" s="64"/>
      <c r="G5" s="65" t="s">
        <v>6</v>
      </c>
      <c r="H5" s="65" t="s">
        <v>7</v>
      </c>
      <c r="I5" s="65" t="s">
        <v>6</v>
      </c>
      <c r="J5" s="65" t="s">
        <v>7</v>
      </c>
      <c r="K5" s="64"/>
      <c r="L5" s="66"/>
    </row>
    <row r="6" spans="2:12" ht="15" thickBot="1" x14ac:dyDescent="0.35">
      <c r="B6" s="57" t="s">
        <v>9</v>
      </c>
      <c r="C6" s="69">
        <v>3</v>
      </c>
      <c r="D6" s="69">
        <v>3</v>
      </c>
      <c r="E6" s="69">
        <v>3</v>
      </c>
      <c r="F6" s="69">
        <v>3</v>
      </c>
      <c r="G6" s="69">
        <v>2.25</v>
      </c>
      <c r="H6" s="69">
        <v>3</v>
      </c>
      <c r="I6" s="79">
        <v>2.25</v>
      </c>
      <c r="J6" s="79">
        <v>3</v>
      </c>
      <c r="K6" s="69" t="s">
        <v>14</v>
      </c>
      <c r="L6" s="69">
        <v>1</v>
      </c>
    </row>
    <row r="7" spans="2:12" ht="15" thickBot="1" x14ac:dyDescent="0.35">
      <c r="B7" s="57" t="s">
        <v>180</v>
      </c>
      <c r="C7" s="68">
        <v>1.125</v>
      </c>
      <c r="D7" s="68">
        <v>1.125</v>
      </c>
      <c r="E7" s="68">
        <v>1.125</v>
      </c>
      <c r="F7" s="68">
        <v>1.125</v>
      </c>
      <c r="G7" s="69">
        <v>0.75</v>
      </c>
      <c r="H7" s="69">
        <v>1.5</v>
      </c>
      <c r="I7" s="69">
        <v>0.75</v>
      </c>
      <c r="J7" s="69">
        <v>1.5</v>
      </c>
      <c r="K7" s="69" t="s">
        <v>15</v>
      </c>
      <c r="L7" s="69">
        <v>2</v>
      </c>
    </row>
    <row r="8" spans="2:12" ht="15" thickBot="1" x14ac:dyDescent="0.35">
      <c r="B8" s="57" t="s">
        <v>23</v>
      </c>
      <c r="C8" s="69" t="s">
        <v>40</v>
      </c>
      <c r="D8" s="69" t="s">
        <v>40</v>
      </c>
      <c r="E8" s="69" t="s">
        <v>40</v>
      </c>
      <c r="F8" s="69" t="s">
        <v>40</v>
      </c>
      <c r="G8" s="69" t="s">
        <v>40</v>
      </c>
      <c r="H8" s="69" t="s">
        <v>40</v>
      </c>
      <c r="I8" s="69" t="s">
        <v>40</v>
      </c>
      <c r="J8" s="69" t="s">
        <v>40</v>
      </c>
      <c r="K8" s="69" t="s">
        <v>181</v>
      </c>
      <c r="L8" s="69">
        <v>3</v>
      </c>
    </row>
    <row r="9" spans="2:12" ht="15" thickBot="1" x14ac:dyDescent="0.35">
      <c r="B9" s="57" t="s">
        <v>10</v>
      </c>
      <c r="C9" s="69">
        <v>40</v>
      </c>
      <c r="D9" s="69">
        <v>40</v>
      </c>
      <c r="E9" s="69">
        <v>40</v>
      </c>
      <c r="F9" s="69">
        <v>40</v>
      </c>
      <c r="G9" s="69">
        <v>35</v>
      </c>
      <c r="H9" s="69">
        <v>40</v>
      </c>
      <c r="I9" s="69">
        <v>35</v>
      </c>
      <c r="J9" s="69">
        <v>50</v>
      </c>
      <c r="K9" s="69" t="s">
        <v>16</v>
      </c>
      <c r="L9" s="69" t="s">
        <v>182</v>
      </c>
    </row>
    <row r="10" spans="2:12" ht="15" thickBot="1" x14ac:dyDescent="0.35">
      <c r="B10" s="57" t="s">
        <v>183</v>
      </c>
      <c r="C10" s="70">
        <v>0.48</v>
      </c>
      <c r="D10" s="70">
        <v>0.48</v>
      </c>
      <c r="E10" s="70">
        <v>0.48</v>
      </c>
      <c r="F10" s="70">
        <v>0.48</v>
      </c>
      <c r="G10" s="70">
        <v>0.48</v>
      </c>
      <c r="H10" s="70">
        <v>0.48</v>
      </c>
      <c r="I10" s="85">
        <v>0.432</v>
      </c>
      <c r="J10" s="85">
        <v>0.55199999999999994</v>
      </c>
      <c r="K10" s="69" t="s">
        <v>17</v>
      </c>
      <c r="L10" s="69" t="s">
        <v>184</v>
      </c>
    </row>
    <row r="11" spans="2:12" ht="15" thickBot="1" x14ac:dyDescent="0.35">
      <c r="B11" s="47" t="s">
        <v>20</v>
      </c>
      <c r="C11" s="70">
        <v>0.48</v>
      </c>
      <c r="D11" s="70">
        <v>0.48</v>
      </c>
      <c r="E11" s="70">
        <v>0.48</v>
      </c>
      <c r="F11" s="70">
        <v>0.48</v>
      </c>
      <c r="G11" s="70">
        <v>0.48</v>
      </c>
      <c r="H11" s="70">
        <v>0.48</v>
      </c>
      <c r="I11" s="85">
        <v>0.432</v>
      </c>
      <c r="J11" s="85">
        <v>0.55199999999999994</v>
      </c>
      <c r="K11" s="69" t="s">
        <v>17</v>
      </c>
      <c r="L11" s="69"/>
    </row>
    <row r="12" spans="2:12" ht="15" thickBot="1" x14ac:dyDescent="0.35">
      <c r="B12" s="47" t="s">
        <v>185</v>
      </c>
      <c r="C12" s="70">
        <v>0.48</v>
      </c>
      <c r="D12" s="70">
        <v>0.48</v>
      </c>
      <c r="E12" s="70">
        <v>0.48</v>
      </c>
      <c r="F12" s="70">
        <v>0.48</v>
      </c>
      <c r="G12" s="70">
        <v>0.48</v>
      </c>
      <c r="H12" s="70">
        <v>0.48</v>
      </c>
      <c r="I12" s="85">
        <v>0.432</v>
      </c>
      <c r="J12" s="85">
        <v>0.55199999999999994</v>
      </c>
      <c r="K12" s="69" t="s">
        <v>17</v>
      </c>
      <c r="L12" s="69"/>
    </row>
    <row r="13" spans="2:12" ht="15" thickBot="1" x14ac:dyDescent="0.35">
      <c r="B13" s="47" t="s">
        <v>25</v>
      </c>
      <c r="C13" s="79">
        <v>1</v>
      </c>
      <c r="D13" s="79">
        <v>1</v>
      </c>
      <c r="E13" s="79">
        <v>1</v>
      </c>
      <c r="F13" s="79">
        <v>1</v>
      </c>
      <c r="G13" s="69">
        <v>1</v>
      </c>
      <c r="H13" s="69">
        <v>2</v>
      </c>
      <c r="I13" s="69">
        <v>1</v>
      </c>
      <c r="J13" s="69">
        <v>2</v>
      </c>
      <c r="K13" s="69"/>
      <c r="L13" s="69">
        <v>5</v>
      </c>
    </row>
    <row r="14" spans="2:12" ht="15" thickBot="1" x14ac:dyDescent="0.35">
      <c r="B14" s="57"/>
      <c r="C14" s="69"/>
      <c r="D14" s="69"/>
      <c r="E14" s="69"/>
      <c r="F14" s="69"/>
      <c r="G14" s="69"/>
      <c r="H14" s="69"/>
      <c r="I14" s="69"/>
      <c r="J14" s="69"/>
      <c r="K14" s="69"/>
      <c r="L14" s="69"/>
    </row>
    <row r="15" spans="2:12" ht="15" thickBot="1" x14ac:dyDescent="0.35">
      <c r="B15" s="63" t="s">
        <v>8</v>
      </c>
      <c r="C15" s="64"/>
      <c r="D15" s="64"/>
      <c r="E15" s="64"/>
      <c r="F15" s="64"/>
      <c r="G15" s="64"/>
      <c r="H15" s="64"/>
      <c r="I15" s="64"/>
      <c r="J15" s="64"/>
      <c r="K15" s="64"/>
      <c r="L15" s="66"/>
    </row>
    <row r="16" spans="2:12" ht="15" thickBot="1" x14ac:dyDescent="0.35">
      <c r="B16" s="47" t="s">
        <v>230</v>
      </c>
      <c r="C16" s="69">
        <v>173</v>
      </c>
      <c r="D16" s="69">
        <v>173</v>
      </c>
      <c r="E16" s="69">
        <v>173</v>
      </c>
      <c r="F16" s="69">
        <v>173</v>
      </c>
      <c r="G16" s="73">
        <v>155.70000000000002</v>
      </c>
      <c r="H16" s="69">
        <v>173</v>
      </c>
      <c r="I16" s="73">
        <v>131.72220000000002</v>
      </c>
      <c r="J16" s="73">
        <v>205.87</v>
      </c>
      <c r="K16" s="69" t="s">
        <v>187</v>
      </c>
      <c r="L16" s="69" t="s">
        <v>188</v>
      </c>
    </row>
    <row r="17" spans="2:15" ht="15" thickBot="1" x14ac:dyDescent="0.35">
      <c r="B17" s="47" t="s">
        <v>76</v>
      </c>
      <c r="C17" s="73">
        <v>524</v>
      </c>
      <c r="D17" s="73">
        <v>524</v>
      </c>
      <c r="E17" s="73">
        <v>524</v>
      </c>
      <c r="F17" s="73">
        <v>524</v>
      </c>
      <c r="G17" s="73">
        <v>471.6</v>
      </c>
      <c r="H17" s="73">
        <v>524</v>
      </c>
      <c r="I17" s="73">
        <v>424.44000000000005</v>
      </c>
      <c r="J17" s="73">
        <v>524</v>
      </c>
      <c r="K17" s="69" t="s">
        <v>189</v>
      </c>
      <c r="L17" s="69">
        <v>6</v>
      </c>
      <c r="M17" s="80"/>
      <c r="N17" s="81"/>
      <c r="O17" s="88"/>
    </row>
    <row r="18" spans="2:15" ht="15" thickBot="1" x14ac:dyDescent="0.35">
      <c r="B18" s="47" t="s">
        <v>77</v>
      </c>
      <c r="C18" s="73">
        <v>1412</v>
      </c>
      <c r="D18" s="73">
        <v>1412</v>
      </c>
      <c r="E18" s="73">
        <v>1412</v>
      </c>
      <c r="F18" s="73">
        <v>1412</v>
      </c>
      <c r="G18" s="73">
        <v>1270.8</v>
      </c>
      <c r="H18" s="73">
        <v>1412</v>
      </c>
      <c r="I18" s="73">
        <v>1143.72</v>
      </c>
      <c r="J18" s="73">
        <v>1412</v>
      </c>
      <c r="K18" s="69" t="s">
        <v>189</v>
      </c>
      <c r="L18" s="69">
        <v>6</v>
      </c>
      <c r="M18" s="81"/>
      <c r="N18" s="81"/>
      <c r="O18" s="88"/>
    </row>
    <row r="19" spans="2:15" ht="15" thickBot="1" x14ac:dyDescent="0.35">
      <c r="B19" s="47" t="s">
        <v>78</v>
      </c>
      <c r="C19" s="73">
        <v>1583</v>
      </c>
      <c r="D19" s="73">
        <v>1583</v>
      </c>
      <c r="E19" s="73">
        <v>1583</v>
      </c>
      <c r="F19" s="73">
        <v>1583</v>
      </c>
      <c r="G19" s="73">
        <v>1424.7</v>
      </c>
      <c r="H19" s="73">
        <v>1583</v>
      </c>
      <c r="I19" s="73">
        <v>1282.23</v>
      </c>
      <c r="J19" s="73">
        <v>1583</v>
      </c>
      <c r="K19" s="69" t="s">
        <v>189</v>
      </c>
      <c r="L19" s="69">
        <v>6</v>
      </c>
      <c r="M19" s="81"/>
      <c r="N19" s="81"/>
      <c r="O19" s="88"/>
    </row>
    <row r="20" spans="2:15" ht="15" thickBot="1" x14ac:dyDescent="0.35">
      <c r="B20" s="47" t="s">
        <v>216</v>
      </c>
      <c r="C20" s="73">
        <v>3745</v>
      </c>
      <c r="D20" s="73">
        <v>3745</v>
      </c>
      <c r="E20" s="73">
        <v>3745</v>
      </c>
      <c r="F20" s="73">
        <v>3745</v>
      </c>
      <c r="G20" s="73">
        <v>3370.5</v>
      </c>
      <c r="H20" s="73">
        <v>3745</v>
      </c>
      <c r="I20" s="73">
        <v>3033.4500000000003</v>
      </c>
      <c r="J20" s="73">
        <v>3745</v>
      </c>
      <c r="K20" s="69" t="s">
        <v>189</v>
      </c>
      <c r="L20" s="69">
        <v>6</v>
      </c>
      <c r="M20" s="81"/>
      <c r="N20" s="81"/>
      <c r="O20" s="88"/>
    </row>
    <row r="21" spans="2:15" ht="15" thickBot="1" x14ac:dyDescent="0.35">
      <c r="B21" s="47" t="s">
        <v>80</v>
      </c>
      <c r="C21" s="69" t="s">
        <v>40</v>
      </c>
      <c r="D21" s="69" t="s">
        <v>40</v>
      </c>
      <c r="E21" s="69" t="s">
        <v>40</v>
      </c>
      <c r="F21" s="69" t="s">
        <v>40</v>
      </c>
      <c r="G21" s="69" t="s">
        <v>40</v>
      </c>
      <c r="H21" s="69" t="s">
        <v>40</v>
      </c>
      <c r="I21" s="69" t="s">
        <v>40</v>
      </c>
      <c r="J21" s="69" t="s">
        <v>40</v>
      </c>
      <c r="K21" s="69" t="s">
        <v>190</v>
      </c>
      <c r="L21" s="69"/>
    </row>
    <row r="22" spans="2:15" ht="15" thickBot="1" x14ac:dyDescent="0.35">
      <c r="B22" s="47" t="s">
        <v>81</v>
      </c>
      <c r="C22" s="69" t="s">
        <v>40</v>
      </c>
      <c r="D22" s="69" t="s">
        <v>40</v>
      </c>
      <c r="E22" s="69" t="s">
        <v>40</v>
      </c>
      <c r="F22" s="69" t="s">
        <v>40</v>
      </c>
      <c r="G22" s="69" t="s">
        <v>40</v>
      </c>
      <c r="H22" s="69" t="s">
        <v>40</v>
      </c>
      <c r="I22" s="69" t="s">
        <v>40</v>
      </c>
      <c r="J22" s="69" t="s">
        <v>40</v>
      </c>
      <c r="K22" s="69" t="s">
        <v>190</v>
      </c>
      <c r="L22" s="69"/>
    </row>
    <row r="23" spans="2:15" ht="15" thickBot="1" x14ac:dyDescent="0.35">
      <c r="B23" s="47" t="s">
        <v>82</v>
      </c>
      <c r="C23" s="69">
        <v>36</v>
      </c>
      <c r="D23" s="69">
        <v>36</v>
      </c>
      <c r="E23" s="69">
        <v>36</v>
      </c>
      <c r="F23" s="69">
        <v>36</v>
      </c>
      <c r="G23" s="69">
        <v>32</v>
      </c>
      <c r="H23" s="69">
        <v>36</v>
      </c>
      <c r="I23" s="73">
        <v>28.8</v>
      </c>
      <c r="J23" s="69">
        <v>36</v>
      </c>
      <c r="K23" s="69" t="s">
        <v>190</v>
      </c>
      <c r="L23" s="69">
        <v>6</v>
      </c>
      <c r="M23" s="86"/>
    </row>
    <row r="24" spans="2:15" ht="15" thickBot="1" x14ac:dyDescent="0.35">
      <c r="B24" s="47" t="s">
        <v>83</v>
      </c>
      <c r="C24" s="69">
        <v>36</v>
      </c>
      <c r="D24" s="69">
        <v>36</v>
      </c>
      <c r="E24" s="69">
        <v>36</v>
      </c>
      <c r="F24" s="69">
        <v>36</v>
      </c>
      <c r="G24" s="69">
        <v>32</v>
      </c>
      <c r="H24" s="69">
        <v>36</v>
      </c>
      <c r="I24" s="73">
        <v>28.8</v>
      </c>
      <c r="J24" s="69">
        <v>36</v>
      </c>
      <c r="K24" s="69" t="s">
        <v>190</v>
      </c>
      <c r="L24" s="69">
        <v>6</v>
      </c>
      <c r="M24" s="86"/>
    </row>
    <row r="25" spans="2:15" ht="15" thickBot="1" x14ac:dyDescent="0.35">
      <c r="B25" s="47" t="s">
        <v>84</v>
      </c>
      <c r="C25" s="69">
        <v>41</v>
      </c>
      <c r="D25" s="69">
        <v>41</v>
      </c>
      <c r="E25" s="69">
        <v>41</v>
      </c>
      <c r="F25" s="69">
        <v>41</v>
      </c>
      <c r="G25" s="69">
        <v>37</v>
      </c>
      <c r="H25" s="69">
        <v>41</v>
      </c>
      <c r="I25" s="73">
        <v>33.300000000000004</v>
      </c>
      <c r="J25" s="69">
        <v>41</v>
      </c>
      <c r="K25" s="69" t="s">
        <v>190</v>
      </c>
      <c r="L25" s="69">
        <v>6</v>
      </c>
    </row>
    <row r="26" spans="2:15" ht="15" thickBot="1" x14ac:dyDescent="0.35">
      <c r="B26" s="47" t="s">
        <v>85</v>
      </c>
      <c r="C26" s="69">
        <v>88</v>
      </c>
      <c r="D26" s="69">
        <v>88</v>
      </c>
      <c r="E26" s="69">
        <v>88</v>
      </c>
      <c r="F26" s="69">
        <v>88</v>
      </c>
      <c r="G26" s="69">
        <v>85</v>
      </c>
      <c r="H26" s="69">
        <v>88</v>
      </c>
      <c r="I26" s="73">
        <v>76.5</v>
      </c>
      <c r="J26" s="69">
        <v>88</v>
      </c>
      <c r="K26" s="69" t="s">
        <v>190</v>
      </c>
      <c r="L26" s="69">
        <v>6</v>
      </c>
      <c r="M26" s="87"/>
    </row>
    <row r="27" spans="2:15" ht="15" thickBot="1" x14ac:dyDescent="0.35">
      <c r="B27" s="47" t="s">
        <v>86</v>
      </c>
      <c r="C27" s="69" t="s">
        <v>40</v>
      </c>
      <c r="D27" s="69" t="s">
        <v>40</v>
      </c>
      <c r="E27" s="69" t="s">
        <v>40</v>
      </c>
      <c r="F27" s="69" t="s">
        <v>40</v>
      </c>
      <c r="G27" s="69" t="s">
        <v>40</v>
      </c>
      <c r="H27" s="69" t="s">
        <v>40</v>
      </c>
      <c r="I27" s="69" t="s">
        <v>40</v>
      </c>
      <c r="J27" s="69" t="s">
        <v>40</v>
      </c>
      <c r="K27" s="69" t="s">
        <v>190</v>
      </c>
      <c r="L27" s="69"/>
    </row>
    <row r="28" spans="2:15" ht="15" thickBot="1" x14ac:dyDescent="0.35">
      <c r="B28" s="47" t="s">
        <v>191</v>
      </c>
      <c r="C28" s="69">
        <v>11500</v>
      </c>
      <c r="D28" s="69">
        <v>11500</v>
      </c>
      <c r="E28" s="69">
        <v>11500</v>
      </c>
      <c r="F28" s="69">
        <v>11500</v>
      </c>
      <c r="G28" s="73">
        <v>10994</v>
      </c>
      <c r="H28" s="69">
        <v>11500</v>
      </c>
      <c r="I28" s="73">
        <v>10510.263999999999</v>
      </c>
      <c r="J28" s="69">
        <v>11500</v>
      </c>
      <c r="K28" s="69" t="s">
        <v>192</v>
      </c>
      <c r="L28" s="69">
        <v>6</v>
      </c>
    </row>
    <row r="29" spans="2:15" ht="15" thickBot="1" x14ac:dyDescent="0.35">
      <c r="B29" s="47" t="s">
        <v>110</v>
      </c>
      <c r="C29" s="69">
        <v>38000</v>
      </c>
      <c r="D29" s="69">
        <v>38000</v>
      </c>
      <c r="E29" s="69">
        <v>38000</v>
      </c>
      <c r="F29" s="69">
        <v>38000</v>
      </c>
      <c r="G29" s="69">
        <v>36328</v>
      </c>
      <c r="H29" s="69">
        <v>38000</v>
      </c>
      <c r="I29" s="73">
        <v>34729.567999999999</v>
      </c>
      <c r="J29" s="69">
        <v>38000</v>
      </c>
      <c r="K29" s="69" t="s">
        <v>64</v>
      </c>
      <c r="L29" s="69">
        <v>6</v>
      </c>
    </row>
    <row r="30" spans="2:15" ht="15" thickBot="1" x14ac:dyDescent="0.35">
      <c r="B30" s="47" t="s">
        <v>109</v>
      </c>
      <c r="C30" s="69" t="s">
        <v>40</v>
      </c>
      <c r="D30" s="69" t="s">
        <v>40</v>
      </c>
      <c r="E30" s="69" t="s">
        <v>40</v>
      </c>
      <c r="F30" s="69" t="s">
        <v>40</v>
      </c>
      <c r="G30" s="69" t="s">
        <v>40</v>
      </c>
      <c r="H30" s="69" t="s">
        <v>40</v>
      </c>
      <c r="I30" s="69" t="s">
        <v>40</v>
      </c>
      <c r="J30" s="69" t="s">
        <v>40</v>
      </c>
      <c r="K30" s="69"/>
      <c r="L30" s="69"/>
      <c r="M30" s="81"/>
    </row>
    <row r="31" spans="2:15" ht="15" thickBot="1" x14ac:dyDescent="0.35">
      <c r="B31" s="47" t="s">
        <v>193</v>
      </c>
      <c r="C31" s="70">
        <v>0.8</v>
      </c>
      <c r="D31" s="70">
        <v>0.8</v>
      </c>
      <c r="E31" s="70">
        <v>0.8</v>
      </c>
      <c r="F31" s="70">
        <v>0.8</v>
      </c>
      <c r="G31" s="70">
        <v>0.78</v>
      </c>
      <c r="H31" s="70">
        <v>0.8</v>
      </c>
      <c r="I31" s="70">
        <v>0.78</v>
      </c>
      <c r="J31" s="70">
        <v>0.8</v>
      </c>
      <c r="K31" s="69" t="s">
        <v>165</v>
      </c>
      <c r="L31" s="69">
        <v>6</v>
      </c>
    </row>
    <row r="32" spans="2:15" ht="15" thickBot="1" x14ac:dyDescent="0.35">
      <c r="B32" s="47" t="s">
        <v>194</v>
      </c>
      <c r="C32" s="70">
        <v>0.2</v>
      </c>
      <c r="D32" s="70">
        <v>0.2</v>
      </c>
      <c r="E32" s="70">
        <v>0.2</v>
      </c>
      <c r="F32" s="70">
        <v>0.2</v>
      </c>
      <c r="G32" s="70">
        <v>0.22</v>
      </c>
      <c r="H32" s="70">
        <v>0.2</v>
      </c>
      <c r="I32" s="70">
        <v>0.22</v>
      </c>
      <c r="J32" s="70">
        <v>0.2</v>
      </c>
      <c r="K32" s="69" t="s">
        <v>165</v>
      </c>
      <c r="L32" s="69">
        <v>6</v>
      </c>
    </row>
    <row r="33" spans="1:12" ht="15" thickBot="1" x14ac:dyDescent="0.35">
      <c r="B33" s="47" t="s">
        <v>195</v>
      </c>
      <c r="C33" s="70">
        <v>0.14000000000000001</v>
      </c>
      <c r="D33" s="70">
        <v>0.14000000000000001</v>
      </c>
      <c r="E33" s="70">
        <v>0.14000000000000001</v>
      </c>
      <c r="F33" s="70">
        <v>0.14000000000000001</v>
      </c>
      <c r="G33" s="70">
        <v>0.13</v>
      </c>
      <c r="H33" s="70">
        <v>0.14000000000000001</v>
      </c>
      <c r="I33" s="70">
        <v>0.13</v>
      </c>
      <c r="J33" s="70">
        <v>0.14000000000000001</v>
      </c>
      <c r="K33" s="69" t="s">
        <v>165</v>
      </c>
      <c r="L33" s="69">
        <v>6</v>
      </c>
    </row>
    <row r="34" spans="1:12" ht="15" thickBot="1" x14ac:dyDescent="0.35">
      <c r="B34" s="47" t="s">
        <v>196</v>
      </c>
      <c r="C34" s="70">
        <v>0.86</v>
      </c>
      <c r="D34" s="70">
        <v>0.86</v>
      </c>
      <c r="E34" s="70">
        <v>0.86</v>
      </c>
      <c r="F34" s="70">
        <v>0.86</v>
      </c>
      <c r="G34" s="70">
        <v>0.87</v>
      </c>
      <c r="H34" s="70">
        <v>0.86</v>
      </c>
      <c r="I34" s="70">
        <v>0.87</v>
      </c>
      <c r="J34" s="70">
        <v>0.86</v>
      </c>
      <c r="K34" s="69" t="s">
        <v>165</v>
      </c>
      <c r="L34" s="69">
        <v>6</v>
      </c>
    </row>
    <row r="35" spans="1:12" ht="15" thickBot="1" x14ac:dyDescent="0.35">
      <c r="B35" s="47" t="s">
        <v>12</v>
      </c>
      <c r="C35" s="73">
        <v>1358.2776315789476</v>
      </c>
      <c r="D35" s="73">
        <v>1339.2617447368423</v>
      </c>
      <c r="E35" s="73">
        <v>1320.5120803105265</v>
      </c>
      <c r="F35" s="73">
        <v>1302.024911186179</v>
      </c>
      <c r="G35" s="73">
        <v>1333.8286342105266</v>
      </c>
      <c r="H35" s="73">
        <v>1358.2776315789476</v>
      </c>
      <c r="I35" s="73">
        <v>1286.2429638564317</v>
      </c>
      <c r="J35" s="73">
        <v>1358.2776315789476</v>
      </c>
      <c r="K35" s="69" t="s">
        <v>167</v>
      </c>
      <c r="L35" s="69">
        <v>7</v>
      </c>
    </row>
    <row r="36" spans="1:12" ht="15" thickBot="1" x14ac:dyDescent="0.35">
      <c r="B36" s="47" t="s">
        <v>26</v>
      </c>
      <c r="C36" s="69" t="s">
        <v>40</v>
      </c>
      <c r="D36" s="69" t="s">
        <v>40</v>
      </c>
      <c r="E36" s="69" t="s">
        <v>40</v>
      </c>
      <c r="F36" s="69" t="s">
        <v>40</v>
      </c>
      <c r="G36" s="69" t="s">
        <v>40</v>
      </c>
      <c r="H36" s="69" t="s">
        <v>40</v>
      </c>
      <c r="I36" s="69" t="s">
        <v>40</v>
      </c>
      <c r="J36" s="69" t="s">
        <v>40</v>
      </c>
      <c r="K36" s="69" t="s">
        <v>169</v>
      </c>
      <c r="L36" s="69"/>
    </row>
    <row r="37" spans="1:12" ht="15" thickBot="1" x14ac:dyDescent="0.35">
      <c r="B37" s="74"/>
      <c r="C37" s="69"/>
      <c r="D37" s="69"/>
      <c r="E37" s="69"/>
      <c r="F37" s="69"/>
      <c r="G37" s="69"/>
      <c r="H37" s="69"/>
      <c r="I37" s="69"/>
      <c r="J37" s="69"/>
      <c r="K37" s="69"/>
      <c r="L37" s="69"/>
    </row>
    <row r="38" spans="1:12" ht="15" thickBot="1" x14ac:dyDescent="0.35">
      <c r="B38" s="63" t="s">
        <v>22</v>
      </c>
      <c r="C38" s="69"/>
      <c r="D38" s="69"/>
      <c r="E38" s="69"/>
      <c r="F38" s="69"/>
      <c r="G38" s="69"/>
      <c r="H38" s="69"/>
      <c r="I38" s="69"/>
      <c r="J38" s="69"/>
      <c r="K38" s="69"/>
      <c r="L38" s="69"/>
    </row>
    <row r="39" spans="1:12" ht="15" thickBot="1" x14ac:dyDescent="0.35">
      <c r="B39" s="74"/>
      <c r="C39" s="69"/>
      <c r="D39" s="69"/>
      <c r="E39" s="69"/>
      <c r="F39" s="69"/>
      <c r="G39" s="69"/>
      <c r="H39" s="69"/>
      <c r="I39" s="69"/>
      <c r="J39" s="69"/>
      <c r="K39" s="69"/>
      <c r="L39" s="69"/>
    </row>
    <row r="40" spans="1:12" ht="15" thickBot="1" x14ac:dyDescent="0.35">
      <c r="B40" s="57"/>
      <c r="C40" s="69"/>
      <c r="D40" s="69"/>
      <c r="E40" s="69"/>
      <c r="F40" s="69"/>
      <c r="G40" s="69"/>
      <c r="H40" s="69"/>
      <c r="I40" s="69"/>
      <c r="J40" s="69"/>
      <c r="K40" s="69"/>
      <c r="L40" s="69"/>
    </row>
    <row r="41" spans="1:12" x14ac:dyDescent="0.3">
      <c r="B41" s="75"/>
      <c r="C41" s="76"/>
      <c r="D41" s="76"/>
      <c r="E41" s="76"/>
      <c r="F41" s="76"/>
      <c r="G41" s="76"/>
      <c r="H41" s="76"/>
      <c r="I41" s="76"/>
      <c r="J41" s="76"/>
      <c r="K41" s="76"/>
      <c r="L41" s="76"/>
    </row>
    <row r="42" spans="1:12" x14ac:dyDescent="0.3">
      <c r="B42" s="3" t="s">
        <v>21</v>
      </c>
    </row>
    <row r="43" spans="1:12" x14ac:dyDescent="0.3">
      <c r="A43" s="1">
        <v>1</v>
      </c>
      <c r="B43" s="77" t="s">
        <v>197</v>
      </c>
    </row>
    <row r="44" spans="1:12" x14ac:dyDescent="0.3">
      <c r="A44" s="1">
        <v>2</v>
      </c>
      <c r="B44" s="77" t="s">
        <v>198</v>
      </c>
    </row>
    <row r="45" spans="1:12" x14ac:dyDescent="0.3">
      <c r="A45" s="1">
        <v>3</v>
      </c>
      <c r="B45" s="77" t="s">
        <v>149</v>
      </c>
    </row>
    <row r="46" spans="1:12" x14ac:dyDescent="0.3">
      <c r="A46" s="1">
        <v>4</v>
      </c>
      <c r="B46" s="77" t="s">
        <v>199</v>
      </c>
    </row>
    <row r="47" spans="1:12" x14ac:dyDescent="0.3">
      <c r="A47" s="1">
        <v>5</v>
      </c>
      <c r="B47" s="77" t="s">
        <v>200</v>
      </c>
    </row>
    <row r="48" spans="1:12" x14ac:dyDescent="0.3">
      <c r="A48" s="1">
        <v>6</v>
      </c>
      <c r="B48" s="77" t="s">
        <v>151</v>
      </c>
    </row>
    <row r="49" spans="1:13" x14ac:dyDescent="0.3">
      <c r="A49" s="1">
        <v>7</v>
      </c>
      <c r="B49" s="77" t="s">
        <v>154</v>
      </c>
    </row>
    <row r="51" spans="1:13" x14ac:dyDescent="0.3">
      <c r="B51" s="3" t="s">
        <v>13</v>
      </c>
      <c r="C51" s="2"/>
      <c r="D51" s="77"/>
      <c r="E51" s="2"/>
      <c r="F51" s="2"/>
      <c r="G51" s="2"/>
      <c r="H51" s="2"/>
      <c r="I51" s="2"/>
      <c r="J51" s="2"/>
      <c r="K51" s="2"/>
      <c r="L51" s="2"/>
      <c r="M51" s="2"/>
    </row>
    <row r="52" spans="1:13" ht="24.75" customHeight="1" x14ac:dyDescent="0.3">
      <c r="A52" s="1" t="s">
        <v>14</v>
      </c>
      <c r="B52" s="141" t="s">
        <v>201</v>
      </c>
      <c r="C52" s="141"/>
      <c r="D52" s="141"/>
      <c r="E52" s="141"/>
      <c r="F52" s="141"/>
      <c r="G52" s="141"/>
      <c r="H52" s="141"/>
      <c r="I52" s="141"/>
      <c r="J52" s="141"/>
      <c r="K52" s="141"/>
      <c r="L52" s="141"/>
      <c r="M52" s="141"/>
    </row>
    <row r="53" spans="1:13" ht="24.75" customHeight="1" x14ac:dyDescent="0.3">
      <c r="A53" s="1" t="s">
        <v>15</v>
      </c>
      <c r="B53" s="157" t="s">
        <v>202</v>
      </c>
      <c r="C53" s="157"/>
      <c r="D53" s="157"/>
      <c r="E53" s="157"/>
      <c r="F53" s="157"/>
      <c r="G53" s="157"/>
      <c r="H53" s="157"/>
      <c r="I53" s="157"/>
      <c r="J53" s="157"/>
      <c r="K53" s="157"/>
      <c r="L53" s="157"/>
      <c r="M53" s="157"/>
    </row>
    <row r="54" spans="1:13" ht="24" customHeight="1" x14ac:dyDescent="0.3">
      <c r="A54" s="1" t="s">
        <v>16</v>
      </c>
      <c r="B54" s="157" t="s">
        <v>203</v>
      </c>
      <c r="C54" s="157"/>
      <c r="D54" s="157"/>
      <c r="E54" s="157"/>
      <c r="F54" s="157"/>
      <c r="G54" s="157"/>
      <c r="H54" s="157"/>
      <c r="I54" s="157"/>
      <c r="J54" s="157"/>
      <c r="K54" s="157"/>
      <c r="L54" s="157"/>
      <c r="M54" s="157"/>
    </row>
    <row r="55" spans="1:13" ht="35.25" customHeight="1" x14ac:dyDescent="0.3">
      <c r="A55" s="1" t="s">
        <v>17</v>
      </c>
      <c r="B55" s="157" t="s">
        <v>231</v>
      </c>
      <c r="C55" s="157"/>
      <c r="D55" s="157"/>
      <c r="E55" s="157"/>
      <c r="F55" s="157"/>
      <c r="G55" s="157"/>
      <c r="H55" s="157"/>
      <c r="I55" s="157"/>
      <c r="J55" s="157"/>
      <c r="K55" s="157"/>
      <c r="L55" s="157"/>
      <c r="M55" s="157"/>
    </row>
    <row r="56" spans="1:13" ht="73.5" customHeight="1" x14ac:dyDescent="0.3">
      <c r="A56" s="1" t="s">
        <v>18</v>
      </c>
      <c r="B56" s="157" t="s">
        <v>205</v>
      </c>
      <c r="C56" s="158"/>
      <c r="D56" s="158"/>
      <c r="E56" s="158"/>
      <c r="F56" s="158"/>
      <c r="G56" s="158"/>
      <c r="H56" s="158"/>
      <c r="I56" s="158"/>
      <c r="J56" s="158"/>
      <c r="K56" s="158"/>
      <c r="L56" s="158"/>
      <c r="M56" s="158"/>
    </row>
    <row r="57" spans="1:13" ht="38.25" customHeight="1" x14ac:dyDescent="0.3">
      <c r="A57" s="1" t="s">
        <v>19</v>
      </c>
      <c r="B57" s="141" t="s">
        <v>161</v>
      </c>
      <c r="C57" s="141"/>
      <c r="D57" s="141"/>
      <c r="E57" s="141"/>
      <c r="F57" s="141"/>
      <c r="G57" s="141"/>
      <c r="H57" s="141"/>
      <c r="I57" s="141"/>
      <c r="J57" s="141"/>
      <c r="K57" s="141"/>
      <c r="L57" s="141"/>
      <c r="M57" s="141"/>
    </row>
    <row r="58" spans="1:13" ht="38.25" customHeight="1" x14ac:dyDescent="0.3">
      <c r="A58" s="1" t="s">
        <v>43</v>
      </c>
      <c r="B58" s="157" t="s">
        <v>206</v>
      </c>
      <c r="C58" s="158"/>
      <c r="D58" s="158"/>
      <c r="E58" s="158"/>
      <c r="F58" s="158"/>
      <c r="G58" s="158"/>
      <c r="H58" s="158"/>
      <c r="I58" s="158"/>
      <c r="J58" s="158"/>
      <c r="K58" s="158"/>
      <c r="L58" s="158"/>
      <c r="M58" s="158"/>
    </row>
    <row r="59" spans="1:13" ht="62.25" customHeight="1" x14ac:dyDescent="0.3">
      <c r="A59" s="1" t="s">
        <v>55</v>
      </c>
      <c r="B59" s="159" t="s">
        <v>207</v>
      </c>
      <c r="C59" s="159"/>
      <c r="D59" s="159"/>
      <c r="E59" s="159"/>
      <c r="F59" s="159"/>
      <c r="G59" s="159"/>
      <c r="H59" s="159"/>
      <c r="I59" s="159"/>
      <c r="J59" s="159"/>
      <c r="K59" s="159"/>
      <c r="L59" s="159"/>
      <c r="M59" s="159"/>
    </row>
    <row r="60" spans="1:13" ht="38.25" customHeight="1" x14ac:dyDescent="0.3">
      <c r="A60" s="1" t="s">
        <v>59</v>
      </c>
      <c r="B60" s="141" t="s">
        <v>220</v>
      </c>
      <c r="C60" s="141"/>
      <c r="D60" s="141"/>
      <c r="E60" s="141"/>
      <c r="F60" s="141"/>
      <c r="G60" s="141"/>
      <c r="H60" s="141"/>
      <c r="I60" s="141"/>
      <c r="J60" s="141"/>
      <c r="K60" s="141"/>
      <c r="L60" s="141"/>
      <c r="M60" s="141"/>
    </row>
    <row r="61" spans="1:13" ht="63" customHeight="1" x14ac:dyDescent="0.3">
      <c r="A61" s="1" t="s">
        <v>64</v>
      </c>
      <c r="B61" s="157" t="s">
        <v>221</v>
      </c>
      <c r="C61" s="157"/>
      <c r="D61" s="157"/>
      <c r="E61" s="157"/>
      <c r="F61" s="157"/>
      <c r="G61" s="157"/>
      <c r="H61" s="157"/>
      <c r="I61" s="157"/>
      <c r="J61" s="157"/>
      <c r="K61" s="157"/>
      <c r="L61" s="157"/>
      <c r="M61" s="157"/>
    </row>
    <row r="62" spans="1:13" ht="39" customHeight="1" x14ac:dyDescent="0.3">
      <c r="A62" s="1" t="s">
        <v>165</v>
      </c>
      <c r="B62" s="157" t="s">
        <v>232</v>
      </c>
      <c r="C62" s="157"/>
      <c r="D62" s="157"/>
      <c r="E62" s="157"/>
      <c r="F62" s="157"/>
      <c r="G62" s="157"/>
      <c r="H62" s="157"/>
      <c r="I62" s="157"/>
      <c r="J62" s="157"/>
      <c r="K62" s="157"/>
      <c r="L62" s="157"/>
      <c r="M62" s="157"/>
    </row>
    <row r="63" spans="1:13" ht="37.5" customHeight="1" x14ac:dyDescent="0.3">
      <c r="A63" s="1" t="s">
        <v>167</v>
      </c>
      <c r="B63" s="141" t="s">
        <v>211</v>
      </c>
      <c r="C63" s="141"/>
      <c r="D63" s="141"/>
      <c r="E63" s="141"/>
      <c r="F63" s="141"/>
      <c r="G63" s="141"/>
      <c r="H63" s="141"/>
      <c r="I63" s="141"/>
      <c r="J63" s="141"/>
      <c r="K63" s="141"/>
      <c r="L63" s="141"/>
      <c r="M63" s="141"/>
    </row>
    <row r="64" spans="1:13" x14ac:dyDescent="0.3">
      <c r="A64" s="1" t="s">
        <v>169</v>
      </c>
      <c r="B64" s="141" t="s">
        <v>223</v>
      </c>
      <c r="C64" s="153"/>
      <c r="D64" s="153"/>
      <c r="E64" s="153"/>
      <c r="F64" s="153"/>
      <c r="G64" s="153"/>
      <c r="H64" s="153"/>
      <c r="I64" s="153"/>
      <c r="J64" s="153"/>
      <c r="K64" s="153"/>
      <c r="L64" s="153"/>
      <c r="M64" s="153"/>
    </row>
    <row r="65" spans="1:13" x14ac:dyDescent="0.3">
      <c r="A65" s="1" t="s">
        <v>181</v>
      </c>
      <c r="B65" s="141" t="s">
        <v>213</v>
      </c>
      <c r="C65" s="153"/>
      <c r="D65" s="153"/>
      <c r="E65" s="153"/>
      <c r="F65" s="153"/>
      <c r="G65" s="153"/>
      <c r="H65" s="153"/>
      <c r="I65" s="153"/>
      <c r="J65" s="153"/>
      <c r="K65" s="153"/>
      <c r="L65" s="153"/>
      <c r="M65" s="153"/>
    </row>
    <row r="66" spans="1:13" x14ac:dyDescent="0.3">
      <c r="A66" s="1"/>
      <c r="M66" s="49"/>
    </row>
    <row r="67" spans="1:13" x14ac:dyDescent="0.3">
      <c r="A67" s="1"/>
      <c r="B67" s="157"/>
      <c r="C67" s="158"/>
      <c r="D67" s="158"/>
      <c r="E67" s="158"/>
      <c r="F67" s="158"/>
      <c r="G67" s="158"/>
      <c r="H67" s="158"/>
      <c r="I67" s="158"/>
      <c r="J67" s="158"/>
      <c r="K67" s="158"/>
      <c r="L67" s="158"/>
      <c r="M67" s="49"/>
    </row>
    <row r="68" spans="1:13" x14ac:dyDescent="0.3">
      <c r="A68" s="1"/>
      <c r="B68" s="157"/>
      <c r="C68" s="158"/>
      <c r="D68" s="158"/>
      <c r="E68" s="158"/>
      <c r="F68" s="158"/>
      <c r="G68" s="158"/>
      <c r="H68" s="158"/>
      <c r="I68" s="158"/>
      <c r="J68" s="158"/>
      <c r="K68" s="158"/>
      <c r="L68" s="158"/>
      <c r="M68" s="49"/>
    </row>
    <row r="69" spans="1:13" x14ac:dyDescent="0.3">
      <c r="A69" s="1"/>
      <c r="B69" s="157"/>
      <c r="C69" s="158"/>
      <c r="D69" s="158"/>
      <c r="E69" s="158"/>
      <c r="F69" s="158"/>
      <c r="G69" s="158"/>
      <c r="H69" s="158"/>
      <c r="I69" s="158"/>
      <c r="J69" s="158"/>
      <c r="K69" s="158"/>
      <c r="L69" s="158"/>
      <c r="M69" s="158"/>
    </row>
    <row r="70" spans="1:13" x14ac:dyDescent="0.3">
      <c r="B70" s="157"/>
      <c r="C70" s="158"/>
      <c r="D70" s="158"/>
      <c r="E70" s="158"/>
      <c r="F70" s="158"/>
      <c r="G70" s="158"/>
      <c r="H70" s="158"/>
      <c r="I70" s="158"/>
      <c r="J70" s="158"/>
      <c r="K70" s="158"/>
      <c r="L70" s="158"/>
      <c r="M70" s="158"/>
    </row>
    <row r="72" spans="1:13" x14ac:dyDescent="0.3">
      <c r="A72" s="82"/>
    </row>
    <row r="73" spans="1:13" x14ac:dyDescent="0.3">
      <c r="A73" s="83"/>
      <c r="B73" s="141"/>
      <c r="C73" s="141"/>
      <c r="D73" s="141"/>
      <c r="E73" s="141"/>
      <c r="F73" s="141"/>
      <c r="G73" s="141"/>
      <c r="H73" s="141"/>
      <c r="I73" s="141"/>
      <c r="J73" s="141"/>
      <c r="K73" s="141"/>
      <c r="L73" s="141"/>
      <c r="M73" s="141"/>
    </row>
  </sheetData>
  <mergeCells count="29">
    <mergeCell ref="B73:M73"/>
    <mergeCell ref="B64:M64"/>
    <mergeCell ref="B65:M65"/>
    <mergeCell ref="B67:L67"/>
    <mergeCell ref="B68:L68"/>
    <mergeCell ref="B69:M69"/>
    <mergeCell ref="B70:M70"/>
    <mergeCell ref="B63:M63"/>
    <mergeCell ref="B52:M52"/>
    <mergeCell ref="B53:M53"/>
    <mergeCell ref="B54:M54"/>
    <mergeCell ref="B55:M55"/>
    <mergeCell ref="B56:M56"/>
    <mergeCell ref="B57:M57"/>
    <mergeCell ref="B58:M58"/>
    <mergeCell ref="B59:M59"/>
    <mergeCell ref="B60:M60"/>
    <mergeCell ref="B61:M61"/>
    <mergeCell ref="B62:M62"/>
    <mergeCell ref="C2:L2"/>
    <mergeCell ref="B3:B4"/>
    <mergeCell ref="C3:C4"/>
    <mergeCell ref="D3:D4"/>
    <mergeCell ref="E3:E4"/>
    <mergeCell ref="F3:F4"/>
    <mergeCell ref="G3:H4"/>
    <mergeCell ref="I3:J4"/>
    <mergeCell ref="K3:K4"/>
    <mergeCell ref="L3:L4"/>
  </mergeCells>
  <hyperlinks>
    <hyperlink ref="C2" location="INDEX" display="Energy Transport Electricity Distribution, New developed area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62"/>
  <sheetViews>
    <sheetView zoomScaleNormal="100" workbookViewId="0">
      <selection activeCell="D18" sqref="D18"/>
    </sheetView>
  </sheetViews>
  <sheetFormatPr defaultColWidth="9.109375" defaultRowHeight="14.4" x14ac:dyDescent="0.3"/>
  <cols>
    <col min="1" max="1" width="2.33203125" style="4" bestFit="1" customWidth="1"/>
    <col min="2" max="2" width="42" style="4" customWidth="1"/>
    <col min="3" max="3" width="9.109375" style="89"/>
    <col min="4" max="6" width="9.109375" style="4"/>
    <col min="7" max="8" width="10" style="4" bestFit="1" customWidth="1"/>
    <col min="9" max="17" width="9.109375" style="4"/>
    <col min="18" max="18" width="30.88671875" style="4" customWidth="1"/>
    <col min="19" max="19" width="18.5546875" style="4" customWidth="1"/>
    <col min="20" max="20" width="14.44140625" style="4" customWidth="1"/>
    <col min="21" max="21" width="10.33203125" style="4" customWidth="1"/>
    <col min="22" max="22" width="34.5546875" style="4" customWidth="1"/>
    <col min="23" max="23" width="45.88671875" style="4" customWidth="1"/>
    <col min="24" max="16384" width="9.109375" style="4"/>
  </cols>
  <sheetData>
    <row r="1" spans="2:18" ht="39" customHeight="1" thickBot="1" x14ac:dyDescent="0.35">
      <c r="B1" s="53" t="s">
        <v>251</v>
      </c>
    </row>
    <row r="2" spans="2:18" ht="30" customHeight="1" thickBot="1" x14ac:dyDescent="0.35">
      <c r="B2" s="5" t="s">
        <v>0</v>
      </c>
      <c r="C2" s="142" t="s">
        <v>250</v>
      </c>
      <c r="D2" s="160"/>
      <c r="E2" s="160"/>
      <c r="F2" s="160"/>
      <c r="G2" s="160"/>
      <c r="H2" s="160"/>
      <c r="I2" s="160"/>
      <c r="J2" s="160"/>
      <c r="K2" s="160"/>
      <c r="L2" s="161"/>
      <c r="N2" s="97"/>
    </row>
    <row r="3" spans="2:18" x14ac:dyDescent="0.3">
      <c r="B3" s="162"/>
      <c r="C3" s="164">
        <v>2015</v>
      </c>
      <c r="D3" s="164">
        <v>2020</v>
      </c>
      <c r="E3" s="164">
        <v>2030</v>
      </c>
      <c r="F3" s="164">
        <v>2050</v>
      </c>
      <c r="G3" s="166" t="s">
        <v>1</v>
      </c>
      <c r="H3" s="167"/>
      <c r="I3" s="166" t="s">
        <v>2</v>
      </c>
      <c r="J3" s="167"/>
      <c r="K3" s="164" t="s">
        <v>3</v>
      </c>
      <c r="L3" s="164" t="s">
        <v>4</v>
      </c>
      <c r="N3" s="95"/>
      <c r="R3" s="95"/>
    </row>
    <row r="4" spans="2:18" ht="15" thickBot="1" x14ac:dyDescent="0.35">
      <c r="B4" s="163"/>
      <c r="C4" s="165"/>
      <c r="D4" s="165"/>
      <c r="E4" s="165"/>
      <c r="F4" s="165"/>
      <c r="G4" s="168"/>
      <c r="H4" s="169"/>
      <c r="I4" s="168"/>
      <c r="J4" s="169"/>
      <c r="K4" s="165"/>
      <c r="L4" s="165"/>
      <c r="R4" s="95"/>
    </row>
    <row r="5" spans="2:18" ht="15" thickBot="1" x14ac:dyDescent="0.35">
      <c r="B5" s="6" t="s">
        <v>5</v>
      </c>
      <c r="C5" s="7"/>
      <c r="D5" s="7"/>
      <c r="E5" s="7"/>
      <c r="F5" s="7"/>
      <c r="G5" s="8" t="s">
        <v>6</v>
      </c>
      <c r="H5" s="8" t="s">
        <v>7</v>
      </c>
      <c r="I5" s="8" t="s">
        <v>6</v>
      </c>
      <c r="J5" s="8" t="s">
        <v>7</v>
      </c>
      <c r="K5" s="7"/>
      <c r="L5" s="9"/>
      <c r="R5" s="95"/>
    </row>
    <row r="6" spans="2:18" ht="15" thickBot="1" x14ac:dyDescent="0.35">
      <c r="B6" s="51" t="s">
        <v>128</v>
      </c>
      <c r="C6" s="52">
        <v>0.1</v>
      </c>
      <c r="D6" s="52">
        <v>0.1</v>
      </c>
      <c r="E6" s="52">
        <v>0.1</v>
      </c>
      <c r="F6" s="52">
        <v>0.1</v>
      </c>
      <c r="G6" s="52">
        <v>0.01</v>
      </c>
      <c r="H6" s="52">
        <v>0.15</v>
      </c>
      <c r="I6" s="52">
        <v>0.01</v>
      </c>
      <c r="J6" s="52">
        <v>0.15</v>
      </c>
      <c r="K6" s="52" t="s">
        <v>14</v>
      </c>
      <c r="L6" s="52">
        <v>1</v>
      </c>
      <c r="R6" s="95"/>
    </row>
    <row r="7" spans="2:18" ht="15" thickBot="1" x14ac:dyDescent="0.35">
      <c r="B7" s="51" t="s">
        <v>127</v>
      </c>
      <c r="C7" s="52">
        <v>0.1</v>
      </c>
      <c r="D7" s="52">
        <v>0.1</v>
      </c>
      <c r="E7" s="52">
        <v>0.1</v>
      </c>
      <c r="F7" s="52">
        <v>0.1</v>
      </c>
      <c r="G7" s="52">
        <v>0.01</v>
      </c>
      <c r="H7" s="52">
        <v>0.15</v>
      </c>
      <c r="I7" s="52">
        <v>0.01</v>
      </c>
      <c r="J7" s="52">
        <v>0.15</v>
      </c>
      <c r="K7" s="52" t="s">
        <v>14</v>
      </c>
      <c r="L7" s="52"/>
      <c r="R7" s="95"/>
    </row>
    <row r="8" spans="2:18" ht="15" thickBot="1" x14ac:dyDescent="0.35">
      <c r="B8" s="51" t="s">
        <v>126</v>
      </c>
      <c r="C8" s="52">
        <v>0.1</v>
      </c>
      <c r="D8" s="52">
        <v>0.1</v>
      </c>
      <c r="E8" s="52">
        <v>0.1</v>
      </c>
      <c r="F8" s="52">
        <v>0.1</v>
      </c>
      <c r="G8" s="52">
        <v>0.01</v>
      </c>
      <c r="H8" s="52">
        <v>0.15</v>
      </c>
      <c r="I8" s="52">
        <v>0.01</v>
      </c>
      <c r="J8" s="52">
        <v>0.15</v>
      </c>
      <c r="K8" s="52" t="s">
        <v>14</v>
      </c>
      <c r="L8" s="52"/>
      <c r="R8" s="95"/>
    </row>
    <row r="9" spans="2:18" ht="15" thickBot="1" x14ac:dyDescent="0.35">
      <c r="B9" s="51" t="s">
        <v>134</v>
      </c>
      <c r="C9" s="93" t="s">
        <v>247</v>
      </c>
      <c r="D9" s="93" t="s">
        <v>247</v>
      </c>
      <c r="E9" s="93" t="s">
        <v>247</v>
      </c>
      <c r="F9" s="93" t="s">
        <v>247</v>
      </c>
      <c r="G9" s="93" t="s">
        <v>247</v>
      </c>
      <c r="H9" s="93" t="s">
        <v>247</v>
      </c>
      <c r="I9" s="93" t="s">
        <v>247</v>
      </c>
      <c r="J9" s="93" t="s">
        <v>247</v>
      </c>
      <c r="K9" s="52" t="s">
        <v>15</v>
      </c>
      <c r="L9" s="52"/>
      <c r="R9" s="95"/>
    </row>
    <row r="10" spans="2:18" ht="15" thickBot="1" x14ac:dyDescent="0.35">
      <c r="B10" s="51" t="s">
        <v>135</v>
      </c>
      <c r="C10" s="92">
        <v>0.1</v>
      </c>
      <c r="D10" s="92">
        <v>0.1</v>
      </c>
      <c r="E10" s="92">
        <v>0.1</v>
      </c>
      <c r="F10" s="92">
        <v>0.1</v>
      </c>
      <c r="G10" s="52">
        <v>0</v>
      </c>
      <c r="H10" s="52">
        <v>0.12</v>
      </c>
      <c r="I10" s="52">
        <v>0</v>
      </c>
      <c r="J10" s="52">
        <v>0.12</v>
      </c>
      <c r="K10" s="52" t="s">
        <v>16</v>
      </c>
      <c r="L10" s="52">
        <v>2</v>
      </c>
      <c r="R10" s="95"/>
    </row>
    <row r="11" spans="2:18" ht="15" thickBot="1" x14ac:dyDescent="0.35">
      <c r="B11" s="51" t="s">
        <v>122</v>
      </c>
      <c r="C11" s="52">
        <v>5.0000000000000001E-3</v>
      </c>
      <c r="D11" s="52">
        <v>5.0000000000000001E-3</v>
      </c>
      <c r="E11" s="52">
        <v>5.0000000000000001E-3</v>
      </c>
      <c r="F11" s="52">
        <v>5.0000000000000001E-3</v>
      </c>
      <c r="G11" s="96">
        <v>4.2500000000000003E-3</v>
      </c>
      <c r="H11" s="96">
        <v>5.7499999999999999E-3</v>
      </c>
      <c r="I11" s="96">
        <v>4.2500000000000003E-3</v>
      </c>
      <c r="J11" s="96">
        <v>5.7499999999999999E-3</v>
      </c>
      <c r="K11" s="52"/>
      <c r="L11" s="52">
        <v>2</v>
      </c>
      <c r="R11" s="95"/>
    </row>
    <row r="12" spans="2:18" ht="15" thickBot="1" x14ac:dyDescent="0.35">
      <c r="B12" s="51" t="s">
        <v>10</v>
      </c>
      <c r="C12" s="52">
        <v>50</v>
      </c>
      <c r="D12" s="52">
        <v>50</v>
      </c>
      <c r="E12" s="52">
        <v>50</v>
      </c>
      <c r="F12" s="52">
        <v>50</v>
      </c>
      <c r="G12" s="52">
        <v>50</v>
      </c>
      <c r="H12" s="52">
        <v>80</v>
      </c>
      <c r="I12" s="52">
        <v>50</v>
      </c>
      <c r="J12" s="52">
        <v>80</v>
      </c>
      <c r="K12" s="52"/>
      <c r="L12" s="52">
        <v>2</v>
      </c>
      <c r="R12" s="95"/>
    </row>
    <row r="13" spans="2:18" ht="15" thickBot="1" x14ac:dyDescent="0.35">
      <c r="B13" s="51" t="s">
        <v>24</v>
      </c>
      <c r="C13" s="52">
        <v>0.2</v>
      </c>
      <c r="D13" s="52">
        <v>0.2</v>
      </c>
      <c r="E13" s="52">
        <v>0.2</v>
      </c>
      <c r="F13" s="52">
        <v>0.2</v>
      </c>
      <c r="G13" s="52">
        <v>0.05</v>
      </c>
      <c r="H13" s="52">
        <v>0.4</v>
      </c>
      <c r="I13" s="52">
        <v>0.05</v>
      </c>
      <c r="J13" s="52">
        <v>0.4</v>
      </c>
      <c r="K13" s="52"/>
      <c r="L13" s="52">
        <v>2</v>
      </c>
      <c r="N13" s="95"/>
    </row>
    <row r="14" spans="2:18" ht="15" thickBot="1" x14ac:dyDescent="0.35">
      <c r="B14" s="51" t="s">
        <v>25</v>
      </c>
      <c r="C14" s="52">
        <v>1</v>
      </c>
      <c r="D14" s="52">
        <v>1</v>
      </c>
      <c r="E14" s="52">
        <v>1</v>
      </c>
      <c r="F14" s="52">
        <v>1</v>
      </c>
      <c r="G14" s="52">
        <v>0.7</v>
      </c>
      <c r="H14" s="52">
        <v>1.5</v>
      </c>
      <c r="I14" s="52">
        <v>0.7</v>
      </c>
      <c r="J14" s="52">
        <v>1.5</v>
      </c>
      <c r="K14" s="52" t="s">
        <v>17</v>
      </c>
      <c r="L14" s="52">
        <v>2</v>
      </c>
      <c r="N14" s="95"/>
    </row>
    <row r="15" spans="2:18" ht="15" thickBot="1" x14ac:dyDescent="0.35">
      <c r="B15" s="6" t="s">
        <v>8</v>
      </c>
      <c r="C15" s="90"/>
      <c r="D15" s="7"/>
      <c r="E15" s="7"/>
      <c r="F15" s="7"/>
      <c r="G15" s="7"/>
      <c r="H15" s="7"/>
      <c r="I15" s="7"/>
      <c r="J15" s="7"/>
      <c r="K15" s="7"/>
      <c r="L15" s="9"/>
      <c r="N15" s="95"/>
    </row>
    <row r="16" spans="2:18" ht="15" thickBot="1" x14ac:dyDescent="0.35">
      <c r="B16" s="58" t="s">
        <v>118</v>
      </c>
      <c r="C16" s="90"/>
      <c r="D16" s="7"/>
      <c r="E16" s="7"/>
      <c r="F16" s="7"/>
      <c r="G16" s="7"/>
      <c r="H16" s="7"/>
      <c r="I16" s="7"/>
      <c r="J16" s="7"/>
      <c r="K16" s="7"/>
      <c r="L16" s="9"/>
    </row>
    <row r="17" spans="2:12" ht="15" thickBot="1" x14ac:dyDescent="0.35">
      <c r="B17" s="57" t="s">
        <v>117</v>
      </c>
      <c r="C17" s="24">
        <v>10.8</v>
      </c>
      <c r="D17" s="24">
        <v>10.8</v>
      </c>
      <c r="E17" s="24">
        <v>10.8</v>
      </c>
      <c r="F17" s="24">
        <v>10.8</v>
      </c>
      <c r="G17" s="24">
        <v>8.64</v>
      </c>
      <c r="H17" s="24">
        <v>12.96</v>
      </c>
      <c r="I17" s="24">
        <v>8.64</v>
      </c>
      <c r="J17" s="24">
        <v>12.96</v>
      </c>
      <c r="K17" s="52" t="s">
        <v>39</v>
      </c>
      <c r="L17" s="52">
        <v>2</v>
      </c>
    </row>
    <row r="18" spans="2:12" ht="15" thickBot="1" x14ac:dyDescent="0.35">
      <c r="B18" s="57" t="s">
        <v>116</v>
      </c>
      <c r="C18" s="94">
        <v>4.2</v>
      </c>
      <c r="D18" s="24">
        <v>4.2</v>
      </c>
      <c r="E18" s="24">
        <v>4.2</v>
      </c>
      <c r="F18" s="24">
        <v>4.2</v>
      </c>
      <c r="G18" s="94">
        <v>3.3600000000000003</v>
      </c>
      <c r="H18" s="94">
        <v>5.04</v>
      </c>
      <c r="I18" s="94">
        <v>3.3600000000000003</v>
      </c>
      <c r="J18" s="94">
        <v>5.04</v>
      </c>
      <c r="K18" s="52" t="s">
        <v>249</v>
      </c>
      <c r="L18" s="52">
        <v>2</v>
      </c>
    </row>
    <row r="19" spans="2:12" ht="15" thickBot="1" x14ac:dyDescent="0.35">
      <c r="B19" s="57" t="s">
        <v>115</v>
      </c>
      <c r="C19" s="94">
        <v>2.2400000000000002</v>
      </c>
      <c r="D19" s="24">
        <v>2.2400000000000002</v>
      </c>
      <c r="E19" s="24">
        <v>2.2400000000000002</v>
      </c>
      <c r="F19" s="24">
        <v>2.2400000000000002</v>
      </c>
      <c r="G19" s="94">
        <v>1.7920000000000003</v>
      </c>
      <c r="H19" s="94">
        <v>2.6880000000000002</v>
      </c>
      <c r="I19" s="94">
        <v>1.7920000000000003</v>
      </c>
      <c r="J19" s="94">
        <v>2.6880000000000002</v>
      </c>
      <c r="K19" s="52" t="s">
        <v>249</v>
      </c>
      <c r="L19" s="52">
        <v>2</v>
      </c>
    </row>
    <row r="20" spans="2:12" ht="15" thickBot="1" x14ac:dyDescent="0.35">
      <c r="B20" s="57" t="s">
        <v>114</v>
      </c>
      <c r="C20" s="94">
        <v>1.17</v>
      </c>
      <c r="D20" s="24">
        <v>1.17</v>
      </c>
      <c r="E20" s="24">
        <v>1.17</v>
      </c>
      <c r="F20" s="24">
        <v>1.17</v>
      </c>
      <c r="G20" s="94">
        <v>0.93599999999999994</v>
      </c>
      <c r="H20" s="94">
        <v>1.4039999999999999</v>
      </c>
      <c r="I20" s="94">
        <v>0.93599999999999994</v>
      </c>
      <c r="J20" s="94">
        <v>1.4039999999999999</v>
      </c>
      <c r="K20" s="52" t="s">
        <v>249</v>
      </c>
      <c r="L20" s="52">
        <v>2</v>
      </c>
    </row>
    <row r="21" spans="2:12" ht="15" thickBot="1" x14ac:dyDescent="0.35">
      <c r="B21" s="57" t="s">
        <v>112</v>
      </c>
      <c r="C21" s="94">
        <v>0.67999999999999994</v>
      </c>
      <c r="D21" s="24">
        <v>0.67999999999999994</v>
      </c>
      <c r="E21" s="24">
        <v>0.67999999999999994</v>
      </c>
      <c r="F21" s="24">
        <v>0.67999999999999994</v>
      </c>
      <c r="G21" s="94">
        <v>0.54399999999999993</v>
      </c>
      <c r="H21" s="94">
        <v>0.81599999999999995</v>
      </c>
      <c r="I21" s="94">
        <v>0.54399999999999993</v>
      </c>
      <c r="J21" s="94">
        <v>0.81599999999999995</v>
      </c>
      <c r="K21" s="52" t="s">
        <v>249</v>
      </c>
      <c r="L21" s="52">
        <v>1</v>
      </c>
    </row>
    <row r="22" spans="2:12" ht="15.75" customHeight="1" thickBot="1" x14ac:dyDescent="0.35">
      <c r="B22" s="57" t="s">
        <v>111</v>
      </c>
      <c r="C22" s="93" t="s">
        <v>247</v>
      </c>
      <c r="D22" s="93" t="s">
        <v>247</v>
      </c>
      <c r="E22" s="93" t="s">
        <v>247</v>
      </c>
      <c r="F22" s="93" t="s">
        <v>247</v>
      </c>
      <c r="G22" s="93" t="s">
        <v>247</v>
      </c>
      <c r="H22" s="93" t="s">
        <v>247</v>
      </c>
      <c r="I22" s="93" t="s">
        <v>247</v>
      </c>
      <c r="J22" s="93" t="s">
        <v>247</v>
      </c>
      <c r="K22" s="52" t="s">
        <v>248</v>
      </c>
      <c r="L22" s="52"/>
    </row>
    <row r="23" spans="2:12" ht="15" thickBot="1" x14ac:dyDescent="0.35">
      <c r="B23" s="57" t="s">
        <v>88</v>
      </c>
      <c r="C23" s="93" t="s">
        <v>247</v>
      </c>
      <c r="D23" s="93" t="s">
        <v>247</v>
      </c>
      <c r="E23" s="93" t="s">
        <v>247</v>
      </c>
      <c r="F23" s="93" t="s">
        <v>247</v>
      </c>
      <c r="G23" s="93" t="s">
        <v>247</v>
      </c>
      <c r="H23" s="93" t="s">
        <v>247</v>
      </c>
      <c r="I23" s="93" t="s">
        <v>247</v>
      </c>
      <c r="J23" s="93" t="s">
        <v>247</v>
      </c>
      <c r="K23" s="52" t="s">
        <v>55</v>
      </c>
      <c r="L23" s="52"/>
    </row>
    <row r="24" spans="2:12" ht="15" thickBot="1" x14ac:dyDescent="0.35">
      <c r="B24" s="57" t="s">
        <v>110</v>
      </c>
      <c r="C24" s="93" t="s">
        <v>247</v>
      </c>
      <c r="D24" s="93" t="s">
        <v>247</v>
      </c>
      <c r="E24" s="93" t="s">
        <v>247</v>
      </c>
      <c r="F24" s="93" t="s">
        <v>247</v>
      </c>
      <c r="G24" s="93" t="s">
        <v>247</v>
      </c>
      <c r="H24" s="93" t="s">
        <v>247</v>
      </c>
      <c r="I24" s="93" t="s">
        <v>247</v>
      </c>
      <c r="J24" s="93" t="s">
        <v>247</v>
      </c>
      <c r="K24" s="52" t="s">
        <v>246</v>
      </c>
      <c r="L24" s="52"/>
    </row>
    <row r="25" spans="2:12" ht="15" thickBot="1" x14ac:dyDescent="0.35">
      <c r="B25" s="57" t="s">
        <v>109</v>
      </c>
      <c r="C25" s="52">
        <v>27000</v>
      </c>
      <c r="D25" s="24">
        <v>27000</v>
      </c>
      <c r="E25" s="24">
        <v>27000</v>
      </c>
      <c r="F25" s="24">
        <v>27000</v>
      </c>
      <c r="G25" s="52">
        <v>7000</v>
      </c>
      <c r="H25" s="52">
        <v>45000</v>
      </c>
      <c r="I25" s="52">
        <v>0</v>
      </c>
      <c r="J25" s="52">
        <v>0</v>
      </c>
      <c r="K25" s="52" t="s">
        <v>245</v>
      </c>
      <c r="L25" s="52">
        <v>2</v>
      </c>
    </row>
    <row r="26" spans="2:12" ht="15" thickBot="1" x14ac:dyDescent="0.35">
      <c r="B26" s="57" t="s">
        <v>89</v>
      </c>
      <c r="C26" s="52">
        <v>75</v>
      </c>
      <c r="D26" s="24">
        <v>75</v>
      </c>
      <c r="E26" s="24">
        <v>75</v>
      </c>
      <c r="F26" s="24">
        <v>75</v>
      </c>
      <c r="G26" s="52">
        <v>65</v>
      </c>
      <c r="H26" s="52">
        <v>85</v>
      </c>
      <c r="I26" s="52">
        <v>65</v>
      </c>
      <c r="J26" s="52">
        <v>85</v>
      </c>
      <c r="K26" s="52"/>
      <c r="L26" s="52">
        <v>2</v>
      </c>
    </row>
    <row r="27" spans="2:12" ht="15" thickBot="1" x14ac:dyDescent="0.35">
      <c r="B27" s="57" t="s">
        <v>90</v>
      </c>
      <c r="C27" s="52">
        <v>25</v>
      </c>
      <c r="D27" s="24">
        <v>25</v>
      </c>
      <c r="E27" s="24">
        <v>25</v>
      </c>
      <c r="F27" s="24">
        <v>25</v>
      </c>
      <c r="G27" s="52">
        <v>15</v>
      </c>
      <c r="H27" s="52">
        <v>35</v>
      </c>
      <c r="I27" s="52">
        <v>15</v>
      </c>
      <c r="J27" s="52">
        <v>35</v>
      </c>
      <c r="K27" s="52"/>
      <c r="L27" s="52">
        <v>2</v>
      </c>
    </row>
    <row r="28" spans="2:12" ht="15" thickBot="1" x14ac:dyDescent="0.35">
      <c r="B28" s="57" t="s">
        <v>107</v>
      </c>
      <c r="C28" s="92">
        <v>0.12098684056929733</v>
      </c>
      <c r="D28" s="92">
        <v>0.12098684056929733</v>
      </c>
      <c r="E28" s="92">
        <v>0.12098684056929733</v>
      </c>
      <c r="F28" s="92">
        <v>0.12098684056929733</v>
      </c>
      <c r="G28" s="92">
        <v>9.6789472455437869E-2</v>
      </c>
      <c r="H28" s="92">
        <v>0.14518420868315679</v>
      </c>
      <c r="I28" s="92">
        <v>9.6789472455437869E-2</v>
      </c>
      <c r="J28" s="92">
        <v>0.14518420868315679</v>
      </c>
      <c r="K28" s="52"/>
      <c r="L28" s="52">
        <v>2</v>
      </c>
    </row>
    <row r="29" spans="2:12" ht="15" thickBot="1" x14ac:dyDescent="0.35">
      <c r="B29" s="57" t="s">
        <v>106</v>
      </c>
      <c r="C29" s="91">
        <v>1.1254665500690311E-5</v>
      </c>
      <c r="D29" s="91">
        <v>1.1254665500690311E-5</v>
      </c>
      <c r="E29" s="91">
        <v>1.1254665500690311E-5</v>
      </c>
      <c r="F29" s="91">
        <v>1.1254665500690311E-5</v>
      </c>
      <c r="G29" s="91">
        <v>9.0037324005522491E-6</v>
      </c>
      <c r="H29" s="91">
        <v>1.3505598600828374E-5</v>
      </c>
      <c r="I29" s="91">
        <v>9.0037324005522491E-6</v>
      </c>
      <c r="J29" s="91">
        <v>1.3505598600828374E-5</v>
      </c>
      <c r="K29" s="52"/>
      <c r="L29" s="52">
        <v>2</v>
      </c>
    </row>
    <row r="30" spans="2:12" ht="15" thickBot="1" x14ac:dyDescent="0.35">
      <c r="B30" s="11"/>
      <c r="C30" s="90"/>
      <c r="D30" s="52"/>
      <c r="E30" s="52"/>
      <c r="F30" s="52"/>
      <c r="G30" s="52"/>
      <c r="H30" s="52"/>
      <c r="I30" s="52"/>
      <c r="J30" s="52"/>
      <c r="K30" s="52"/>
      <c r="L30" s="52"/>
    </row>
    <row r="31" spans="2:12" ht="15" thickBot="1" x14ac:dyDescent="0.35">
      <c r="B31" s="6" t="s">
        <v>22</v>
      </c>
      <c r="C31" s="90"/>
      <c r="D31" s="52"/>
      <c r="E31" s="52"/>
      <c r="F31" s="52"/>
      <c r="G31" s="52"/>
      <c r="H31" s="52"/>
      <c r="I31" s="52"/>
      <c r="J31" s="52"/>
      <c r="K31" s="52"/>
      <c r="L31" s="52"/>
    </row>
    <row r="32" spans="2:12" ht="15" thickBot="1" x14ac:dyDescent="0.35">
      <c r="B32" s="11"/>
      <c r="C32" s="90"/>
      <c r="D32" s="52"/>
      <c r="E32" s="52"/>
      <c r="F32" s="52"/>
      <c r="G32" s="52"/>
      <c r="H32" s="52"/>
      <c r="I32" s="52"/>
      <c r="J32" s="52"/>
      <c r="K32" s="52"/>
      <c r="L32" s="52"/>
    </row>
    <row r="33" spans="1:13" ht="15" thickBot="1" x14ac:dyDescent="0.35">
      <c r="B33" s="51"/>
      <c r="C33" s="90"/>
      <c r="D33" s="52"/>
      <c r="E33" s="52"/>
      <c r="F33" s="52"/>
      <c r="G33" s="52"/>
      <c r="H33" s="52"/>
      <c r="I33" s="52"/>
      <c r="J33" s="52"/>
      <c r="K33" s="52"/>
      <c r="L33" s="52"/>
    </row>
    <row r="34" spans="1:13" x14ac:dyDescent="0.3">
      <c r="B34" s="3" t="s">
        <v>21</v>
      </c>
    </row>
    <row r="35" spans="1:13" x14ac:dyDescent="0.3">
      <c r="A35" s="1">
        <v>1</v>
      </c>
      <c r="B35" s="141" t="s">
        <v>244</v>
      </c>
      <c r="C35" s="141"/>
      <c r="D35" s="141"/>
      <c r="E35" s="141"/>
      <c r="F35" s="141"/>
      <c r="G35" s="141"/>
      <c r="H35" s="141"/>
      <c r="I35" s="141"/>
      <c r="J35" s="141"/>
      <c r="K35" s="141"/>
      <c r="L35" s="141"/>
    </row>
    <row r="36" spans="1:13" x14ac:dyDescent="0.3">
      <c r="A36" s="1">
        <v>2</v>
      </c>
      <c r="B36" s="141" t="s">
        <v>243</v>
      </c>
      <c r="C36" s="141"/>
      <c r="D36" s="141"/>
      <c r="E36" s="141"/>
      <c r="F36" s="141"/>
      <c r="G36" s="141"/>
      <c r="H36" s="141"/>
      <c r="I36" s="141"/>
      <c r="J36" s="141"/>
      <c r="K36" s="141"/>
      <c r="L36" s="141"/>
    </row>
    <row r="37" spans="1:13" x14ac:dyDescent="0.3">
      <c r="A37" s="1"/>
      <c r="B37" s="141"/>
      <c r="C37" s="141"/>
      <c r="D37" s="141"/>
      <c r="E37" s="141"/>
      <c r="F37" s="141"/>
      <c r="G37" s="141"/>
      <c r="H37" s="141"/>
      <c r="I37" s="141"/>
      <c r="J37" s="141"/>
      <c r="K37" s="141"/>
      <c r="L37" s="141"/>
    </row>
    <row r="38" spans="1:13" x14ac:dyDescent="0.3">
      <c r="A38" s="1"/>
      <c r="B38" s="3" t="s">
        <v>13</v>
      </c>
      <c r="C38" s="50"/>
      <c r="D38" s="2"/>
      <c r="E38" s="2"/>
      <c r="F38" s="2"/>
      <c r="G38" s="2"/>
      <c r="H38" s="2"/>
      <c r="I38" s="2"/>
      <c r="J38" s="2"/>
      <c r="K38" s="2"/>
      <c r="L38" s="2"/>
      <c r="M38" s="2"/>
    </row>
    <row r="39" spans="1:13" s="89" customFormat="1" ht="40.5" customHeight="1" x14ac:dyDescent="0.3">
      <c r="A39" s="29" t="s">
        <v>14</v>
      </c>
      <c r="B39" s="141" t="s">
        <v>242</v>
      </c>
      <c r="C39" s="141"/>
      <c r="D39" s="141"/>
      <c r="E39" s="141"/>
      <c r="F39" s="141"/>
      <c r="G39" s="141"/>
      <c r="H39" s="141"/>
      <c r="I39" s="141"/>
      <c r="J39" s="141"/>
      <c r="K39" s="141"/>
      <c r="L39" s="141"/>
    </row>
    <row r="40" spans="1:13" s="89" customFormat="1" ht="15" customHeight="1" x14ac:dyDescent="0.3">
      <c r="A40" s="29" t="s">
        <v>15</v>
      </c>
      <c r="B40" s="141" t="s">
        <v>234</v>
      </c>
      <c r="C40" s="141"/>
      <c r="D40" s="141"/>
      <c r="E40" s="141"/>
      <c r="F40" s="141"/>
      <c r="G40" s="141"/>
      <c r="H40" s="141"/>
      <c r="I40" s="141"/>
      <c r="J40" s="141"/>
      <c r="K40" s="141"/>
      <c r="L40" s="141"/>
    </row>
    <row r="41" spans="1:13" s="89" customFormat="1" ht="23.25" customHeight="1" x14ac:dyDescent="0.3">
      <c r="A41" s="29" t="s">
        <v>16</v>
      </c>
      <c r="B41" s="141" t="s">
        <v>241</v>
      </c>
      <c r="C41" s="141"/>
      <c r="D41" s="141"/>
      <c r="E41" s="141"/>
      <c r="F41" s="141"/>
      <c r="G41" s="141"/>
      <c r="H41" s="141"/>
      <c r="I41" s="141"/>
      <c r="J41" s="141"/>
      <c r="K41" s="141"/>
      <c r="L41" s="141"/>
    </row>
    <row r="42" spans="1:13" s="89" customFormat="1" ht="12.75" customHeight="1" x14ac:dyDescent="0.3">
      <c r="A42" s="29" t="s">
        <v>17</v>
      </c>
      <c r="B42" s="141" t="s">
        <v>240</v>
      </c>
      <c r="C42" s="141"/>
      <c r="D42" s="141"/>
      <c r="E42" s="141"/>
      <c r="F42" s="141"/>
      <c r="G42" s="141"/>
      <c r="H42" s="141"/>
      <c r="I42" s="141"/>
      <c r="J42" s="141"/>
      <c r="K42" s="141"/>
      <c r="L42" s="141"/>
    </row>
    <row r="43" spans="1:13" s="89" customFormat="1" ht="12.75" customHeight="1" x14ac:dyDescent="0.3">
      <c r="A43" s="29" t="s">
        <v>18</v>
      </c>
      <c r="B43" s="141" t="s">
        <v>239</v>
      </c>
      <c r="C43" s="141"/>
      <c r="D43" s="141"/>
      <c r="E43" s="141"/>
      <c r="F43" s="141"/>
      <c r="G43" s="141"/>
      <c r="H43" s="141"/>
      <c r="I43" s="141"/>
      <c r="J43" s="141"/>
      <c r="K43" s="141"/>
      <c r="L43" s="141"/>
    </row>
    <row r="44" spans="1:13" s="89" customFormat="1" x14ac:dyDescent="0.3">
      <c r="A44" s="29" t="s">
        <v>19</v>
      </c>
      <c r="B44" s="141" t="s">
        <v>238</v>
      </c>
      <c r="C44" s="141"/>
      <c r="D44" s="141"/>
      <c r="E44" s="141"/>
      <c r="F44" s="141"/>
      <c r="G44" s="141"/>
      <c r="H44" s="141"/>
      <c r="I44" s="141"/>
      <c r="J44" s="141"/>
      <c r="K44" s="141"/>
      <c r="L44" s="141"/>
    </row>
    <row r="45" spans="1:13" s="89" customFormat="1" ht="15" customHeight="1" x14ac:dyDescent="0.3">
      <c r="A45" s="29" t="s">
        <v>43</v>
      </c>
      <c r="B45" s="141" t="s">
        <v>237</v>
      </c>
      <c r="C45" s="141"/>
      <c r="D45" s="141"/>
      <c r="E45" s="141"/>
      <c r="F45" s="141"/>
      <c r="G45" s="141"/>
      <c r="H45" s="141"/>
      <c r="I45" s="141"/>
      <c r="J45" s="141"/>
      <c r="K45" s="141"/>
      <c r="L45" s="141"/>
    </row>
    <row r="46" spans="1:13" s="89" customFormat="1" ht="15" customHeight="1" x14ac:dyDescent="0.3">
      <c r="A46" s="29" t="s">
        <v>55</v>
      </c>
      <c r="B46" s="141" t="s">
        <v>236</v>
      </c>
      <c r="C46" s="141"/>
      <c r="D46" s="141"/>
      <c r="E46" s="141"/>
      <c r="F46" s="141"/>
      <c r="G46" s="141"/>
      <c r="H46" s="141"/>
      <c r="I46" s="141"/>
      <c r="J46" s="141"/>
      <c r="K46" s="141"/>
      <c r="L46" s="141"/>
    </row>
    <row r="47" spans="1:13" s="89" customFormat="1" x14ac:dyDescent="0.3">
      <c r="A47" s="29" t="s">
        <v>59</v>
      </c>
      <c r="B47" s="141" t="s">
        <v>235</v>
      </c>
      <c r="C47" s="141"/>
      <c r="D47" s="141"/>
      <c r="E47" s="141"/>
      <c r="F47" s="141"/>
      <c r="G47" s="141"/>
      <c r="H47" s="141"/>
      <c r="I47" s="141"/>
      <c r="J47" s="141"/>
      <c r="K47" s="141"/>
      <c r="L47" s="141"/>
    </row>
    <row r="48" spans="1:13" s="89" customFormat="1" ht="15" customHeight="1" x14ac:dyDescent="0.3">
      <c r="A48" s="29" t="s">
        <v>64</v>
      </c>
      <c r="B48" s="141" t="s">
        <v>234</v>
      </c>
      <c r="C48" s="141"/>
      <c r="D48" s="141"/>
      <c r="E48" s="141"/>
      <c r="F48" s="141"/>
      <c r="G48" s="141"/>
      <c r="H48" s="141"/>
      <c r="I48" s="141"/>
      <c r="J48" s="141"/>
      <c r="K48" s="141"/>
      <c r="L48" s="141"/>
    </row>
    <row r="49" spans="1:13" s="89" customFormat="1" ht="39.75" customHeight="1" x14ac:dyDescent="0.3">
      <c r="A49" s="29" t="s">
        <v>165</v>
      </c>
      <c r="B49" s="141" t="s">
        <v>233</v>
      </c>
      <c r="C49" s="141"/>
      <c r="D49" s="141"/>
      <c r="E49" s="141"/>
      <c r="F49" s="141"/>
      <c r="G49" s="141"/>
      <c r="H49" s="141"/>
      <c r="I49" s="141"/>
      <c r="J49" s="141"/>
      <c r="K49" s="141"/>
      <c r="L49" s="141"/>
    </row>
    <row r="50" spans="1:13" x14ac:dyDescent="0.3">
      <c r="A50" s="1"/>
    </row>
    <row r="51" spans="1:13" ht="36.75" customHeight="1" x14ac:dyDescent="0.3">
      <c r="A51" s="1"/>
      <c r="C51" s="141"/>
      <c r="D51" s="141"/>
      <c r="E51" s="141"/>
      <c r="F51" s="141"/>
      <c r="G51" s="141"/>
      <c r="H51" s="141"/>
      <c r="I51" s="141"/>
      <c r="J51" s="141"/>
      <c r="K51" s="141"/>
      <c r="L51" s="141"/>
      <c r="M51" s="141"/>
    </row>
    <row r="52" spans="1:13" ht="39" customHeight="1" x14ac:dyDescent="0.3">
      <c r="A52" s="1"/>
      <c r="C52" s="141"/>
      <c r="D52" s="141"/>
      <c r="E52" s="141"/>
      <c r="F52" s="141"/>
      <c r="G52" s="141"/>
      <c r="H52" s="141"/>
      <c r="I52" s="141"/>
      <c r="J52" s="141"/>
      <c r="K52" s="141"/>
      <c r="L52" s="141"/>
      <c r="M52" s="141"/>
    </row>
    <row r="53" spans="1:13" x14ac:dyDescent="0.3">
      <c r="A53" s="1"/>
    </row>
    <row r="54" spans="1:13" x14ac:dyDescent="0.3">
      <c r="A54" s="1"/>
    </row>
    <row r="55" spans="1:13" x14ac:dyDescent="0.3">
      <c r="A55" s="1"/>
    </row>
    <row r="56" spans="1:13" x14ac:dyDescent="0.3">
      <c r="A56" s="1"/>
    </row>
    <row r="57" spans="1:13" x14ac:dyDescent="0.3">
      <c r="A57" s="1"/>
    </row>
    <row r="58" spans="1:13" x14ac:dyDescent="0.3">
      <c r="A58" s="1"/>
    </row>
    <row r="59" spans="1:13" x14ac:dyDescent="0.3">
      <c r="A59" s="1"/>
    </row>
    <row r="60" spans="1:13" x14ac:dyDescent="0.3">
      <c r="A60" s="1"/>
    </row>
    <row r="61" spans="1:13" x14ac:dyDescent="0.3">
      <c r="A61" s="1"/>
    </row>
    <row r="62" spans="1:13" x14ac:dyDescent="0.3">
      <c r="A62" s="1"/>
    </row>
  </sheetData>
  <mergeCells count="26">
    <mergeCell ref="B48:L48"/>
    <mergeCell ref="B49:L49"/>
    <mergeCell ref="C51:M51"/>
    <mergeCell ref="C52:M52"/>
    <mergeCell ref="B42:L42"/>
    <mergeCell ref="B43:L43"/>
    <mergeCell ref="B44:L44"/>
    <mergeCell ref="B45:L45"/>
    <mergeCell ref="B46:L46"/>
    <mergeCell ref="B47:L47"/>
    <mergeCell ref="B40:L40"/>
    <mergeCell ref="B41:L41"/>
    <mergeCell ref="C2:L2"/>
    <mergeCell ref="B3:B4"/>
    <mergeCell ref="C3:C4"/>
    <mergeCell ref="D3:D4"/>
    <mergeCell ref="E3:E4"/>
    <mergeCell ref="F3:F4"/>
    <mergeCell ref="G3:H4"/>
    <mergeCell ref="I3:J4"/>
    <mergeCell ref="K3:K4"/>
    <mergeCell ref="L3:L4"/>
    <mergeCell ref="B35:L35"/>
    <mergeCell ref="B36:L36"/>
    <mergeCell ref="B37:L37"/>
    <mergeCell ref="B39:L39"/>
  </mergeCells>
  <hyperlinks>
    <hyperlink ref="C2" location="INDEX" display="Energy Transport, Natural Gas Main distribution line"/>
  </hyperlinks>
  <pageMargins left="0.7" right="0.7" top="0.75" bottom="0.75" header="0.3" footer="0.3"/>
  <pageSetup paperSize="9" scale="2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S51"/>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3" width="9.5546875" style="4" customWidth="1"/>
    <col min="4" max="6" width="9.109375" style="4"/>
    <col min="7" max="8" width="10" style="4" bestFit="1" customWidth="1"/>
    <col min="9" max="10" width="9.109375" style="4"/>
    <col min="11" max="11" width="12.5546875" style="4" customWidth="1"/>
    <col min="12"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9" ht="15" thickBot="1" x14ac:dyDescent="0.35">
      <c r="B1" s="53" t="s">
        <v>265</v>
      </c>
    </row>
    <row r="2" spans="2:19" ht="33.75" customHeight="1" thickBot="1" x14ac:dyDescent="0.35">
      <c r="B2" s="5" t="s">
        <v>0</v>
      </c>
      <c r="C2" s="142" t="s">
        <v>264</v>
      </c>
      <c r="D2" s="170"/>
      <c r="E2" s="170"/>
      <c r="F2" s="170"/>
      <c r="G2" s="170"/>
      <c r="H2" s="170"/>
      <c r="I2" s="170"/>
      <c r="J2" s="170"/>
      <c r="K2" s="170"/>
      <c r="L2" s="171"/>
      <c r="N2" s="97"/>
      <c r="S2" s="99"/>
    </row>
    <row r="3" spans="2:19" x14ac:dyDescent="0.3">
      <c r="B3" s="162"/>
      <c r="C3" s="164">
        <v>2015</v>
      </c>
      <c r="D3" s="164">
        <v>2020</v>
      </c>
      <c r="E3" s="164">
        <v>2030</v>
      </c>
      <c r="F3" s="164">
        <v>2050</v>
      </c>
      <c r="G3" s="166" t="s">
        <v>1</v>
      </c>
      <c r="H3" s="167"/>
      <c r="I3" s="166" t="s">
        <v>2</v>
      </c>
      <c r="J3" s="167"/>
      <c r="K3" s="164" t="s">
        <v>3</v>
      </c>
      <c r="L3" s="164" t="s">
        <v>4</v>
      </c>
      <c r="S3" s="99"/>
    </row>
    <row r="4" spans="2:19" ht="15" thickBot="1" x14ac:dyDescent="0.35">
      <c r="B4" s="163"/>
      <c r="C4" s="165"/>
      <c r="D4" s="165"/>
      <c r="E4" s="165"/>
      <c r="F4" s="165"/>
      <c r="G4" s="168"/>
      <c r="H4" s="169"/>
      <c r="I4" s="168"/>
      <c r="J4" s="169"/>
      <c r="K4" s="165"/>
      <c r="L4" s="165"/>
      <c r="S4" s="99"/>
    </row>
    <row r="5" spans="2:19" ht="15" thickBot="1" x14ac:dyDescent="0.35">
      <c r="B5" s="6" t="s">
        <v>5</v>
      </c>
      <c r="C5" s="7"/>
      <c r="D5" s="7"/>
      <c r="E5" s="7"/>
      <c r="F5" s="7"/>
      <c r="G5" s="8" t="s">
        <v>6</v>
      </c>
      <c r="H5" s="8" t="s">
        <v>7</v>
      </c>
      <c r="I5" s="8" t="s">
        <v>6</v>
      </c>
      <c r="J5" s="8" t="s">
        <v>7</v>
      </c>
      <c r="K5" s="7"/>
      <c r="L5" s="9"/>
      <c r="Q5" s="99"/>
    </row>
    <row r="6" spans="2:19" ht="15" thickBot="1" x14ac:dyDescent="0.35">
      <c r="B6" s="51" t="s">
        <v>9</v>
      </c>
      <c r="C6" s="92">
        <v>0.26307448603264283</v>
      </c>
      <c r="D6" s="92">
        <v>0.26307448603264283</v>
      </c>
      <c r="E6" s="92">
        <v>0.26307448603264283</v>
      </c>
      <c r="F6" s="92">
        <v>0.26307448603264283</v>
      </c>
      <c r="G6" s="52">
        <v>0.05</v>
      </c>
      <c r="H6" s="52">
        <v>0.3</v>
      </c>
      <c r="I6" s="52">
        <v>0.05</v>
      </c>
      <c r="J6" s="52">
        <v>0.3</v>
      </c>
      <c r="K6" s="52" t="s">
        <v>14</v>
      </c>
      <c r="L6" s="52">
        <v>1</v>
      </c>
      <c r="Q6" s="99"/>
    </row>
    <row r="7" spans="2:19" ht="15" thickBot="1" x14ac:dyDescent="0.35">
      <c r="B7" s="51" t="s">
        <v>180</v>
      </c>
      <c r="C7" s="100" t="s">
        <v>247</v>
      </c>
      <c r="D7" s="100" t="s">
        <v>247</v>
      </c>
      <c r="E7" s="100" t="s">
        <v>247</v>
      </c>
      <c r="F7" s="100" t="s">
        <v>247</v>
      </c>
      <c r="G7" s="100" t="s">
        <v>247</v>
      </c>
      <c r="H7" s="100" t="s">
        <v>247</v>
      </c>
      <c r="I7" s="100" t="s">
        <v>247</v>
      </c>
      <c r="J7" s="100" t="s">
        <v>247</v>
      </c>
      <c r="K7" s="52" t="s">
        <v>15</v>
      </c>
      <c r="L7" s="52"/>
      <c r="Q7" s="99"/>
    </row>
    <row r="8" spans="2:19" ht="15" thickBot="1" x14ac:dyDescent="0.35">
      <c r="B8" s="51" t="s">
        <v>23</v>
      </c>
      <c r="C8" s="52">
        <v>0</v>
      </c>
      <c r="D8" s="52">
        <v>0</v>
      </c>
      <c r="E8" s="52">
        <v>0</v>
      </c>
      <c r="F8" s="52">
        <v>0</v>
      </c>
      <c r="G8" s="52">
        <v>0</v>
      </c>
      <c r="H8" s="52">
        <v>0</v>
      </c>
      <c r="I8" s="52">
        <v>0</v>
      </c>
      <c r="J8" s="52">
        <v>0</v>
      </c>
      <c r="K8" s="52" t="s">
        <v>16</v>
      </c>
      <c r="L8" s="52"/>
      <c r="Q8" s="99"/>
    </row>
    <row r="9" spans="2:19" ht="15" thickBot="1" x14ac:dyDescent="0.35">
      <c r="B9" s="51" t="s">
        <v>10</v>
      </c>
      <c r="C9" s="52">
        <v>50</v>
      </c>
      <c r="D9" s="52">
        <v>50</v>
      </c>
      <c r="E9" s="52">
        <v>50</v>
      </c>
      <c r="F9" s="52">
        <v>50</v>
      </c>
      <c r="G9" s="52">
        <v>50</v>
      </c>
      <c r="H9" s="52">
        <v>80</v>
      </c>
      <c r="I9" s="52">
        <v>50</v>
      </c>
      <c r="J9" s="52">
        <v>80</v>
      </c>
      <c r="K9" s="52"/>
      <c r="L9" s="52">
        <v>2</v>
      </c>
    </row>
    <row r="10" spans="2:19" ht="15" thickBot="1" x14ac:dyDescent="0.35">
      <c r="B10" s="51" t="s">
        <v>24</v>
      </c>
      <c r="C10" s="52"/>
      <c r="D10" s="52"/>
      <c r="E10" s="52"/>
      <c r="F10" s="52"/>
      <c r="G10" s="52"/>
      <c r="H10" s="52"/>
      <c r="I10" s="52"/>
      <c r="J10" s="52"/>
      <c r="K10" s="52" t="s">
        <v>17</v>
      </c>
      <c r="L10" s="52"/>
    </row>
    <row r="11" spans="2:19" ht="15" thickBot="1" x14ac:dyDescent="0.35">
      <c r="B11" s="10" t="s">
        <v>20</v>
      </c>
      <c r="C11" s="52">
        <v>0.2</v>
      </c>
      <c r="D11" s="52">
        <f>C11</f>
        <v>0.2</v>
      </c>
      <c r="E11" s="52">
        <f>D11</f>
        <v>0.2</v>
      </c>
      <c r="F11" s="52">
        <f>E11</f>
        <v>0.2</v>
      </c>
      <c r="G11" s="52">
        <v>0.15</v>
      </c>
      <c r="H11" s="52">
        <v>0.25</v>
      </c>
      <c r="I11" s="52">
        <v>0.15</v>
      </c>
      <c r="J11" s="52">
        <v>0.25</v>
      </c>
      <c r="K11" s="52" t="s">
        <v>17</v>
      </c>
      <c r="L11" s="52"/>
    </row>
    <row r="12" spans="2:19" ht="15" thickBot="1" x14ac:dyDescent="0.35">
      <c r="B12" s="10" t="s">
        <v>11</v>
      </c>
      <c r="C12" s="52" t="s">
        <v>40</v>
      </c>
      <c r="D12" s="30" t="s">
        <v>40</v>
      </c>
      <c r="E12" s="30" t="s">
        <v>40</v>
      </c>
      <c r="F12" s="30" t="s">
        <v>40</v>
      </c>
      <c r="G12" s="52"/>
      <c r="H12" s="52"/>
      <c r="I12" s="52"/>
      <c r="J12" s="52"/>
      <c r="K12" s="52" t="s">
        <v>17</v>
      </c>
      <c r="L12" s="52"/>
    </row>
    <row r="13" spans="2:19" ht="15" thickBot="1" x14ac:dyDescent="0.35">
      <c r="B13" s="10" t="s">
        <v>25</v>
      </c>
      <c r="C13" s="52">
        <v>0.4</v>
      </c>
      <c r="D13" s="52">
        <v>0.4</v>
      </c>
      <c r="E13" s="52">
        <v>0.4</v>
      </c>
      <c r="F13" s="52">
        <v>0.4</v>
      </c>
      <c r="G13" s="52">
        <v>0.3</v>
      </c>
      <c r="H13" s="52">
        <v>0.5</v>
      </c>
      <c r="I13" s="52">
        <v>0.3</v>
      </c>
      <c r="J13" s="52">
        <v>0.5</v>
      </c>
      <c r="K13" s="52"/>
      <c r="L13" s="52">
        <v>2</v>
      </c>
    </row>
    <row r="14" spans="2:19" ht="15" thickBot="1" x14ac:dyDescent="0.35">
      <c r="B14" s="51"/>
      <c r="C14" s="90"/>
      <c r="D14" s="52"/>
      <c r="E14" s="52"/>
      <c r="F14" s="52"/>
      <c r="G14" s="52"/>
      <c r="H14" s="52"/>
      <c r="I14" s="52"/>
      <c r="J14" s="52"/>
      <c r="K14" s="52"/>
      <c r="L14" s="52"/>
    </row>
    <row r="15" spans="2:19" ht="15" thickBot="1" x14ac:dyDescent="0.35">
      <c r="B15" s="6" t="s">
        <v>8</v>
      </c>
      <c r="C15" s="90"/>
      <c r="D15" s="7"/>
      <c r="E15" s="7"/>
      <c r="F15" s="7"/>
      <c r="G15" s="7"/>
      <c r="H15" s="7"/>
      <c r="I15" s="7"/>
      <c r="J15" s="7"/>
      <c r="K15" s="7"/>
      <c r="L15" s="9"/>
    </row>
    <row r="16" spans="2:19" ht="15" thickBot="1" x14ac:dyDescent="0.35">
      <c r="B16" s="47" t="s">
        <v>87</v>
      </c>
      <c r="C16" s="52">
        <v>140</v>
      </c>
      <c r="D16" s="52">
        <v>140</v>
      </c>
      <c r="E16" s="52">
        <v>140</v>
      </c>
      <c r="F16" s="52">
        <v>140</v>
      </c>
      <c r="G16" s="52">
        <v>130</v>
      </c>
      <c r="H16" s="52">
        <v>150</v>
      </c>
      <c r="I16" s="52">
        <v>130</v>
      </c>
      <c r="J16" s="52">
        <v>150</v>
      </c>
      <c r="K16" s="52"/>
      <c r="L16" s="52">
        <v>2</v>
      </c>
    </row>
    <row r="17" spans="2:12" ht="15" customHeight="1" thickBot="1" x14ac:dyDescent="0.35">
      <c r="B17" s="47" t="s">
        <v>76</v>
      </c>
      <c r="C17" s="52">
        <v>1600</v>
      </c>
      <c r="D17" s="52">
        <v>1600</v>
      </c>
      <c r="E17" s="52">
        <v>1600</v>
      </c>
      <c r="F17" s="52">
        <v>1600</v>
      </c>
      <c r="G17" s="52">
        <v>1400</v>
      </c>
      <c r="H17" s="52">
        <v>1800</v>
      </c>
      <c r="I17" s="52">
        <v>1400</v>
      </c>
      <c r="J17" s="52">
        <v>1800</v>
      </c>
      <c r="K17" s="52"/>
      <c r="L17" s="52">
        <v>2</v>
      </c>
    </row>
    <row r="18" spans="2:12" ht="15" customHeight="1" thickBot="1" x14ac:dyDescent="0.35">
      <c r="B18" s="47" t="s">
        <v>77</v>
      </c>
      <c r="C18" s="52" t="s">
        <v>247</v>
      </c>
      <c r="D18" s="52" t="s">
        <v>247</v>
      </c>
      <c r="E18" s="52" t="s">
        <v>247</v>
      </c>
      <c r="F18" s="52" t="s">
        <v>247</v>
      </c>
      <c r="G18" s="52" t="s">
        <v>247</v>
      </c>
      <c r="H18" s="52" t="s">
        <v>247</v>
      </c>
      <c r="I18" s="52" t="s">
        <v>247</v>
      </c>
      <c r="J18" s="52" t="s">
        <v>247</v>
      </c>
      <c r="K18" s="52" t="s">
        <v>18</v>
      </c>
      <c r="L18" s="52"/>
    </row>
    <row r="19" spans="2:12" ht="15" thickBot="1" x14ac:dyDescent="0.35">
      <c r="B19" s="47" t="s">
        <v>78</v>
      </c>
      <c r="C19" s="52" t="s">
        <v>247</v>
      </c>
      <c r="D19" s="52" t="s">
        <v>247</v>
      </c>
      <c r="E19" s="52" t="s">
        <v>247</v>
      </c>
      <c r="F19" s="52" t="s">
        <v>247</v>
      </c>
      <c r="G19" s="52" t="s">
        <v>247</v>
      </c>
      <c r="H19" s="52" t="s">
        <v>247</v>
      </c>
      <c r="I19" s="52" t="s">
        <v>247</v>
      </c>
      <c r="J19" s="52" t="s">
        <v>247</v>
      </c>
      <c r="K19" s="52" t="s">
        <v>18</v>
      </c>
      <c r="L19" s="52"/>
    </row>
    <row r="20" spans="2:12" ht="15" thickBot="1" x14ac:dyDescent="0.35">
      <c r="B20" s="47" t="s">
        <v>79</v>
      </c>
      <c r="C20" s="52" t="s">
        <v>247</v>
      </c>
      <c r="D20" s="52" t="s">
        <v>247</v>
      </c>
      <c r="E20" s="52" t="s">
        <v>247</v>
      </c>
      <c r="F20" s="52" t="s">
        <v>247</v>
      </c>
      <c r="G20" s="52" t="s">
        <v>247</v>
      </c>
      <c r="H20" s="52" t="s">
        <v>247</v>
      </c>
      <c r="I20" s="52" t="s">
        <v>247</v>
      </c>
      <c r="J20" s="52" t="s">
        <v>247</v>
      </c>
      <c r="K20" s="52" t="s">
        <v>18</v>
      </c>
      <c r="L20" s="52"/>
    </row>
    <row r="21" spans="2:12" ht="15" thickBot="1" x14ac:dyDescent="0.35">
      <c r="B21" s="47" t="s">
        <v>80</v>
      </c>
      <c r="C21" s="24">
        <v>50</v>
      </c>
      <c r="D21" s="24">
        <v>50</v>
      </c>
      <c r="E21" s="24">
        <v>50</v>
      </c>
      <c r="F21" s="24">
        <v>50</v>
      </c>
      <c r="G21" s="52">
        <v>45</v>
      </c>
      <c r="H21" s="24">
        <v>55.000000000000007</v>
      </c>
      <c r="I21" s="52">
        <v>45</v>
      </c>
      <c r="J21" s="24">
        <v>55.000000000000007</v>
      </c>
      <c r="K21" s="52" t="s">
        <v>19</v>
      </c>
      <c r="L21" s="52"/>
    </row>
    <row r="22" spans="2:12" ht="15" thickBot="1" x14ac:dyDescent="0.35">
      <c r="B22" s="47" t="s">
        <v>81</v>
      </c>
      <c r="C22" s="98">
        <v>50</v>
      </c>
      <c r="D22" s="24">
        <v>50</v>
      </c>
      <c r="E22" s="24">
        <v>50</v>
      </c>
      <c r="F22" s="24">
        <v>50</v>
      </c>
      <c r="G22" s="52">
        <v>45</v>
      </c>
      <c r="H22" s="24">
        <v>55.000000000000007</v>
      </c>
      <c r="I22" s="52">
        <v>45</v>
      </c>
      <c r="J22" s="24">
        <v>55.000000000000007</v>
      </c>
      <c r="K22" s="52" t="s">
        <v>19</v>
      </c>
      <c r="L22" s="52"/>
    </row>
    <row r="23" spans="2:12" ht="15" thickBot="1" x14ac:dyDescent="0.35">
      <c r="B23" s="47" t="s">
        <v>82</v>
      </c>
      <c r="C23" s="24">
        <v>50</v>
      </c>
      <c r="D23" s="24">
        <v>50</v>
      </c>
      <c r="E23" s="24">
        <v>50</v>
      </c>
      <c r="F23" s="24">
        <v>50</v>
      </c>
      <c r="G23" s="52">
        <v>45</v>
      </c>
      <c r="H23" s="24">
        <v>55.000000000000007</v>
      </c>
      <c r="I23" s="52">
        <v>45</v>
      </c>
      <c r="J23" s="24">
        <v>55.000000000000007</v>
      </c>
      <c r="K23" s="52" t="s">
        <v>19</v>
      </c>
      <c r="L23" s="52"/>
    </row>
    <row r="24" spans="2:12" ht="15" thickBot="1" x14ac:dyDescent="0.35">
      <c r="B24" s="47" t="s">
        <v>83</v>
      </c>
      <c r="C24" s="24">
        <v>50</v>
      </c>
      <c r="D24" s="24">
        <v>50</v>
      </c>
      <c r="E24" s="24">
        <v>50</v>
      </c>
      <c r="F24" s="24">
        <v>50</v>
      </c>
      <c r="G24" s="52">
        <v>45</v>
      </c>
      <c r="H24" s="24">
        <v>55.000000000000007</v>
      </c>
      <c r="I24" s="52">
        <v>45</v>
      </c>
      <c r="J24" s="24">
        <v>55.000000000000007</v>
      </c>
      <c r="K24" s="52" t="s">
        <v>19</v>
      </c>
      <c r="L24" s="52"/>
    </row>
    <row r="25" spans="2:12" ht="15" thickBot="1" x14ac:dyDescent="0.35">
      <c r="B25" s="47" t="s">
        <v>84</v>
      </c>
      <c r="C25" s="24">
        <v>53.333333333333336</v>
      </c>
      <c r="D25" s="24">
        <v>53.333333333333336</v>
      </c>
      <c r="E25" s="24">
        <v>53.333333333333336</v>
      </c>
      <c r="F25" s="24">
        <v>53.333333333333336</v>
      </c>
      <c r="G25" s="52">
        <v>48</v>
      </c>
      <c r="H25" s="24">
        <v>58.666666666666671</v>
      </c>
      <c r="I25" s="52">
        <v>48</v>
      </c>
      <c r="J25" s="24">
        <v>58.666666666666671</v>
      </c>
      <c r="K25" s="52" t="s">
        <v>43</v>
      </c>
      <c r="L25" s="52"/>
    </row>
    <row r="26" spans="2:12" ht="15" thickBot="1" x14ac:dyDescent="0.35">
      <c r="B26" s="47" t="s">
        <v>85</v>
      </c>
      <c r="C26" s="24">
        <v>68.333333333333343</v>
      </c>
      <c r="D26" s="24">
        <v>68.333333333333343</v>
      </c>
      <c r="E26" s="24">
        <v>68.333333333333343</v>
      </c>
      <c r="F26" s="24">
        <v>68.333333333333343</v>
      </c>
      <c r="G26" s="24">
        <v>61.500000000000007</v>
      </c>
      <c r="H26" s="24">
        <v>75.166666666666686</v>
      </c>
      <c r="I26" s="24">
        <v>61.500000000000007</v>
      </c>
      <c r="J26" s="24">
        <v>75.166666666666686</v>
      </c>
      <c r="K26" s="52" t="s">
        <v>43</v>
      </c>
      <c r="L26" s="52"/>
    </row>
    <row r="27" spans="2:12" ht="15" thickBot="1" x14ac:dyDescent="0.35">
      <c r="B27" s="47" t="s">
        <v>86</v>
      </c>
      <c r="C27" s="52" t="s">
        <v>247</v>
      </c>
      <c r="D27" s="52" t="s">
        <v>247</v>
      </c>
      <c r="E27" s="52" t="s">
        <v>247</v>
      </c>
      <c r="F27" s="52" t="s">
        <v>247</v>
      </c>
      <c r="G27" s="52" t="s">
        <v>247</v>
      </c>
      <c r="H27" s="52" t="s">
        <v>247</v>
      </c>
      <c r="I27" s="52" t="s">
        <v>247</v>
      </c>
      <c r="J27" s="52" t="s">
        <v>247</v>
      </c>
      <c r="K27" s="52"/>
      <c r="L27" s="52"/>
    </row>
    <row r="28" spans="2:12" ht="15" thickBot="1" x14ac:dyDescent="0.35">
      <c r="B28" s="47" t="s">
        <v>88</v>
      </c>
      <c r="C28" s="52" t="s">
        <v>247</v>
      </c>
      <c r="D28" s="52" t="s">
        <v>247</v>
      </c>
      <c r="E28" s="52" t="s">
        <v>247</v>
      </c>
      <c r="F28" s="52" t="s">
        <v>247</v>
      </c>
      <c r="G28" s="52" t="s">
        <v>247</v>
      </c>
      <c r="H28" s="52" t="s">
        <v>247</v>
      </c>
      <c r="I28" s="52" t="s">
        <v>247</v>
      </c>
      <c r="J28" s="52" t="s">
        <v>247</v>
      </c>
      <c r="K28" s="52" t="s">
        <v>55</v>
      </c>
      <c r="L28" s="52"/>
    </row>
    <row r="29" spans="2:12" ht="15" thickBot="1" x14ac:dyDescent="0.35">
      <c r="B29" s="47" t="s">
        <v>263</v>
      </c>
      <c r="C29" s="52" t="s">
        <v>247</v>
      </c>
      <c r="D29" s="52" t="s">
        <v>247</v>
      </c>
      <c r="E29" s="52" t="s">
        <v>247</v>
      </c>
      <c r="F29" s="52" t="s">
        <v>247</v>
      </c>
      <c r="G29" s="52" t="s">
        <v>247</v>
      </c>
      <c r="H29" s="52" t="s">
        <v>247</v>
      </c>
      <c r="I29" s="52" t="s">
        <v>247</v>
      </c>
      <c r="J29" s="52" t="s">
        <v>247</v>
      </c>
      <c r="K29" s="52" t="s">
        <v>59</v>
      </c>
      <c r="L29" s="52"/>
    </row>
    <row r="30" spans="2:12" ht="15" customHeight="1" thickBot="1" x14ac:dyDescent="0.35">
      <c r="B30" s="47" t="s">
        <v>262</v>
      </c>
      <c r="C30" s="52" t="s">
        <v>247</v>
      </c>
      <c r="D30" s="52" t="s">
        <v>247</v>
      </c>
      <c r="E30" s="52" t="s">
        <v>247</v>
      </c>
      <c r="F30" s="52" t="s">
        <v>247</v>
      </c>
      <c r="G30" s="52" t="s">
        <v>247</v>
      </c>
      <c r="H30" s="52" t="s">
        <v>247</v>
      </c>
      <c r="I30" s="52" t="s">
        <v>247</v>
      </c>
      <c r="J30" s="52" t="s">
        <v>247</v>
      </c>
      <c r="K30" s="52" t="s">
        <v>59</v>
      </c>
      <c r="L30" s="52"/>
    </row>
    <row r="31" spans="2:12" ht="15" thickBot="1" x14ac:dyDescent="0.35">
      <c r="B31" s="47" t="s">
        <v>89</v>
      </c>
      <c r="C31" s="48">
        <v>0.8</v>
      </c>
      <c r="D31" s="48">
        <v>0.8</v>
      </c>
      <c r="E31" s="48">
        <v>0.8</v>
      </c>
      <c r="F31" s="48">
        <v>0.8</v>
      </c>
      <c r="G31" s="48">
        <v>0.7</v>
      </c>
      <c r="H31" s="48">
        <v>0.9</v>
      </c>
      <c r="I31" s="48">
        <v>0.7</v>
      </c>
      <c r="J31" s="48">
        <v>0.9</v>
      </c>
      <c r="K31" s="52"/>
      <c r="L31" s="52">
        <v>2</v>
      </c>
    </row>
    <row r="32" spans="2:12" ht="15" thickBot="1" x14ac:dyDescent="0.35">
      <c r="B32" s="47" t="s">
        <v>90</v>
      </c>
      <c r="C32" s="48">
        <v>0.2</v>
      </c>
      <c r="D32" s="48">
        <v>0.2</v>
      </c>
      <c r="E32" s="48">
        <v>0.2</v>
      </c>
      <c r="F32" s="48">
        <v>0.2</v>
      </c>
      <c r="G32" s="48">
        <v>0.1</v>
      </c>
      <c r="H32" s="48">
        <v>0.3</v>
      </c>
      <c r="I32" s="48">
        <v>0.1</v>
      </c>
      <c r="J32" s="48">
        <v>0.3</v>
      </c>
      <c r="K32" s="52"/>
      <c r="L32" s="52">
        <v>2</v>
      </c>
    </row>
    <row r="33" spans="1:13" ht="15" customHeight="1" thickBot="1" x14ac:dyDescent="0.35">
      <c r="B33" s="47" t="s">
        <v>12</v>
      </c>
      <c r="C33" s="24">
        <v>750</v>
      </c>
      <c r="D33" s="24">
        <v>750</v>
      </c>
      <c r="E33" s="24">
        <v>750</v>
      </c>
      <c r="F33" s="24">
        <v>750</v>
      </c>
      <c r="G33" s="52">
        <v>600</v>
      </c>
      <c r="H33" s="52">
        <v>900</v>
      </c>
      <c r="I33" s="52">
        <v>600</v>
      </c>
      <c r="J33" s="52">
        <v>900</v>
      </c>
      <c r="K33" s="52"/>
      <c r="L33" s="52">
        <v>2</v>
      </c>
    </row>
    <row r="34" spans="1:13" ht="15" thickBot="1" x14ac:dyDescent="0.35">
      <c r="B34" s="47" t="s">
        <v>26</v>
      </c>
      <c r="C34" s="52">
        <v>0</v>
      </c>
      <c r="D34" s="52">
        <v>0</v>
      </c>
      <c r="E34" s="52">
        <v>0</v>
      </c>
      <c r="F34" s="52">
        <v>0</v>
      </c>
      <c r="G34" s="52">
        <v>0</v>
      </c>
      <c r="H34" s="52">
        <v>0</v>
      </c>
      <c r="I34" s="52">
        <v>0</v>
      </c>
      <c r="J34" s="52">
        <v>0</v>
      </c>
      <c r="K34" s="52"/>
      <c r="L34" s="52">
        <v>2</v>
      </c>
    </row>
    <row r="35" spans="1:13" ht="15" thickBot="1" x14ac:dyDescent="0.35">
      <c r="B35" s="11"/>
      <c r="C35" s="90"/>
      <c r="D35" s="52"/>
      <c r="E35" s="52"/>
      <c r="F35" s="52"/>
      <c r="G35" s="52"/>
      <c r="H35" s="52"/>
      <c r="I35" s="52"/>
      <c r="J35" s="52"/>
      <c r="K35" s="52"/>
      <c r="L35" s="52"/>
    </row>
    <row r="36" spans="1:13" ht="15" thickBot="1" x14ac:dyDescent="0.35">
      <c r="B36" s="6" t="s">
        <v>22</v>
      </c>
      <c r="C36" s="52"/>
      <c r="D36" s="52"/>
      <c r="E36" s="52"/>
      <c r="F36" s="52"/>
      <c r="G36" s="52"/>
      <c r="H36" s="52"/>
      <c r="I36" s="52"/>
      <c r="J36" s="52"/>
      <c r="K36" s="52"/>
      <c r="L36" s="52"/>
    </row>
    <row r="37" spans="1:13" ht="15" thickBot="1" x14ac:dyDescent="0.35">
      <c r="B37" s="11"/>
      <c r="C37" s="52"/>
      <c r="D37" s="52"/>
      <c r="E37" s="52"/>
      <c r="F37" s="52"/>
      <c r="G37" s="52"/>
      <c r="H37" s="52"/>
      <c r="I37" s="52"/>
      <c r="J37" s="52"/>
      <c r="K37" s="52"/>
      <c r="L37" s="52"/>
    </row>
    <row r="38" spans="1:13" ht="15" thickBot="1" x14ac:dyDescent="0.35">
      <c r="B38" s="51"/>
      <c r="C38" s="52"/>
      <c r="D38" s="52"/>
      <c r="E38" s="52"/>
      <c r="F38" s="52"/>
      <c r="G38" s="52"/>
      <c r="H38" s="52"/>
      <c r="I38" s="52"/>
      <c r="J38" s="52"/>
      <c r="K38" s="52"/>
      <c r="L38" s="52"/>
    </row>
    <row r="39" spans="1:13" x14ac:dyDescent="0.3">
      <c r="B39" s="3" t="s">
        <v>21</v>
      </c>
    </row>
    <row r="40" spans="1:13" ht="15" customHeight="1" x14ac:dyDescent="0.3">
      <c r="A40" s="1">
        <v>1</v>
      </c>
      <c r="B40" s="172" t="s">
        <v>244</v>
      </c>
      <c r="C40" s="172"/>
      <c r="D40" s="172"/>
      <c r="E40" s="172"/>
      <c r="F40" s="172"/>
      <c r="G40" s="172"/>
      <c r="H40" s="172"/>
      <c r="I40" s="172"/>
      <c r="J40" s="172"/>
      <c r="K40" s="172"/>
      <c r="L40" s="172"/>
    </row>
    <row r="41" spans="1:13" x14ac:dyDescent="0.3">
      <c r="A41" s="1">
        <v>2</v>
      </c>
      <c r="B41" s="172" t="s">
        <v>243</v>
      </c>
      <c r="C41" s="172"/>
      <c r="D41" s="172"/>
      <c r="E41" s="172"/>
      <c r="F41" s="172"/>
      <c r="G41" s="172"/>
      <c r="H41" s="172"/>
      <c r="I41" s="172"/>
      <c r="J41" s="172"/>
      <c r="K41" s="172"/>
      <c r="L41" s="172"/>
    </row>
    <row r="42" spans="1:13" ht="23.25" customHeight="1" x14ac:dyDescent="0.3">
      <c r="A42" s="1"/>
      <c r="B42" s="3" t="s">
        <v>13</v>
      </c>
      <c r="C42" s="2"/>
      <c r="D42" s="2"/>
      <c r="E42" s="2"/>
      <c r="F42" s="2"/>
      <c r="G42" s="2"/>
      <c r="H42" s="2"/>
      <c r="I42" s="2"/>
      <c r="J42" s="2"/>
      <c r="K42" s="2"/>
      <c r="L42" s="2"/>
      <c r="M42" s="2"/>
    </row>
    <row r="43" spans="1:13" ht="26.25" customHeight="1" x14ac:dyDescent="0.3">
      <c r="A43" s="29" t="s">
        <v>14</v>
      </c>
      <c r="B43" s="141" t="s">
        <v>261</v>
      </c>
      <c r="C43" s="141"/>
      <c r="D43" s="141"/>
      <c r="E43" s="141"/>
      <c r="F43" s="141"/>
      <c r="G43" s="141"/>
      <c r="H43" s="141"/>
      <c r="I43" s="141"/>
      <c r="J43" s="141"/>
      <c r="K43" s="141"/>
      <c r="L43" s="141"/>
      <c r="M43" s="49"/>
    </row>
    <row r="44" spans="1:13" ht="15" customHeight="1" x14ac:dyDescent="0.3">
      <c r="A44" s="29" t="s">
        <v>15</v>
      </c>
      <c r="B44" s="141" t="s">
        <v>260</v>
      </c>
      <c r="C44" s="141"/>
      <c r="D44" s="141"/>
      <c r="E44" s="141"/>
      <c r="F44" s="141"/>
      <c r="G44" s="141"/>
      <c r="H44" s="141"/>
      <c r="I44" s="141"/>
      <c r="J44" s="141"/>
      <c r="K44" s="141"/>
      <c r="L44" s="141"/>
      <c r="M44" s="49"/>
    </row>
    <row r="45" spans="1:13" ht="15" customHeight="1" x14ac:dyDescent="0.3">
      <c r="A45" s="29" t="s">
        <v>16</v>
      </c>
      <c r="B45" s="141" t="s">
        <v>259</v>
      </c>
      <c r="C45" s="141"/>
      <c r="D45" s="141"/>
      <c r="E45" s="141"/>
      <c r="F45" s="141"/>
      <c r="G45" s="141"/>
      <c r="H45" s="141"/>
      <c r="I45" s="141"/>
      <c r="J45" s="141"/>
      <c r="K45" s="141"/>
      <c r="L45" s="141"/>
      <c r="M45" s="49"/>
    </row>
    <row r="46" spans="1:13" x14ac:dyDescent="0.3">
      <c r="A46" s="29" t="s">
        <v>17</v>
      </c>
      <c r="B46" s="141" t="s">
        <v>258</v>
      </c>
      <c r="C46" s="141"/>
      <c r="D46" s="141"/>
      <c r="E46" s="141"/>
      <c r="F46" s="141"/>
      <c r="G46" s="141"/>
      <c r="H46" s="141"/>
      <c r="I46" s="141"/>
      <c r="J46" s="141"/>
      <c r="K46" s="141"/>
      <c r="L46" s="141"/>
      <c r="M46" s="49"/>
    </row>
    <row r="47" spans="1:13" x14ac:dyDescent="0.3">
      <c r="A47" s="29" t="s">
        <v>18</v>
      </c>
      <c r="B47" s="141" t="s">
        <v>257</v>
      </c>
      <c r="C47" s="141"/>
      <c r="D47" s="141"/>
      <c r="E47" s="141"/>
      <c r="F47" s="141"/>
      <c r="G47" s="141"/>
      <c r="H47" s="141"/>
      <c r="I47" s="141"/>
      <c r="J47" s="141"/>
      <c r="K47" s="141"/>
      <c r="L47" s="141"/>
      <c r="M47" s="49"/>
    </row>
    <row r="48" spans="1:13" ht="14.25" customHeight="1" x14ac:dyDescent="0.3">
      <c r="A48" s="29" t="s">
        <v>19</v>
      </c>
      <c r="B48" s="141" t="s">
        <v>256</v>
      </c>
      <c r="C48" s="141"/>
      <c r="D48" s="141"/>
      <c r="E48" s="141"/>
      <c r="F48" s="141"/>
      <c r="G48" s="141"/>
      <c r="H48" s="141"/>
      <c r="I48" s="141"/>
      <c r="J48" s="141"/>
      <c r="K48" s="141"/>
      <c r="L48" s="141"/>
      <c r="M48" s="49"/>
    </row>
    <row r="49" spans="1:14" ht="15" customHeight="1" x14ac:dyDescent="0.3">
      <c r="A49" s="29" t="s">
        <v>43</v>
      </c>
      <c r="B49" s="141" t="s">
        <v>255</v>
      </c>
      <c r="C49" s="141"/>
      <c r="D49" s="141"/>
      <c r="E49" s="141"/>
      <c r="F49" s="141"/>
      <c r="G49" s="141"/>
      <c r="H49" s="141"/>
      <c r="I49" s="141"/>
      <c r="J49" s="141"/>
      <c r="K49" s="141"/>
      <c r="L49" s="141"/>
      <c r="M49" s="49"/>
    </row>
    <row r="50" spans="1:14" x14ac:dyDescent="0.3">
      <c r="A50" s="29" t="s">
        <v>55</v>
      </c>
      <c r="B50" s="141" t="s">
        <v>254</v>
      </c>
      <c r="C50" s="141"/>
      <c r="D50" s="141"/>
      <c r="E50" s="141"/>
      <c r="F50" s="141"/>
      <c r="G50" s="141"/>
      <c r="H50" s="141"/>
      <c r="I50" s="141"/>
      <c r="J50" s="141"/>
      <c r="K50" s="141"/>
      <c r="L50" s="141"/>
      <c r="M50" s="49"/>
      <c r="N50" s="4" t="s">
        <v>253</v>
      </c>
    </row>
    <row r="51" spans="1:14" ht="15" customHeight="1" x14ac:dyDescent="0.3">
      <c r="A51" s="29" t="s">
        <v>59</v>
      </c>
      <c r="B51" s="141" t="s">
        <v>252</v>
      </c>
      <c r="C51" s="141"/>
      <c r="D51" s="141"/>
      <c r="E51" s="141"/>
      <c r="F51" s="141"/>
      <c r="G51" s="141"/>
      <c r="H51" s="141"/>
      <c r="I51" s="141"/>
      <c r="J51" s="141"/>
      <c r="K51" s="141"/>
      <c r="L51" s="141"/>
      <c r="M51" s="49"/>
    </row>
  </sheetData>
  <mergeCells count="21">
    <mergeCell ref="L3:L4"/>
    <mergeCell ref="B40:L40"/>
    <mergeCell ref="B41:L41"/>
    <mergeCell ref="B43:L43"/>
    <mergeCell ref="B44:L44"/>
    <mergeCell ref="B51:L51"/>
    <mergeCell ref="C2:L2"/>
    <mergeCell ref="B3:B4"/>
    <mergeCell ref="C3:C4"/>
    <mergeCell ref="D3:D4"/>
    <mergeCell ref="E3:E4"/>
    <mergeCell ref="F3:F4"/>
    <mergeCell ref="G3:H4"/>
    <mergeCell ref="I3:J4"/>
    <mergeCell ref="K3:K4"/>
    <mergeCell ref="B45:L45"/>
    <mergeCell ref="B46:L46"/>
    <mergeCell ref="B47:L47"/>
    <mergeCell ref="B48:L48"/>
    <mergeCell ref="B49:L49"/>
    <mergeCell ref="B50:L50"/>
  </mergeCells>
  <hyperlinks>
    <hyperlink ref="C2" location="INDEX" display="Energy Transport Natural Gas Distribution, New distribution in existing rual areas"/>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55"/>
  <sheetViews>
    <sheetView workbookViewId="0">
      <selection activeCell="D18" sqref="D18"/>
    </sheetView>
  </sheetViews>
  <sheetFormatPr defaultColWidth="9.109375" defaultRowHeight="14.4" x14ac:dyDescent="0.3"/>
  <cols>
    <col min="1" max="1" width="2.33203125" style="4" bestFit="1" customWidth="1"/>
    <col min="2" max="2" width="41" style="4" customWidth="1"/>
    <col min="3" max="6" width="9.109375" style="4"/>
    <col min="7" max="8" width="10" style="4" bestFit="1" customWidth="1"/>
    <col min="9" max="10" width="9.109375" style="4"/>
    <col min="11" max="11" width="12.5546875" style="4" customWidth="1"/>
    <col min="12" max="13" width="9.109375" style="4"/>
    <col min="14" max="14" width="32.33203125" style="4" customWidth="1"/>
    <col min="15" max="15" width="29.109375" style="4" customWidth="1"/>
    <col min="16" max="18" width="9.109375" style="4"/>
    <col min="19" max="19" width="30.6640625" style="4" customWidth="1"/>
    <col min="20" max="20" width="29.33203125" style="4" customWidth="1"/>
    <col min="21" max="16384" width="9.109375" style="4"/>
  </cols>
  <sheetData>
    <row r="1" spans="2:19" ht="15" thickBot="1" x14ac:dyDescent="0.35">
      <c r="B1" s="53" t="s">
        <v>271</v>
      </c>
    </row>
    <row r="2" spans="2:19" ht="33.75" customHeight="1" thickBot="1" x14ac:dyDescent="0.35">
      <c r="B2" s="5" t="s">
        <v>0</v>
      </c>
      <c r="C2" s="142" t="s">
        <v>270</v>
      </c>
      <c r="D2" s="170"/>
      <c r="E2" s="170"/>
      <c r="F2" s="170"/>
      <c r="G2" s="170"/>
      <c r="H2" s="170"/>
      <c r="I2" s="170"/>
      <c r="J2" s="170"/>
      <c r="K2" s="170"/>
      <c r="L2" s="171"/>
      <c r="N2" s="97"/>
      <c r="S2" s="99"/>
    </row>
    <row r="3" spans="2:19" x14ac:dyDescent="0.3">
      <c r="B3" s="162"/>
      <c r="C3" s="164">
        <v>2015</v>
      </c>
      <c r="D3" s="164">
        <v>2020</v>
      </c>
      <c r="E3" s="164">
        <v>2030</v>
      </c>
      <c r="F3" s="164">
        <v>2050</v>
      </c>
      <c r="G3" s="166" t="s">
        <v>1</v>
      </c>
      <c r="H3" s="167"/>
      <c r="I3" s="166" t="s">
        <v>2</v>
      </c>
      <c r="J3" s="167"/>
      <c r="K3" s="164" t="s">
        <v>3</v>
      </c>
      <c r="L3" s="164" t="s">
        <v>4</v>
      </c>
      <c r="S3" s="99"/>
    </row>
    <row r="4" spans="2:19" ht="15" thickBot="1" x14ac:dyDescent="0.35">
      <c r="B4" s="163"/>
      <c r="C4" s="165"/>
      <c r="D4" s="165"/>
      <c r="E4" s="165"/>
      <c r="F4" s="165"/>
      <c r="G4" s="168"/>
      <c r="H4" s="169"/>
      <c r="I4" s="168"/>
      <c r="J4" s="169"/>
      <c r="K4" s="165"/>
      <c r="L4" s="165"/>
      <c r="S4" s="99"/>
    </row>
    <row r="5" spans="2:19" ht="15" thickBot="1" x14ac:dyDescent="0.35">
      <c r="B5" s="6" t="s">
        <v>5</v>
      </c>
      <c r="C5" s="7"/>
      <c r="D5" s="7"/>
      <c r="E5" s="7"/>
      <c r="F5" s="7"/>
      <c r="G5" s="8" t="s">
        <v>6</v>
      </c>
      <c r="H5" s="8" t="s">
        <v>7</v>
      </c>
      <c r="I5" s="8" t="s">
        <v>6</v>
      </c>
      <c r="J5" s="8" t="s">
        <v>7</v>
      </c>
      <c r="K5" s="7"/>
      <c r="L5" s="9"/>
      <c r="S5" s="99"/>
    </row>
    <row r="6" spans="2:19" ht="15" thickBot="1" x14ac:dyDescent="0.35">
      <c r="B6" s="51" t="s">
        <v>9</v>
      </c>
      <c r="C6" s="92">
        <v>0.26307448603264283</v>
      </c>
      <c r="D6" s="92">
        <v>0.26307448603264283</v>
      </c>
      <c r="E6" s="92">
        <v>0.26307448603264283</v>
      </c>
      <c r="F6" s="92">
        <v>0.26307448603264283</v>
      </c>
      <c r="G6" s="52">
        <v>0.05</v>
      </c>
      <c r="H6" s="52">
        <v>0.3</v>
      </c>
      <c r="I6" s="52">
        <v>0.05</v>
      </c>
      <c r="J6" s="52">
        <v>0.3</v>
      </c>
      <c r="K6" s="52" t="s">
        <v>14</v>
      </c>
      <c r="L6" s="52">
        <v>1</v>
      </c>
      <c r="S6" s="99"/>
    </row>
    <row r="7" spans="2:19" ht="15" thickBot="1" x14ac:dyDescent="0.35">
      <c r="B7" s="51" t="s">
        <v>180</v>
      </c>
      <c r="C7" s="100" t="s">
        <v>247</v>
      </c>
      <c r="D7" s="100" t="s">
        <v>247</v>
      </c>
      <c r="E7" s="100" t="s">
        <v>247</v>
      </c>
      <c r="F7" s="100" t="s">
        <v>247</v>
      </c>
      <c r="G7" s="100" t="s">
        <v>247</v>
      </c>
      <c r="H7" s="100" t="s">
        <v>247</v>
      </c>
      <c r="I7" s="100" t="s">
        <v>247</v>
      </c>
      <c r="J7" s="100" t="s">
        <v>247</v>
      </c>
      <c r="K7" s="52" t="s">
        <v>15</v>
      </c>
      <c r="L7" s="52"/>
      <c r="S7" s="99"/>
    </row>
    <row r="8" spans="2:19" ht="15" thickBot="1" x14ac:dyDescent="0.35">
      <c r="B8" s="51" t="s">
        <v>23</v>
      </c>
      <c r="C8" s="52">
        <v>0</v>
      </c>
      <c r="D8" s="52">
        <v>0</v>
      </c>
      <c r="E8" s="52">
        <v>0</v>
      </c>
      <c r="F8" s="52">
        <v>0</v>
      </c>
      <c r="G8" s="52">
        <v>0</v>
      </c>
      <c r="H8" s="52">
        <v>0</v>
      </c>
      <c r="I8" s="52">
        <v>0</v>
      </c>
      <c r="J8" s="52">
        <v>0</v>
      </c>
      <c r="K8" s="52" t="s">
        <v>16</v>
      </c>
      <c r="L8" s="52"/>
      <c r="R8" s="99"/>
    </row>
    <row r="9" spans="2:19" ht="15" thickBot="1" x14ac:dyDescent="0.35">
      <c r="B9" s="51" t="s">
        <v>10</v>
      </c>
      <c r="C9" s="52">
        <v>50</v>
      </c>
      <c r="D9" s="52">
        <v>50</v>
      </c>
      <c r="E9" s="52">
        <v>50</v>
      </c>
      <c r="F9" s="52">
        <v>50</v>
      </c>
      <c r="G9" s="52">
        <v>50</v>
      </c>
      <c r="H9" s="52">
        <v>80</v>
      </c>
      <c r="I9" s="52">
        <v>50</v>
      </c>
      <c r="J9" s="52">
        <v>80</v>
      </c>
      <c r="K9" s="52"/>
      <c r="L9" s="52">
        <v>2</v>
      </c>
    </row>
    <row r="10" spans="2:19" ht="15" thickBot="1" x14ac:dyDescent="0.35">
      <c r="B10" s="51" t="s">
        <v>24</v>
      </c>
      <c r="C10" s="100" t="s">
        <v>247</v>
      </c>
      <c r="D10" s="100" t="s">
        <v>247</v>
      </c>
      <c r="E10" s="100" t="s">
        <v>247</v>
      </c>
      <c r="F10" s="100" t="s">
        <v>247</v>
      </c>
      <c r="G10" s="100" t="s">
        <v>247</v>
      </c>
      <c r="H10" s="100" t="s">
        <v>247</v>
      </c>
      <c r="I10" s="100" t="s">
        <v>247</v>
      </c>
      <c r="J10" s="100" t="s">
        <v>247</v>
      </c>
      <c r="K10" s="52"/>
      <c r="L10" s="52"/>
    </row>
    <row r="11" spans="2:19" ht="15" thickBot="1" x14ac:dyDescent="0.35">
      <c r="B11" s="10" t="s">
        <v>20</v>
      </c>
      <c r="C11" s="52">
        <v>0.2</v>
      </c>
      <c r="D11" s="52">
        <f>C11</f>
        <v>0.2</v>
      </c>
      <c r="E11" s="52">
        <f>D11</f>
        <v>0.2</v>
      </c>
      <c r="F11" s="52">
        <f>E11</f>
        <v>0.2</v>
      </c>
      <c r="G11" s="52">
        <v>0.15</v>
      </c>
      <c r="H11" s="52">
        <v>0.25</v>
      </c>
      <c r="I11" s="52">
        <v>0.15</v>
      </c>
      <c r="J11" s="52">
        <v>0.25</v>
      </c>
      <c r="K11" s="52" t="s">
        <v>17</v>
      </c>
      <c r="L11" s="52"/>
    </row>
    <row r="12" spans="2:19" ht="15" thickBot="1" x14ac:dyDescent="0.35">
      <c r="B12" s="10" t="s">
        <v>11</v>
      </c>
      <c r="C12" s="30" t="s">
        <v>40</v>
      </c>
      <c r="D12" s="30" t="s">
        <v>40</v>
      </c>
      <c r="E12" s="30" t="s">
        <v>40</v>
      </c>
      <c r="F12" s="30" t="s">
        <v>40</v>
      </c>
      <c r="G12" s="52"/>
      <c r="H12" s="52"/>
      <c r="I12" s="52"/>
      <c r="J12" s="52"/>
      <c r="K12" s="52" t="s">
        <v>17</v>
      </c>
      <c r="L12" s="52"/>
    </row>
    <row r="13" spans="2:19" ht="15" thickBot="1" x14ac:dyDescent="0.35">
      <c r="B13" s="10" t="s">
        <v>25</v>
      </c>
      <c r="C13" s="52">
        <v>0.4</v>
      </c>
      <c r="D13" s="52">
        <v>0.4</v>
      </c>
      <c r="E13" s="52">
        <v>0.4</v>
      </c>
      <c r="F13" s="52">
        <v>0.4</v>
      </c>
      <c r="G13" s="52">
        <v>0.3</v>
      </c>
      <c r="H13" s="52">
        <v>0.5</v>
      </c>
      <c r="I13" s="52">
        <v>0.3</v>
      </c>
      <c r="J13" s="52">
        <v>0.5</v>
      </c>
      <c r="K13" s="52"/>
      <c r="L13" s="52">
        <v>2</v>
      </c>
    </row>
    <row r="14" spans="2:19" ht="15" thickBot="1" x14ac:dyDescent="0.35">
      <c r="B14" s="51"/>
      <c r="C14" s="90"/>
      <c r="D14" s="52"/>
      <c r="E14" s="52"/>
      <c r="F14" s="52"/>
      <c r="G14" s="52"/>
      <c r="H14" s="52"/>
      <c r="I14" s="52"/>
      <c r="J14" s="52"/>
      <c r="K14" s="52"/>
      <c r="L14" s="52"/>
    </row>
    <row r="15" spans="2:19" ht="15" thickBot="1" x14ac:dyDescent="0.35">
      <c r="B15" s="6" t="s">
        <v>8</v>
      </c>
      <c r="C15" s="90"/>
      <c r="D15" s="7"/>
      <c r="E15" s="7"/>
      <c r="F15" s="7"/>
      <c r="G15" s="7"/>
      <c r="H15" s="7"/>
      <c r="I15" s="7"/>
      <c r="J15" s="7"/>
      <c r="K15" s="7"/>
      <c r="L15" s="9"/>
    </row>
    <row r="16" spans="2:19" ht="15" thickBot="1" x14ac:dyDescent="0.35">
      <c r="B16" s="47" t="s">
        <v>74</v>
      </c>
      <c r="C16" s="52">
        <v>150</v>
      </c>
      <c r="D16" s="52">
        <v>150</v>
      </c>
      <c r="E16" s="52">
        <v>150</v>
      </c>
      <c r="F16" s="52">
        <v>150</v>
      </c>
      <c r="G16" s="52">
        <v>140</v>
      </c>
      <c r="H16" s="52">
        <v>170</v>
      </c>
      <c r="I16" s="52">
        <v>140</v>
      </c>
      <c r="J16" s="52">
        <v>170</v>
      </c>
      <c r="K16" s="52"/>
      <c r="L16" s="52">
        <v>2</v>
      </c>
    </row>
    <row r="17" spans="2:12" ht="15" customHeight="1" thickBot="1" x14ac:dyDescent="0.35">
      <c r="B17" s="47" t="s">
        <v>76</v>
      </c>
      <c r="C17" s="52">
        <v>1600</v>
      </c>
      <c r="D17" s="52">
        <v>1600</v>
      </c>
      <c r="E17" s="52">
        <v>1600</v>
      </c>
      <c r="F17" s="52">
        <v>1600</v>
      </c>
      <c r="G17" s="52">
        <v>1400</v>
      </c>
      <c r="H17" s="52">
        <v>1800</v>
      </c>
      <c r="I17" s="52">
        <v>1400</v>
      </c>
      <c r="J17" s="52">
        <v>1800</v>
      </c>
      <c r="K17" s="52"/>
      <c r="L17" s="52">
        <v>2</v>
      </c>
    </row>
    <row r="18" spans="2:12" ht="15" customHeight="1" thickBot="1" x14ac:dyDescent="0.35">
      <c r="B18" s="47" t="s">
        <v>77</v>
      </c>
      <c r="C18" s="52" t="s">
        <v>247</v>
      </c>
      <c r="D18" s="52" t="s">
        <v>247</v>
      </c>
      <c r="E18" s="52" t="s">
        <v>247</v>
      </c>
      <c r="F18" s="52" t="s">
        <v>247</v>
      </c>
      <c r="G18" s="52" t="s">
        <v>247</v>
      </c>
      <c r="H18" s="52" t="s">
        <v>247</v>
      </c>
      <c r="I18" s="52" t="s">
        <v>247</v>
      </c>
      <c r="J18" s="52" t="s">
        <v>247</v>
      </c>
      <c r="K18" s="52" t="s">
        <v>18</v>
      </c>
      <c r="L18" s="52"/>
    </row>
    <row r="19" spans="2:12" ht="15" thickBot="1" x14ac:dyDescent="0.35">
      <c r="B19" s="47" t="s">
        <v>78</v>
      </c>
      <c r="C19" s="52" t="s">
        <v>247</v>
      </c>
      <c r="D19" s="52" t="s">
        <v>247</v>
      </c>
      <c r="E19" s="52" t="s">
        <v>247</v>
      </c>
      <c r="F19" s="52" t="s">
        <v>247</v>
      </c>
      <c r="G19" s="52" t="s">
        <v>247</v>
      </c>
      <c r="H19" s="52" t="s">
        <v>247</v>
      </c>
      <c r="I19" s="52" t="s">
        <v>247</v>
      </c>
      <c r="J19" s="52" t="s">
        <v>247</v>
      </c>
      <c r="K19" s="52" t="s">
        <v>18</v>
      </c>
      <c r="L19" s="52"/>
    </row>
    <row r="20" spans="2:12" ht="15" thickBot="1" x14ac:dyDescent="0.35">
      <c r="B20" s="47" t="s">
        <v>79</v>
      </c>
      <c r="C20" s="52" t="s">
        <v>247</v>
      </c>
      <c r="D20" s="52" t="s">
        <v>247</v>
      </c>
      <c r="E20" s="52" t="s">
        <v>247</v>
      </c>
      <c r="F20" s="52" t="s">
        <v>247</v>
      </c>
      <c r="G20" s="52" t="s">
        <v>247</v>
      </c>
      <c r="H20" s="52" t="s">
        <v>247</v>
      </c>
      <c r="I20" s="52" t="s">
        <v>247</v>
      </c>
      <c r="J20" s="52" t="s">
        <v>247</v>
      </c>
      <c r="K20" s="52" t="s">
        <v>18</v>
      </c>
      <c r="L20" s="52"/>
    </row>
    <row r="21" spans="2:12" ht="15" thickBot="1" x14ac:dyDescent="0.35">
      <c r="B21" s="47" t="s">
        <v>80</v>
      </c>
      <c r="C21" s="24">
        <v>53.333333333333336</v>
      </c>
      <c r="D21" s="24">
        <v>53.333333333333336</v>
      </c>
      <c r="E21" s="24">
        <v>53.333333333333336</v>
      </c>
      <c r="F21" s="24">
        <v>53.333333333333336</v>
      </c>
      <c r="G21" s="52">
        <v>48</v>
      </c>
      <c r="H21" s="24">
        <v>58.666666666666671</v>
      </c>
      <c r="I21" s="52">
        <v>48</v>
      </c>
      <c r="J21" s="24">
        <v>58.666666666666671</v>
      </c>
      <c r="K21" s="52" t="s">
        <v>19</v>
      </c>
      <c r="L21" s="52"/>
    </row>
    <row r="22" spans="2:12" ht="15" thickBot="1" x14ac:dyDescent="0.35">
      <c r="B22" s="47" t="s">
        <v>81</v>
      </c>
      <c r="C22" s="24">
        <v>53.333333333333336</v>
      </c>
      <c r="D22" s="24">
        <v>53.333333333333336</v>
      </c>
      <c r="E22" s="24">
        <v>53.333333333333336</v>
      </c>
      <c r="F22" s="24">
        <v>53.333333333333336</v>
      </c>
      <c r="G22" s="52">
        <v>48</v>
      </c>
      <c r="H22" s="24">
        <v>58.666666666666671</v>
      </c>
      <c r="I22" s="52">
        <v>48</v>
      </c>
      <c r="J22" s="24">
        <v>58.666666666666671</v>
      </c>
      <c r="K22" s="52" t="s">
        <v>19</v>
      </c>
      <c r="L22" s="52"/>
    </row>
    <row r="23" spans="2:12" ht="15" thickBot="1" x14ac:dyDescent="0.35">
      <c r="B23" s="47" t="s">
        <v>82</v>
      </c>
      <c r="C23" s="24">
        <v>53.333333333333336</v>
      </c>
      <c r="D23" s="24">
        <v>53.333333333333336</v>
      </c>
      <c r="E23" s="24">
        <v>53.333333333333336</v>
      </c>
      <c r="F23" s="24">
        <v>53.333333333333336</v>
      </c>
      <c r="G23" s="52">
        <v>48</v>
      </c>
      <c r="H23" s="24">
        <v>58.666666666666671</v>
      </c>
      <c r="I23" s="52">
        <v>48</v>
      </c>
      <c r="J23" s="24">
        <v>58.666666666666671</v>
      </c>
      <c r="K23" s="52" t="s">
        <v>19</v>
      </c>
      <c r="L23" s="52"/>
    </row>
    <row r="24" spans="2:12" ht="15" thickBot="1" x14ac:dyDescent="0.35">
      <c r="B24" s="47" t="s">
        <v>83</v>
      </c>
      <c r="C24" s="24">
        <v>53.333333333333336</v>
      </c>
      <c r="D24" s="24">
        <v>53.333333333333336</v>
      </c>
      <c r="E24" s="24">
        <v>53.333333333333336</v>
      </c>
      <c r="F24" s="24">
        <v>53.333333333333336</v>
      </c>
      <c r="G24" s="52">
        <v>48</v>
      </c>
      <c r="H24" s="24">
        <v>58.666666666666671</v>
      </c>
      <c r="I24" s="52">
        <v>48</v>
      </c>
      <c r="J24" s="24">
        <v>58.666666666666671</v>
      </c>
      <c r="K24" s="52" t="s">
        <v>19</v>
      </c>
      <c r="L24" s="52"/>
    </row>
    <row r="25" spans="2:12" ht="15" thickBot="1" x14ac:dyDescent="0.35">
      <c r="B25" s="47" t="s">
        <v>84</v>
      </c>
      <c r="C25" s="24">
        <v>60</v>
      </c>
      <c r="D25" s="24">
        <v>60</v>
      </c>
      <c r="E25" s="24">
        <v>60</v>
      </c>
      <c r="F25" s="24">
        <v>60</v>
      </c>
      <c r="G25" s="52">
        <v>54</v>
      </c>
      <c r="H25" s="24">
        <v>66</v>
      </c>
      <c r="I25" s="52">
        <v>54</v>
      </c>
      <c r="J25" s="24">
        <v>66</v>
      </c>
      <c r="K25" s="52" t="s">
        <v>43</v>
      </c>
      <c r="L25" s="52"/>
    </row>
    <row r="26" spans="2:12" ht="15" thickBot="1" x14ac:dyDescent="0.35">
      <c r="B26" s="47" t="s">
        <v>85</v>
      </c>
      <c r="C26" s="24">
        <v>86.666666666666671</v>
      </c>
      <c r="D26" s="24">
        <v>86.666666666666671</v>
      </c>
      <c r="E26" s="24">
        <v>86.666666666666671</v>
      </c>
      <c r="F26" s="24">
        <v>86.666666666666671</v>
      </c>
      <c r="G26" s="24">
        <v>78</v>
      </c>
      <c r="H26" s="24">
        <v>95.333333333333343</v>
      </c>
      <c r="I26" s="24">
        <v>78</v>
      </c>
      <c r="J26" s="24">
        <v>95.333333333333343</v>
      </c>
      <c r="K26" s="52" t="s">
        <v>43</v>
      </c>
      <c r="L26" s="52"/>
    </row>
    <row r="27" spans="2:12" ht="15" thickBot="1" x14ac:dyDescent="0.35">
      <c r="B27" s="47" t="s">
        <v>86</v>
      </c>
      <c r="C27" s="52" t="s">
        <v>247</v>
      </c>
      <c r="D27" s="52" t="s">
        <v>247</v>
      </c>
      <c r="E27" s="52" t="s">
        <v>247</v>
      </c>
      <c r="F27" s="52" t="s">
        <v>247</v>
      </c>
      <c r="G27" s="52" t="s">
        <v>247</v>
      </c>
      <c r="H27" s="52" t="s">
        <v>247</v>
      </c>
      <c r="I27" s="52" t="s">
        <v>247</v>
      </c>
      <c r="J27" s="52" t="s">
        <v>247</v>
      </c>
      <c r="K27" s="52"/>
      <c r="L27" s="52"/>
    </row>
    <row r="28" spans="2:12" ht="15" thickBot="1" x14ac:dyDescent="0.35">
      <c r="B28" s="47" t="s">
        <v>88</v>
      </c>
      <c r="C28" s="52" t="s">
        <v>247</v>
      </c>
      <c r="D28" s="52" t="s">
        <v>247</v>
      </c>
      <c r="E28" s="52" t="s">
        <v>247</v>
      </c>
      <c r="F28" s="52" t="s">
        <v>247</v>
      </c>
      <c r="G28" s="52" t="s">
        <v>247</v>
      </c>
      <c r="H28" s="52" t="s">
        <v>247</v>
      </c>
      <c r="I28" s="52" t="s">
        <v>247</v>
      </c>
      <c r="J28" s="52" t="s">
        <v>247</v>
      </c>
      <c r="K28" s="52" t="s">
        <v>55</v>
      </c>
      <c r="L28" s="52"/>
    </row>
    <row r="29" spans="2:12" ht="15" thickBot="1" x14ac:dyDescent="0.35">
      <c r="B29" s="47" t="s">
        <v>263</v>
      </c>
      <c r="C29" s="52" t="s">
        <v>247</v>
      </c>
      <c r="D29" s="52" t="s">
        <v>247</v>
      </c>
      <c r="E29" s="52" t="s">
        <v>247</v>
      </c>
      <c r="F29" s="52" t="s">
        <v>247</v>
      </c>
      <c r="G29" s="52" t="s">
        <v>247</v>
      </c>
      <c r="H29" s="52" t="s">
        <v>247</v>
      </c>
      <c r="I29" s="52" t="s">
        <v>247</v>
      </c>
      <c r="J29" s="52" t="s">
        <v>247</v>
      </c>
      <c r="K29" s="52" t="s">
        <v>59</v>
      </c>
      <c r="L29" s="52"/>
    </row>
    <row r="30" spans="2:12" ht="15" customHeight="1" thickBot="1" x14ac:dyDescent="0.35">
      <c r="B30" s="47" t="s">
        <v>262</v>
      </c>
      <c r="C30" s="52" t="s">
        <v>247</v>
      </c>
      <c r="D30" s="52" t="s">
        <v>247</v>
      </c>
      <c r="E30" s="52" t="s">
        <v>247</v>
      </c>
      <c r="F30" s="52" t="s">
        <v>247</v>
      </c>
      <c r="G30" s="52" t="s">
        <v>247</v>
      </c>
      <c r="H30" s="52" t="s">
        <v>247</v>
      </c>
      <c r="I30" s="52" t="s">
        <v>247</v>
      </c>
      <c r="J30" s="52" t="s">
        <v>247</v>
      </c>
      <c r="K30" s="52" t="s">
        <v>59</v>
      </c>
      <c r="L30" s="52"/>
    </row>
    <row r="31" spans="2:12" ht="15" thickBot="1" x14ac:dyDescent="0.35">
      <c r="B31" s="47" t="s">
        <v>89</v>
      </c>
      <c r="C31" s="48">
        <v>0.8</v>
      </c>
      <c r="D31" s="48">
        <v>0.8</v>
      </c>
      <c r="E31" s="48">
        <v>0.8</v>
      </c>
      <c r="F31" s="48">
        <v>0.8</v>
      </c>
      <c r="G31" s="48">
        <v>0.7</v>
      </c>
      <c r="H31" s="48">
        <v>0.9</v>
      </c>
      <c r="I31" s="48">
        <v>0.7</v>
      </c>
      <c r="J31" s="48">
        <v>0.9</v>
      </c>
      <c r="K31" s="52"/>
      <c r="L31" s="52">
        <v>2</v>
      </c>
    </row>
    <row r="32" spans="2:12" ht="15" thickBot="1" x14ac:dyDescent="0.35">
      <c r="B32" s="47" t="s">
        <v>90</v>
      </c>
      <c r="C32" s="48">
        <v>0.2</v>
      </c>
      <c r="D32" s="48">
        <v>0.2</v>
      </c>
      <c r="E32" s="48">
        <v>0.2</v>
      </c>
      <c r="F32" s="48">
        <v>0.2</v>
      </c>
      <c r="G32" s="48">
        <v>0.1</v>
      </c>
      <c r="H32" s="48">
        <v>0.3</v>
      </c>
      <c r="I32" s="48">
        <v>0.1</v>
      </c>
      <c r="J32" s="48">
        <v>0.3</v>
      </c>
      <c r="K32" s="52"/>
      <c r="L32" s="52">
        <v>2</v>
      </c>
    </row>
    <row r="33" spans="1:13" ht="15" customHeight="1" thickBot="1" x14ac:dyDescent="0.35">
      <c r="B33" s="47" t="s">
        <v>12</v>
      </c>
      <c r="C33" s="24">
        <v>310</v>
      </c>
      <c r="D33" s="24">
        <v>310</v>
      </c>
      <c r="E33" s="24">
        <v>310</v>
      </c>
      <c r="F33" s="24">
        <v>310</v>
      </c>
      <c r="G33" s="52">
        <v>250</v>
      </c>
      <c r="H33" s="52">
        <v>370</v>
      </c>
      <c r="I33" s="52">
        <v>250</v>
      </c>
      <c r="J33" s="52">
        <v>370</v>
      </c>
      <c r="K33" s="52"/>
      <c r="L33" s="52">
        <v>2</v>
      </c>
    </row>
    <row r="34" spans="1:13" ht="15" thickBot="1" x14ac:dyDescent="0.35">
      <c r="B34" s="47" t="s">
        <v>26</v>
      </c>
      <c r="C34" s="52">
        <v>0</v>
      </c>
      <c r="D34" s="52">
        <v>0</v>
      </c>
      <c r="E34" s="52">
        <v>0</v>
      </c>
      <c r="F34" s="52">
        <v>0</v>
      </c>
      <c r="G34" s="52">
        <v>0</v>
      </c>
      <c r="H34" s="52">
        <v>0</v>
      </c>
      <c r="I34" s="52">
        <v>0</v>
      </c>
      <c r="J34" s="52">
        <v>0</v>
      </c>
      <c r="K34" s="52"/>
      <c r="L34" s="52">
        <v>2</v>
      </c>
    </row>
    <row r="35" spans="1:13" ht="15" thickBot="1" x14ac:dyDescent="0.35">
      <c r="B35" s="11"/>
      <c r="C35" s="90"/>
      <c r="D35" s="52"/>
      <c r="E35" s="52"/>
      <c r="F35" s="52"/>
      <c r="G35" s="52"/>
      <c r="H35" s="52"/>
      <c r="I35" s="52"/>
      <c r="J35" s="52"/>
      <c r="K35" s="52"/>
      <c r="L35" s="52"/>
    </row>
    <row r="36" spans="1:13" ht="15" thickBot="1" x14ac:dyDescent="0.35">
      <c r="B36" s="6" t="s">
        <v>22</v>
      </c>
      <c r="C36" s="52"/>
      <c r="D36" s="52"/>
      <c r="E36" s="52"/>
      <c r="F36" s="52"/>
      <c r="G36" s="52"/>
      <c r="H36" s="52"/>
      <c r="I36" s="52"/>
      <c r="J36" s="52"/>
      <c r="K36" s="52"/>
      <c r="L36" s="52"/>
    </row>
    <row r="37" spans="1:13" ht="15" thickBot="1" x14ac:dyDescent="0.35">
      <c r="B37" s="11"/>
      <c r="C37" s="52"/>
      <c r="D37" s="52"/>
      <c r="E37" s="52"/>
      <c r="F37" s="52"/>
      <c r="G37" s="52"/>
      <c r="H37" s="52"/>
      <c r="I37" s="52"/>
      <c r="J37" s="52"/>
      <c r="K37" s="52"/>
      <c r="L37" s="52"/>
    </row>
    <row r="38" spans="1:13" ht="15" thickBot="1" x14ac:dyDescent="0.35">
      <c r="B38" s="51"/>
      <c r="C38" s="52"/>
      <c r="D38" s="52"/>
      <c r="E38" s="52"/>
      <c r="F38" s="52"/>
      <c r="G38" s="52"/>
      <c r="H38" s="52"/>
      <c r="I38" s="52"/>
      <c r="J38" s="52"/>
      <c r="K38" s="52"/>
      <c r="L38" s="52"/>
    </row>
    <row r="39" spans="1:13" x14ac:dyDescent="0.3">
      <c r="B39" s="3" t="s">
        <v>21</v>
      </c>
    </row>
    <row r="40" spans="1:13" ht="15" customHeight="1" x14ac:dyDescent="0.3">
      <c r="A40" s="1">
        <v>1</v>
      </c>
      <c r="B40" s="141" t="s">
        <v>269</v>
      </c>
      <c r="C40" s="141"/>
      <c r="D40" s="141"/>
      <c r="E40" s="141"/>
      <c r="F40" s="141"/>
      <c r="G40" s="141"/>
      <c r="H40" s="141"/>
      <c r="I40" s="141"/>
      <c r="J40" s="141"/>
      <c r="K40" s="141"/>
      <c r="L40" s="141"/>
    </row>
    <row r="41" spans="1:13" x14ac:dyDescent="0.3">
      <c r="A41" s="1">
        <v>2</v>
      </c>
      <c r="B41" s="141" t="s">
        <v>243</v>
      </c>
      <c r="C41" s="141"/>
      <c r="D41" s="141"/>
      <c r="E41" s="141"/>
      <c r="F41" s="141"/>
      <c r="G41" s="141"/>
      <c r="H41" s="141"/>
      <c r="I41" s="141"/>
      <c r="J41" s="141"/>
      <c r="K41" s="141"/>
      <c r="L41" s="141"/>
    </row>
    <row r="42" spans="1:13" x14ac:dyDescent="0.3">
      <c r="A42" s="1"/>
      <c r="B42" s="49"/>
      <c r="C42" s="49"/>
      <c r="D42" s="49"/>
      <c r="E42" s="49"/>
      <c r="F42" s="49"/>
      <c r="G42" s="49"/>
      <c r="H42" s="49"/>
      <c r="I42" s="49"/>
      <c r="J42" s="49"/>
      <c r="K42" s="49"/>
      <c r="L42" s="49"/>
    </row>
    <row r="43" spans="1:13" x14ac:dyDescent="0.3">
      <c r="A43" s="1"/>
      <c r="B43" s="3" t="s">
        <v>13</v>
      </c>
      <c r="C43" s="2"/>
      <c r="D43" s="2"/>
      <c r="E43" s="2"/>
      <c r="F43" s="2"/>
      <c r="G43" s="2"/>
      <c r="H43" s="2"/>
      <c r="I43" s="2"/>
      <c r="J43" s="2"/>
      <c r="K43" s="2"/>
      <c r="L43" s="2"/>
      <c r="M43" s="2"/>
    </row>
    <row r="44" spans="1:13" ht="27" customHeight="1" x14ac:dyDescent="0.3">
      <c r="A44" s="1" t="s">
        <v>14</v>
      </c>
      <c r="B44" s="141" t="s">
        <v>268</v>
      </c>
      <c r="C44" s="141"/>
      <c r="D44" s="141"/>
      <c r="E44" s="141"/>
      <c r="F44" s="141"/>
      <c r="G44" s="141"/>
      <c r="H44" s="141"/>
      <c r="I44" s="141"/>
      <c r="J44" s="141"/>
      <c r="K44" s="141"/>
      <c r="L44" s="141"/>
      <c r="M44" s="141"/>
    </row>
    <row r="45" spans="1:13" ht="15" customHeight="1" x14ac:dyDescent="0.3">
      <c r="A45" s="1" t="s">
        <v>15</v>
      </c>
      <c r="B45" s="141" t="s">
        <v>260</v>
      </c>
      <c r="C45" s="141"/>
      <c r="D45" s="141"/>
      <c r="E45" s="141"/>
      <c r="F45" s="141"/>
      <c r="G45" s="141"/>
      <c r="H45" s="141"/>
      <c r="I45" s="141"/>
      <c r="J45" s="141"/>
      <c r="K45" s="141"/>
      <c r="L45" s="141"/>
      <c r="M45" s="141"/>
    </row>
    <row r="46" spans="1:13" x14ac:dyDescent="0.3">
      <c r="A46" s="1" t="s">
        <v>16</v>
      </c>
      <c r="B46" s="77" t="s">
        <v>259</v>
      </c>
      <c r="C46" s="49"/>
      <c r="D46" s="49"/>
      <c r="E46" s="49"/>
      <c r="F46" s="49"/>
      <c r="G46" s="49"/>
      <c r="H46" s="49"/>
      <c r="I46" s="49"/>
      <c r="J46" s="49"/>
      <c r="K46" s="49"/>
      <c r="L46" s="49"/>
      <c r="M46" s="49"/>
    </row>
    <row r="47" spans="1:13" x14ac:dyDescent="0.3">
      <c r="A47" s="1" t="s">
        <v>17</v>
      </c>
      <c r="B47" s="77" t="s">
        <v>258</v>
      </c>
      <c r="C47" s="49"/>
      <c r="D47" s="49"/>
      <c r="E47" s="49"/>
      <c r="F47" s="49"/>
      <c r="G47" s="49"/>
      <c r="H47" s="49"/>
      <c r="I47" s="49"/>
      <c r="J47" s="49"/>
      <c r="K47" s="49"/>
      <c r="L47" s="49"/>
      <c r="M47" s="49"/>
    </row>
    <row r="48" spans="1:13" x14ac:dyDescent="0.3">
      <c r="A48" s="1" t="s">
        <v>18</v>
      </c>
      <c r="B48" s="23" t="s">
        <v>257</v>
      </c>
      <c r="C48" s="23"/>
      <c r="D48" s="23"/>
      <c r="E48" s="23"/>
      <c r="F48" s="23"/>
      <c r="G48" s="23"/>
      <c r="H48" s="23"/>
      <c r="I48" s="23"/>
      <c r="J48" s="23"/>
      <c r="K48" s="23"/>
      <c r="L48" s="23"/>
      <c r="M48" s="23"/>
    </row>
    <row r="49" spans="1:13" x14ac:dyDescent="0.3">
      <c r="A49" s="1" t="s">
        <v>19</v>
      </c>
      <c r="B49" s="23" t="s">
        <v>267</v>
      </c>
      <c r="C49" s="49"/>
      <c r="D49" s="49"/>
      <c r="E49" s="49"/>
      <c r="F49" s="49"/>
      <c r="G49" s="49"/>
      <c r="H49" s="49"/>
      <c r="I49" s="49"/>
      <c r="J49" s="49"/>
      <c r="K49" s="49"/>
      <c r="L49" s="49"/>
      <c r="M49" s="49"/>
    </row>
    <row r="50" spans="1:13" x14ac:dyDescent="0.3">
      <c r="A50" s="1" t="s">
        <v>43</v>
      </c>
      <c r="B50" s="102" t="s">
        <v>266</v>
      </c>
      <c r="C50" s="101"/>
      <c r="D50" s="101"/>
      <c r="E50" s="101"/>
      <c r="F50" s="101"/>
      <c r="G50" s="101"/>
      <c r="H50" s="101"/>
      <c r="I50" s="101"/>
      <c r="J50" s="101"/>
      <c r="K50" s="101"/>
      <c r="L50" s="101"/>
      <c r="M50" s="101"/>
    </row>
    <row r="51" spans="1:13" x14ac:dyDescent="0.3">
      <c r="A51" s="1" t="s">
        <v>55</v>
      </c>
      <c r="B51" s="77" t="s">
        <v>254</v>
      </c>
      <c r="C51" s="23"/>
      <c r="D51" s="23"/>
      <c r="E51" s="23"/>
      <c r="F51" s="23"/>
      <c r="G51" s="23"/>
      <c r="H51" s="23"/>
      <c r="I51" s="23"/>
      <c r="J51" s="23"/>
      <c r="K51" s="23"/>
      <c r="L51" s="23"/>
      <c r="M51" s="23"/>
    </row>
    <row r="52" spans="1:13" x14ac:dyDescent="0.3">
      <c r="A52" s="1" t="s">
        <v>59</v>
      </c>
      <c r="B52" s="23" t="s">
        <v>252</v>
      </c>
      <c r="C52" s="23"/>
      <c r="D52" s="23"/>
      <c r="E52" s="23"/>
      <c r="F52" s="23"/>
      <c r="G52" s="23"/>
      <c r="H52" s="23"/>
      <c r="I52" s="23"/>
      <c r="J52" s="23"/>
      <c r="K52" s="23"/>
      <c r="L52" s="23"/>
      <c r="M52" s="23"/>
    </row>
    <row r="53" spans="1:13" x14ac:dyDescent="0.3">
      <c r="A53" s="1"/>
    </row>
    <row r="54" spans="1:13" x14ac:dyDescent="0.3">
      <c r="A54" s="1"/>
    </row>
    <row r="55" spans="1:13" x14ac:dyDescent="0.3">
      <c r="A55" s="1"/>
    </row>
  </sheetData>
  <mergeCells count="14">
    <mergeCell ref="B45:M45"/>
    <mergeCell ref="C2:L2"/>
    <mergeCell ref="B3:B4"/>
    <mergeCell ref="C3:C4"/>
    <mergeCell ref="D3:D4"/>
    <mergeCell ref="E3:E4"/>
    <mergeCell ref="F3:F4"/>
    <mergeCell ref="G3:H4"/>
    <mergeCell ref="I3:J4"/>
    <mergeCell ref="K3:K4"/>
    <mergeCell ref="L3:L4"/>
    <mergeCell ref="B40:L40"/>
    <mergeCell ref="B41:L41"/>
    <mergeCell ref="B44:M44"/>
  </mergeCells>
  <hyperlinks>
    <hyperlink ref="C2" location="INDEX" display="Energy Transport, Natural Gas Distribution, New distribution in existing suburban areas"/>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Ea PPT DK" ma:contentTypeID="0x010100AAE56BD4A0205248ACFBC63A410748BF00228EBA3FA6F03846A26ADC0B34E8364D" ma:contentTypeVersion="" ma:contentTypeDescription="" ma:contentTypeScope="" ma:versionID="4110505486f6294bf84e089e7687933f">
  <xsd:schema xmlns:xsd="http://www.w3.org/2001/XMLSchema" xmlns:xs="http://www.w3.org/2001/XMLSchema" xmlns:p="http://schemas.microsoft.com/office/2006/metadata/properties" targetNamespace="http://schemas.microsoft.com/office/2006/metadata/properties" ma:root="true" ma:fieldsID="e37ab373649e5511c2b7cea69cd1676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C0F26E-90E0-459D-9022-206F9A8CC923}">
  <ds:schemaRefs>
    <ds:schemaRef ds:uri="http://schemas.microsoft.com/sharepoint/v3/contenttype/forms"/>
  </ds:schemaRefs>
</ds:datastoreItem>
</file>

<file path=customXml/itemProps2.xml><?xml version="1.0" encoding="utf-8"?>
<ds:datastoreItem xmlns:ds="http://schemas.openxmlformats.org/officeDocument/2006/customXml" ds:itemID="{1408A965-9907-4604-B9AA-799D50F5807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A0AA9B10-0276-4595-9BB9-9316E09FC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17</vt:i4>
      </vt:variant>
    </vt:vector>
  </HeadingPairs>
  <TitlesOfParts>
    <vt:vector size="41" baseType="lpstr">
      <vt:lpstr>Index</vt:lpstr>
      <vt:lpstr>111 1 el Main distri50-60kVcabl</vt:lpstr>
      <vt:lpstr>111 2 el distri Rural</vt:lpstr>
      <vt:lpstr>111 3 el distri suburban</vt:lpstr>
      <vt:lpstr>111 4 el distri  city</vt:lpstr>
      <vt:lpstr>111 5 el distri new area</vt:lpstr>
      <vt:lpstr>112 6 gas Main distri line</vt:lpstr>
      <vt:lpstr>112 7 gas  Rural</vt:lpstr>
      <vt:lpstr>112 8 gas  Suburban</vt:lpstr>
      <vt:lpstr>112 9 gas City</vt:lpstr>
      <vt:lpstr>112 1 gas  New area</vt:lpstr>
      <vt:lpstr>113_11 DH transmission</vt:lpstr>
      <vt:lpstr>113_12 DH_Distribu Rural</vt:lpstr>
      <vt:lpstr>113_13 DH_Distribu Suburb</vt:lpstr>
      <vt:lpstr>113_14 DH_Distribu City</vt:lpstr>
      <vt:lpstr>112_15 DH_Distribu New area</vt:lpstr>
      <vt:lpstr>113_16 DH_Distr New area LTDH</vt:lpstr>
      <vt:lpstr>H2 140</vt:lpstr>
      <vt:lpstr>H2 70</vt:lpstr>
      <vt:lpstr>NH3</vt:lpstr>
      <vt:lpstr>DME</vt:lpstr>
      <vt:lpstr>TOLU</vt:lpstr>
      <vt:lpstr>Road transport</vt:lpstr>
      <vt:lpstr>Ship Transport</vt:lpstr>
      <vt:lpstr>index</vt:lpstr>
      <vt:lpstr>sheet10</vt:lpstr>
      <vt:lpstr>sheet11</vt:lpstr>
      <vt:lpstr>sheet12</vt:lpstr>
      <vt:lpstr>sheet13</vt:lpstr>
      <vt:lpstr>sheet14</vt:lpstr>
      <vt:lpstr>sheet15</vt:lpstr>
      <vt:lpstr>sheet16</vt:lpstr>
      <vt:lpstr>sheet17</vt:lpstr>
      <vt:lpstr>sheet2</vt:lpstr>
      <vt:lpstr>sheet3</vt:lpstr>
      <vt:lpstr>sheet4</vt:lpstr>
      <vt:lpstr>sheet5</vt:lpstr>
      <vt:lpstr>sheet6</vt:lpstr>
      <vt:lpstr>sheet7</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Kofoed-Wiuff</dc:creator>
  <cp:lastModifiedBy>Christoph Wolter</cp:lastModifiedBy>
  <cp:lastPrinted>2016-10-28T11:02:49Z</cp:lastPrinted>
  <dcterms:created xsi:type="dcterms:W3CDTF">2014-12-17T09:35:38Z</dcterms:created>
  <dcterms:modified xsi:type="dcterms:W3CDTF">2021-10-21T10:43:40Z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0x010100AAE56BD4A0205248ACFBC63A410748BF00228EBA3FA6F03846A26ADC0B34E8364D</vt:lpwstr>
  </property>
  <property fmtid="{D5CDD505-2E9C-101B-9397-08002B2CF9AE}" pid="3" name="SaveCode">
    <vt:r8>467107653617858</vt:r8>
  </property>
</Properties>
</file>