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ntef.sharepoint.com/teams/work-24799/Delte dokumenter/Site1/Last Sjackler/"/>
    </mc:Choice>
  </mc:AlternateContent>
  <xr:revisionPtr revIDLastSave="224" documentId="8_{BD3CD243-3835-4659-929F-9986A637A8EE}" xr6:coauthVersionLast="47" xr6:coauthVersionMax="47" xr10:uidLastSave="{FB6D3EC6-A148-45E1-9DD1-C9FD49D5EC26}"/>
  <bookViews>
    <workbookView xWindow="-103" yWindow="-103" windowWidth="29692" windowHeight="12103" xr2:uid="{8E7C1EC5-ED17-4DD0-8127-0A194CAA1C0E}"/>
  </bookViews>
  <sheets>
    <sheet name="Calibration_value_11.2019" sheetId="6" r:id="rId1"/>
    <sheet name="GammelCalibration_value_10.2019" sheetId="2" r:id="rId2"/>
    <sheet name="Force.vs.Voltage" sheetId="4" r:id="rId3"/>
    <sheet name="Average" sheetId="1" r:id="rId4"/>
    <sheet name="Sheet1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6" l="1"/>
  <c r="J6" i="6"/>
  <c r="C5" i="4"/>
  <c r="C21" i="6"/>
  <c r="E21" i="6" s="1"/>
  <c r="C20" i="6"/>
  <c r="E20" i="6" s="1"/>
  <c r="C19" i="6"/>
  <c r="E19" i="6" s="1"/>
  <c r="C18" i="6"/>
  <c r="E18" i="6" s="1"/>
  <c r="C17" i="6"/>
  <c r="E17" i="6" s="1"/>
  <c r="C16" i="6"/>
  <c r="E16" i="6" s="1"/>
  <c r="C15" i="6"/>
  <c r="E15" i="6" s="1"/>
  <c r="C14" i="6"/>
  <c r="E14" i="6" s="1"/>
  <c r="S10" i="6"/>
  <c r="R10" i="6"/>
  <c r="N10" i="6"/>
  <c r="M10" i="6"/>
  <c r="K10" i="6" s="1"/>
  <c r="S9" i="6"/>
  <c r="R9" i="6"/>
  <c r="N9" i="6"/>
  <c r="M9" i="6"/>
  <c r="K9" i="6" s="1"/>
  <c r="S8" i="6"/>
  <c r="R8" i="6"/>
  <c r="N8" i="6"/>
  <c r="M8" i="6"/>
  <c r="J8" i="6" s="1"/>
  <c r="S7" i="6"/>
  <c r="R7" i="6"/>
  <c r="N7" i="6"/>
  <c r="M7" i="6"/>
  <c r="K7" i="6" s="1"/>
  <c r="J7" i="6"/>
  <c r="S6" i="6"/>
  <c r="R6" i="6"/>
  <c r="N6" i="6"/>
  <c r="K6" i="6"/>
  <c r="S5" i="6"/>
  <c r="R5" i="6"/>
  <c r="N5" i="6"/>
  <c r="M5" i="6"/>
  <c r="K5" i="6" s="1"/>
  <c r="J9" i="6" l="1"/>
  <c r="J5" i="6"/>
  <c r="K8" i="6"/>
  <c r="J10" i="6"/>
  <c r="C18" i="2"/>
  <c r="C20" i="2" l="1"/>
  <c r="E20" i="2" s="1"/>
  <c r="C21" i="2"/>
  <c r="E21" i="2" s="1"/>
  <c r="C22" i="2"/>
  <c r="E22" i="2" s="1"/>
  <c r="C19" i="2"/>
  <c r="E19" i="2" s="1"/>
  <c r="E18" i="2" l="1"/>
  <c r="C17" i="2"/>
  <c r="E17" i="2" s="1"/>
  <c r="C16" i="2"/>
  <c r="E16" i="2" s="1"/>
  <c r="C15" i="2"/>
  <c r="E15" i="2" s="1"/>
  <c r="R5" i="2"/>
  <c r="N5" i="2" l="1"/>
  <c r="M5" i="2"/>
  <c r="J5" i="2" l="1"/>
  <c r="K5" i="2"/>
  <c r="S10" i="2"/>
  <c r="R10" i="2"/>
  <c r="N10" i="2"/>
  <c r="M10" i="2"/>
  <c r="S9" i="2"/>
  <c r="R9" i="2"/>
  <c r="N9" i="2"/>
  <c r="M9" i="2"/>
  <c r="J9" i="2" l="1"/>
  <c r="K9" i="2"/>
  <c r="K10" i="2"/>
  <c r="J10" i="2"/>
  <c r="B28" i="4" l="1"/>
  <c r="B29" i="4" s="1"/>
  <c r="B30" i="4" s="1"/>
  <c r="B22" i="4"/>
  <c r="H2" i="4"/>
  <c r="B31" i="4" l="1"/>
  <c r="S5" i="2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N8" i="2"/>
  <c r="B32" i="4" l="1"/>
  <c r="C28" i="4" l="1"/>
  <c r="C27" i="4"/>
  <c r="C26" i="4"/>
  <c r="C30" i="4"/>
  <c r="C29" i="4"/>
  <c r="C31" i="4"/>
  <c r="C32" i="4"/>
  <c r="B33" i="4"/>
  <c r="S8" i="2"/>
  <c r="R8" i="2"/>
  <c r="M8" i="2"/>
  <c r="S7" i="2"/>
  <c r="R7" i="2"/>
  <c r="N7" i="2"/>
  <c r="M7" i="2"/>
  <c r="S6" i="2"/>
  <c r="R6" i="2"/>
  <c r="N6" i="2"/>
  <c r="M6" i="2"/>
  <c r="D32" i="4" l="1"/>
  <c r="E32" i="4" s="1"/>
  <c r="D29" i="4"/>
  <c r="E29" i="4" s="1"/>
  <c r="D28" i="4"/>
  <c r="E28" i="4" s="1"/>
  <c r="K8" i="2"/>
  <c r="J8" i="2"/>
  <c r="D31" i="4"/>
  <c r="E31" i="4" s="1"/>
  <c r="D30" i="4"/>
  <c r="E30" i="4" s="1"/>
  <c r="C33" i="4"/>
  <c r="D33" i="4" s="1"/>
  <c r="E33" i="4" s="1"/>
  <c r="B34" i="4"/>
  <c r="J6" i="2"/>
  <c r="K6" i="2"/>
  <c r="K7" i="2"/>
  <c r="J7" i="2"/>
  <c r="C7" i="4" l="1"/>
  <c r="C6" i="4"/>
  <c r="C8" i="4"/>
  <c r="C9" i="4"/>
  <c r="C10" i="4"/>
  <c r="C34" i="4"/>
  <c r="D34" i="4" s="1"/>
  <c r="E34" i="4" s="1"/>
  <c r="B35" i="4"/>
  <c r="C11" i="4"/>
  <c r="D9" i="4" l="1"/>
  <c r="E9" i="4" s="1"/>
  <c r="D10" i="4"/>
  <c r="E10" i="4" s="1"/>
  <c r="D11" i="4"/>
  <c r="E11" i="4" s="1"/>
  <c r="D7" i="4"/>
  <c r="E7" i="4" s="1"/>
  <c r="D8" i="4"/>
  <c r="E8" i="4" s="1"/>
  <c r="C35" i="4"/>
  <c r="D35" i="4" s="1"/>
  <c r="E35" i="4" s="1"/>
  <c r="B36" i="4"/>
  <c r="C12" i="4"/>
  <c r="D12" i="4" s="1"/>
  <c r="E12" i="4" s="1"/>
  <c r="B37" i="4" l="1"/>
  <c r="C36" i="4"/>
  <c r="D36" i="4" s="1"/>
  <c r="E36" i="4" s="1"/>
  <c r="C13" i="4"/>
  <c r="D13" i="4" s="1"/>
  <c r="E13" i="4" s="1"/>
  <c r="B38" i="4" l="1"/>
  <c r="C37" i="4"/>
  <c r="D37" i="4" s="1"/>
  <c r="E37" i="4" s="1"/>
  <c r="C14" i="4"/>
  <c r="D14" i="4" s="1"/>
  <c r="E14" i="4" s="1"/>
  <c r="B39" i="4" l="1"/>
  <c r="C38" i="4"/>
  <c r="D38" i="4" s="1"/>
  <c r="E38" i="4" s="1"/>
  <c r="C15" i="4"/>
  <c r="D15" i="4" s="1"/>
  <c r="E15" i="4" s="1"/>
  <c r="B40" i="4" l="1"/>
  <c r="C40" i="4" s="1"/>
  <c r="D40" i="4" s="1"/>
  <c r="E40" i="4" s="1"/>
  <c r="C39" i="4"/>
  <c r="D39" i="4" s="1"/>
  <c r="E39" i="4" s="1"/>
  <c r="C16" i="4"/>
  <c r="D16" i="4" s="1"/>
  <c r="E16" i="4" s="1"/>
  <c r="C17" i="4" l="1"/>
  <c r="D17" i="4" s="1"/>
  <c r="E17" i="4" s="1"/>
  <c r="C18" i="4" l="1"/>
  <c r="D18" i="4" s="1"/>
  <c r="E18" i="4" s="1"/>
  <c r="C19" i="4" l="1"/>
  <c r="D19" i="4" s="1"/>
  <c r="E19" i="4" s="1"/>
</calcChain>
</file>

<file path=xl/sharedStrings.xml><?xml version="1.0" encoding="utf-8"?>
<sst xmlns="http://schemas.openxmlformats.org/spreadsheetml/2006/main" count="90" uniqueCount="48">
  <si>
    <t>LabView</t>
  </si>
  <si>
    <t>Sjakkel (Max tonn)</t>
  </si>
  <si>
    <t>OK</t>
  </si>
  <si>
    <t>Sjakkel nr</t>
  </si>
  <si>
    <t>Sjakkel (Values used for calibration)</t>
  </si>
  <si>
    <t>Line lengde (m)</t>
  </si>
  <si>
    <t>Strekk for strekkavlasting[m]</t>
  </si>
  <si>
    <t>Produksjons nr.</t>
  </si>
  <si>
    <t>y = a x + b, der:                                  y = tonn og x = Volt</t>
  </si>
  <si>
    <t>Grunnlagsmateriale</t>
  </si>
  <si>
    <t>Fabrikk kalibrering</t>
  </si>
  <si>
    <t>Målte 0-verdier</t>
  </si>
  <si>
    <t>a (i vann)</t>
  </si>
  <si>
    <t>b (på ring)</t>
  </si>
  <si>
    <t>Total kabellengde [m]</t>
  </si>
  <si>
    <t>a</t>
  </si>
  <si>
    <t>b</t>
  </si>
  <si>
    <t>V ved 0 tonn målt</t>
  </si>
  <si>
    <t>V ved Max t beregnet</t>
  </si>
  <si>
    <t>Kalibrering 0 t (mA)</t>
  </si>
  <si>
    <t>Kalibrering max t (mA)</t>
  </si>
  <si>
    <t>Kalibrering 0 t (V)</t>
  </si>
  <si>
    <t>Kalibrering max t (V)</t>
  </si>
  <si>
    <t>average</t>
  </si>
  <si>
    <t>min</t>
  </si>
  <si>
    <t>max</t>
  </si>
  <si>
    <t>Test 17.10.2019</t>
  </si>
  <si>
    <t>Expected (N)</t>
  </si>
  <si>
    <t>Expected (T)</t>
  </si>
  <si>
    <t>Measured (T)</t>
  </si>
  <si>
    <t>Error %</t>
  </si>
  <si>
    <t>Serie number</t>
  </si>
  <si>
    <t>Force (Kg)</t>
  </si>
  <si>
    <t>Increase</t>
  </si>
  <si>
    <t>V</t>
  </si>
  <si>
    <t>S_17T</t>
  </si>
  <si>
    <t>(kg)</t>
  </si>
  <si>
    <t>(N)</t>
  </si>
  <si>
    <t>S_6T</t>
  </si>
  <si>
    <t>Channel</t>
  </si>
  <si>
    <t>Serienummer</t>
  </si>
  <si>
    <t>Average value  (0kg -load)</t>
  </si>
  <si>
    <t>AI0</t>
  </si>
  <si>
    <t>AI1</t>
  </si>
  <si>
    <t>AI2</t>
  </si>
  <si>
    <t>AI3</t>
  </si>
  <si>
    <t>AI4</t>
  </si>
  <si>
    <t>AI5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</si>
</sst>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3" borderId="2" xfId="0" applyFont="1" applyFill="1" applyBorder="1"/>
    <xf numFmtId="0" fontId="1" fillId="0" borderId="2" xfId="0" applyFont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3" borderId="2" xfId="0" applyNumberFormat="1" applyFill="1" applyBorder="1"/>
    <xf numFmtId="164" fontId="0" fillId="0" borderId="2" xfId="0" applyNumberFormat="1" applyBorder="1"/>
    <xf numFmtId="165" fontId="0" fillId="0" borderId="2" xfId="0" applyNumberFormat="1" applyBorder="1"/>
    <xf numFmtId="2" fontId="0" fillId="2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6" fontId="0" fillId="0" borderId="0" xfId="0" applyNumberFormat="1"/>
    <xf numFmtId="164" fontId="0" fillId="3" borderId="0" xfId="0" applyNumberFormat="1" applyFill="1"/>
    <xf numFmtId="2" fontId="0" fillId="0" borderId="2" xfId="0" applyNumberFormat="1" applyBorder="1"/>
    <xf numFmtId="1" fontId="0" fillId="0" borderId="2" xfId="0" applyNumberFormat="1" applyBorder="1"/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2" xfId="0" applyBorder="1"/>
    <xf numFmtId="0" fontId="1" fillId="0" borderId="2" xfId="0" applyFont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5" borderId="0" xfId="0" applyFill="1"/>
    <xf numFmtId="0" fontId="3" fillId="0" borderId="2" xfId="0" applyFont="1" applyBorder="1"/>
    <xf numFmtId="0" fontId="0" fillId="6" borderId="0" xfId="0" applyFill="1"/>
    <xf numFmtId="0" fontId="0" fillId="0" borderId="1" xfId="0" applyBorder="1"/>
    <xf numFmtId="0" fontId="0" fillId="0" borderId="9" xfId="0" applyBorder="1"/>
    <xf numFmtId="0" fontId="0" fillId="0" borderId="8" xfId="0" applyBorder="1"/>
    <xf numFmtId="0" fontId="1" fillId="0" borderId="7" xfId="0" applyFont="1" applyBorder="1"/>
    <xf numFmtId="0" fontId="0" fillId="0" borderId="10" xfId="0" applyBorder="1"/>
    <xf numFmtId="0" fontId="0" fillId="0" borderId="7" xfId="0" applyBorder="1"/>
    <xf numFmtId="0" fontId="1" fillId="0" borderId="8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1" fillId="0" borderId="9" xfId="0" applyFont="1" applyBorder="1"/>
    <xf numFmtId="0" fontId="3" fillId="0" borderId="1" xfId="0" applyFont="1" applyBorder="1"/>
    <xf numFmtId="0" fontId="1" fillId="0" borderId="5" xfId="0" applyFon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14" fontId="0" fillId="0" borderId="0" xfId="0" applyNumberFormat="1"/>
    <xf numFmtId="0" fontId="0" fillId="0" borderId="5" xfId="0" applyBorder="1"/>
    <xf numFmtId="0" fontId="0" fillId="0" borderId="12" xfId="0" applyBorder="1"/>
    <xf numFmtId="0" fontId="1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172A560-9FD7-4876-ADD5-50D9493117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90471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Sheet1!$A$6:$A$11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7.2</c:v>
                </c:pt>
                <c:pt idx="2">
                  <c:v>10.38</c:v>
                </c:pt>
                <c:pt idx="3">
                  <c:v>13.56</c:v>
                </c:pt>
                <c:pt idx="4">
                  <c:v>16.809999999999999</c:v>
                </c:pt>
                <c:pt idx="5">
                  <c:v>20.03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F-4F78-AAA8-B37B5456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03224"/>
        <c:axId val="319605520"/>
      </c:scatterChart>
      <c:valAx>
        <c:axId val="31960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19605520"/>
        <c:crosses val="autoZero"/>
        <c:crossBetween val="midCat"/>
      </c:valAx>
      <c:valAx>
        <c:axId val="3196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1960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90472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Sheet1!$A$20:$A$25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Sheet1!$B$20:$B$25</c:f>
              <c:numCache>
                <c:formatCode>General</c:formatCode>
                <c:ptCount val="6"/>
                <c:pt idx="0">
                  <c:v>4</c:v>
                </c:pt>
                <c:pt idx="1">
                  <c:v>7.17</c:v>
                </c:pt>
                <c:pt idx="2">
                  <c:v>10.37</c:v>
                </c:pt>
                <c:pt idx="3">
                  <c:v>13.58</c:v>
                </c:pt>
                <c:pt idx="4">
                  <c:v>16.8</c:v>
                </c:pt>
                <c:pt idx="5">
                  <c:v>20.03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F-4055-9057-EC482C06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652496"/>
        <c:axId val="667654464"/>
      </c:scatterChart>
      <c:valAx>
        <c:axId val="66765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7654464"/>
        <c:crosses val="autoZero"/>
        <c:crossBetween val="midCat"/>
      </c:valAx>
      <c:valAx>
        <c:axId val="6676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76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133146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Sheet1!$M$6:$M$11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Sheet1!$N$6:$N$11</c:f>
              <c:numCache>
                <c:formatCode>General</c:formatCode>
                <c:ptCount val="6"/>
                <c:pt idx="0">
                  <c:v>4</c:v>
                </c:pt>
                <c:pt idx="1">
                  <c:v>7.18</c:v>
                </c:pt>
                <c:pt idx="2">
                  <c:v>10.38</c:v>
                </c:pt>
                <c:pt idx="3">
                  <c:v>13.59</c:v>
                </c:pt>
                <c:pt idx="4">
                  <c:v>16.809999999999999</c:v>
                </c:pt>
                <c:pt idx="5">
                  <c:v>20.059999999999999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9-4E2F-8DE1-CE5523449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03224"/>
        <c:axId val="319605520"/>
      </c:scatterChart>
      <c:valAx>
        <c:axId val="31960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19605520"/>
        <c:crosses val="autoZero"/>
        <c:crossBetween val="midCat"/>
      </c:valAx>
      <c:valAx>
        <c:axId val="3196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1960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171450</xdr:rowOff>
    </xdr:from>
    <xdr:to>
      <xdr:col>10</xdr:col>
      <xdr:colOff>327660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0FA16-8627-4E91-A8EC-37175D1A2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17</xdr:row>
      <xdr:rowOff>179070</xdr:rowOff>
    </xdr:from>
    <xdr:to>
      <xdr:col>10</xdr:col>
      <xdr:colOff>320040</xdr:colOff>
      <xdr:row>32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55F8A1-C667-4426-AC84-793A125DB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502920</xdr:colOff>
      <xdr:row>2</xdr:row>
      <xdr:rowOff>15240</xdr:rowOff>
    </xdr:from>
    <xdr:to>
      <xdr:col>22</xdr:col>
      <xdr:colOff>198120</xdr:colOff>
      <xdr:row>17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3BBBCC-870B-4DB5-A5E6-652EA207A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9B68-AABC-4145-AA61-7A1E638A2E4E}">
  <dimension ref="A1:AA128"/>
  <sheetViews>
    <sheetView tabSelected="1" topLeftCell="A3" workbookViewId="0">
      <selection activeCell="A12" sqref="A12:XFD12"/>
    </sheetView>
  </sheetViews>
  <sheetFormatPr defaultColWidth="9.3046875" defaultRowHeight="15.9" x14ac:dyDescent="0.45"/>
  <cols>
    <col min="2" max="2" width="12.53515625" customWidth="1"/>
    <col min="3" max="3" width="12.3046875" customWidth="1"/>
    <col min="4" max="4" width="12.69140625" customWidth="1"/>
    <col min="5" max="5" width="7.4609375" style="3" customWidth="1"/>
    <col min="6" max="6" width="10.53515625" customWidth="1"/>
    <col min="7" max="7" width="11" customWidth="1"/>
    <col min="8" max="8" width="18.3046875" customWidth="1"/>
    <col min="10" max="11" width="9" customWidth="1"/>
    <col min="12" max="12" width="1.53515625" customWidth="1"/>
    <col min="13" max="14" width="13" customWidth="1"/>
    <col min="15" max="15" width="1.53515625" customWidth="1"/>
    <col min="16" max="19" width="11.53515625" customWidth="1"/>
    <col min="20" max="20" width="2.3046875" customWidth="1"/>
    <col min="21" max="21" width="11.53515625" customWidth="1"/>
  </cols>
  <sheetData>
    <row r="1" spans="1:27" s="3" customFormat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7" s="3" customFormat="1" ht="15.75" customHeight="1" x14ac:dyDescent="0.45">
      <c r="A2"/>
      <c r="B2"/>
      <c r="C2"/>
      <c r="D2"/>
      <c r="E2"/>
      <c r="F2"/>
      <c r="G2"/>
      <c r="H2"/>
      <c r="I2" s="72" t="s">
        <v>0</v>
      </c>
      <c r="J2" s="72"/>
      <c r="K2"/>
      <c r="L2"/>
      <c r="M2"/>
      <c r="N2"/>
      <c r="P2" s="4"/>
      <c r="Q2" s="4"/>
      <c r="R2" s="4"/>
      <c r="S2" s="4"/>
      <c r="T2" s="4"/>
      <c r="U2" s="4"/>
    </row>
    <row r="3" spans="1:27" ht="15" customHeight="1" x14ac:dyDescent="0.45">
      <c r="A3" s="78" t="s">
        <v>1</v>
      </c>
      <c r="B3" s="74" t="s">
        <v>2</v>
      </c>
      <c r="C3" s="74" t="s">
        <v>3</v>
      </c>
      <c r="D3" s="80" t="s">
        <v>4</v>
      </c>
      <c r="E3" s="74" t="s">
        <v>5</v>
      </c>
      <c r="F3" s="73" t="s">
        <v>6</v>
      </c>
      <c r="G3" s="73"/>
      <c r="H3" s="73"/>
      <c r="I3" s="74" t="s">
        <v>7</v>
      </c>
      <c r="J3" s="76" t="s">
        <v>8</v>
      </c>
      <c r="K3" s="77"/>
      <c r="M3" s="66" t="s">
        <v>9</v>
      </c>
      <c r="N3" s="66"/>
      <c r="P3" s="67" t="s">
        <v>10</v>
      </c>
      <c r="Q3" s="67"/>
      <c r="R3" s="68" t="s">
        <v>10</v>
      </c>
      <c r="S3" s="68"/>
      <c r="T3" s="5"/>
      <c r="U3" s="69" t="s">
        <v>11</v>
      </c>
      <c r="V3" s="70"/>
      <c r="W3" s="71"/>
    </row>
    <row r="4" spans="1:27" ht="32.25" customHeight="1" x14ac:dyDescent="0.4">
      <c r="A4" s="79"/>
      <c r="B4" s="75"/>
      <c r="C4" s="75"/>
      <c r="D4" s="81"/>
      <c r="E4" s="75"/>
      <c r="F4" s="6" t="s">
        <v>12</v>
      </c>
      <c r="G4" s="7" t="s">
        <v>13</v>
      </c>
      <c r="H4" s="62" t="s">
        <v>14</v>
      </c>
      <c r="I4" s="75"/>
      <c r="J4" s="82" t="s">
        <v>15</v>
      </c>
      <c r="K4" s="82" t="s">
        <v>16</v>
      </c>
      <c r="M4" s="9" t="s">
        <v>17</v>
      </c>
      <c r="N4" s="9" t="s">
        <v>18</v>
      </c>
      <c r="P4" s="10" t="s">
        <v>19</v>
      </c>
      <c r="Q4" s="10" t="s">
        <v>20</v>
      </c>
      <c r="R4" s="11" t="s">
        <v>21</v>
      </c>
      <c r="S4" s="11" t="s">
        <v>22</v>
      </c>
      <c r="T4" s="12"/>
      <c r="U4" s="13" t="s">
        <v>23</v>
      </c>
      <c r="V4" s="14" t="s">
        <v>24</v>
      </c>
      <c r="W4" s="14" t="s">
        <v>25</v>
      </c>
    </row>
    <row r="5" spans="1:27" x14ac:dyDescent="0.45">
      <c r="A5" s="17">
        <v>25</v>
      </c>
      <c r="B5" s="15"/>
      <c r="C5" s="16">
        <v>0</v>
      </c>
      <c r="D5" s="17">
        <v>15</v>
      </c>
      <c r="E5" s="40"/>
      <c r="F5" s="18"/>
      <c r="G5" s="18"/>
      <c r="H5" s="18"/>
      <c r="I5" s="19">
        <v>133146</v>
      </c>
      <c r="J5" s="20">
        <f>D5/(N5-M5)</f>
        <v>6.4965719755209168</v>
      </c>
      <c r="K5" s="20">
        <f>-D5*M5/(N5-M5)</f>
        <v>-6.2646443559948208</v>
      </c>
      <c r="M5" s="21">
        <f>U5</f>
        <v>0.96430000000000005</v>
      </c>
      <c r="N5" s="22">
        <f>Q5*0.243</f>
        <v>3.2732100000000002</v>
      </c>
      <c r="P5" s="23">
        <v>4</v>
      </c>
      <c r="Q5" s="23">
        <v>13.47</v>
      </c>
      <c r="R5" s="24">
        <f>243*P5/1000</f>
        <v>0.97199999999999998</v>
      </c>
      <c r="S5" s="25">
        <f>243*Q5/1000</f>
        <v>3.2732100000000002</v>
      </c>
      <c r="T5" s="26"/>
      <c r="U5" s="27">
        <v>0.96430000000000005</v>
      </c>
      <c r="V5" s="28"/>
      <c r="W5" s="28"/>
    </row>
    <row r="6" spans="1:27" x14ac:dyDescent="0.45">
      <c r="A6" s="17">
        <v>25</v>
      </c>
      <c r="B6" s="15"/>
      <c r="C6" s="16">
        <v>1</v>
      </c>
      <c r="D6" s="17">
        <v>15</v>
      </c>
      <c r="E6" s="40"/>
      <c r="F6" s="18"/>
      <c r="G6" s="18"/>
      <c r="H6" s="18"/>
      <c r="I6" s="19">
        <v>133147</v>
      </c>
      <c r="J6" s="20">
        <f>D6/(N6-M6)</f>
        <v>6.3876539424600134</v>
      </c>
      <c r="K6" s="20">
        <f t="shared" ref="K6:K7" si="0">-D6*M6/(N6-M6)</f>
        <v>-6.203050743522919</v>
      </c>
      <c r="M6" s="21">
        <f>U6</f>
        <v>0.97109999999999996</v>
      </c>
      <c r="N6" s="22">
        <f t="shared" ref="N6:N7" si="1">Q6*0.243</f>
        <v>3.3193799999999998</v>
      </c>
      <c r="P6" s="23">
        <v>4</v>
      </c>
      <c r="Q6" s="23">
        <v>13.66</v>
      </c>
      <c r="R6" s="24">
        <f t="shared" ref="R6:S10" si="2">243*P6/1000</f>
        <v>0.97199999999999998</v>
      </c>
      <c r="S6" s="25">
        <f t="shared" si="2"/>
        <v>3.3193800000000002</v>
      </c>
      <c r="T6" s="26"/>
      <c r="U6" s="27">
        <v>0.97109999999999996</v>
      </c>
      <c r="V6" s="28"/>
      <c r="W6" s="28"/>
    </row>
    <row r="7" spans="1:27" x14ac:dyDescent="0.45">
      <c r="A7" s="17">
        <v>25</v>
      </c>
      <c r="B7" s="15"/>
      <c r="C7" s="16">
        <v>2</v>
      </c>
      <c r="D7" s="17">
        <v>15</v>
      </c>
      <c r="E7" s="40"/>
      <c r="F7" s="19"/>
      <c r="G7" s="18"/>
      <c r="H7" s="18"/>
      <c r="I7" s="19">
        <v>133148</v>
      </c>
      <c r="J7" s="20">
        <f t="shared" ref="J7" si="3">D7/(N7-M7)</f>
        <v>6.4541112688782754</v>
      </c>
      <c r="K7" s="20">
        <f t="shared" si="0"/>
        <v>-6.1727120175551828</v>
      </c>
      <c r="M7" s="21">
        <f t="shared" ref="M7:M8" si="4">U7</f>
        <v>0.95640000000000003</v>
      </c>
      <c r="N7" s="22">
        <f t="shared" si="1"/>
        <v>3.2805</v>
      </c>
      <c r="P7" s="23">
        <v>4</v>
      </c>
      <c r="Q7" s="23">
        <v>13.5</v>
      </c>
      <c r="R7" s="24">
        <f t="shared" si="2"/>
        <v>0.97199999999999998</v>
      </c>
      <c r="S7" s="25">
        <f t="shared" si="2"/>
        <v>3.2805</v>
      </c>
      <c r="T7" s="26"/>
      <c r="U7" s="27">
        <v>0.95640000000000003</v>
      </c>
      <c r="V7" s="28"/>
      <c r="W7" s="28"/>
    </row>
    <row r="8" spans="1:27" s="39" customFormat="1" x14ac:dyDescent="0.45">
      <c r="A8" s="17">
        <v>25</v>
      </c>
      <c r="B8" s="15"/>
      <c r="C8" s="16">
        <v>3</v>
      </c>
      <c r="D8" s="17">
        <v>15</v>
      </c>
      <c r="E8" s="40"/>
      <c r="F8" s="19"/>
      <c r="G8" s="18"/>
      <c r="H8" s="18"/>
      <c r="I8" s="19">
        <v>133149</v>
      </c>
      <c r="J8" s="21">
        <f>D8/(N8-M8)</f>
        <v>6.4865425863142594</v>
      </c>
      <c r="K8" s="21">
        <f>-D8*M8/(N8-M8)</f>
        <v>-6.2160537604649546</v>
      </c>
      <c r="L8"/>
      <c r="M8" s="21">
        <f t="shared" si="4"/>
        <v>0.95830000000000004</v>
      </c>
      <c r="N8" s="22">
        <f>Q8*0.243</f>
        <v>3.2707800000000002</v>
      </c>
      <c r="O8"/>
      <c r="P8" s="23">
        <v>4</v>
      </c>
      <c r="Q8" s="23">
        <v>13.46</v>
      </c>
      <c r="R8" s="24">
        <f t="shared" si="2"/>
        <v>0.97199999999999998</v>
      </c>
      <c r="S8" s="25">
        <f t="shared" si="2"/>
        <v>3.2707800000000002</v>
      </c>
      <c r="T8" s="26"/>
      <c r="U8" s="27">
        <v>0.95830000000000004</v>
      </c>
      <c r="V8" s="28"/>
      <c r="W8" s="28"/>
      <c r="X8"/>
      <c r="Y8"/>
      <c r="Z8"/>
      <c r="AA8"/>
    </row>
    <row r="9" spans="1:27" s="39" customFormat="1" x14ac:dyDescent="0.45">
      <c r="A9" s="17">
        <v>25</v>
      </c>
      <c r="B9" s="15"/>
      <c r="C9" s="16">
        <v>4</v>
      </c>
      <c r="D9" s="17">
        <v>15</v>
      </c>
      <c r="E9" s="40"/>
      <c r="F9" s="19"/>
      <c r="G9" s="18"/>
      <c r="H9" s="18"/>
      <c r="I9" s="19">
        <v>90471</v>
      </c>
      <c r="J9" s="21">
        <f>D9/(N9-M9)</f>
        <v>6.4136002531234233</v>
      </c>
      <c r="K9" s="21">
        <f>-D9*M9/(N9-M9)</f>
        <v>-6.1333259220619301</v>
      </c>
      <c r="L9"/>
      <c r="M9" s="21">
        <f>U9</f>
        <v>0.95630000000000004</v>
      </c>
      <c r="N9" s="22">
        <f>Q9*0.243</f>
        <v>3.29508</v>
      </c>
      <c r="O9"/>
      <c r="P9" s="23">
        <v>4</v>
      </c>
      <c r="Q9" s="23">
        <v>13.56</v>
      </c>
      <c r="R9" s="24">
        <f t="shared" si="2"/>
        <v>0.97199999999999998</v>
      </c>
      <c r="S9" s="25">
        <f t="shared" si="2"/>
        <v>3.29508</v>
      </c>
      <c r="T9" s="26"/>
      <c r="U9" s="27">
        <v>0.95630000000000004</v>
      </c>
      <c r="V9" s="28"/>
      <c r="W9" s="28"/>
      <c r="X9"/>
      <c r="Y9"/>
      <c r="Z9"/>
      <c r="AA9"/>
    </row>
    <row r="10" spans="1:27" x14ac:dyDescent="0.45">
      <c r="A10" s="17">
        <v>25</v>
      </c>
      <c r="B10" s="15"/>
      <c r="C10" s="16">
        <v>5</v>
      </c>
      <c r="D10" s="17">
        <v>15</v>
      </c>
      <c r="E10" s="40"/>
      <c r="F10" s="19"/>
      <c r="G10" s="18"/>
      <c r="H10" s="18"/>
      <c r="I10" s="19">
        <v>90472</v>
      </c>
      <c r="J10" s="20">
        <f>D10/(N10-M10)</f>
        <v>6.4098729135863666</v>
      </c>
      <c r="K10" s="20">
        <f>-D10*M10/(N10-M10)</f>
        <v>-6.1521960224601955</v>
      </c>
      <c r="M10" s="21">
        <f>U10</f>
        <v>0.95979999999999999</v>
      </c>
      <c r="N10" s="22">
        <f>Q10*0.243</f>
        <v>3.2999399999999999</v>
      </c>
      <c r="P10" s="23">
        <v>4</v>
      </c>
      <c r="Q10" s="23">
        <v>13.58</v>
      </c>
      <c r="R10" s="24">
        <f t="shared" si="2"/>
        <v>0.97199999999999998</v>
      </c>
      <c r="S10" s="25">
        <f t="shared" si="2"/>
        <v>3.2999399999999999</v>
      </c>
      <c r="T10" s="26"/>
      <c r="U10" s="27">
        <v>0.95979999999999999</v>
      </c>
      <c r="V10" s="28"/>
      <c r="W10" s="28"/>
    </row>
    <row r="11" spans="1:27" x14ac:dyDescent="0.45">
      <c r="H11" s="29"/>
    </row>
    <row r="12" spans="1:27" x14ac:dyDescent="0.45">
      <c r="A12" t="s">
        <v>26</v>
      </c>
      <c r="E12"/>
      <c r="F12" s="3"/>
      <c r="I12" s="29"/>
    </row>
    <row r="13" spans="1:27" x14ac:dyDescent="0.45">
      <c r="A13" s="64"/>
      <c r="B13" s="36" t="s">
        <v>27</v>
      </c>
      <c r="C13" s="33" t="s">
        <v>28</v>
      </c>
      <c r="D13" s="33" t="s">
        <v>29</v>
      </c>
      <c r="E13" s="33" t="s">
        <v>30</v>
      </c>
      <c r="F13" s="3"/>
      <c r="I13" s="29"/>
    </row>
    <row r="14" spans="1:27" x14ac:dyDescent="0.45">
      <c r="A14" s="48">
        <v>133146</v>
      </c>
      <c r="B14" s="46">
        <v>500</v>
      </c>
      <c r="C14" s="55">
        <f>B14*0.101971621297793/1000</f>
        <v>5.0985810648896498E-2</v>
      </c>
      <c r="D14" s="51">
        <v>4.9000000000000002E-2</v>
      </c>
      <c r="E14" s="51">
        <f>(C14-D14)/C14*100</f>
        <v>3.8948300000001592</v>
      </c>
      <c r="F14" s="3"/>
      <c r="I14" s="29"/>
    </row>
    <row r="15" spans="1:27" x14ac:dyDescent="0.45">
      <c r="A15" s="44"/>
      <c r="B15" s="46">
        <v>1000</v>
      </c>
      <c r="C15" s="55">
        <f t="shared" ref="C15:C16" si="5">B15*0.101971621297793/1000</f>
        <v>0.101971621297793</v>
      </c>
      <c r="D15" s="51">
        <v>9.8000000000000004E-2</v>
      </c>
      <c r="E15" s="51">
        <f t="shared" ref="E15:E21" si="6">(C15-D15)/C15*100</f>
        <v>3.8948300000001592</v>
      </c>
      <c r="F15" s="3"/>
    </row>
    <row r="16" spans="1:27" x14ac:dyDescent="0.45">
      <c r="A16" s="43"/>
      <c r="B16" s="47">
        <v>2874</v>
      </c>
      <c r="C16" s="56">
        <f t="shared" si="5"/>
        <v>0.29306643960985707</v>
      </c>
      <c r="D16" s="53">
        <v>0.28299999999999997</v>
      </c>
      <c r="E16" s="53">
        <f t="shared" si="6"/>
        <v>3.434866040362035</v>
      </c>
      <c r="F16" s="3"/>
    </row>
    <row r="17" spans="1:8" s="42" customFormat="1" x14ac:dyDescent="0.45">
      <c r="A17" s="57">
        <v>133147</v>
      </c>
      <c r="B17" s="47">
        <v>2840</v>
      </c>
      <c r="C17" s="56">
        <f>B17*0.101971621297793/1000</f>
        <v>0.28959940448573213</v>
      </c>
      <c r="D17" s="53">
        <v>0.30380000000000001</v>
      </c>
      <c r="E17" s="53">
        <f t="shared" si="6"/>
        <v>-4.9035306338026396</v>
      </c>
      <c r="F17" s="58"/>
    </row>
    <row r="18" spans="1:8" x14ac:dyDescent="0.45">
      <c r="A18" s="59">
        <v>133148</v>
      </c>
      <c r="B18" s="35">
        <v>2845</v>
      </c>
      <c r="C18" s="56">
        <f>B18*0.101971621297793/1000</f>
        <v>0.29010926259222108</v>
      </c>
      <c r="D18" s="60">
        <v>0.31769999999999998</v>
      </c>
      <c r="E18" s="53">
        <f t="shared" si="6"/>
        <v>-9.5104641476272214</v>
      </c>
      <c r="F18" s="3"/>
    </row>
    <row r="19" spans="1:8" x14ac:dyDescent="0.45">
      <c r="A19" s="57">
        <v>133149</v>
      </c>
      <c r="B19" s="47">
        <v>2853</v>
      </c>
      <c r="C19" s="56">
        <f t="shared" ref="C19" si="7">B19*0.101971621297793/1000</f>
        <v>0.29092503556260341</v>
      </c>
      <c r="D19" s="53">
        <v>0.2863</v>
      </c>
      <c r="E19" s="53">
        <f t="shared" si="6"/>
        <v>1.5897688398178982</v>
      </c>
      <c r="F19" s="3"/>
    </row>
    <row r="20" spans="1:8" x14ac:dyDescent="0.45">
      <c r="A20" s="57">
        <v>90471</v>
      </c>
      <c r="B20" s="47">
        <v>2769</v>
      </c>
      <c r="C20" s="56">
        <f>B20*0.101971621297793/1000</f>
        <v>0.28235941937358883</v>
      </c>
      <c r="D20" s="53">
        <v>0.27850000000000003</v>
      </c>
      <c r="E20" s="53">
        <f t="shared" si="6"/>
        <v>1.3668463344169215</v>
      </c>
      <c r="F20" s="3"/>
    </row>
    <row r="21" spans="1:8" x14ac:dyDescent="0.45">
      <c r="A21" s="57">
        <v>90472</v>
      </c>
      <c r="B21" s="47">
        <v>2905</v>
      </c>
      <c r="C21" s="56">
        <f>B21*0.101971621297793/1000</f>
        <v>0.29622755987008864</v>
      </c>
      <c r="D21" s="53">
        <v>0.29020000000000001</v>
      </c>
      <c r="E21" s="53">
        <f t="shared" si="6"/>
        <v>2.03477349397606</v>
      </c>
      <c r="F21" s="3"/>
    </row>
    <row r="22" spans="1:8" x14ac:dyDescent="0.45">
      <c r="A22" s="65"/>
      <c r="B22" s="65"/>
      <c r="C22" s="65"/>
      <c r="D22" s="65"/>
      <c r="E22" s="65"/>
      <c r="F22" s="3"/>
    </row>
    <row r="23" spans="1:8" x14ac:dyDescent="0.45">
      <c r="E23"/>
      <c r="F23" s="3"/>
    </row>
    <row r="24" spans="1:8" x14ac:dyDescent="0.45">
      <c r="E24"/>
      <c r="F24" s="3"/>
      <c r="H24" s="63"/>
    </row>
    <row r="25" spans="1:8" x14ac:dyDescent="0.45">
      <c r="E25"/>
      <c r="F25" s="3"/>
      <c r="H25" s="63"/>
    </row>
    <row r="128" spans="14:14" x14ac:dyDescent="0.45">
      <c r="N128">
        <v>3</v>
      </c>
    </row>
  </sheetData>
  <mergeCells count="13">
    <mergeCell ref="F3:H3"/>
    <mergeCell ref="I3:I4"/>
    <mergeCell ref="J3:K3"/>
    <mergeCell ref="A3:A4"/>
    <mergeCell ref="B3:B4"/>
    <mergeCell ref="C3:C4"/>
    <mergeCell ref="D3:D4"/>
    <mergeCell ref="E3:E4"/>
    <mergeCell ref="M3:N3"/>
    <mergeCell ref="P3:Q3"/>
    <mergeCell ref="R3:S3"/>
    <mergeCell ref="U3:W3"/>
    <mergeCell ref="I2:J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680DB-0853-42F8-8B8F-1C751539FA8C}">
  <dimension ref="A1:AA129"/>
  <sheetViews>
    <sheetView workbookViewId="0">
      <selection activeCell="I18" sqref="I18"/>
    </sheetView>
  </sheetViews>
  <sheetFormatPr defaultColWidth="9.3046875" defaultRowHeight="15.9" x14ac:dyDescent="0.45"/>
  <cols>
    <col min="2" max="2" width="12.53515625" customWidth="1"/>
    <col min="3" max="3" width="12.3046875" customWidth="1"/>
    <col min="4" max="4" width="12.69140625" customWidth="1"/>
    <col min="5" max="5" width="7.4609375" style="3" customWidth="1"/>
    <col min="6" max="6" width="10.53515625" customWidth="1"/>
    <col min="7" max="7" width="11" customWidth="1"/>
    <col min="8" max="8" width="18.3046875" customWidth="1"/>
    <col min="10" max="11" width="9" customWidth="1"/>
    <col min="12" max="12" width="1.53515625" customWidth="1"/>
    <col min="13" max="14" width="13" customWidth="1"/>
    <col min="15" max="15" width="1.53515625" customWidth="1"/>
    <col min="16" max="19" width="11.53515625" customWidth="1"/>
    <col min="20" max="20" width="2.3046875" customWidth="1"/>
    <col min="21" max="21" width="11.53515625" customWidth="1"/>
  </cols>
  <sheetData>
    <row r="1" spans="1:27" s="3" customFormat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7" s="3" customFormat="1" ht="15.75" customHeight="1" x14ac:dyDescent="0.45">
      <c r="A2"/>
      <c r="B2"/>
      <c r="C2"/>
      <c r="D2"/>
      <c r="E2"/>
      <c r="F2"/>
      <c r="G2"/>
      <c r="H2"/>
      <c r="I2" s="72" t="s">
        <v>0</v>
      </c>
      <c r="J2" s="72"/>
      <c r="K2"/>
      <c r="L2"/>
      <c r="M2"/>
      <c r="N2"/>
      <c r="P2" s="4"/>
      <c r="Q2" s="4"/>
      <c r="R2" s="4"/>
      <c r="S2" s="4"/>
      <c r="T2" s="4"/>
      <c r="U2" s="4"/>
    </row>
    <row r="3" spans="1:27" ht="15" customHeight="1" x14ac:dyDescent="0.45">
      <c r="A3" s="78" t="s">
        <v>1</v>
      </c>
      <c r="B3" s="74" t="s">
        <v>2</v>
      </c>
      <c r="C3" s="74" t="s">
        <v>3</v>
      </c>
      <c r="D3" s="80" t="s">
        <v>4</v>
      </c>
      <c r="E3" s="74" t="s">
        <v>5</v>
      </c>
      <c r="F3" s="73" t="s">
        <v>6</v>
      </c>
      <c r="G3" s="73"/>
      <c r="H3" s="73"/>
      <c r="I3" s="74" t="s">
        <v>7</v>
      </c>
      <c r="J3" s="76" t="s">
        <v>8</v>
      </c>
      <c r="K3" s="77"/>
      <c r="M3" s="66" t="s">
        <v>9</v>
      </c>
      <c r="N3" s="66"/>
      <c r="P3" s="67" t="s">
        <v>10</v>
      </c>
      <c r="Q3" s="67"/>
      <c r="R3" s="68" t="s">
        <v>10</v>
      </c>
      <c r="S3" s="68"/>
      <c r="T3" s="5"/>
      <c r="U3" s="69" t="s">
        <v>11</v>
      </c>
      <c r="V3" s="70"/>
      <c r="W3" s="71"/>
    </row>
    <row r="4" spans="1:27" ht="32.25" customHeight="1" x14ac:dyDescent="0.4">
      <c r="A4" s="79"/>
      <c r="B4" s="75"/>
      <c r="C4" s="75"/>
      <c r="D4" s="81"/>
      <c r="E4" s="75"/>
      <c r="F4" s="6" t="s">
        <v>12</v>
      </c>
      <c r="G4" s="7" t="s">
        <v>13</v>
      </c>
      <c r="H4" s="62" t="s">
        <v>14</v>
      </c>
      <c r="I4" s="75"/>
      <c r="J4" s="8" t="s">
        <v>15</v>
      </c>
      <c r="K4" s="8" t="s">
        <v>16</v>
      </c>
      <c r="M4" s="9" t="s">
        <v>17</v>
      </c>
      <c r="N4" s="9" t="s">
        <v>18</v>
      </c>
      <c r="P4" s="10" t="s">
        <v>19</v>
      </c>
      <c r="Q4" s="10" t="s">
        <v>20</v>
      </c>
      <c r="R4" s="11" t="s">
        <v>21</v>
      </c>
      <c r="S4" s="11" t="s">
        <v>22</v>
      </c>
      <c r="T4" s="12"/>
      <c r="U4" s="13" t="s">
        <v>23</v>
      </c>
      <c r="V4" s="14" t="s">
        <v>24</v>
      </c>
      <c r="W4" s="14" t="s">
        <v>25</v>
      </c>
    </row>
    <row r="5" spans="1:27" x14ac:dyDescent="0.45">
      <c r="A5" s="17">
        <v>25</v>
      </c>
      <c r="B5" s="15"/>
      <c r="C5" s="16">
        <v>0</v>
      </c>
      <c r="D5" s="17">
        <v>15</v>
      </c>
      <c r="E5" s="40"/>
      <c r="F5" s="18"/>
      <c r="G5" s="18"/>
      <c r="H5" s="18"/>
      <c r="I5" s="19">
        <v>133146</v>
      </c>
      <c r="J5" s="20">
        <f>D5/(N5-M5)</f>
        <v>6.5005135405697043</v>
      </c>
      <c r="K5" s="20">
        <f>-D5*M5/(N5-M5)</f>
        <v>-6.2775459261281634</v>
      </c>
      <c r="M5" s="21">
        <f>U5</f>
        <v>0.9657</v>
      </c>
      <c r="N5" s="22">
        <f>Q5*0.243</f>
        <v>3.2732100000000002</v>
      </c>
      <c r="P5" s="23">
        <v>4</v>
      </c>
      <c r="Q5" s="23">
        <v>13.47</v>
      </c>
      <c r="R5" s="24">
        <f>243*P5/1000</f>
        <v>0.97199999999999998</v>
      </c>
      <c r="S5" s="25">
        <f>243*Q5/1000</f>
        <v>3.2732100000000002</v>
      </c>
      <c r="T5" s="26"/>
      <c r="U5" s="27">
        <v>0.9657</v>
      </c>
      <c r="V5" s="28"/>
      <c r="W5" s="28"/>
    </row>
    <row r="6" spans="1:27" x14ac:dyDescent="0.45">
      <c r="A6" s="17">
        <v>25</v>
      </c>
      <c r="B6" s="15"/>
      <c r="C6" s="16">
        <v>1</v>
      </c>
      <c r="D6" s="17">
        <v>15</v>
      </c>
      <c r="E6" s="40"/>
      <c r="F6" s="18"/>
      <c r="G6" s="18"/>
      <c r="H6" s="18"/>
      <c r="I6" s="19">
        <v>133147</v>
      </c>
      <c r="J6" s="20">
        <f t="shared" ref="J6:J7" si="0">D6/(N6-M6)</f>
        <v>6.3958248055669262</v>
      </c>
      <c r="K6" s="20">
        <f t="shared" ref="K6:K7" si="1">-D6*M6/(N6-M6)</f>
        <v>-6.2301729431027431</v>
      </c>
      <c r="M6" s="21">
        <f t="shared" ref="M6:M8" si="2">U6</f>
        <v>0.97409999999999997</v>
      </c>
      <c r="N6" s="22">
        <f t="shared" ref="N6:N7" si="3">Q6*0.243</f>
        <v>3.3193799999999998</v>
      </c>
      <c r="P6" s="23">
        <v>4</v>
      </c>
      <c r="Q6" s="23">
        <v>13.66</v>
      </c>
      <c r="R6" s="24">
        <f t="shared" ref="R6:R7" si="4">243*P6/1000</f>
        <v>0.97199999999999998</v>
      </c>
      <c r="S6" s="25">
        <f t="shared" ref="S6:S7" si="5">243*Q6/1000</f>
        <v>3.3193800000000002</v>
      </c>
      <c r="T6" s="26"/>
      <c r="U6" s="27">
        <v>0.97409999999999997</v>
      </c>
      <c r="V6" s="28"/>
      <c r="W6" s="28"/>
    </row>
    <row r="7" spans="1:27" x14ac:dyDescent="0.45">
      <c r="A7" s="17">
        <v>25</v>
      </c>
      <c r="B7" s="15"/>
      <c r="C7" s="16">
        <v>2</v>
      </c>
      <c r="D7" s="17">
        <v>15</v>
      </c>
      <c r="E7" s="40"/>
      <c r="F7" s="19"/>
      <c r="G7" s="18"/>
      <c r="H7" s="18"/>
      <c r="I7" s="19">
        <v>133148</v>
      </c>
      <c r="J7" s="20">
        <f t="shared" si="0"/>
        <v>6.4602209740118228</v>
      </c>
      <c r="K7" s="20">
        <f t="shared" si="1"/>
        <v>-6.1927549052457849</v>
      </c>
      <c r="M7" s="21">
        <f t="shared" si="2"/>
        <v>0.95859799999999995</v>
      </c>
      <c r="N7" s="22">
        <f t="shared" si="3"/>
        <v>3.2805</v>
      </c>
      <c r="P7" s="23">
        <v>4</v>
      </c>
      <c r="Q7" s="23">
        <v>13.5</v>
      </c>
      <c r="R7" s="24">
        <f t="shared" si="4"/>
        <v>0.97199999999999998</v>
      </c>
      <c r="S7" s="25">
        <f t="shared" si="5"/>
        <v>3.2805</v>
      </c>
      <c r="T7" s="26"/>
      <c r="U7" s="27">
        <v>0.95859799999999995</v>
      </c>
      <c r="V7" s="28"/>
      <c r="W7" s="28"/>
    </row>
    <row r="8" spans="1:27" s="39" customFormat="1" x14ac:dyDescent="0.45">
      <c r="A8" s="17">
        <v>25</v>
      </c>
      <c r="B8" s="15"/>
      <c r="C8" s="16">
        <v>3</v>
      </c>
      <c r="D8" s="17">
        <v>15</v>
      </c>
      <c r="E8" s="40"/>
      <c r="F8" s="19"/>
      <c r="G8" s="18"/>
      <c r="H8" s="18"/>
      <c r="I8" s="19">
        <v>133149</v>
      </c>
      <c r="J8" s="21">
        <f>D8/(N8-M8)</f>
        <v>6.5020069528127671</v>
      </c>
      <c r="K8" s="21">
        <f>-D8*M8/(N8-M8)</f>
        <v>-6.2666343011209458</v>
      </c>
      <c r="L8"/>
      <c r="M8" s="21">
        <f t="shared" si="2"/>
        <v>0.96379999999999999</v>
      </c>
      <c r="N8" s="22">
        <f>Q8*0.243</f>
        <v>3.2707800000000002</v>
      </c>
      <c r="O8"/>
      <c r="P8" s="23">
        <v>4</v>
      </c>
      <c r="Q8" s="23">
        <v>13.46</v>
      </c>
      <c r="R8" s="24">
        <f t="shared" ref="R8:S10" si="6">243*P8/1000</f>
        <v>0.97199999999999998</v>
      </c>
      <c r="S8" s="25">
        <f t="shared" ref="S8:S9" si="7">243*Q8/1000</f>
        <v>3.2707800000000002</v>
      </c>
      <c r="T8" s="26"/>
      <c r="U8" s="27">
        <v>0.96379999999999999</v>
      </c>
      <c r="V8" s="28"/>
      <c r="W8" s="28"/>
      <c r="X8"/>
      <c r="Y8"/>
      <c r="Z8"/>
      <c r="AA8"/>
    </row>
    <row r="9" spans="1:27" s="39" customFormat="1" x14ac:dyDescent="0.45">
      <c r="A9" s="17">
        <v>25</v>
      </c>
      <c r="B9" s="15"/>
      <c r="C9" s="16">
        <v>4</v>
      </c>
      <c r="D9" s="17">
        <v>15</v>
      </c>
      <c r="E9" s="40"/>
      <c r="F9" s="19"/>
      <c r="G9" s="18"/>
      <c r="H9" s="18"/>
      <c r="I9" s="19">
        <v>90471</v>
      </c>
      <c r="J9" s="21">
        <f>D9/(N9-M9)</f>
        <v>6.4259643230460783</v>
      </c>
      <c r="K9" s="21">
        <f>-D9*M9/(N9-M9)</f>
        <v>-6.1740665215826711</v>
      </c>
      <c r="L9"/>
      <c r="M9" s="21">
        <f>U9</f>
        <v>0.96079999999999999</v>
      </c>
      <c r="N9" s="22">
        <f>Q9*0.243</f>
        <v>3.29508</v>
      </c>
      <c r="O9"/>
      <c r="P9" s="23">
        <v>4</v>
      </c>
      <c r="Q9" s="23">
        <v>13.56</v>
      </c>
      <c r="R9" s="24">
        <f t="shared" si="6"/>
        <v>0.97199999999999998</v>
      </c>
      <c r="S9" s="25">
        <f t="shared" si="7"/>
        <v>3.29508</v>
      </c>
      <c r="T9" s="26"/>
      <c r="U9" s="27">
        <v>0.96079999999999999</v>
      </c>
      <c r="V9" s="28"/>
      <c r="W9" s="28"/>
      <c r="X9"/>
      <c r="Y9"/>
      <c r="Z9"/>
      <c r="AA9"/>
    </row>
    <row r="10" spans="1:27" x14ac:dyDescent="0.45">
      <c r="A10" s="17">
        <v>25</v>
      </c>
      <c r="B10" s="15"/>
      <c r="C10" s="16">
        <v>5</v>
      </c>
      <c r="D10" s="17">
        <v>15</v>
      </c>
      <c r="E10" s="40"/>
      <c r="F10" s="19"/>
      <c r="G10" s="18"/>
      <c r="H10" s="18"/>
      <c r="I10" s="19">
        <v>90472</v>
      </c>
      <c r="J10" s="20">
        <f>D10/(N10-M10)</f>
        <v>6.4277266416413843</v>
      </c>
      <c r="K10" s="20">
        <f>-D10*M10/(N10-M10)</f>
        <v>-6.2111122538180696</v>
      </c>
      <c r="M10" s="21">
        <f>U10</f>
        <v>0.96630000000000005</v>
      </c>
      <c r="N10" s="22">
        <f>Q10*0.243</f>
        <v>3.2999399999999999</v>
      </c>
      <c r="P10" s="23">
        <v>4</v>
      </c>
      <c r="Q10" s="23">
        <v>13.58</v>
      </c>
      <c r="R10" s="24">
        <f t="shared" si="6"/>
        <v>0.97199999999999998</v>
      </c>
      <c r="S10" s="25">
        <f t="shared" si="6"/>
        <v>3.2999399999999999</v>
      </c>
      <c r="T10" s="26"/>
      <c r="U10" s="27">
        <v>0.96630000000000005</v>
      </c>
      <c r="V10" s="28"/>
      <c r="W10" s="28"/>
    </row>
    <row r="11" spans="1:27" x14ac:dyDescent="0.45">
      <c r="H11" s="29"/>
    </row>
    <row r="12" spans="1:27" x14ac:dyDescent="0.45">
      <c r="H12" s="29"/>
      <c r="K12" s="30"/>
    </row>
    <row r="13" spans="1:27" x14ac:dyDescent="0.45">
      <c r="A13" t="s">
        <v>26</v>
      </c>
      <c r="E13"/>
      <c r="F13" s="3"/>
      <c r="I13" s="29"/>
    </row>
    <row r="14" spans="1:27" x14ac:dyDescent="0.45">
      <c r="A14" s="43"/>
      <c r="B14" s="45" t="s">
        <v>27</v>
      </c>
      <c r="C14" s="49" t="s">
        <v>28</v>
      </c>
      <c r="D14" s="49" t="s">
        <v>29</v>
      </c>
      <c r="E14" s="50" t="s">
        <v>30</v>
      </c>
      <c r="F14" s="3"/>
      <c r="I14" s="29"/>
    </row>
    <row r="15" spans="1:27" x14ac:dyDescent="0.45">
      <c r="A15" s="48">
        <v>133146</v>
      </c>
      <c r="B15" s="46">
        <v>500</v>
      </c>
      <c r="C15" s="55">
        <f>B15*0.101971621297793/1000</f>
        <v>5.0985810648896498E-2</v>
      </c>
      <c r="D15" s="51">
        <v>4.9000000000000002E-2</v>
      </c>
      <c r="E15" s="52">
        <f>(C15-D15)/C15*100</f>
        <v>3.8948300000001592</v>
      </c>
      <c r="F15" s="3"/>
      <c r="I15" s="29"/>
    </row>
    <row r="16" spans="1:27" x14ac:dyDescent="0.45">
      <c r="A16" s="44"/>
      <c r="B16" s="46">
        <v>1000</v>
      </c>
      <c r="C16" s="55">
        <f t="shared" ref="C16:C17" si="8">B16*0.101971621297793/1000</f>
        <v>0.101971621297793</v>
      </c>
      <c r="D16" s="51">
        <v>9.8000000000000004E-2</v>
      </c>
      <c r="E16" s="52">
        <f t="shared" ref="E16" si="9">(C16-D16)/C16*100</f>
        <v>3.8948300000001592</v>
      </c>
      <c r="F16" s="3"/>
    </row>
    <row r="17" spans="1:6" x14ac:dyDescent="0.45">
      <c r="A17" s="43"/>
      <c r="B17" s="47">
        <v>2874</v>
      </c>
      <c r="C17" s="56">
        <f t="shared" si="8"/>
        <v>0.29306643960985707</v>
      </c>
      <c r="D17" s="53">
        <v>0.28299999999999997</v>
      </c>
      <c r="E17" s="54">
        <f t="shared" ref="E17:E22" si="10">(C17-D17)/C17*100</f>
        <v>3.434866040362035</v>
      </c>
      <c r="F17" s="3"/>
    </row>
    <row r="18" spans="1:6" s="42" customFormat="1" x14ac:dyDescent="0.45">
      <c r="A18" s="57">
        <v>133147</v>
      </c>
      <c r="B18" s="47">
        <v>2840</v>
      </c>
      <c r="C18" s="56">
        <f>B18*0.101971621297793/1000</f>
        <v>0.28959940448573213</v>
      </c>
      <c r="D18" s="53">
        <v>0.30380000000000001</v>
      </c>
      <c r="E18" s="61">
        <f t="shared" si="10"/>
        <v>-4.9035306338026396</v>
      </c>
      <c r="F18" s="58"/>
    </row>
    <row r="19" spans="1:6" x14ac:dyDescent="0.45">
      <c r="A19" s="59">
        <v>133148</v>
      </c>
      <c r="B19" s="35">
        <v>2845</v>
      </c>
      <c r="C19" s="56">
        <f>B19*0.101971621297793/1000</f>
        <v>0.29010926259222108</v>
      </c>
      <c r="D19" s="60">
        <v>0.31769999999999998</v>
      </c>
      <c r="E19" s="61">
        <f t="shared" si="10"/>
        <v>-9.5104641476272214</v>
      </c>
      <c r="F19" s="3"/>
    </row>
    <row r="20" spans="1:6" x14ac:dyDescent="0.45">
      <c r="A20" s="57">
        <v>133149</v>
      </c>
      <c r="B20" s="47">
        <v>2853</v>
      </c>
      <c r="C20" s="56">
        <f t="shared" ref="C20" si="11">B20*0.101971621297793/1000</f>
        <v>0.29092503556260341</v>
      </c>
      <c r="D20" s="53">
        <v>0.2863</v>
      </c>
      <c r="E20" s="54">
        <f t="shared" si="10"/>
        <v>1.5897688398178982</v>
      </c>
      <c r="F20" s="3"/>
    </row>
    <row r="21" spans="1:6" x14ac:dyDescent="0.45">
      <c r="A21" s="57">
        <v>90471</v>
      </c>
      <c r="B21" s="47">
        <v>2769</v>
      </c>
      <c r="C21" s="56">
        <f>B21*0.101971621297793/1000</f>
        <v>0.28235941937358883</v>
      </c>
      <c r="D21" s="53">
        <v>0.27850000000000003</v>
      </c>
      <c r="E21" s="61">
        <f t="shared" si="10"/>
        <v>1.3668463344169215</v>
      </c>
      <c r="F21" s="3"/>
    </row>
    <row r="22" spans="1:6" x14ac:dyDescent="0.45">
      <c r="A22" s="57">
        <v>90472</v>
      </c>
      <c r="B22" s="47">
        <v>2905</v>
      </c>
      <c r="C22" s="56">
        <f>B22*0.101971621297793/1000</f>
        <v>0.29622755987008864</v>
      </c>
      <c r="D22" s="53">
        <v>0.29020000000000001</v>
      </c>
      <c r="E22" s="61">
        <f t="shared" si="10"/>
        <v>2.03477349397606</v>
      </c>
      <c r="F22" s="3"/>
    </row>
    <row r="23" spans="1:6" x14ac:dyDescent="0.45">
      <c r="A23" s="44"/>
      <c r="B23" s="46"/>
      <c r="C23" s="46"/>
      <c r="D23" s="46"/>
      <c r="E23"/>
      <c r="F23" s="3"/>
    </row>
    <row r="24" spans="1:6" x14ac:dyDescent="0.45">
      <c r="A24" s="44"/>
      <c r="B24" s="46"/>
      <c r="C24" s="46"/>
      <c r="D24" s="46"/>
      <c r="E24"/>
      <c r="F24" s="3"/>
    </row>
    <row r="25" spans="1:6" x14ac:dyDescent="0.45">
      <c r="A25" s="44"/>
      <c r="B25" s="46"/>
      <c r="C25" s="46"/>
      <c r="D25" s="46"/>
      <c r="E25"/>
      <c r="F25" s="3"/>
    </row>
    <row r="26" spans="1:6" x14ac:dyDescent="0.45">
      <c r="E26"/>
      <c r="F26" s="3"/>
    </row>
    <row r="129" spans="14:14" x14ac:dyDescent="0.45">
      <c r="N129">
        <v>3</v>
      </c>
    </row>
  </sheetData>
  <mergeCells count="13">
    <mergeCell ref="M3:N3"/>
    <mergeCell ref="P3:Q3"/>
    <mergeCell ref="R3:S3"/>
    <mergeCell ref="U3:W3"/>
    <mergeCell ref="I2:J2"/>
    <mergeCell ref="F3:H3"/>
    <mergeCell ref="I3:I4"/>
    <mergeCell ref="J3:K3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72D5-0F68-4077-8EB8-BA9EB2232DA1}">
  <dimension ref="A2:H40"/>
  <sheetViews>
    <sheetView workbookViewId="0">
      <selection activeCell="C6" sqref="C6"/>
    </sheetView>
  </sheetViews>
  <sheetFormatPr defaultColWidth="9.3046875" defaultRowHeight="14.6" x14ac:dyDescent="0.4"/>
  <cols>
    <col min="1" max="1" width="11.69140625" customWidth="1"/>
    <col min="3" max="3" width="10.3046875" customWidth="1"/>
    <col min="7" max="7" width="13.69140625" customWidth="1"/>
  </cols>
  <sheetData>
    <row r="2" spans="1:8" x14ac:dyDescent="0.4">
      <c r="A2" s="34" t="s">
        <v>31</v>
      </c>
      <c r="B2" s="34">
        <v>85130</v>
      </c>
      <c r="G2" s="1" t="s">
        <v>31</v>
      </c>
      <c r="H2" s="1">
        <f>GammelCalibration_value_10.2019!I6</f>
        <v>133147</v>
      </c>
    </row>
    <row r="3" spans="1:8" x14ac:dyDescent="0.4">
      <c r="C3" s="33" t="s">
        <v>32</v>
      </c>
      <c r="D3" s="36" t="s">
        <v>33</v>
      </c>
      <c r="E3" s="36" t="s">
        <v>33</v>
      </c>
    </row>
    <row r="4" spans="1:8" x14ac:dyDescent="0.4">
      <c r="B4" s="33" t="s">
        <v>34</v>
      </c>
      <c r="C4" s="33" t="s">
        <v>35</v>
      </c>
      <c r="D4" s="38" t="s">
        <v>36</v>
      </c>
      <c r="E4" s="38" t="s">
        <v>37</v>
      </c>
    </row>
    <row r="5" spans="1:8" x14ac:dyDescent="0.4">
      <c r="B5" s="31">
        <v>0.9</v>
      </c>
      <c r="C5" s="32">
        <f>(GammelCalibration_value_10.2019!$J$5*'Force.vs.Voltage'!B5+GammelCalibration_value_10.2019!$K$5)*1000</f>
        <v>-427.08373961542901</v>
      </c>
      <c r="D5" s="37"/>
      <c r="E5" s="37"/>
    </row>
    <row r="6" spans="1:8" x14ac:dyDescent="0.4">
      <c r="B6" s="31">
        <f>GammelCalibration_value_10.2019!M5</f>
        <v>0.9657</v>
      </c>
      <c r="C6" s="32">
        <f>(GammelCalibration_value_10.2019!$J$5*'Force.vs.Voltage'!B6+GammelCalibration_value_10.2019!$K$5)*1000</f>
        <v>0</v>
      </c>
      <c r="D6" s="35"/>
      <c r="E6" s="35"/>
    </row>
    <row r="7" spans="1:8" x14ac:dyDescent="0.4">
      <c r="B7" s="31">
        <f>B6+0.01</f>
        <v>0.97570000000000001</v>
      </c>
      <c r="C7" s="32">
        <f>(GammelCalibration_value_10.2019!$J$5*'Force.vs.Voltage'!B7+GammelCalibration_value_10.2019!$K$5)*1000</f>
        <v>65.00513540569753</v>
      </c>
      <c r="D7" s="32">
        <f>C7-$C$6</f>
        <v>65.00513540569753</v>
      </c>
      <c r="E7" s="32">
        <f>D7/0.101971621</f>
        <v>637.48261298795603</v>
      </c>
    </row>
    <row r="8" spans="1:8" x14ac:dyDescent="0.4">
      <c r="B8" s="31">
        <f t="shared" ref="B8:B19" si="0">B7+0.01</f>
        <v>0.98570000000000002</v>
      </c>
      <c r="C8" s="32">
        <f>(GammelCalibration_value_10.2019!$J$5*'Force.vs.Voltage'!B8+GammelCalibration_value_10.2019!$K$5)*1000</f>
        <v>130.01027081139415</v>
      </c>
      <c r="D8" s="32">
        <f>C8-$C$6</f>
        <v>130.01027081139415</v>
      </c>
      <c r="E8" s="32">
        <f>D8/0.101971621</f>
        <v>1274.9652259759032</v>
      </c>
    </row>
    <row r="9" spans="1:8" x14ac:dyDescent="0.4">
      <c r="B9" s="31">
        <f t="shared" si="0"/>
        <v>0.99570000000000003</v>
      </c>
      <c r="C9" s="32">
        <f>(GammelCalibration_value_10.2019!$J$5*'Force.vs.Voltage'!B9+GammelCalibration_value_10.2019!$K$5)*1000</f>
        <v>195.01540621709168</v>
      </c>
      <c r="D9" s="32">
        <f t="shared" ref="D9:D19" si="1">C9-$C$6</f>
        <v>195.01540621709168</v>
      </c>
      <c r="E9" s="32">
        <f t="shared" ref="E9:E19" si="2">D9/0.101971621</f>
        <v>1912.4478389638591</v>
      </c>
    </row>
    <row r="10" spans="1:8" x14ac:dyDescent="0.4">
      <c r="B10" s="31">
        <f t="shared" si="0"/>
        <v>1.0057</v>
      </c>
      <c r="C10" s="32">
        <f>(GammelCalibration_value_10.2019!$J$5*'Force.vs.Voltage'!B10+GammelCalibration_value_10.2019!$K$5)*1000</f>
        <v>260.0205416227883</v>
      </c>
      <c r="D10" s="32">
        <f t="shared" si="1"/>
        <v>260.0205416227883</v>
      </c>
      <c r="E10" s="32">
        <f t="shared" si="2"/>
        <v>2549.9304519518064</v>
      </c>
    </row>
    <row r="11" spans="1:8" x14ac:dyDescent="0.4">
      <c r="B11" s="31">
        <f t="shared" si="0"/>
        <v>1.0157</v>
      </c>
      <c r="C11" s="32">
        <f>(GammelCalibration_value_10.2019!$J$5*'Force.vs.Voltage'!B11+GammelCalibration_value_10.2019!$K$5)*1000</f>
        <v>325.02567702848586</v>
      </c>
      <c r="D11" s="32">
        <f t="shared" si="1"/>
        <v>325.02567702848586</v>
      </c>
      <c r="E11" s="32">
        <f t="shared" si="2"/>
        <v>3187.4130649397625</v>
      </c>
    </row>
    <row r="12" spans="1:8" x14ac:dyDescent="0.4">
      <c r="B12" s="31">
        <f t="shared" si="0"/>
        <v>1.0257000000000001</v>
      </c>
      <c r="C12" s="32">
        <f>(GammelCalibration_value_10.2019!$J$5*'Force.vs.Voltage'!B12+GammelCalibration_value_10.2019!$K$5)*1000</f>
        <v>390.03081243418245</v>
      </c>
      <c r="D12" s="32">
        <f t="shared" si="1"/>
        <v>390.03081243418245</v>
      </c>
      <c r="E12" s="32">
        <f t="shared" si="2"/>
        <v>3824.8956779277096</v>
      </c>
    </row>
    <row r="13" spans="1:8" x14ac:dyDescent="0.4">
      <c r="B13" s="31">
        <f t="shared" si="0"/>
        <v>1.0357000000000001</v>
      </c>
      <c r="C13" s="32">
        <f>(GammelCalibration_value_10.2019!$J$5*'Force.vs.Voltage'!B13+GammelCalibration_value_10.2019!$K$5)*1000</f>
        <v>455.03594783988001</v>
      </c>
      <c r="D13" s="32">
        <f t="shared" si="1"/>
        <v>455.03594783988001</v>
      </c>
      <c r="E13" s="32">
        <f t="shared" si="2"/>
        <v>4462.3782909156662</v>
      </c>
    </row>
    <row r="14" spans="1:8" x14ac:dyDescent="0.4">
      <c r="B14" s="31">
        <f t="shared" si="0"/>
        <v>1.0457000000000001</v>
      </c>
      <c r="C14" s="32">
        <f>(GammelCalibration_value_10.2019!$J$5*'Force.vs.Voltage'!B14+GammelCalibration_value_10.2019!$K$5)*1000</f>
        <v>520.0410832455766</v>
      </c>
      <c r="D14" s="32">
        <f t="shared" si="1"/>
        <v>520.0410832455766</v>
      </c>
      <c r="E14" s="32">
        <f t="shared" si="2"/>
        <v>5099.8609039036128</v>
      </c>
    </row>
    <row r="15" spans="1:8" x14ac:dyDescent="0.4">
      <c r="B15" s="31">
        <f t="shared" si="0"/>
        <v>1.0557000000000001</v>
      </c>
      <c r="C15" s="32">
        <f>(GammelCalibration_value_10.2019!$J$5*'Force.vs.Voltage'!B15+GammelCalibration_value_10.2019!$K$5)*1000</f>
        <v>585.0462186512741</v>
      </c>
      <c r="D15" s="32">
        <f t="shared" si="1"/>
        <v>585.0462186512741</v>
      </c>
      <c r="E15" s="32">
        <f t="shared" si="2"/>
        <v>5737.3435168915685</v>
      </c>
    </row>
    <row r="16" spans="1:8" x14ac:dyDescent="0.4">
      <c r="B16" s="31">
        <f t="shared" si="0"/>
        <v>1.0657000000000001</v>
      </c>
      <c r="C16" s="32">
        <f>(GammelCalibration_value_10.2019!$J$5*'Force.vs.Voltage'!B16+GammelCalibration_value_10.2019!$K$5)*1000</f>
        <v>650.05135405697081</v>
      </c>
      <c r="D16" s="32">
        <f t="shared" si="1"/>
        <v>650.05135405697081</v>
      </c>
      <c r="E16" s="32">
        <f t="shared" si="2"/>
        <v>6374.826129879516</v>
      </c>
    </row>
    <row r="17" spans="1:5" x14ac:dyDescent="0.4">
      <c r="B17" s="31">
        <f t="shared" si="0"/>
        <v>1.0757000000000001</v>
      </c>
      <c r="C17" s="32">
        <f>(GammelCalibration_value_10.2019!$J$5*'Force.vs.Voltage'!B17+GammelCalibration_value_10.2019!$K$5)*1000</f>
        <v>715.05648946266831</v>
      </c>
      <c r="D17" s="32">
        <f t="shared" si="1"/>
        <v>715.05648946266831</v>
      </c>
      <c r="E17" s="32">
        <f t="shared" si="2"/>
        <v>7012.3087428674726</v>
      </c>
    </row>
    <row r="18" spans="1:5" x14ac:dyDescent="0.4">
      <c r="B18" s="31">
        <f t="shared" si="0"/>
        <v>1.0857000000000001</v>
      </c>
      <c r="C18" s="32">
        <f>(GammelCalibration_value_10.2019!$J$5*'Force.vs.Voltage'!B18+GammelCalibration_value_10.2019!$K$5)*1000</f>
        <v>780.0616248683649</v>
      </c>
      <c r="D18" s="32">
        <f t="shared" si="1"/>
        <v>780.0616248683649</v>
      </c>
      <c r="E18" s="32">
        <f t="shared" si="2"/>
        <v>7649.7913558554192</v>
      </c>
    </row>
    <row r="19" spans="1:5" x14ac:dyDescent="0.4">
      <c r="B19" s="31">
        <f t="shared" si="0"/>
        <v>1.0957000000000001</v>
      </c>
      <c r="C19" s="32">
        <f>(GammelCalibration_value_10.2019!$J$5*'Force.vs.Voltage'!B19+GammelCalibration_value_10.2019!$K$5)*1000</f>
        <v>845.06676027406252</v>
      </c>
      <c r="D19" s="32">
        <f t="shared" si="1"/>
        <v>845.06676027406252</v>
      </c>
      <c r="E19" s="32">
        <f t="shared" si="2"/>
        <v>8287.2739688433758</v>
      </c>
    </row>
    <row r="22" spans="1:5" x14ac:dyDescent="0.4">
      <c r="A22" s="1" t="s">
        <v>31</v>
      </c>
      <c r="B22" s="1" t="e">
        <f>GammelCalibration_value_10.2019!#REF!</f>
        <v>#REF!</v>
      </c>
    </row>
    <row r="24" spans="1:5" x14ac:dyDescent="0.4">
      <c r="B24" s="35"/>
      <c r="C24" s="36" t="s">
        <v>32</v>
      </c>
      <c r="D24" s="36" t="s">
        <v>33</v>
      </c>
      <c r="E24" s="36" t="s">
        <v>33</v>
      </c>
    </row>
    <row r="25" spans="1:5" x14ac:dyDescent="0.4">
      <c r="B25" s="35" t="s">
        <v>34</v>
      </c>
      <c r="C25" s="36" t="s">
        <v>38</v>
      </c>
      <c r="D25" s="36" t="s">
        <v>36</v>
      </c>
      <c r="E25" s="36" t="s">
        <v>37</v>
      </c>
    </row>
    <row r="26" spans="1:5" x14ac:dyDescent="0.4">
      <c r="B26" s="35">
        <v>0.9</v>
      </c>
      <c r="C26" s="32" t="e">
        <f>(GammelCalibration_value_10.2019!#REF!*'Force.vs.Voltage'!B26+GammelCalibration_value_10.2019!#REF!)*1000</f>
        <v>#REF!</v>
      </c>
      <c r="D26" s="35"/>
      <c r="E26" s="35"/>
    </row>
    <row r="27" spans="1:5" x14ac:dyDescent="0.4">
      <c r="B27" s="35">
        <v>0.96</v>
      </c>
      <c r="C27" s="32" t="e">
        <f>(GammelCalibration_value_10.2019!#REF!*'Force.vs.Voltage'!B27+GammelCalibration_value_10.2019!#REF!)*1000</f>
        <v>#REF!</v>
      </c>
      <c r="D27" s="35"/>
      <c r="E27" s="35"/>
    </row>
    <row r="28" spans="1:5" x14ac:dyDescent="0.4">
      <c r="B28" s="35">
        <f>B27+0.01</f>
        <v>0.97</v>
      </c>
      <c r="C28" s="32" t="e">
        <f>(GammelCalibration_value_10.2019!#REF!*'Force.vs.Voltage'!B28+GammelCalibration_value_10.2019!#REF!)*1000</f>
        <v>#REF!</v>
      </c>
      <c r="D28" s="32" t="e">
        <f>C28-$C$27</f>
        <v>#REF!</v>
      </c>
      <c r="E28" s="32" t="e">
        <f>D28/0.101971621</f>
        <v>#REF!</v>
      </c>
    </row>
    <row r="29" spans="1:5" x14ac:dyDescent="0.4">
      <c r="B29" s="35">
        <f t="shared" ref="B29:B40" si="3">B28+0.01</f>
        <v>0.98</v>
      </c>
      <c r="C29" s="32" t="e">
        <f>(GammelCalibration_value_10.2019!#REF!*'Force.vs.Voltage'!B29+GammelCalibration_value_10.2019!#REF!)*1000</f>
        <v>#REF!</v>
      </c>
      <c r="D29" s="32" t="e">
        <f t="shared" ref="D29:D40" si="4">C29-$C$27</f>
        <v>#REF!</v>
      </c>
      <c r="E29" s="32" t="e">
        <f t="shared" ref="E29:E40" si="5">D29/0.101971621</f>
        <v>#REF!</v>
      </c>
    </row>
    <row r="30" spans="1:5" x14ac:dyDescent="0.4">
      <c r="B30" s="35">
        <f t="shared" si="3"/>
        <v>0.99</v>
      </c>
      <c r="C30" s="32" t="e">
        <f>(GammelCalibration_value_10.2019!#REF!*'Force.vs.Voltage'!B30+GammelCalibration_value_10.2019!#REF!)*1000</f>
        <v>#REF!</v>
      </c>
      <c r="D30" s="32" t="e">
        <f t="shared" si="4"/>
        <v>#REF!</v>
      </c>
      <c r="E30" s="32" t="e">
        <f t="shared" si="5"/>
        <v>#REF!</v>
      </c>
    </row>
    <row r="31" spans="1:5" x14ac:dyDescent="0.4">
      <c r="B31" s="35">
        <f t="shared" si="3"/>
        <v>1</v>
      </c>
      <c r="C31" s="32" t="e">
        <f>(GammelCalibration_value_10.2019!#REF!*'Force.vs.Voltage'!B31+GammelCalibration_value_10.2019!#REF!)*1000</f>
        <v>#REF!</v>
      </c>
      <c r="D31" s="32" t="e">
        <f t="shared" si="4"/>
        <v>#REF!</v>
      </c>
      <c r="E31" s="32" t="e">
        <f t="shared" si="5"/>
        <v>#REF!</v>
      </c>
    </row>
    <row r="32" spans="1:5" x14ac:dyDescent="0.4">
      <c r="B32" s="35">
        <f t="shared" si="3"/>
        <v>1.01</v>
      </c>
      <c r="C32" s="32" t="e">
        <f>(GammelCalibration_value_10.2019!#REF!*'Force.vs.Voltage'!B32+GammelCalibration_value_10.2019!#REF!)*1000</f>
        <v>#REF!</v>
      </c>
      <c r="D32" s="32" t="e">
        <f t="shared" si="4"/>
        <v>#REF!</v>
      </c>
      <c r="E32" s="32" t="e">
        <f t="shared" si="5"/>
        <v>#REF!</v>
      </c>
    </row>
    <row r="33" spans="2:5" x14ac:dyDescent="0.4">
      <c r="B33" s="35">
        <f t="shared" si="3"/>
        <v>1.02</v>
      </c>
      <c r="C33" s="32" t="e">
        <f>(GammelCalibration_value_10.2019!#REF!*'Force.vs.Voltage'!B33+GammelCalibration_value_10.2019!#REF!)*1000</f>
        <v>#REF!</v>
      </c>
      <c r="D33" s="32" t="e">
        <f t="shared" si="4"/>
        <v>#REF!</v>
      </c>
      <c r="E33" s="32" t="e">
        <f t="shared" si="5"/>
        <v>#REF!</v>
      </c>
    </row>
    <row r="34" spans="2:5" x14ac:dyDescent="0.4">
      <c r="B34" s="35">
        <f t="shared" si="3"/>
        <v>1.03</v>
      </c>
      <c r="C34" s="32" t="e">
        <f>(GammelCalibration_value_10.2019!#REF!*'Force.vs.Voltage'!B34+GammelCalibration_value_10.2019!#REF!)*1000</f>
        <v>#REF!</v>
      </c>
      <c r="D34" s="32" t="e">
        <f t="shared" si="4"/>
        <v>#REF!</v>
      </c>
      <c r="E34" s="32" t="e">
        <f t="shared" si="5"/>
        <v>#REF!</v>
      </c>
    </row>
    <row r="35" spans="2:5" x14ac:dyDescent="0.4">
      <c r="B35" s="35">
        <f t="shared" si="3"/>
        <v>1.04</v>
      </c>
      <c r="C35" s="32" t="e">
        <f>(GammelCalibration_value_10.2019!#REF!*'Force.vs.Voltage'!B35+GammelCalibration_value_10.2019!#REF!)*1000</f>
        <v>#REF!</v>
      </c>
      <c r="D35" s="32" t="e">
        <f t="shared" si="4"/>
        <v>#REF!</v>
      </c>
      <c r="E35" s="32" t="e">
        <f t="shared" si="5"/>
        <v>#REF!</v>
      </c>
    </row>
    <row r="36" spans="2:5" x14ac:dyDescent="0.4">
      <c r="B36" s="35">
        <f t="shared" si="3"/>
        <v>1.05</v>
      </c>
      <c r="C36" s="32" t="e">
        <f>(GammelCalibration_value_10.2019!#REF!*'Force.vs.Voltage'!B36+GammelCalibration_value_10.2019!#REF!)*1000</f>
        <v>#REF!</v>
      </c>
      <c r="D36" s="32" t="e">
        <f t="shared" si="4"/>
        <v>#REF!</v>
      </c>
      <c r="E36" s="32" t="e">
        <f t="shared" si="5"/>
        <v>#REF!</v>
      </c>
    </row>
    <row r="37" spans="2:5" x14ac:dyDescent="0.4">
      <c r="B37" s="35">
        <f t="shared" si="3"/>
        <v>1.06</v>
      </c>
      <c r="C37" s="32" t="e">
        <f>(GammelCalibration_value_10.2019!#REF!*'Force.vs.Voltage'!B37+GammelCalibration_value_10.2019!#REF!)*1000</f>
        <v>#REF!</v>
      </c>
      <c r="D37" s="32" t="e">
        <f t="shared" si="4"/>
        <v>#REF!</v>
      </c>
      <c r="E37" s="32" t="e">
        <f t="shared" si="5"/>
        <v>#REF!</v>
      </c>
    </row>
    <row r="38" spans="2:5" x14ac:dyDescent="0.4">
      <c r="B38" s="35">
        <f t="shared" si="3"/>
        <v>1.07</v>
      </c>
      <c r="C38" s="32" t="e">
        <f>(GammelCalibration_value_10.2019!#REF!*'Force.vs.Voltage'!B38+GammelCalibration_value_10.2019!#REF!)*1000</f>
        <v>#REF!</v>
      </c>
      <c r="D38" s="32" t="e">
        <f t="shared" si="4"/>
        <v>#REF!</v>
      </c>
      <c r="E38" s="32" t="e">
        <f t="shared" si="5"/>
        <v>#REF!</v>
      </c>
    </row>
    <row r="39" spans="2:5" x14ac:dyDescent="0.4">
      <c r="B39" s="35">
        <f t="shared" si="3"/>
        <v>1.08</v>
      </c>
      <c r="C39" s="32" t="e">
        <f>(GammelCalibration_value_10.2019!#REF!*'Force.vs.Voltage'!B39+GammelCalibration_value_10.2019!#REF!)*1000</f>
        <v>#REF!</v>
      </c>
      <c r="D39" s="32" t="e">
        <f t="shared" si="4"/>
        <v>#REF!</v>
      </c>
      <c r="E39" s="32" t="e">
        <f t="shared" si="5"/>
        <v>#REF!</v>
      </c>
    </row>
    <row r="40" spans="2:5" x14ac:dyDescent="0.4">
      <c r="B40" s="35">
        <f t="shared" si="3"/>
        <v>1.0900000000000001</v>
      </c>
      <c r="C40" s="32" t="e">
        <f>(GammelCalibration_value_10.2019!#REF!*'Force.vs.Voltage'!B40+GammelCalibration_value_10.2019!#REF!)*1000</f>
        <v>#REF!</v>
      </c>
      <c r="D40" s="32" t="e">
        <f t="shared" si="4"/>
        <v>#REF!</v>
      </c>
      <c r="E40" s="32" t="e">
        <f t="shared" si="5"/>
        <v>#REF!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4E22-C986-487A-BD71-F0E2E24A496A}">
  <dimension ref="A1:C7"/>
  <sheetViews>
    <sheetView workbookViewId="0">
      <selection activeCell="B4" sqref="B4"/>
    </sheetView>
  </sheetViews>
  <sheetFormatPr defaultColWidth="10.69140625" defaultRowHeight="14.6" x14ac:dyDescent="0.4"/>
  <cols>
    <col min="2" max="2" width="13.3046875" bestFit="1" customWidth="1"/>
    <col min="3" max="3" width="24.3046875" bestFit="1" customWidth="1"/>
  </cols>
  <sheetData>
    <row r="1" spans="1:3" x14ac:dyDescent="0.4">
      <c r="A1" s="1" t="s">
        <v>39</v>
      </c>
      <c r="B1" s="1" t="s">
        <v>40</v>
      </c>
      <c r="C1" s="1" t="s">
        <v>41</v>
      </c>
    </row>
    <row r="2" spans="1:3" x14ac:dyDescent="0.4">
      <c r="A2" t="s">
        <v>42</v>
      </c>
      <c r="B2">
        <v>85130</v>
      </c>
    </row>
    <row r="3" spans="1:3" x14ac:dyDescent="0.4">
      <c r="A3" t="s">
        <v>43</v>
      </c>
      <c r="B3">
        <v>85128</v>
      </c>
    </row>
    <row r="4" spans="1:3" x14ac:dyDescent="0.4">
      <c r="A4" t="s">
        <v>44</v>
      </c>
      <c r="B4">
        <v>99873</v>
      </c>
    </row>
    <row r="5" spans="1:3" x14ac:dyDescent="0.4">
      <c r="A5" t="s">
        <v>45</v>
      </c>
      <c r="B5">
        <v>85129</v>
      </c>
    </row>
    <row r="6" spans="1:3" x14ac:dyDescent="0.4">
      <c r="A6" t="s">
        <v>46</v>
      </c>
      <c r="B6">
        <v>99871</v>
      </c>
    </row>
    <row r="7" spans="1:3" x14ac:dyDescent="0.4">
      <c r="A7" t="s">
        <v>47</v>
      </c>
      <c r="B7">
        <v>99876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EFB7-BF22-4DF7-A713-C76C3E5C496C}">
  <dimension ref="A5:N25"/>
  <sheetViews>
    <sheetView workbookViewId="0">
      <selection activeCell="R25" sqref="R25"/>
    </sheetView>
  </sheetViews>
  <sheetFormatPr defaultRowHeight="14.6" x14ac:dyDescent="0.4"/>
  <sheetData>
    <row r="5" spans="1:14" x14ac:dyDescent="0.4">
      <c r="A5" s="41">
        <v>90471</v>
      </c>
      <c r="M5" s="41">
        <v>133146</v>
      </c>
    </row>
    <row r="6" spans="1:14" x14ac:dyDescent="0.4">
      <c r="A6">
        <v>0</v>
      </c>
      <c r="B6">
        <v>4</v>
      </c>
      <c r="M6">
        <v>0</v>
      </c>
      <c r="N6">
        <v>4</v>
      </c>
    </row>
    <row r="7" spans="1:14" x14ac:dyDescent="0.4">
      <c r="A7">
        <v>5</v>
      </c>
      <c r="B7">
        <v>7.2</v>
      </c>
      <c r="M7">
        <v>5</v>
      </c>
      <c r="N7">
        <v>7.18</v>
      </c>
    </row>
    <row r="8" spans="1:14" x14ac:dyDescent="0.4">
      <c r="A8">
        <v>10</v>
      </c>
      <c r="B8">
        <v>10.38</v>
      </c>
      <c r="M8">
        <v>10</v>
      </c>
      <c r="N8">
        <v>10.38</v>
      </c>
    </row>
    <row r="9" spans="1:14" x14ac:dyDescent="0.4">
      <c r="A9">
        <v>15</v>
      </c>
      <c r="B9">
        <v>13.56</v>
      </c>
      <c r="M9">
        <v>15</v>
      </c>
      <c r="N9">
        <v>13.59</v>
      </c>
    </row>
    <row r="10" spans="1:14" x14ac:dyDescent="0.4">
      <c r="A10">
        <v>20</v>
      </c>
      <c r="B10">
        <v>16.809999999999999</v>
      </c>
      <c r="M10">
        <v>20</v>
      </c>
      <c r="N10">
        <v>16.809999999999999</v>
      </c>
    </row>
    <row r="11" spans="1:14" x14ac:dyDescent="0.4">
      <c r="A11">
        <v>25</v>
      </c>
      <c r="B11">
        <v>20.03</v>
      </c>
      <c r="M11">
        <v>25</v>
      </c>
      <c r="N11">
        <v>20.059999999999999</v>
      </c>
    </row>
    <row r="19" spans="1:2" x14ac:dyDescent="0.4">
      <c r="A19" s="41">
        <v>90472</v>
      </c>
    </row>
    <row r="20" spans="1:2" x14ac:dyDescent="0.4">
      <c r="A20">
        <v>0</v>
      </c>
      <c r="B20">
        <v>4</v>
      </c>
    </row>
    <row r="21" spans="1:2" x14ac:dyDescent="0.4">
      <c r="A21">
        <v>5</v>
      </c>
      <c r="B21">
        <v>7.17</v>
      </c>
    </row>
    <row r="22" spans="1:2" x14ac:dyDescent="0.4">
      <c r="A22">
        <v>10</v>
      </c>
      <c r="B22">
        <v>10.37</v>
      </c>
    </row>
    <row r="23" spans="1:2" x14ac:dyDescent="0.4">
      <c r="A23">
        <v>15</v>
      </c>
      <c r="B23">
        <v>13.58</v>
      </c>
    </row>
    <row r="24" spans="1:2" x14ac:dyDescent="0.4">
      <c r="A24">
        <v>20</v>
      </c>
      <c r="B24">
        <v>16.8</v>
      </c>
    </row>
    <row r="25" spans="1:2" x14ac:dyDescent="0.4">
      <c r="A25">
        <v>25</v>
      </c>
      <c r="B25">
        <v>20.03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Generic document" ma:contentTypeID="0x01010031B82B69D2361148B4D8F7EC156802130800544C33572EBB144EB27071C1DD8962E6" ma:contentTypeVersion="51" ma:contentTypeDescription="Opprett et nytt dokument." ma:contentTypeScope="" ma:versionID="c5e7de6ca2798cd046178eb53b707d4f">
  <xsd:schema xmlns:xsd="http://www.w3.org/2001/XMLSchema" xmlns:xs="http://www.w3.org/2001/XMLSchema" xmlns:p="http://schemas.microsoft.com/office/2006/metadata/properties" xmlns:ns2="8bbd4995-53b7-43e2-b62f-10947586ac31" xmlns:ns3="5dcfa201-7f48-40bf-b733-8709b42ebd6c" xmlns:ns4="475ad2e2-f5dd-4b53-8e17-61318381e495" targetNamespace="http://schemas.microsoft.com/office/2006/metadata/properties" ma:root="true" ma:fieldsID="d8ea5e80e5b421cf05cdbc3bbf344fc2" ns2:_="" ns3:_="" ns4:_="">
    <xsd:import namespace="8bbd4995-53b7-43e2-b62f-10947586ac31"/>
    <xsd:import namespace="5dcfa201-7f48-40bf-b733-8709b42ebd6c"/>
    <xsd:import namespace="475ad2e2-f5dd-4b53-8e17-61318381e495"/>
    <xsd:element name="properties">
      <xsd:complexType>
        <xsd:sequence>
          <xsd:element name="documentManagement">
            <xsd:complexType>
              <xsd:all>
                <xsd:element ref="ns2:ArchiveStatus" minOccurs="0"/>
                <xsd:element ref="ns2:CorpWorkflowApproval" minOccurs="0"/>
                <xsd:element ref="ns2:CorpWorkflowFeedback" minOccurs="0"/>
                <xsd:element ref="ns2:CorpSiteProjectNumber" minOccurs="0"/>
                <xsd:element ref="ns2:CorpSiteProjectName" minOccurs="0"/>
                <xsd:element ref="ns2:CorpSiteSubTitle" minOccurs="0"/>
                <xsd:element ref="ns2:CorpSiteAccess" minOccurs="0"/>
                <xsd:element ref="ns2:CorpSiteClassification" minOccurs="0"/>
                <xsd:element ref="ns2:CorpSiteTags" minOccurs="0"/>
                <xsd:element ref="ns2:CorpSiteProjectQA" minOccurs="0"/>
                <xsd:element ref="ns2:CorpSiteProjectOwner" minOccurs="0"/>
                <xsd:element ref="ns2:CorpSiteProjectLeader" minOccurs="0"/>
                <xsd:element ref="ns2:CorpSiteReportNumber" minOccurs="0"/>
                <xsd:element ref="ns2:CorpSiteISBN" minOccurs="0"/>
                <xsd:element ref="ns2:CorpSiteCoAuthors" minOccurs="0"/>
                <xsd:element ref="ns2:CorpSiteRecipientCompany" minOccurs="0"/>
                <xsd:element ref="ns2:CorpSiteRecipientPerson" minOccurs="0"/>
                <xsd:element ref="ns2:CorpSiteOurRef" minOccurs="0"/>
                <xsd:element ref="ns2:CorpSiteDocumentAuthor" minOccurs="0"/>
                <xsd:element ref="ns2:CorpSiteZipAddress" minOccurs="0"/>
                <xsd:element ref="ns2:CorpSiteZipContact" minOccurs="0"/>
                <xsd:element ref="ns2:CorpSiteVATNumber" minOccurs="0"/>
                <xsd:element ref="ns2:CorpSiteInstituteEmail" minOccurs="0"/>
                <xsd:element ref="ns2:CorpDocPageClassificationNbNo" minOccurs="0"/>
                <xsd:element ref="ns2:CorpDocClassificationEnUs" minOccurs="0"/>
                <xsd:element ref="ns2:CorpDocPageClassificationEnUs" minOccurs="0"/>
                <xsd:element ref="ns2:CorpDocClassificationNbNo" minOccurs="0"/>
                <xsd:element ref="ns2:CorpSiteInstituteEnUs" minOccurs="0"/>
                <xsd:element ref="ns2:CorpSiteInstitutePhone" minOccurs="0"/>
                <xsd:element ref="ns2:CorpSiteDocLanguage" minOccurs="0"/>
                <xsd:element ref="ns2:CorpDocInstitute" minOccurs="0"/>
                <xsd:element ref="ns2:CorpDocVersion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TaxCatchAll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d4995-53b7-43e2-b62f-10947586ac31" elementFormDefault="qualified">
    <xsd:import namespace="http://schemas.microsoft.com/office/2006/documentManagement/types"/>
    <xsd:import namespace="http://schemas.microsoft.com/office/infopath/2007/PartnerControls"/>
    <xsd:element name="ArchiveStatus" ma:index="8" nillable="true" ma:displayName="Arkivstatus" ma:internalName="ArchiveStatus">
      <xsd:simpleType>
        <xsd:restriction base="dms:Text">
          <xsd:maxLength value="255"/>
        </xsd:restriction>
      </xsd:simpleType>
    </xsd:element>
    <xsd:element name="CorpWorkflowApproval" ma:index="9" nillable="true" ma:displayName="Status godkjenning" ma:internalName="CorpWorkflowApproval">
      <xsd:simpleType>
        <xsd:restriction base="dms:Text">
          <xsd:maxLength value="255"/>
        </xsd:restriction>
      </xsd:simpleType>
    </xsd:element>
    <xsd:element name="CorpWorkflowFeedback" ma:index="10" nillable="true" ma:displayName="Status kvalitetssikring" ma:internalName="CorpWorkflowFeedback">
      <xsd:simpleType>
        <xsd:restriction base="dms:Text">
          <xsd:maxLength value="255"/>
        </xsd:restriction>
      </xsd:simpleType>
    </xsd:element>
    <xsd:element name="CorpSiteProjectNumber" ma:index="12" nillable="true" ma:displayName="Prosjektnummer" ma:default="" ma:internalName="CorpSiteProjectNumber">
      <xsd:simpleType>
        <xsd:restriction base="dms:Text">
          <xsd:maxLength value="255"/>
        </xsd:restriction>
      </xsd:simpleType>
    </xsd:element>
    <xsd:element name="CorpSiteProjectName" ma:index="13" nillable="true" ma:displayName="Prosjektnavn" ma:internalName="CorpSiteProjectName">
      <xsd:simpleType>
        <xsd:restriction base="dms:Text">
          <xsd:maxLength value="255"/>
        </xsd:restriction>
      </xsd:simpleType>
    </xsd:element>
    <xsd:element name="CorpSiteSubTitle" ma:index="14" nillable="true" ma:displayName="Undertittel" ma:internalName="CorpSiteSubTitle">
      <xsd:simpleType>
        <xsd:restriction base="dms:Text">
          <xsd:maxLength value="255"/>
        </xsd:restriction>
      </xsd:simpleType>
    </xsd:element>
    <xsd:element name="CorpSiteAccess" ma:index="15" nillable="true" ma:displayName="Lesetilgang" ma:default="Kun navngitte medlemmer" ma:format="Dropdown" ma:internalName="CorpSiteAccess">
      <xsd:simpleType>
        <xsd:restriction base="dms:Choice">
          <xsd:enumeration value="Kun navngitte medlemmer"/>
          <xsd:enumeration value="SINTEF"/>
          <xsd:enumeration value="Institutt"/>
          <xsd:enumeration value="Avdeling"/>
          <xsd:maxLength value="255"/>
        </xsd:restriction>
      </xsd:simpleType>
    </xsd:element>
    <xsd:element name="CorpSiteClassification" ma:index="16" nillable="true" ma:displayName="Gradering" ma:default="Åpen" ma:internalName="CorpSiteClassification">
      <xsd:simpleType>
        <xsd:restriction base="dms:Choice">
          <xsd:enumeration value="Åpen"/>
          <xsd:enumeration value="Fortrolig"/>
          <xsd:enumeration value="Strengt fortrolig"/>
          <xsd:maxLength value="255"/>
        </xsd:restriction>
      </xsd:simpleType>
    </xsd:element>
    <xsd:element name="CorpSiteTags" ma:index="17" nillable="true" ma:displayName="Tags" ma:internalName="CorpSiteTags">
      <xsd:simpleType>
        <xsd:restriction base="dms:Text">
          <xsd:maxLength value="255"/>
        </xsd:restriction>
      </xsd:simpleType>
    </xsd:element>
    <xsd:element name="CorpSiteProjectQA" ma:index="18" nillable="true" ma:displayName="Kvalitestsansvarlig" ma:list="UserInfo" ma:SharePointGroup="0" ma:internalName="CorpSiteProjectQA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ProjectOwner" ma:index="19" nillable="true" ma:displayName="Prosjekteier" ma:list="UserInfo" ma:SharePointGroup="0" ma:internalName="CorpSiteProject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ProjectLeader" ma:index="20" nillable="true" ma:displayName="Prosjektleder" ma:list="UserInfo" ma:SharePointGroup="0" ma:internalName="CorpSiteProjectLead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ReportNumber" ma:index="21" nillable="true" ma:displayName="Rapport nummer" ma:internalName="CorpSiteReportNumber">
      <xsd:simpleType>
        <xsd:restriction base="dms:Text">
          <xsd:maxLength value="255"/>
        </xsd:restriction>
      </xsd:simpleType>
    </xsd:element>
    <xsd:element name="CorpSiteISBN" ma:index="22" nillable="true" ma:displayName="ISBN" ma:internalName="CorpSiteISBN">
      <xsd:simpleType>
        <xsd:restriction base="dms:Text">
          <xsd:maxLength value="255"/>
        </xsd:restriction>
      </xsd:simpleType>
    </xsd:element>
    <xsd:element name="CorpSiteCoAuthors" ma:index="23" nillable="true" ma:displayName="Medforfattere" ma:internalName="CorpSiteCoAuthors">
      <xsd:simpleType>
        <xsd:restriction base="dms:Text">
          <xsd:maxLength value="255"/>
        </xsd:restriction>
      </xsd:simpleType>
    </xsd:element>
    <xsd:element name="CorpSiteRecipientCompany" ma:index="24" nillable="true" ma:displayName="Mottakende selskap" ma:internalName="CorpSiteRecipientCompany">
      <xsd:simpleType>
        <xsd:restriction base="dms:Text">
          <xsd:maxLength value="255"/>
        </xsd:restriction>
      </xsd:simpleType>
    </xsd:element>
    <xsd:element name="CorpSiteRecipientPerson" ma:index="25" nillable="true" ma:displayName="Mottakende person" ma:internalName="CorpSiteRecipientPerson">
      <xsd:simpleType>
        <xsd:restriction base="dms:Text">
          <xsd:maxLength value="255"/>
        </xsd:restriction>
      </xsd:simpleType>
    </xsd:element>
    <xsd:element name="CorpSiteOurRef" ma:index="26" nillable="true" ma:displayName="Vår ref" ma:internalName="CorpSiteOurRef">
      <xsd:simpleType>
        <xsd:restriction base="dms:Text">
          <xsd:maxLength value="255"/>
        </xsd:restriction>
      </xsd:simpleType>
    </xsd:element>
    <xsd:element name="CorpSiteDocumentAuthor" ma:index="27" nillable="true" ma:displayName="Hovedforfatter" ma:internalName="CorpSiteDocumentAutho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ZipAddress" ma:index="28" nillable="true" ma:displayName="Adresse" ma:internalName="CorpSiteZipAddress">
      <xsd:simpleType>
        <xsd:restriction base="dms:Note">
          <xsd:maxLength value="255"/>
        </xsd:restriction>
      </xsd:simpleType>
    </xsd:element>
    <xsd:element name="CorpSiteZipContact" ma:index="29" nillable="true" ma:displayName="Kontakt" ma:internalName="CorpSiteZipContact">
      <xsd:simpleType>
        <xsd:restriction base="dms:Note">
          <xsd:maxLength value="255"/>
        </xsd:restriction>
      </xsd:simpleType>
    </xsd:element>
    <xsd:element name="CorpSiteVATNumber" ma:index="30" nillable="true" ma:displayName="Foretaksnummer" ma:internalName="CorpSiteVATNumber">
      <xsd:simpleType>
        <xsd:restriction base="dms:Text">
          <xsd:maxLength value="255"/>
        </xsd:restriction>
      </xsd:simpleType>
    </xsd:element>
    <xsd:element name="CorpSiteInstituteEmail" ma:index="31" nillable="true" ma:displayName="E-post institutt" ma:internalName="CorpSiteInstituteEmail">
      <xsd:simpleType>
        <xsd:restriction base="dms:Text">
          <xsd:maxLength value="255"/>
        </xsd:restriction>
      </xsd:simpleType>
    </xsd:element>
    <xsd:element name="CorpDocPageClassificationNbNo" ma:index="32" nillable="true" ma:displayName="Gradering Denne Siden" ma:default="Åpen" ma:internalName="CorpDocPageClassificationNbNo">
      <xsd:simpleType>
        <xsd:restriction base="dms:Choice">
          <xsd:enumeration value="Åpen"/>
          <xsd:enumeration value="Intern"/>
          <xsd:enumeration value="Fortrolig"/>
          <xsd:enumeration value="Strengt fortrolig"/>
          <xsd:maxLength value="255"/>
        </xsd:restriction>
      </xsd:simpleType>
    </xsd:element>
    <xsd:element name="CorpDocClassificationEnUs" ma:index="33" nillable="true" ma:displayName="Classification" ma:default="Unrestricted" ma:internalName="CorpDocClassificationEnUs">
      <xsd:simpleType>
        <xsd:restriction base="dms:Choice">
          <xsd:enumeration value="Unrestricted"/>
          <xsd:enumeration value="Internal"/>
          <xsd:enumeration value="Restricted"/>
          <xsd:enumeration value="Confidential"/>
          <xsd:maxLength value="255"/>
        </xsd:restriction>
      </xsd:simpleType>
    </xsd:element>
    <xsd:element name="CorpDocPageClassificationEnUs" ma:index="34" nillable="true" ma:displayName="Classification This Page" ma:default="Unrestricted" ma:internalName="CorpDocPageClassificationEnUs">
      <xsd:simpleType>
        <xsd:restriction base="dms:Choice">
          <xsd:enumeration value="Unrestricted"/>
          <xsd:enumeration value="Internal"/>
          <xsd:enumeration value="Restricted"/>
          <xsd:enumeration value="Confidential"/>
          <xsd:maxLength value="255"/>
        </xsd:restriction>
      </xsd:simpleType>
    </xsd:element>
    <xsd:element name="CorpDocClassificationNbNo" ma:index="35" nillable="true" ma:displayName="Gradering" ma:default="Åpen" ma:internalName="CorpDocClassificationNbNo">
      <xsd:simpleType>
        <xsd:restriction base="dms:Choice">
          <xsd:enumeration value="Åpen"/>
          <xsd:enumeration value="Intern"/>
          <xsd:enumeration value="Fortrolig"/>
          <xsd:enumeration value="Strengt fortrolig"/>
          <xsd:maxLength value="255"/>
        </xsd:restriction>
      </xsd:simpleType>
    </xsd:element>
    <xsd:element name="CorpSiteInstituteEnUs" ma:index="36" nillable="true" ma:displayName="InstituteEng" ma:internalName="CorpSiteInstituteEnUs">
      <xsd:simpleType>
        <xsd:restriction base="dms:Text">
          <xsd:maxLength value="255"/>
        </xsd:restriction>
      </xsd:simpleType>
    </xsd:element>
    <xsd:element name="CorpSiteInstitutePhone" ma:index="37" nillable="true" ma:displayName="Institutt telefon" ma:internalName="CorpSiteInstitutePhone">
      <xsd:simpleType>
        <xsd:restriction base="dms:Text">
          <xsd:maxLength value="255"/>
        </xsd:restriction>
      </xsd:simpleType>
    </xsd:element>
    <xsd:element name="CorpSiteDocLanguage" ma:index="38" nillable="true" ma:displayName="Språk" ma:internalName="CorpSiteDocLanguage">
      <xsd:simpleType>
        <xsd:restriction base="dms:Text">
          <xsd:maxLength value="255"/>
        </xsd:restriction>
      </xsd:simpleType>
    </xsd:element>
    <xsd:element name="CorpDocInstitute" ma:index="39" nillable="true" ma:displayName="Institutt" ma:internalName="CorpDocInstitute">
      <xsd:simpleType>
        <xsd:restriction base="dms:Text">
          <xsd:maxLength value="255"/>
        </xsd:restriction>
      </xsd:simpleType>
    </xsd:element>
    <xsd:element name="CorpDocVersion" ma:index="40" nillable="true" ma:displayName="Versjon" ma:internalName="CorpDocVers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fa201-7f48-40bf-b733-8709b42ebd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4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4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47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CR" ma:index="4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4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5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52" nillable="true" ma:taxonomy="true" ma:internalName="lcf76f155ced4ddcb4097134ff3c332f" ma:taxonomyFieldName="MediaServiceImageTags" ma:displayName="Bildemerkelapper" ma:readOnly="false" ma:fieldId="{5cf76f15-5ced-4ddc-b409-7134ff3c332f}" ma:taxonomyMulti="true" ma:sspId="322a372c-f9c2-4fd8-9939-aea158435b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5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5ad2e2-f5dd-4b53-8e17-61318381e495" elementFormDefault="qualified">
    <xsd:import namespace="http://schemas.microsoft.com/office/2006/documentManagement/types"/>
    <xsd:import namespace="http://schemas.microsoft.com/office/infopath/2007/PartnerControls"/>
    <xsd:element name="SharedWithUsers" ma:index="43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4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45" nillable="true" ma:displayName="Taxonomy Catch All Column" ma:hidden="true" ma:list="{fefee24a-a82f-4d57-96c6-d83b8b9a98cb}" ma:internalName="TaxCatchAll" ma:showField="CatchAllData" ma:web="475ad2e2-f5dd-4b53-8e17-61318381e4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rpSiteZipContact xmlns="8bbd4995-53b7-43e2-b62f-10947586ac31" xsi:nil="true"/>
    <CorpSiteProjectLeader xmlns="8bbd4995-53b7-43e2-b62f-10947586ac31">
      <UserInfo>
        <DisplayName/>
        <AccountId xsi:nil="true"/>
        <AccountType/>
      </UserInfo>
    </CorpSiteProjectLeader>
    <CorpSiteSubTitle xmlns="8bbd4995-53b7-43e2-b62f-10947586ac31" xsi:nil="true"/>
    <CorpSiteTags xmlns="8bbd4995-53b7-43e2-b62f-10947586ac31" xsi:nil="true"/>
    <CorpSiteISBN xmlns="8bbd4995-53b7-43e2-b62f-10947586ac31" xsi:nil="true"/>
    <CorpWorkflowFeedback xmlns="8bbd4995-53b7-43e2-b62f-10947586ac31" xsi:nil="true"/>
    <CorpSiteAccess xmlns="8bbd4995-53b7-43e2-b62f-10947586ac31">Kun navngitte medlemmer</CorpSiteAccess>
    <CorpSiteRecipientPerson xmlns="8bbd4995-53b7-43e2-b62f-10947586ac31" xsi:nil="true"/>
    <CorpSiteProjectNumber xmlns="8bbd4995-53b7-43e2-b62f-10947586ac31" xsi:nil="true"/>
    <CorpSiteProjectName xmlns="8bbd4995-53b7-43e2-b62f-10947586ac31" xsi:nil="true"/>
    <CorpDocInstitute xmlns="8bbd4995-53b7-43e2-b62f-10947586ac31" xsi:nil="true"/>
    <CorpSiteInstitutePhone xmlns="8bbd4995-53b7-43e2-b62f-10947586ac31" xsi:nil="true"/>
    <CorpSiteProjectOwner xmlns="8bbd4995-53b7-43e2-b62f-10947586ac31">
      <UserInfo>
        <DisplayName/>
        <AccountId xsi:nil="true"/>
        <AccountType/>
      </UserInfo>
    </CorpSiteProjectOwner>
    <CorpDocPageClassificationNbNo xmlns="8bbd4995-53b7-43e2-b62f-10947586ac31">Åpen</CorpDocPageClassificationNbNo>
    <CorpDocClassificationEnUs xmlns="8bbd4995-53b7-43e2-b62f-10947586ac31">Unrestricted</CorpDocClassificationEnUs>
    <CorpDocClassificationNbNo xmlns="8bbd4995-53b7-43e2-b62f-10947586ac31">Åpen</CorpDocClassificationNbNo>
    <CorpSiteClassification xmlns="8bbd4995-53b7-43e2-b62f-10947586ac31">Åpen</CorpSiteClassification>
    <CorpSiteInstituteEmail xmlns="8bbd4995-53b7-43e2-b62f-10947586ac31" xsi:nil="true"/>
    <CorpSiteCoAuthors xmlns="8bbd4995-53b7-43e2-b62f-10947586ac31" xsi:nil="true"/>
    <CorpSiteDocumentAuthor xmlns="8bbd4995-53b7-43e2-b62f-10947586ac31">
      <UserInfo>
        <DisplayName/>
        <AccountId xsi:nil="true"/>
        <AccountType/>
      </UserInfo>
    </CorpSiteDocumentAuthor>
    <CorpSiteInstituteEnUs xmlns="8bbd4995-53b7-43e2-b62f-10947586ac31" xsi:nil="true"/>
    <CorpSiteRecipientCompany xmlns="8bbd4995-53b7-43e2-b62f-10947586ac31" xsi:nil="true"/>
    <CorpSiteDocLanguage xmlns="8bbd4995-53b7-43e2-b62f-10947586ac31" xsi:nil="true"/>
    <CorpDocVersion xmlns="8bbd4995-53b7-43e2-b62f-10947586ac31" xsi:nil="true"/>
    <CorpWorkflowApproval xmlns="8bbd4995-53b7-43e2-b62f-10947586ac31" xsi:nil="true"/>
    <ArchiveStatus xmlns="8bbd4995-53b7-43e2-b62f-10947586ac31" xsi:nil="true"/>
    <CorpSiteProjectQA xmlns="8bbd4995-53b7-43e2-b62f-10947586ac31">
      <UserInfo>
        <DisplayName/>
        <AccountId xsi:nil="true"/>
        <AccountType/>
      </UserInfo>
    </CorpSiteProjectQA>
    <CorpSiteZipAddress xmlns="8bbd4995-53b7-43e2-b62f-10947586ac31" xsi:nil="true"/>
    <CorpSiteVATNumber xmlns="8bbd4995-53b7-43e2-b62f-10947586ac31" xsi:nil="true"/>
    <CorpSiteReportNumber xmlns="8bbd4995-53b7-43e2-b62f-10947586ac31" xsi:nil="true"/>
    <CorpSiteOurRef xmlns="8bbd4995-53b7-43e2-b62f-10947586ac31" xsi:nil="true"/>
    <CorpDocPageClassificationEnUs xmlns="8bbd4995-53b7-43e2-b62f-10947586ac31">Unrestricted</CorpDocPageClassificationEnUs>
    <TaxCatchAll xmlns="475ad2e2-f5dd-4b53-8e17-61318381e495" xsi:nil="true"/>
    <lcf76f155ced4ddcb4097134ff3c332f xmlns="5dcfa201-7f48-40bf-b733-8709b42ebd6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F9271F9-AC6D-43F6-A0AA-D4D3B0F68D0B}"/>
</file>

<file path=customXml/itemProps2.xml><?xml version="1.0" encoding="utf-8"?>
<ds:datastoreItem xmlns:ds="http://schemas.openxmlformats.org/officeDocument/2006/customXml" ds:itemID="{9FEABD37-A9C1-4D4F-9759-C8A5E28D7F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791B92-5EFB-4265-B93A-241A589C73D8}">
  <ds:schemaRefs>
    <ds:schemaRef ds:uri="http://schemas.microsoft.com/office/2006/metadata/properties"/>
    <ds:schemaRef ds:uri="http://schemas.microsoft.com/office/infopath/2007/PartnerControls"/>
    <ds:schemaRef ds:uri="8bbd4995-53b7-43e2-b62f-10947586ac3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Calibration_value_11.2019</vt:lpstr>
      <vt:lpstr>GammelCalibration_value_10.2019</vt:lpstr>
      <vt:lpstr>Force.vs.Voltage</vt:lpstr>
      <vt:lpstr>Average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Magnus Oshaug Pedersen</dc:creator>
  <cp:keywords/>
  <dc:description/>
  <cp:lastModifiedBy>Pascal Klebert</cp:lastModifiedBy>
  <cp:revision/>
  <dcterms:created xsi:type="dcterms:W3CDTF">2018-10-23T11:03:39Z</dcterms:created>
  <dcterms:modified xsi:type="dcterms:W3CDTF">2023-03-25T15:00:04Z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0x01010031B82B69D2361148B4D8F7EC156802130800544C33572EBB144EB27071C1DD8962E6</vt:lpwstr>
  </property>
</Properties>
</file>