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IISER\Labs\PHY 222\Rydberg Constant\"/>
    </mc:Choice>
  </mc:AlternateContent>
  <xr:revisionPtr revIDLastSave="0" documentId="13_ncr:1_{A4780E1E-BAA8-454C-A38A-278CC923860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Print" sheetId="2" r:id="rId2"/>
    <sheet name="Session 2" sheetId="3" r:id="rId3"/>
    <sheet name="Expor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3" l="1"/>
  <c r="K3" i="3"/>
  <c r="K4" i="3"/>
  <c r="K5" i="3"/>
  <c r="K6" i="3"/>
  <c r="K7" i="3"/>
  <c r="K8" i="3"/>
  <c r="K2" i="3"/>
  <c r="H3" i="3"/>
  <c r="I3" i="3" s="1"/>
  <c r="J3" i="3" s="1"/>
  <c r="L3" i="3" s="1"/>
  <c r="H4" i="3"/>
  <c r="H5" i="3"/>
  <c r="H6" i="3"/>
  <c r="H7" i="3"/>
  <c r="H8" i="3"/>
  <c r="H2" i="3"/>
  <c r="C14" i="3"/>
  <c r="I2" i="3" s="1"/>
  <c r="J2" i="3" s="1"/>
  <c r="I8" i="3" l="1"/>
  <c r="J8" i="3" s="1"/>
  <c r="L2" i="3"/>
  <c r="I7" i="3"/>
  <c r="J7" i="3" s="1"/>
  <c r="L7" i="3" s="1"/>
  <c r="L8" i="3"/>
  <c r="I6" i="3"/>
  <c r="J6" i="3" s="1"/>
  <c r="L6" i="3" s="1"/>
  <c r="I5" i="3"/>
  <c r="J5" i="3" s="1"/>
  <c r="I4" i="3"/>
  <c r="J4" i="3" s="1"/>
  <c r="L4" i="3" s="1"/>
  <c r="L5" i="3"/>
  <c r="D15" i="1"/>
  <c r="G18" i="1"/>
  <c r="E18" i="1"/>
  <c r="L10" i="3" l="1"/>
  <c r="F15" i="1"/>
  <c r="N3" i="1"/>
  <c r="O3" i="1"/>
  <c r="N4" i="1"/>
  <c r="O4" i="1"/>
  <c r="N5" i="1"/>
  <c r="O5" i="1"/>
  <c r="N6" i="1"/>
  <c r="O6" i="1"/>
  <c r="N7" i="1"/>
  <c r="O7" i="1"/>
  <c r="N8" i="1"/>
  <c r="O8" i="1"/>
  <c r="N9" i="1"/>
  <c r="N10" i="1"/>
  <c r="M8" i="1"/>
  <c r="Q5" i="1" l="1"/>
  <c r="Q6" i="1"/>
  <c r="Q7" i="1"/>
  <c r="Q8" i="1"/>
  <c r="Q3" i="1"/>
  <c r="M3" i="1"/>
  <c r="Q4" i="1"/>
  <c r="M4" i="1"/>
  <c r="M5" i="1"/>
  <c r="M6" i="1"/>
  <c r="M7" i="1"/>
  <c r="P7" i="1" s="1"/>
  <c r="L9" i="1"/>
  <c r="P9" i="1" s="1"/>
  <c r="R9" i="1" s="1"/>
  <c r="S9" i="1" s="1"/>
  <c r="L10" i="1"/>
  <c r="P10" i="1" s="1"/>
  <c r="R10" i="1" s="1"/>
  <c r="L4" i="1"/>
  <c r="P4" i="1" s="1"/>
  <c r="L5" i="1"/>
  <c r="L6" i="1"/>
  <c r="L7" i="1"/>
  <c r="L8" i="1"/>
  <c r="P8" i="1" s="1"/>
  <c r="L3" i="1"/>
  <c r="P6" i="1" l="1"/>
  <c r="R6" i="1" s="1"/>
  <c r="S6" i="1" s="1"/>
  <c r="P5" i="1"/>
  <c r="R5" i="1" s="1"/>
  <c r="S5" i="1" s="1"/>
  <c r="R7" i="1"/>
  <c r="S7" i="1" s="1"/>
  <c r="R8" i="1"/>
  <c r="S8" i="1" s="1"/>
  <c r="R4" i="1"/>
  <c r="S4" i="1" s="1"/>
  <c r="P3" i="1"/>
  <c r="R3" i="1" s="1"/>
  <c r="S3" i="1"/>
  <c r="S10" i="1"/>
</calcChain>
</file>

<file path=xl/sharedStrings.xml><?xml version="1.0" encoding="utf-8"?>
<sst xmlns="http://schemas.openxmlformats.org/spreadsheetml/2006/main" count="99" uniqueCount="34">
  <si>
    <t>Colour</t>
  </si>
  <si>
    <t>Order (m)</t>
  </si>
  <si>
    <t>LD</t>
  </si>
  <si>
    <t>RD</t>
  </si>
  <si>
    <t>RM</t>
  </si>
  <si>
    <t>LM</t>
  </si>
  <si>
    <t>Orange</t>
  </si>
  <si>
    <t>Red</t>
  </si>
  <si>
    <t>Turquoise</t>
  </si>
  <si>
    <t>Violet</t>
  </si>
  <si>
    <t>LEFT</t>
  </si>
  <si>
    <t>RIGHT</t>
  </si>
  <si>
    <t>L</t>
  </si>
  <si>
    <t>R</t>
  </si>
  <si>
    <t>Left</t>
  </si>
  <si>
    <t>Right</t>
  </si>
  <si>
    <t>θ</t>
  </si>
  <si>
    <r>
      <t>θ</t>
    </r>
    <r>
      <rPr>
        <b/>
        <vertAlign val="subscript"/>
        <sz val="11"/>
        <color theme="1"/>
        <rFont val="Calibri"/>
        <family val="2"/>
      </rPr>
      <t>L</t>
    </r>
  </si>
  <si>
    <r>
      <t>θ</t>
    </r>
    <r>
      <rPr>
        <b/>
        <vertAlign val="subscript"/>
        <sz val="11"/>
        <color theme="1"/>
        <rFont val="Calibri"/>
        <family val="2"/>
      </rPr>
      <t>R</t>
    </r>
  </si>
  <si>
    <t>λ</t>
  </si>
  <si>
    <t>d</t>
  </si>
  <si>
    <t>lines/mm</t>
  </si>
  <si>
    <t>λ (nm)</t>
  </si>
  <si>
    <t xml:space="preserve">Colour </t>
  </si>
  <si>
    <t>LPI</t>
  </si>
  <si>
    <t>m</t>
  </si>
  <si>
    <t>ni</t>
  </si>
  <si>
    <t>Left Deg</t>
  </si>
  <si>
    <t>Left Min</t>
  </si>
  <si>
    <t>Right Deg</t>
  </si>
  <si>
    <t>Right Min</t>
  </si>
  <si>
    <r>
      <t>1/λ (m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</si>
  <si>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(1/4 - 1/n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</si>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</sst>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workbookViewId="0">
      <selection activeCell="S1" activeCellId="1" sqref="R1:R2 S1:S2"/>
    </sheetView>
  </sheetViews>
  <sheetFormatPr defaultRowHeight="14.4" x14ac:dyDescent="0.3"/>
  <cols>
    <col min="1" max="1" width="10.21875" customWidth="1"/>
    <col min="2" max="2" width="7.88671875" customWidth="1"/>
    <col min="4" max="4" width="12" bestFit="1" customWidth="1"/>
    <col min="18" max="18" width="10.77734375" customWidth="1"/>
    <col min="19" max="19" width="12" bestFit="1" customWidth="1"/>
  </cols>
  <sheetData>
    <row r="1" spans="1:21" s="1" customFormat="1" x14ac:dyDescent="0.3">
      <c r="A1" s="25" t="s">
        <v>0</v>
      </c>
      <c r="B1" s="27" t="s">
        <v>1</v>
      </c>
      <c r="C1" s="29" t="s">
        <v>10</v>
      </c>
      <c r="D1" s="29"/>
      <c r="E1" s="29"/>
      <c r="F1" s="29"/>
      <c r="G1" s="29" t="s">
        <v>11</v>
      </c>
      <c r="H1" s="29"/>
      <c r="I1" s="29"/>
      <c r="J1" s="30"/>
      <c r="L1" s="22" t="s">
        <v>14</v>
      </c>
      <c r="M1" s="22"/>
      <c r="N1" s="22" t="s">
        <v>15</v>
      </c>
      <c r="O1" s="22"/>
      <c r="P1" s="21" t="s">
        <v>17</v>
      </c>
      <c r="Q1" s="21" t="s">
        <v>18</v>
      </c>
      <c r="R1" s="23" t="s">
        <v>16</v>
      </c>
      <c r="S1" s="21" t="s">
        <v>19</v>
      </c>
    </row>
    <row r="2" spans="1:21" s="1" customFormat="1" x14ac:dyDescent="0.3">
      <c r="A2" s="26"/>
      <c r="B2" s="28"/>
      <c r="C2" s="2" t="s">
        <v>2</v>
      </c>
      <c r="D2" s="2" t="s">
        <v>5</v>
      </c>
      <c r="E2" s="2" t="s">
        <v>3</v>
      </c>
      <c r="F2" s="2" t="s">
        <v>4</v>
      </c>
      <c r="G2" s="2" t="s">
        <v>2</v>
      </c>
      <c r="H2" s="2" t="s">
        <v>5</v>
      </c>
      <c r="I2" s="2" t="s">
        <v>3</v>
      </c>
      <c r="J2" s="4" t="s">
        <v>4</v>
      </c>
      <c r="L2" s="1" t="s">
        <v>12</v>
      </c>
      <c r="M2" s="1" t="s">
        <v>13</v>
      </c>
      <c r="N2" s="1" t="s">
        <v>12</v>
      </c>
      <c r="O2" s="1" t="s">
        <v>13</v>
      </c>
      <c r="P2" s="22"/>
      <c r="Q2" s="22"/>
      <c r="R2" s="24"/>
      <c r="S2" s="22"/>
    </row>
    <row r="3" spans="1:21" x14ac:dyDescent="0.3">
      <c r="A3" s="5" t="s">
        <v>9</v>
      </c>
      <c r="B3" s="3">
        <v>1</v>
      </c>
      <c r="C3" s="3">
        <v>319</v>
      </c>
      <c r="D3" s="3">
        <v>9</v>
      </c>
      <c r="E3" s="3">
        <v>139</v>
      </c>
      <c r="F3" s="3">
        <v>18</v>
      </c>
      <c r="G3" s="3">
        <v>349</v>
      </c>
      <c r="H3" s="3">
        <v>18</v>
      </c>
      <c r="I3" s="3">
        <v>169</v>
      </c>
      <c r="J3" s="6">
        <v>20</v>
      </c>
      <c r="L3">
        <f>(C3+E3+180)/2 + (D3+F3)/(2*60)</f>
        <v>319.22500000000002</v>
      </c>
      <c r="M3">
        <f>(G3+I3+180)/2 + (H3+J3)/(2*60)</f>
        <v>349.31666666666666</v>
      </c>
      <c r="N3">
        <f>(C3+E3-180)/2 + (D3+F3)/(2*60)</f>
        <v>139.22499999999999</v>
      </c>
      <c r="O3">
        <f>(G3+I3-180)/2 + (H3+J3)/(2*60)</f>
        <v>169.31666666666666</v>
      </c>
      <c r="P3">
        <f t="shared" ref="P3:P10" si="0">ABS((M3-L3)/2)</f>
        <v>15.04583333333332</v>
      </c>
      <c r="Q3">
        <f t="shared" ref="Q3:Q8" si="1">ABS((O3-N3)/2)</f>
        <v>15.045833333333334</v>
      </c>
      <c r="R3">
        <f>AVERAGE(P3:Q3)</f>
        <v>15.045833333333327</v>
      </c>
      <c r="S3">
        <f t="shared" ref="S3:S10" si="2">ROUND(($D$15 * SIN(PI()*R3/180) / B3) * 1000000000, 2)</f>
        <v>439.58</v>
      </c>
      <c r="T3" s="5" t="s">
        <v>9</v>
      </c>
      <c r="U3" s="3">
        <v>1</v>
      </c>
    </row>
    <row r="4" spans="1:21" x14ac:dyDescent="0.3">
      <c r="A4" s="5" t="s">
        <v>8</v>
      </c>
      <c r="B4" s="3">
        <v>1</v>
      </c>
      <c r="C4" s="3">
        <v>317</v>
      </c>
      <c r="D4" s="3">
        <v>18</v>
      </c>
      <c r="E4" s="3">
        <v>137</v>
      </c>
      <c r="F4" s="3">
        <v>25</v>
      </c>
      <c r="G4" s="3">
        <v>351</v>
      </c>
      <c r="H4" s="3">
        <v>5</v>
      </c>
      <c r="I4" s="3">
        <v>171</v>
      </c>
      <c r="J4" s="6">
        <v>12</v>
      </c>
      <c r="L4">
        <f t="shared" ref="L4:L10" si="3">(C4+E4+180)/2 + (D4+F4)/(2*60)</f>
        <v>317.35833333333335</v>
      </c>
      <c r="M4">
        <f t="shared" ref="M4:M7" si="4">(G4+I4+180)/2 + (H4+J4)/(2*60)</f>
        <v>351.14166666666665</v>
      </c>
      <c r="N4">
        <f t="shared" ref="N4:N10" si="5">(C4+E4-180)/2 + (D4+F4)/(2*60)</f>
        <v>137.35833333333332</v>
      </c>
      <c r="O4">
        <f t="shared" ref="O4:O8" si="6">(G4+I4-180)/2 + (H4+J4)/(2*60)</f>
        <v>171.14166666666668</v>
      </c>
      <c r="P4">
        <f t="shared" si="0"/>
        <v>16.891666666666652</v>
      </c>
      <c r="Q4">
        <f t="shared" si="1"/>
        <v>16.89166666666668</v>
      </c>
      <c r="R4">
        <f t="shared" ref="R4:R10" si="7">AVERAGE(P4:Q4)</f>
        <v>16.891666666666666</v>
      </c>
      <c r="S4">
        <f t="shared" si="2"/>
        <v>492.02</v>
      </c>
      <c r="T4" s="5" t="s">
        <v>8</v>
      </c>
      <c r="U4" s="3">
        <v>1</v>
      </c>
    </row>
    <row r="5" spans="1:21" x14ac:dyDescent="0.3">
      <c r="A5" s="5" t="s">
        <v>6</v>
      </c>
      <c r="B5" s="3">
        <v>1</v>
      </c>
      <c r="C5" s="3">
        <v>313</v>
      </c>
      <c r="D5" s="3">
        <v>37</v>
      </c>
      <c r="E5" s="3">
        <v>133</v>
      </c>
      <c r="F5" s="3">
        <v>38</v>
      </c>
      <c r="G5" s="3">
        <v>354</v>
      </c>
      <c r="H5" s="3">
        <v>49</v>
      </c>
      <c r="I5" s="3">
        <v>174</v>
      </c>
      <c r="J5" s="6">
        <v>48</v>
      </c>
      <c r="L5">
        <f t="shared" si="3"/>
        <v>313.625</v>
      </c>
      <c r="M5">
        <f t="shared" si="4"/>
        <v>354.80833333333334</v>
      </c>
      <c r="N5">
        <f t="shared" si="5"/>
        <v>133.625</v>
      </c>
      <c r="O5">
        <f t="shared" si="6"/>
        <v>174.80833333333334</v>
      </c>
      <c r="P5">
        <f t="shared" si="0"/>
        <v>20.591666666666669</v>
      </c>
      <c r="Q5">
        <f t="shared" si="1"/>
        <v>20.591666666666669</v>
      </c>
      <c r="R5">
        <f t="shared" si="7"/>
        <v>20.591666666666669</v>
      </c>
      <c r="S5">
        <f t="shared" si="2"/>
        <v>595.54999999999995</v>
      </c>
      <c r="T5" s="5" t="s">
        <v>6</v>
      </c>
      <c r="U5" s="3">
        <v>1</v>
      </c>
    </row>
    <row r="6" spans="1:21" x14ac:dyDescent="0.3">
      <c r="A6" s="5" t="s">
        <v>7</v>
      </c>
      <c r="B6" s="3">
        <v>1</v>
      </c>
      <c r="C6" s="3">
        <v>311</v>
      </c>
      <c r="D6" s="3">
        <v>7</v>
      </c>
      <c r="E6" s="3">
        <v>131</v>
      </c>
      <c r="F6" s="3">
        <v>8</v>
      </c>
      <c r="G6" s="3">
        <v>357</v>
      </c>
      <c r="H6" s="3">
        <v>25</v>
      </c>
      <c r="I6" s="3">
        <v>177</v>
      </c>
      <c r="J6" s="6">
        <v>26</v>
      </c>
      <c r="L6">
        <f t="shared" si="3"/>
        <v>311.125</v>
      </c>
      <c r="M6">
        <f t="shared" si="4"/>
        <v>357.42500000000001</v>
      </c>
      <c r="N6">
        <f t="shared" si="5"/>
        <v>131.125</v>
      </c>
      <c r="O6">
        <f t="shared" si="6"/>
        <v>177.42500000000001</v>
      </c>
      <c r="P6">
        <f t="shared" si="0"/>
        <v>23.150000000000006</v>
      </c>
      <c r="Q6">
        <f t="shared" si="1"/>
        <v>23.150000000000006</v>
      </c>
      <c r="R6">
        <f t="shared" si="7"/>
        <v>23.150000000000006</v>
      </c>
      <c r="S6">
        <f t="shared" si="2"/>
        <v>665.72</v>
      </c>
      <c r="T6" s="5" t="s">
        <v>7</v>
      </c>
      <c r="U6" s="3">
        <v>1</v>
      </c>
    </row>
    <row r="7" spans="1:21" x14ac:dyDescent="0.3">
      <c r="A7" s="5" t="s">
        <v>8</v>
      </c>
      <c r="B7" s="3">
        <v>2</v>
      </c>
      <c r="C7" s="3">
        <v>298</v>
      </c>
      <c r="D7" s="3">
        <v>31</v>
      </c>
      <c r="E7" s="3">
        <v>118</v>
      </c>
      <c r="F7" s="3">
        <v>36</v>
      </c>
      <c r="G7" s="3">
        <v>9</v>
      </c>
      <c r="H7" s="3">
        <v>42</v>
      </c>
      <c r="I7" s="3">
        <v>189</v>
      </c>
      <c r="J7" s="6">
        <v>44</v>
      </c>
      <c r="L7">
        <f t="shared" si="3"/>
        <v>298.55833333333334</v>
      </c>
      <c r="M7">
        <f t="shared" si="4"/>
        <v>189.71666666666667</v>
      </c>
      <c r="N7">
        <f t="shared" si="5"/>
        <v>118.55833333333334</v>
      </c>
      <c r="O7">
        <f t="shared" si="6"/>
        <v>9.7166666666666668</v>
      </c>
      <c r="P7">
        <f t="shared" si="0"/>
        <v>54.420833333333334</v>
      </c>
      <c r="Q7">
        <f t="shared" si="1"/>
        <v>54.420833333333334</v>
      </c>
      <c r="R7">
        <f t="shared" si="7"/>
        <v>54.420833333333334</v>
      </c>
      <c r="S7">
        <f t="shared" si="2"/>
        <v>688.6</v>
      </c>
      <c r="T7" s="5" t="s">
        <v>8</v>
      </c>
      <c r="U7" s="3">
        <v>2</v>
      </c>
    </row>
    <row r="8" spans="1:21" x14ac:dyDescent="0.3">
      <c r="A8" s="5" t="s">
        <v>6</v>
      </c>
      <c r="B8" s="3">
        <v>2</v>
      </c>
      <c r="C8" s="3">
        <v>289</v>
      </c>
      <c r="D8" s="3">
        <v>4</v>
      </c>
      <c r="E8" s="3">
        <v>109</v>
      </c>
      <c r="F8" s="3">
        <v>14</v>
      </c>
      <c r="G8" s="3">
        <v>18</v>
      </c>
      <c r="H8" s="3">
        <v>56</v>
      </c>
      <c r="I8" s="3">
        <v>198</v>
      </c>
      <c r="J8" s="6">
        <v>58</v>
      </c>
      <c r="L8">
        <f t="shared" si="3"/>
        <v>289.14999999999998</v>
      </c>
      <c r="M8">
        <f>(G8+I8+180)/2 + (H8+J8)/(2*60)</f>
        <v>198.95</v>
      </c>
      <c r="N8">
        <f t="shared" si="5"/>
        <v>109.15</v>
      </c>
      <c r="O8">
        <f t="shared" si="6"/>
        <v>18.95</v>
      </c>
      <c r="P8">
        <f t="shared" si="0"/>
        <v>45.099999999999994</v>
      </c>
      <c r="Q8">
        <f t="shared" si="1"/>
        <v>45.1</v>
      </c>
      <c r="R8">
        <f t="shared" si="7"/>
        <v>45.099999999999994</v>
      </c>
      <c r="S8">
        <f t="shared" si="2"/>
        <v>599.73</v>
      </c>
      <c r="T8" s="5" t="s">
        <v>6</v>
      </c>
      <c r="U8" s="3">
        <v>2</v>
      </c>
    </row>
    <row r="9" spans="1:21" x14ac:dyDescent="0.3">
      <c r="A9" s="5" t="s">
        <v>7</v>
      </c>
      <c r="B9" s="3">
        <v>2</v>
      </c>
      <c r="C9" s="3">
        <v>282</v>
      </c>
      <c r="D9" s="3">
        <v>14</v>
      </c>
      <c r="E9" s="3">
        <v>102</v>
      </c>
      <c r="F9" s="3">
        <v>14</v>
      </c>
      <c r="G9" s="3"/>
      <c r="H9" s="3"/>
      <c r="I9" s="3"/>
      <c r="J9" s="6"/>
      <c r="L9">
        <f t="shared" si="3"/>
        <v>282.23333333333335</v>
      </c>
      <c r="N9">
        <f t="shared" si="5"/>
        <v>102.23333333333333</v>
      </c>
      <c r="P9">
        <f t="shared" si="0"/>
        <v>141.11666666666667</v>
      </c>
      <c r="R9">
        <f t="shared" si="7"/>
        <v>141.11666666666667</v>
      </c>
      <c r="S9">
        <f t="shared" si="2"/>
        <v>531.48</v>
      </c>
      <c r="T9" s="5" t="s">
        <v>7</v>
      </c>
      <c r="U9" s="3">
        <v>2</v>
      </c>
    </row>
    <row r="10" spans="1:21" ht="15" thickBot="1" x14ac:dyDescent="0.35">
      <c r="A10" s="7" t="s">
        <v>8</v>
      </c>
      <c r="B10" s="8">
        <v>3</v>
      </c>
      <c r="C10" s="8">
        <v>272</v>
      </c>
      <c r="D10" s="8">
        <v>59</v>
      </c>
      <c r="E10" s="8">
        <v>93</v>
      </c>
      <c r="F10" s="8">
        <v>5</v>
      </c>
      <c r="G10" s="8"/>
      <c r="H10" s="8"/>
      <c r="I10" s="8"/>
      <c r="J10" s="9"/>
      <c r="L10">
        <f t="shared" si="3"/>
        <v>273.03333333333336</v>
      </c>
      <c r="N10">
        <f t="shared" si="5"/>
        <v>93.033333333333331</v>
      </c>
      <c r="P10">
        <f t="shared" si="0"/>
        <v>136.51666666666668</v>
      </c>
      <c r="R10">
        <f t="shared" si="7"/>
        <v>136.51666666666668</v>
      </c>
      <c r="S10">
        <f t="shared" si="2"/>
        <v>388.42</v>
      </c>
      <c r="T10" s="7" t="s">
        <v>8</v>
      </c>
      <c r="U10" s="8">
        <v>3</v>
      </c>
    </row>
    <row r="14" spans="1:21" x14ac:dyDescent="0.3">
      <c r="C14">
        <v>600</v>
      </c>
      <c r="D14" t="s">
        <v>21</v>
      </c>
    </row>
    <row r="15" spans="1:21" x14ac:dyDescent="0.3">
      <c r="C15" t="s">
        <v>20</v>
      </c>
      <c r="D15">
        <f xml:space="preserve"> (2.54/15000) * 0.01</f>
        <v>1.6933333333333336E-6</v>
      </c>
      <c r="F15">
        <f>600 * 25.4</f>
        <v>15240</v>
      </c>
    </row>
    <row r="18" spans="5:11" x14ac:dyDescent="0.3">
      <c r="E18">
        <f xml:space="preserve"> (2.54/15000) * 0.01</f>
        <v>1.6933333333333336E-6</v>
      </c>
      <c r="G18">
        <f>(1/600) * 0.001</f>
        <v>1.6666666666666669E-6</v>
      </c>
      <c r="K18">
        <v>6</v>
      </c>
    </row>
  </sheetData>
  <mergeCells count="10">
    <mergeCell ref="A1:A2"/>
    <mergeCell ref="B1:B2"/>
    <mergeCell ref="C1:F1"/>
    <mergeCell ref="G1:J1"/>
    <mergeCell ref="L1:M1"/>
    <mergeCell ref="P1:P2"/>
    <mergeCell ref="Q1:Q2"/>
    <mergeCell ref="R1:R2"/>
    <mergeCell ref="S1:S2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399-45BD-427C-BA4E-5EDB4F1646FE}">
  <dimension ref="A1:L10"/>
  <sheetViews>
    <sheetView workbookViewId="0">
      <selection activeCell="L3" sqref="L3"/>
    </sheetView>
  </sheetViews>
  <sheetFormatPr defaultRowHeight="14.4" x14ac:dyDescent="0.3"/>
  <cols>
    <col min="11" max="11" width="10.5546875" bestFit="1" customWidth="1"/>
  </cols>
  <sheetData>
    <row r="1" spans="1:12" x14ac:dyDescent="0.3">
      <c r="A1" s="31" t="s">
        <v>0</v>
      </c>
      <c r="B1" s="28" t="s">
        <v>1</v>
      </c>
      <c r="C1" s="31" t="s">
        <v>10</v>
      </c>
      <c r="D1" s="31"/>
      <c r="E1" s="31"/>
      <c r="F1" s="31"/>
      <c r="G1" s="31" t="s">
        <v>11</v>
      </c>
      <c r="H1" s="31"/>
      <c r="I1" s="31"/>
      <c r="J1" s="31"/>
      <c r="K1" s="31" t="s">
        <v>16</v>
      </c>
      <c r="L1" s="31" t="s">
        <v>22</v>
      </c>
    </row>
    <row r="2" spans="1:12" x14ac:dyDescent="0.3">
      <c r="A2" s="31"/>
      <c r="B2" s="28"/>
      <c r="C2" s="2" t="s">
        <v>2</v>
      </c>
      <c r="D2" s="2" t="s">
        <v>5</v>
      </c>
      <c r="E2" s="2" t="s">
        <v>3</v>
      </c>
      <c r="F2" s="2" t="s">
        <v>4</v>
      </c>
      <c r="G2" s="2" t="s">
        <v>2</v>
      </c>
      <c r="H2" s="2" t="s">
        <v>5</v>
      </c>
      <c r="I2" s="2" t="s">
        <v>3</v>
      </c>
      <c r="J2" s="2" t="s">
        <v>4</v>
      </c>
      <c r="K2" s="31"/>
      <c r="L2" s="31"/>
    </row>
    <row r="3" spans="1:12" x14ac:dyDescent="0.3">
      <c r="A3" s="3" t="s">
        <v>9</v>
      </c>
      <c r="B3" s="3">
        <v>1</v>
      </c>
      <c r="C3" s="3">
        <v>319</v>
      </c>
      <c r="D3" s="3">
        <v>9</v>
      </c>
      <c r="E3" s="3">
        <v>139</v>
      </c>
      <c r="F3" s="3">
        <v>18</v>
      </c>
      <c r="G3" s="3">
        <v>349</v>
      </c>
      <c r="H3" s="3">
        <v>18</v>
      </c>
      <c r="I3" s="3">
        <v>169</v>
      </c>
      <c r="J3" s="3">
        <v>20</v>
      </c>
      <c r="K3" s="13">
        <v>15.045833333333327</v>
      </c>
      <c r="L3" s="3">
        <v>439.58</v>
      </c>
    </row>
    <row r="4" spans="1:12" x14ac:dyDescent="0.3">
      <c r="A4" s="3" t="s">
        <v>8</v>
      </c>
      <c r="B4" s="3">
        <v>1</v>
      </c>
      <c r="C4" s="3">
        <v>317</v>
      </c>
      <c r="D4" s="3">
        <v>18</v>
      </c>
      <c r="E4" s="3">
        <v>137</v>
      </c>
      <c r="F4" s="3">
        <v>25</v>
      </c>
      <c r="G4" s="3">
        <v>351</v>
      </c>
      <c r="H4" s="3">
        <v>5</v>
      </c>
      <c r="I4" s="3">
        <v>171</v>
      </c>
      <c r="J4" s="3">
        <v>12</v>
      </c>
      <c r="K4" s="13">
        <v>16.891666666666666</v>
      </c>
      <c r="L4" s="3">
        <v>492.02</v>
      </c>
    </row>
    <row r="5" spans="1:12" x14ac:dyDescent="0.3">
      <c r="A5" s="3" t="s">
        <v>6</v>
      </c>
      <c r="B5" s="3">
        <v>1</v>
      </c>
      <c r="C5" s="3">
        <v>313</v>
      </c>
      <c r="D5" s="3">
        <v>37</v>
      </c>
      <c r="E5" s="3">
        <v>133</v>
      </c>
      <c r="F5" s="3">
        <v>38</v>
      </c>
      <c r="G5" s="3">
        <v>354</v>
      </c>
      <c r="H5" s="3">
        <v>49</v>
      </c>
      <c r="I5" s="3">
        <v>174</v>
      </c>
      <c r="J5" s="3">
        <v>48</v>
      </c>
      <c r="K5" s="13">
        <v>20.591666666666669</v>
      </c>
      <c r="L5" s="3">
        <v>595.54999999999995</v>
      </c>
    </row>
    <row r="6" spans="1:12" x14ac:dyDescent="0.3">
      <c r="A6" s="3" t="s">
        <v>7</v>
      </c>
      <c r="B6" s="3">
        <v>1</v>
      </c>
      <c r="C6" s="3">
        <v>311</v>
      </c>
      <c r="D6" s="3">
        <v>7</v>
      </c>
      <c r="E6" s="3">
        <v>131</v>
      </c>
      <c r="F6" s="3">
        <v>8</v>
      </c>
      <c r="G6" s="3">
        <v>357</v>
      </c>
      <c r="H6" s="3">
        <v>25</v>
      </c>
      <c r="I6" s="3">
        <v>177</v>
      </c>
      <c r="J6" s="3">
        <v>26</v>
      </c>
      <c r="K6" s="13">
        <v>23.150000000000006</v>
      </c>
      <c r="L6" s="3">
        <v>665.72</v>
      </c>
    </row>
    <row r="7" spans="1:12" x14ac:dyDescent="0.3">
      <c r="A7" s="3" t="s">
        <v>8</v>
      </c>
      <c r="B7" s="3">
        <v>2</v>
      </c>
      <c r="C7" s="3">
        <v>298</v>
      </c>
      <c r="D7" s="3">
        <v>31</v>
      </c>
      <c r="E7" s="3">
        <v>118</v>
      </c>
      <c r="F7" s="3">
        <v>36</v>
      </c>
      <c r="G7" s="3">
        <v>9</v>
      </c>
      <c r="H7" s="3">
        <v>42</v>
      </c>
      <c r="I7" s="3">
        <v>189</v>
      </c>
      <c r="J7" s="3">
        <v>44</v>
      </c>
      <c r="K7" s="13">
        <v>54.420833333333334</v>
      </c>
      <c r="L7" s="3">
        <v>688.6</v>
      </c>
    </row>
    <row r="8" spans="1:12" x14ac:dyDescent="0.3">
      <c r="A8" s="3" t="s">
        <v>6</v>
      </c>
      <c r="B8" s="3">
        <v>2</v>
      </c>
      <c r="C8" s="3">
        <v>289</v>
      </c>
      <c r="D8" s="3">
        <v>4</v>
      </c>
      <c r="E8" s="3">
        <v>109</v>
      </c>
      <c r="F8" s="3">
        <v>14</v>
      </c>
      <c r="G8" s="3">
        <v>18</v>
      </c>
      <c r="H8" s="3">
        <v>56</v>
      </c>
      <c r="I8" s="3">
        <v>198</v>
      </c>
      <c r="J8" s="3">
        <v>58</v>
      </c>
      <c r="K8" s="13">
        <v>45.099999999999994</v>
      </c>
      <c r="L8" s="3">
        <v>599.73</v>
      </c>
    </row>
    <row r="9" spans="1:12" x14ac:dyDescent="0.3">
      <c r="A9" s="3" t="s">
        <v>7</v>
      </c>
      <c r="B9" s="3">
        <v>2</v>
      </c>
      <c r="C9" s="3">
        <v>282</v>
      </c>
      <c r="D9" s="3">
        <v>14</v>
      </c>
      <c r="E9" s="3">
        <v>102</v>
      </c>
      <c r="F9" s="3">
        <v>14</v>
      </c>
      <c r="G9" s="32"/>
      <c r="H9" s="33"/>
      <c r="I9" s="33"/>
      <c r="J9" s="34"/>
      <c r="K9" s="13">
        <v>141.11666666666667</v>
      </c>
      <c r="L9" s="3">
        <v>531.48</v>
      </c>
    </row>
    <row r="10" spans="1:12" x14ac:dyDescent="0.3">
      <c r="A10" s="3" t="s">
        <v>8</v>
      </c>
      <c r="B10" s="3">
        <v>3</v>
      </c>
      <c r="C10" s="3">
        <v>272</v>
      </c>
      <c r="D10" s="3">
        <v>59</v>
      </c>
      <c r="E10" s="3">
        <v>93</v>
      </c>
      <c r="F10" s="3">
        <v>5</v>
      </c>
      <c r="G10" s="35"/>
      <c r="H10" s="36"/>
      <c r="I10" s="36"/>
      <c r="J10" s="37"/>
      <c r="K10" s="13">
        <v>136.51666666666668</v>
      </c>
      <c r="L10" s="3">
        <v>388.42</v>
      </c>
    </row>
  </sheetData>
  <mergeCells count="7">
    <mergeCell ref="K1:K2"/>
    <mergeCell ref="L1:L2"/>
    <mergeCell ref="G9:J10"/>
    <mergeCell ref="A1:A2"/>
    <mergeCell ref="B1:B2"/>
    <mergeCell ref="C1:F1"/>
    <mergeCell ref="G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BEBC-13E5-4A90-95F2-D4C9AFC8C20D}">
  <dimension ref="A1:M14"/>
  <sheetViews>
    <sheetView zoomScaleNormal="100" workbookViewId="0">
      <selection sqref="A1:G8"/>
    </sheetView>
  </sheetViews>
  <sheetFormatPr defaultRowHeight="14.4" x14ac:dyDescent="0.3"/>
  <cols>
    <col min="1" max="3" width="8.88671875" style="15"/>
    <col min="4" max="4" width="8.77734375" style="15" customWidth="1"/>
    <col min="5" max="7" width="8.88671875" style="15"/>
    <col min="8" max="8" width="8.88671875" style="15" customWidth="1"/>
    <col min="9" max="9" width="12" style="15" bestFit="1" customWidth="1"/>
    <col min="10" max="10" width="8.88671875" style="15"/>
    <col min="11" max="11" width="11.44140625" style="15" customWidth="1"/>
    <col min="12" max="12" width="11" style="15" bestFit="1" customWidth="1"/>
    <col min="13" max="16384" width="8.88671875" style="15"/>
  </cols>
  <sheetData>
    <row r="1" spans="1:13" s="11" customFormat="1" ht="16.2" x14ac:dyDescent="0.3">
      <c r="A1" s="11" t="s">
        <v>23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2" t="s">
        <v>16</v>
      </c>
      <c r="I1" s="10" t="s">
        <v>22</v>
      </c>
      <c r="J1" s="11" t="s">
        <v>31</v>
      </c>
      <c r="K1" s="11" t="s">
        <v>32</v>
      </c>
      <c r="L1" s="11" t="s">
        <v>13</v>
      </c>
    </row>
    <row r="2" spans="1:13" x14ac:dyDescent="0.3">
      <c r="A2" s="15" t="s">
        <v>9</v>
      </c>
      <c r="B2" s="15">
        <v>1</v>
      </c>
      <c r="C2" s="15">
        <v>5</v>
      </c>
      <c r="D2" s="15">
        <v>193</v>
      </c>
      <c r="E2" s="15">
        <v>42</v>
      </c>
      <c r="F2" s="15">
        <v>223</v>
      </c>
      <c r="G2" s="15">
        <v>50</v>
      </c>
      <c r="H2" s="16">
        <f>((F2+(G2/60)) - (D2+(E2/60)))/2</f>
        <v>15.066666666666677</v>
      </c>
      <c r="I2" s="17">
        <f>($C$14*SIN(PI()*H2/180) / B2) * 1000000000</f>
        <v>433.23795896739597</v>
      </c>
      <c r="J2" s="15">
        <f>1000000000/(I2)</f>
        <v>2308200.3303299113</v>
      </c>
      <c r="K2" s="18">
        <f>(1/4 - 1/C2^2)</f>
        <v>0.21</v>
      </c>
      <c r="L2" s="20">
        <f>J2/K2</f>
        <v>10991430.144428149</v>
      </c>
    </row>
    <row r="3" spans="1:13" x14ac:dyDescent="0.3">
      <c r="A3" s="15" t="s">
        <v>8</v>
      </c>
      <c r="B3" s="15">
        <v>1</v>
      </c>
      <c r="C3" s="15">
        <v>4</v>
      </c>
      <c r="D3" s="15">
        <v>191</v>
      </c>
      <c r="E3" s="15">
        <v>45</v>
      </c>
      <c r="F3" s="15">
        <v>225</v>
      </c>
      <c r="G3" s="15">
        <v>30</v>
      </c>
      <c r="H3" s="16">
        <f t="shared" ref="H3:H8" si="0">((F3+(G3/60)) - (D3+(E3/60)))/2</f>
        <v>16.875</v>
      </c>
      <c r="I3" s="17">
        <f t="shared" ref="I3:I8" si="1">($C$14*SIN(PI()*H3/180) / B3) * 1000000000</f>
        <v>483.80779542410392</v>
      </c>
      <c r="J3" s="15">
        <f t="shared" ref="J3:J8" si="2">1000000000/(I3)</f>
        <v>2066936.5178860009</v>
      </c>
      <c r="K3" s="18">
        <f t="shared" ref="K3:K8" si="3">(1/4 - 1/C3^2)</f>
        <v>0.1875</v>
      </c>
      <c r="L3" s="20">
        <f t="shared" ref="L3:L8" si="4">J3/K3</f>
        <v>11023661.428725338</v>
      </c>
    </row>
    <row r="4" spans="1:13" x14ac:dyDescent="0.3">
      <c r="A4" s="15" t="s">
        <v>7</v>
      </c>
      <c r="B4" s="15">
        <v>1</v>
      </c>
      <c r="C4" s="15">
        <v>3</v>
      </c>
      <c r="D4" s="15">
        <v>185</v>
      </c>
      <c r="E4" s="15">
        <v>30</v>
      </c>
      <c r="F4" s="15">
        <v>231</v>
      </c>
      <c r="G4" s="15">
        <v>47</v>
      </c>
      <c r="H4" s="16">
        <f t="shared" si="0"/>
        <v>23.141666666666666</v>
      </c>
      <c r="I4" s="17">
        <f t="shared" si="1"/>
        <v>655.00987645007774</v>
      </c>
      <c r="J4" s="15">
        <f t="shared" si="2"/>
        <v>1526694.5369124003</v>
      </c>
      <c r="K4" s="18">
        <f t="shared" si="3"/>
        <v>0.1388888888888889</v>
      </c>
      <c r="L4" s="20">
        <f t="shared" si="4"/>
        <v>10992200.665769281</v>
      </c>
    </row>
    <row r="5" spans="1:13" x14ac:dyDescent="0.3">
      <c r="A5" s="15" t="s">
        <v>9</v>
      </c>
      <c r="B5" s="15">
        <v>2</v>
      </c>
      <c r="C5" s="15">
        <v>5</v>
      </c>
      <c r="D5" s="15">
        <v>177</v>
      </c>
      <c r="E5" s="15">
        <v>26</v>
      </c>
      <c r="F5" s="15">
        <v>239</v>
      </c>
      <c r="G5" s="15">
        <v>56</v>
      </c>
      <c r="H5" s="16">
        <f t="shared" si="0"/>
        <v>31.25</v>
      </c>
      <c r="I5" s="17">
        <f t="shared" si="1"/>
        <v>432.3110484671011</v>
      </c>
      <c r="J5" s="15">
        <f t="shared" si="2"/>
        <v>2313149.3019801923</v>
      </c>
      <c r="K5" s="18">
        <f t="shared" si="3"/>
        <v>0.21</v>
      </c>
      <c r="L5" s="20">
        <f t="shared" si="4"/>
        <v>11014996.676096154</v>
      </c>
    </row>
    <row r="6" spans="1:13" x14ac:dyDescent="0.3">
      <c r="A6" s="15" t="s">
        <v>8</v>
      </c>
      <c r="B6" s="15">
        <v>2</v>
      </c>
      <c r="C6" s="15">
        <v>4</v>
      </c>
      <c r="D6" s="15">
        <v>173</v>
      </c>
      <c r="E6" s="15">
        <v>5</v>
      </c>
      <c r="F6" s="15">
        <v>244</v>
      </c>
      <c r="G6" s="15">
        <v>45</v>
      </c>
      <c r="H6" s="16">
        <f t="shared" si="0"/>
        <v>35.833333333333329</v>
      </c>
      <c r="I6" s="17">
        <f t="shared" si="1"/>
        <v>487.85786147495025</v>
      </c>
      <c r="J6" s="15">
        <f t="shared" si="2"/>
        <v>2049777.3613336482</v>
      </c>
      <c r="K6" s="18">
        <f t="shared" si="3"/>
        <v>0.1875</v>
      </c>
      <c r="L6" s="20">
        <f t="shared" si="4"/>
        <v>10932145.92711279</v>
      </c>
    </row>
    <row r="7" spans="1:13" x14ac:dyDescent="0.3">
      <c r="A7" s="15" t="s">
        <v>7</v>
      </c>
      <c r="B7" s="15">
        <v>2</v>
      </c>
      <c r="C7" s="15">
        <v>3</v>
      </c>
      <c r="D7" s="15">
        <v>156</v>
      </c>
      <c r="E7" s="15">
        <v>44</v>
      </c>
      <c r="F7" s="15">
        <v>260</v>
      </c>
      <c r="G7" s="15">
        <v>26</v>
      </c>
      <c r="H7" s="16">
        <f t="shared" si="0"/>
        <v>51.850000000000009</v>
      </c>
      <c r="I7" s="17">
        <f t="shared" si="1"/>
        <v>655.33021417154089</v>
      </c>
      <c r="J7" s="15">
        <f t="shared" si="2"/>
        <v>1525948.2599382142</v>
      </c>
      <c r="K7" s="18">
        <f t="shared" si="3"/>
        <v>0.1388888888888889</v>
      </c>
      <c r="L7" s="20">
        <f t="shared" si="4"/>
        <v>10986827.471555142</v>
      </c>
    </row>
    <row r="8" spans="1:13" x14ac:dyDescent="0.3">
      <c r="A8" s="15" t="s">
        <v>9</v>
      </c>
      <c r="B8" s="15">
        <v>3</v>
      </c>
      <c r="C8" s="15">
        <v>5</v>
      </c>
      <c r="D8" s="15">
        <v>157</v>
      </c>
      <c r="E8" s="15">
        <v>19</v>
      </c>
      <c r="F8" s="15">
        <v>259</v>
      </c>
      <c r="G8" s="15">
        <v>26</v>
      </c>
      <c r="H8" s="16">
        <f t="shared" si="0"/>
        <v>51.058333333333337</v>
      </c>
      <c r="I8" s="17">
        <f t="shared" si="1"/>
        <v>432.10348619838277</v>
      </c>
      <c r="J8" s="15">
        <f t="shared" si="2"/>
        <v>2314260.4305230961</v>
      </c>
      <c r="K8" s="18">
        <f t="shared" si="3"/>
        <v>0.21</v>
      </c>
      <c r="L8" s="20">
        <f t="shared" si="4"/>
        <v>11020287.764395697</v>
      </c>
    </row>
    <row r="10" spans="1:13" x14ac:dyDescent="0.3">
      <c r="L10" s="20">
        <f>AVERAGE(L2:L8)</f>
        <v>10994507.154011792</v>
      </c>
      <c r="M10" s="19">
        <v>10970000</v>
      </c>
    </row>
    <row r="11" spans="1:13" x14ac:dyDescent="0.3">
      <c r="K11" s="15" t="s">
        <v>33</v>
      </c>
      <c r="L11" s="17">
        <f>(ABS(M10-L10)/M10)*100</f>
        <v>0.22340158625151846</v>
      </c>
    </row>
    <row r="13" spans="1:13" x14ac:dyDescent="0.3">
      <c r="B13" s="15" t="s">
        <v>20</v>
      </c>
      <c r="C13" s="15">
        <v>15240</v>
      </c>
      <c r="D13" s="15" t="s">
        <v>24</v>
      </c>
    </row>
    <row r="14" spans="1:13" x14ac:dyDescent="0.3">
      <c r="C14" s="15">
        <f>0.0254/C13</f>
        <v>1.6666666666666667E-6</v>
      </c>
      <c r="D14" s="15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CDFB-C0F4-4A98-A886-222514D8422B}">
  <dimension ref="A1:G8"/>
  <sheetViews>
    <sheetView tabSelected="1" workbookViewId="0">
      <selection activeCell="H15" sqref="H15"/>
    </sheetView>
  </sheetViews>
  <sheetFormatPr defaultRowHeight="14.4" x14ac:dyDescent="0.3"/>
  <sheetData>
    <row r="1" spans="1:7" x14ac:dyDescent="0.3">
      <c r="A1" s="14" t="s">
        <v>23</v>
      </c>
      <c r="B1" s="14" t="s">
        <v>25</v>
      </c>
      <c r="C1" s="14" t="s">
        <v>26</v>
      </c>
      <c r="D1" s="14" t="s">
        <v>27</v>
      </c>
      <c r="E1" s="14" t="s">
        <v>28</v>
      </c>
      <c r="F1" s="14" t="s">
        <v>29</v>
      </c>
      <c r="G1" s="14" t="s">
        <v>30</v>
      </c>
    </row>
    <row r="2" spans="1:7" x14ac:dyDescent="0.3">
      <c r="A2" s="15" t="s">
        <v>9</v>
      </c>
      <c r="B2" s="15">
        <v>1</v>
      </c>
      <c r="C2" s="15">
        <v>5</v>
      </c>
      <c r="D2" s="15">
        <v>193</v>
      </c>
      <c r="E2" s="15">
        <v>42</v>
      </c>
      <c r="F2" s="15">
        <v>223</v>
      </c>
      <c r="G2" s="15">
        <v>50</v>
      </c>
    </row>
    <row r="3" spans="1:7" x14ac:dyDescent="0.3">
      <c r="A3" s="15" t="s">
        <v>8</v>
      </c>
      <c r="B3" s="15">
        <v>1</v>
      </c>
      <c r="C3" s="15">
        <v>4</v>
      </c>
      <c r="D3" s="15">
        <v>191</v>
      </c>
      <c r="E3" s="15">
        <v>45</v>
      </c>
      <c r="F3" s="15">
        <v>225</v>
      </c>
      <c r="G3" s="15">
        <v>30</v>
      </c>
    </row>
    <row r="4" spans="1:7" x14ac:dyDescent="0.3">
      <c r="A4" s="15" t="s">
        <v>7</v>
      </c>
      <c r="B4" s="15">
        <v>1</v>
      </c>
      <c r="C4" s="15">
        <v>3</v>
      </c>
      <c r="D4" s="15">
        <v>185</v>
      </c>
      <c r="E4" s="15">
        <v>30</v>
      </c>
      <c r="F4" s="15">
        <v>231</v>
      </c>
      <c r="G4" s="15">
        <v>47</v>
      </c>
    </row>
    <row r="5" spans="1:7" x14ac:dyDescent="0.3">
      <c r="A5" s="15" t="s">
        <v>9</v>
      </c>
      <c r="B5" s="15">
        <v>2</v>
      </c>
      <c r="C5" s="15">
        <v>5</v>
      </c>
      <c r="D5" s="15">
        <v>177</v>
      </c>
      <c r="E5" s="15">
        <v>26</v>
      </c>
      <c r="F5" s="15">
        <v>239</v>
      </c>
      <c r="G5" s="15">
        <v>56</v>
      </c>
    </row>
    <row r="6" spans="1:7" x14ac:dyDescent="0.3">
      <c r="A6" s="15" t="s">
        <v>8</v>
      </c>
      <c r="B6" s="15">
        <v>2</v>
      </c>
      <c r="C6" s="15">
        <v>4</v>
      </c>
      <c r="D6" s="15">
        <v>173</v>
      </c>
      <c r="E6" s="15">
        <v>5</v>
      </c>
      <c r="F6" s="15">
        <v>244</v>
      </c>
      <c r="G6" s="15">
        <v>45</v>
      </c>
    </row>
    <row r="7" spans="1:7" x14ac:dyDescent="0.3">
      <c r="A7" s="15" t="s">
        <v>7</v>
      </c>
      <c r="B7" s="15">
        <v>2</v>
      </c>
      <c r="C7" s="15">
        <v>3</v>
      </c>
      <c r="D7" s="15">
        <v>156</v>
      </c>
      <c r="E7" s="15">
        <v>44</v>
      </c>
      <c r="F7" s="15">
        <v>260</v>
      </c>
      <c r="G7" s="15">
        <v>26</v>
      </c>
    </row>
    <row r="8" spans="1:7" x14ac:dyDescent="0.3">
      <c r="A8" s="15" t="s">
        <v>9</v>
      </c>
      <c r="B8" s="15">
        <v>3</v>
      </c>
      <c r="C8" s="15">
        <v>5</v>
      </c>
      <c r="D8" s="15">
        <v>157</v>
      </c>
      <c r="E8" s="15">
        <v>19</v>
      </c>
      <c r="F8" s="15">
        <v>259</v>
      </c>
      <c r="G8" s="15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Print</vt:lpstr>
      <vt:lpstr>Session 2</vt:lpstr>
      <vt:lpstr>Export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2015-06-05T18:17:20Z</dcterms:created>
  <dcterms:modified xsi:type="dcterms:W3CDTF">2020-02-10T19:58:04Z</dcterms:modified>
</cp:coreProperties>
</file>