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700" windowHeight="11760" activeTab="6"/>
  </bookViews>
  <sheets>
    <sheet name="Dependence Fig" sheetId="6" r:id="rId1"/>
    <sheet name="Dependence Calcs" sheetId="5" r:id="rId2"/>
    <sheet name="Sensitivity - Figure" sheetId="4" r:id="rId3"/>
    <sheet name="Sensitivity Diagram" sheetId="1" r:id="rId4"/>
    <sheet name="Sched Fig" sheetId="7" r:id="rId5"/>
    <sheet name="Schedule Sensitivity" sheetId="2" r:id="rId6"/>
    <sheet name="TornadoFig" sheetId="8" r:id="rId7"/>
    <sheet name="Tornado" sheetId="3" r:id="rId8"/>
  </sheets>
  <calcPr calcId="145621"/>
</workbook>
</file>

<file path=xl/calcChain.xml><?xml version="1.0" encoding="utf-8"?>
<calcChain xmlns="http://schemas.openxmlformats.org/spreadsheetml/2006/main">
  <c r="D4" i="3" l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C5" i="3"/>
  <c r="C6" i="3"/>
  <c r="C7" i="3"/>
  <c r="C8" i="3"/>
  <c r="C9" i="3"/>
  <c r="C10" i="3"/>
  <c r="C4" i="3"/>
  <c r="E4" i="3" s="1"/>
  <c r="D14" i="2"/>
  <c r="C9" i="5"/>
  <c r="D10" i="5"/>
  <c r="D11" i="5" s="1"/>
  <c r="D12" i="5" s="1"/>
  <c r="C11" i="5"/>
  <c r="C13" i="5"/>
  <c r="D14" i="5"/>
  <c r="D15" i="5" s="1"/>
  <c r="D16" i="5" s="1"/>
  <c r="C15" i="5"/>
  <c r="F22" i="1" l="1"/>
  <c r="G22" i="1" s="1"/>
  <c r="H22" i="1" s="1"/>
  <c r="I22" i="1" s="1"/>
  <c r="E25" i="1"/>
  <c r="F25" i="1" s="1"/>
  <c r="G25" i="1" s="1"/>
  <c r="H25" i="1" s="1"/>
  <c r="I25" i="1" s="1"/>
  <c r="E23" i="1"/>
  <c r="F23" i="1" s="1"/>
  <c r="E24" i="1"/>
  <c r="F24" i="1" s="1"/>
  <c r="G24" i="1" s="1"/>
  <c r="H24" i="1" s="1"/>
  <c r="I24" i="1" s="1"/>
  <c r="E22" i="1"/>
  <c r="E21" i="1"/>
  <c r="F21" i="1" s="1"/>
  <c r="G21" i="1" s="1"/>
  <c r="H21" i="1" s="1"/>
  <c r="I21" i="1" s="1"/>
  <c r="E20" i="1"/>
  <c r="F20" i="1" s="1"/>
  <c r="G20" i="1" s="1"/>
  <c r="H20" i="1" s="1"/>
  <c r="I20" i="1" s="1"/>
  <c r="E19" i="1"/>
  <c r="F19" i="1" s="1"/>
  <c r="G19" i="1" s="1"/>
  <c r="H19" i="1" s="1"/>
  <c r="I19" i="1" s="1"/>
  <c r="E15" i="1"/>
  <c r="F15" i="1" s="1"/>
  <c r="G15" i="1" s="1"/>
  <c r="H15" i="1" s="1"/>
  <c r="I15" i="1" s="1"/>
  <c r="E6" i="1"/>
  <c r="F6" i="1" s="1"/>
  <c r="G6" i="1" s="1"/>
  <c r="H6" i="1" s="1"/>
  <c r="I6" i="1" s="1"/>
  <c r="E7" i="1"/>
  <c r="F7" i="1" s="1"/>
  <c r="G7" i="1" s="1"/>
  <c r="H7" i="1" s="1"/>
  <c r="I7" i="1" s="1"/>
  <c r="E8" i="1"/>
  <c r="F8" i="1" s="1"/>
  <c r="E5" i="1"/>
  <c r="F5" i="1" s="1"/>
  <c r="G5" i="1" s="1"/>
  <c r="H5" i="1" s="1"/>
  <c r="I5" i="1" s="1"/>
  <c r="D16" i="1"/>
  <c r="D17" i="1" s="1"/>
  <c r="D9" i="1"/>
  <c r="D10" i="1" s="1"/>
  <c r="D11" i="1" s="1"/>
  <c r="D12" i="1" s="1"/>
  <c r="D13" i="1" s="1"/>
  <c r="D14" i="1" s="1"/>
  <c r="E14" i="1" s="1"/>
  <c r="F14" i="1" s="1"/>
  <c r="G14" i="1" s="1"/>
  <c r="H14" i="1" s="1"/>
  <c r="I14" i="1" s="1"/>
  <c r="D18" i="1" l="1"/>
  <c r="E18" i="1" s="1"/>
  <c r="F18" i="1" s="1"/>
  <c r="G18" i="1" s="1"/>
  <c r="H18" i="1" s="1"/>
  <c r="I18" i="1" s="1"/>
  <c r="E17" i="1"/>
  <c r="F17" i="1" s="1"/>
  <c r="G17" i="1" s="1"/>
  <c r="H17" i="1" s="1"/>
  <c r="I17" i="1" s="1"/>
  <c r="E11" i="1"/>
  <c r="F11" i="1" s="1"/>
  <c r="G11" i="1" s="1"/>
  <c r="H11" i="1" s="1"/>
  <c r="I11" i="1" s="1"/>
  <c r="E12" i="1"/>
  <c r="F12" i="1" s="1"/>
  <c r="G12" i="1" s="1"/>
  <c r="H12" i="1" s="1"/>
  <c r="I12" i="1" s="1"/>
  <c r="E16" i="1"/>
  <c r="F16" i="1" s="1"/>
  <c r="G16" i="1" s="1"/>
  <c r="H16" i="1" s="1"/>
  <c r="I16" i="1" s="1"/>
  <c r="E9" i="1"/>
  <c r="F9" i="1" s="1"/>
  <c r="G9" i="1" s="1"/>
  <c r="H9" i="1" s="1"/>
  <c r="I9" i="1" s="1"/>
  <c r="E13" i="1"/>
  <c r="F13" i="1" s="1"/>
  <c r="G13" i="1" s="1"/>
  <c r="H13" i="1" s="1"/>
  <c r="I13" i="1" s="1"/>
  <c r="G8" i="1"/>
  <c r="H8" i="1" s="1"/>
  <c r="I8" i="1" s="1"/>
  <c r="E10" i="1"/>
  <c r="F10" i="1" s="1"/>
  <c r="G10" i="1" s="1"/>
  <c r="H10" i="1" s="1"/>
  <c r="I10" i="1" s="1"/>
  <c r="G23" i="1"/>
  <c r="H23" i="1" s="1"/>
  <c r="I23" i="1" s="1"/>
</calcChain>
</file>

<file path=xl/sharedStrings.xml><?xml version="1.0" encoding="utf-8"?>
<sst xmlns="http://schemas.openxmlformats.org/spreadsheetml/2006/main" count="45" uniqueCount="45">
  <si>
    <t>Probability</t>
  </si>
  <si>
    <t>Time scale:</t>
  </si>
  <si>
    <t>Wk0 – Contractor Appointed &amp; Engineer Representative Appointed</t>
  </si>
  <si>
    <t>Wk 4 – Start of site works</t>
  </si>
  <si>
    <t>Wk 17 – High priority site works complete</t>
  </si>
  <si>
    <t>Wk 26 – Factual report on high priority works</t>
  </si>
  <si>
    <t>Wk 38 – Interim Interpretative report on high priority works</t>
  </si>
  <si>
    <t>Wk 42 – Low Priority Site works complete</t>
  </si>
  <si>
    <t>Wk 55 – Completion of factual report for all works</t>
  </si>
  <si>
    <t>Wk 68 – Completion of Final Interpretative Report</t>
  </si>
  <si>
    <t>Base Plan Target</t>
  </si>
  <si>
    <t>Mobilisation Delays</t>
  </si>
  <si>
    <t>Unexpected Site Issues (Ecology, Archaeology, Contamination)</t>
  </si>
  <si>
    <t>Unexploded Ordinance</t>
  </si>
  <si>
    <t>Asbestos</t>
  </si>
  <si>
    <t>Mechanical Failure of Rigs</t>
  </si>
  <si>
    <t>Personnel availability for processing</t>
  </si>
  <si>
    <t>p</t>
  </si>
  <si>
    <t>i</t>
  </si>
  <si>
    <t>cost</t>
  </si>
  <si>
    <t>Wk 58 = Base plan target</t>
  </si>
  <si>
    <t>probability</t>
  </si>
  <si>
    <t>M1 Uncerainty</t>
  </si>
  <si>
    <t>M2 Uncertainty</t>
  </si>
  <si>
    <t>M3 Uncertainty</t>
  </si>
  <si>
    <t>M4 Uncertainty</t>
  </si>
  <si>
    <t>M5 Uncertainty</t>
  </si>
  <si>
    <t>M6 Uncertainty</t>
  </si>
  <si>
    <t>M1 Site Mobilisation</t>
  </si>
  <si>
    <t>M2 High Priority (HP) Works Complete</t>
  </si>
  <si>
    <t>M3 HP Factual Report</t>
  </si>
  <si>
    <t>M4 Low Priority (LP) Works Complete</t>
  </si>
  <si>
    <t>M5 Factual Report Full</t>
  </si>
  <si>
    <t>M6 Interpretative Report Published</t>
  </si>
  <si>
    <t>Source</t>
  </si>
  <si>
    <t>Low</t>
  </si>
  <si>
    <t>High</t>
  </si>
  <si>
    <t>Delta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</si>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</sst>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5783948059125"/>
          <c:y val="5.0925925925925923E-2"/>
          <c:w val="0.8021965464843209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v>Ci = Ca + Cb Independence</c:v>
          </c:tx>
          <c:marker>
            <c:symbol val="none"/>
          </c:marker>
          <c:xVal>
            <c:numRef>
              <c:f>'Dependence Calcs'!$B$3:$B$19</c:f>
              <c:numCache>
                <c:formatCode>General</c:formatCode>
                <c:ptCount val="17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</c:numCache>
            </c:numRef>
          </c:xVal>
          <c:yVal>
            <c:numRef>
              <c:f>'Dependence Calcs'!$C$3:$C$19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0.04</c:v>
                </c:pt>
                <c:pt idx="6">
                  <c:v>0.13999999999999999</c:v>
                </c:pt>
                <c:pt idx="7">
                  <c:v>0.24</c:v>
                </c:pt>
                <c:pt idx="8">
                  <c:v>0.42499999999999999</c:v>
                </c:pt>
                <c:pt idx="9">
                  <c:v>0.61</c:v>
                </c:pt>
                <c:pt idx="10">
                  <c:v>0.76</c:v>
                </c:pt>
                <c:pt idx="11">
                  <c:v>0.91</c:v>
                </c:pt>
                <c:pt idx="12">
                  <c:v>0.95500000000000007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Cp = Ca + Cb Positive Dependence</c:v>
          </c:tx>
          <c:marker>
            <c:symbol val="none"/>
          </c:marker>
          <c:xVal>
            <c:numRef>
              <c:f>'Dependence Calcs'!$B$3:$B$19</c:f>
              <c:numCache>
                <c:formatCode>General</c:formatCode>
                <c:ptCount val="17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</c:numCache>
            </c:numRef>
          </c:xVal>
          <c:yVal>
            <c:numRef>
              <c:f>'Dependence Calcs'!$D$3:$D$19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0.32500000000000001</c:v>
                </c:pt>
                <c:pt idx="8">
                  <c:v>0.45</c:v>
                </c:pt>
                <c:pt idx="9">
                  <c:v>0.57499999999999996</c:v>
                </c:pt>
                <c:pt idx="10">
                  <c:v>0.7</c:v>
                </c:pt>
                <c:pt idx="11">
                  <c:v>0.77499999999999991</c:v>
                </c:pt>
                <c:pt idx="12">
                  <c:v>0.84999999999999987</c:v>
                </c:pt>
                <c:pt idx="13">
                  <c:v>0.92499999999999982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98528"/>
        <c:axId val="120600448"/>
      </c:scatterChart>
      <c:valAx>
        <c:axId val="120598528"/>
        <c:scaling>
          <c:orientation val="minMax"/>
          <c:max val="28"/>
          <c:min val="12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Cost (£k)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0600448"/>
        <c:crosses val="autoZero"/>
        <c:crossBetween val="midCat"/>
        <c:majorUnit val="1"/>
      </c:valAx>
      <c:valAx>
        <c:axId val="120600448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GB" sz="2400"/>
                  <a:t>Cumulative 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0598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022233400186155"/>
          <c:y val="0.60002549023477325"/>
          <c:w val="0.27146373288105574"/>
          <c:h val="0.17505361171958769"/>
        </c:manualLayout>
      </c:layout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953609300065996E-2"/>
          <c:y val="2.3162071846282373E-2"/>
          <c:w val="0.62346168645381239"/>
          <c:h val="0.862148645892947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Diagram'!$C$4</c:f>
              <c:strCache>
                <c:ptCount val="1"/>
                <c:pt idx="0">
                  <c:v>Base Plan Target</c:v>
                </c:pt>
              </c:strCache>
            </c:strRef>
          </c:tx>
          <c:marker>
            <c:symbol val="none"/>
          </c:marker>
          <c:xVal>
            <c:numRef>
              <c:f>'Sensitivity Diagram'!$C$5:$C$25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'Sensitivity Diagram'!$D$4</c:f>
              <c:strCache>
                <c:ptCount val="1"/>
                <c:pt idx="0">
                  <c:v>Mobilisation Delays</c:v>
                </c:pt>
              </c:strCache>
            </c:strRef>
          </c:tx>
          <c:marker>
            <c:symbol val="none"/>
          </c:marker>
          <c:xVal>
            <c:numRef>
              <c:f>'Sensitivity Diagram'!$D$5:$D$25</c:f>
              <c:numCache>
                <c:formatCode>General</c:formatCode>
                <c:ptCount val="21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49.5</c:v>
                </c:pt>
                <c:pt idx="4">
                  <c:v>49.571428571428569</c:v>
                </c:pt>
                <c:pt idx="5">
                  <c:v>49.642857142857139</c:v>
                </c:pt>
                <c:pt idx="6">
                  <c:v>49.714285714285708</c:v>
                </c:pt>
                <c:pt idx="7">
                  <c:v>49.785714285714278</c:v>
                </c:pt>
                <c:pt idx="8">
                  <c:v>49.857142857142847</c:v>
                </c:pt>
                <c:pt idx="9">
                  <c:v>49.928571428571416</c:v>
                </c:pt>
                <c:pt idx="10">
                  <c:v>50</c:v>
                </c:pt>
                <c:pt idx="11">
                  <c:v>50.25</c:v>
                </c:pt>
                <c:pt idx="12">
                  <c:v>50.5</c:v>
                </c:pt>
                <c:pt idx="13">
                  <c:v>50.75</c:v>
                </c:pt>
                <c:pt idx="14">
                  <c:v>51</c:v>
                </c:pt>
                <c:pt idx="15">
                  <c:v>51.5</c:v>
                </c:pt>
                <c:pt idx="16">
                  <c:v>52</c:v>
                </c:pt>
                <c:pt idx="17">
                  <c:v>52.5</c:v>
                </c:pt>
                <c:pt idx="18">
                  <c:v>53</c:v>
                </c:pt>
                <c:pt idx="19">
                  <c:v>55</c:v>
                </c:pt>
                <c:pt idx="20">
                  <c:v>57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'Sensitivity Diagram'!$E$4</c:f>
              <c:strCache>
                <c:ptCount val="1"/>
                <c:pt idx="0">
                  <c:v>Unexpected Site Issues (Ecology, Archaeology, Contamination)</c:v>
                </c:pt>
              </c:strCache>
            </c:strRef>
          </c:tx>
          <c:marker>
            <c:symbol val="none"/>
          </c:marker>
          <c:xVal>
            <c:numRef>
              <c:f>'Sensitivity Diagram'!$E$5:$E$25</c:f>
              <c:numCache>
                <c:formatCode>General</c:formatCode>
                <c:ptCount val="21"/>
                <c:pt idx="0">
                  <c:v>47.5</c:v>
                </c:pt>
                <c:pt idx="1">
                  <c:v>48.5</c:v>
                </c:pt>
                <c:pt idx="2">
                  <c:v>49.5</c:v>
                </c:pt>
                <c:pt idx="3">
                  <c:v>50</c:v>
                </c:pt>
                <c:pt idx="4">
                  <c:v>50.571428571428569</c:v>
                </c:pt>
                <c:pt idx="5">
                  <c:v>51.142857142857139</c:v>
                </c:pt>
                <c:pt idx="6">
                  <c:v>51.31428571428571</c:v>
                </c:pt>
                <c:pt idx="7">
                  <c:v>51.48571428571428</c:v>
                </c:pt>
                <c:pt idx="8">
                  <c:v>51.657142857142844</c:v>
                </c:pt>
                <c:pt idx="9">
                  <c:v>51.828571428571415</c:v>
                </c:pt>
                <c:pt idx="10">
                  <c:v>52</c:v>
                </c:pt>
                <c:pt idx="11">
                  <c:v>52.35</c:v>
                </c:pt>
                <c:pt idx="12">
                  <c:v>52.8</c:v>
                </c:pt>
                <c:pt idx="13">
                  <c:v>53.05</c:v>
                </c:pt>
                <c:pt idx="14">
                  <c:v>53.5</c:v>
                </c:pt>
                <c:pt idx="15">
                  <c:v>54.2</c:v>
                </c:pt>
                <c:pt idx="16">
                  <c:v>54.8</c:v>
                </c:pt>
                <c:pt idx="17">
                  <c:v>55.5</c:v>
                </c:pt>
                <c:pt idx="18">
                  <c:v>57</c:v>
                </c:pt>
                <c:pt idx="19">
                  <c:v>59</c:v>
                </c:pt>
                <c:pt idx="20">
                  <c:v>62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'Sensitivity Diagram'!$F$4</c:f>
              <c:strCache>
                <c:ptCount val="1"/>
                <c:pt idx="0">
                  <c:v>Unexploded Ordinance</c:v>
                </c:pt>
              </c:strCache>
            </c:strRef>
          </c:tx>
          <c:marker>
            <c:symbol val="none"/>
          </c:marker>
          <c:xVal>
            <c:numRef>
              <c:f>'Sensitivity Diagram'!$F$5:$F$25</c:f>
              <c:numCache>
                <c:formatCode>General</c:formatCode>
                <c:ptCount val="21"/>
                <c:pt idx="0">
                  <c:v>48.5</c:v>
                </c:pt>
                <c:pt idx="1">
                  <c:v>49.5</c:v>
                </c:pt>
                <c:pt idx="2">
                  <c:v>50.5</c:v>
                </c:pt>
                <c:pt idx="3">
                  <c:v>51</c:v>
                </c:pt>
                <c:pt idx="4">
                  <c:v>51.571428571428569</c:v>
                </c:pt>
                <c:pt idx="5">
                  <c:v>52.142857142857139</c:v>
                </c:pt>
                <c:pt idx="6">
                  <c:v>52.31428571428571</c:v>
                </c:pt>
                <c:pt idx="7">
                  <c:v>52.48571428571428</c:v>
                </c:pt>
                <c:pt idx="8">
                  <c:v>52.657142857142844</c:v>
                </c:pt>
                <c:pt idx="9">
                  <c:v>52.828571428571415</c:v>
                </c:pt>
                <c:pt idx="10">
                  <c:v>53</c:v>
                </c:pt>
                <c:pt idx="11">
                  <c:v>53.35</c:v>
                </c:pt>
                <c:pt idx="12">
                  <c:v>53.8</c:v>
                </c:pt>
                <c:pt idx="13">
                  <c:v>54.55</c:v>
                </c:pt>
                <c:pt idx="14">
                  <c:v>55.5</c:v>
                </c:pt>
                <c:pt idx="15">
                  <c:v>57.2</c:v>
                </c:pt>
                <c:pt idx="16">
                  <c:v>58.8</c:v>
                </c:pt>
                <c:pt idx="17">
                  <c:v>60.5</c:v>
                </c:pt>
                <c:pt idx="18">
                  <c:v>62.5</c:v>
                </c:pt>
                <c:pt idx="19">
                  <c:v>65</c:v>
                </c:pt>
                <c:pt idx="20">
                  <c:v>69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'Sensitivity Diagram'!$G$4</c:f>
              <c:strCache>
                <c:ptCount val="1"/>
                <c:pt idx="0">
                  <c:v>Asbestos</c:v>
                </c:pt>
              </c:strCache>
            </c:strRef>
          </c:tx>
          <c:marker>
            <c:symbol val="none"/>
          </c:marker>
          <c:xVal>
            <c:numRef>
              <c:f>'Sensitivity Diagram'!$G$5:$G$25</c:f>
              <c:numCache>
                <c:formatCode>General</c:formatCode>
                <c:ptCount val="21"/>
                <c:pt idx="0">
                  <c:v>49.5</c:v>
                </c:pt>
                <c:pt idx="1">
                  <c:v>50.5</c:v>
                </c:pt>
                <c:pt idx="2">
                  <c:v>51.5</c:v>
                </c:pt>
                <c:pt idx="3">
                  <c:v>52</c:v>
                </c:pt>
                <c:pt idx="4">
                  <c:v>53.071428571428569</c:v>
                </c:pt>
                <c:pt idx="5">
                  <c:v>54.142857142857139</c:v>
                </c:pt>
                <c:pt idx="6">
                  <c:v>54.81428571428571</c:v>
                </c:pt>
                <c:pt idx="7">
                  <c:v>55.48571428571428</c:v>
                </c:pt>
                <c:pt idx="8">
                  <c:v>55.657142857142844</c:v>
                </c:pt>
                <c:pt idx="9">
                  <c:v>55.828571428571415</c:v>
                </c:pt>
                <c:pt idx="10">
                  <c:v>56</c:v>
                </c:pt>
                <c:pt idx="11">
                  <c:v>56.35</c:v>
                </c:pt>
                <c:pt idx="12">
                  <c:v>56.8</c:v>
                </c:pt>
                <c:pt idx="13">
                  <c:v>57.55</c:v>
                </c:pt>
                <c:pt idx="14">
                  <c:v>58.5</c:v>
                </c:pt>
                <c:pt idx="15">
                  <c:v>59.7</c:v>
                </c:pt>
                <c:pt idx="16">
                  <c:v>60.8</c:v>
                </c:pt>
                <c:pt idx="17">
                  <c:v>62</c:v>
                </c:pt>
                <c:pt idx="18">
                  <c:v>63.5</c:v>
                </c:pt>
                <c:pt idx="19">
                  <c:v>66</c:v>
                </c:pt>
                <c:pt idx="20">
                  <c:v>70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'Sensitivity Diagram'!$H$4</c:f>
              <c:strCache>
                <c:ptCount val="1"/>
                <c:pt idx="0">
                  <c:v>Mechanical Failure of Rigs</c:v>
                </c:pt>
              </c:strCache>
            </c:strRef>
          </c:tx>
          <c:marker>
            <c:symbol val="none"/>
          </c:marker>
          <c:xVal>
            <c:numRef>
              <c:f>'Sensitivity Diagram'!$H$5:$H$25</c:f>
              <c:numCache>
                <c:formatCode>General</c:formatCode>
                <c:ptCount val="21"/>
                <c:pt idx="0">
                  <c:v>50</c:v>
                </c:pt>
                <c:pt idx="1">
                  <c:v>51.5</c:v>
                </c:pt>
                <c:pt idx="2">
                  <c:v>53</c:v>
                </c:pt>
                <c:pt idx="3">
                  <c:v>54</c:v>
                </c:pt>
                <c:pt idx="4">
                  <c:v>55.571428571428569</c:v>
                </c:pt>
                <c:pt idx="5">
                  <c:v>57.142857142857139</c:v>
                </c:pt>
                <c:pt idx="6">
                  <c:v>57.81428571428571</c:v>
                </c:pt>
                <c:pt idx="7">
                  <c:v>58.48571428571428</c:v>
                </c:pt>
                <c:pt idx="8">
                  <c:v>58.657142857142844</c:v>
                </c:pt>
                <c:pt idx="9">
                  <c:v>58.828571428571415</c:v>
                </c:pt>
                <c:pt idx="10">
                  <c:v>59.5</c:v>
                </c:pt>
                <c:pt idx="11">
                  <c:v>60.35</c:v>
                </c:pt>
                <c:pt idx="12">
                  <c:v>60.8</c:v>
                </c:pt>
                <c:pt idx="13">
                  <c:v>61.55</c:v>
                </c:pt>
                <c:pt idx="14">
                  <c:v>62.5</c:v>
                </c:pt>
                <c:pt idx="15">
                  <c:v>63.7</c:v>
                </c:pt>
                <c:pt idx="16">
                  <c:v>64.8</c:v>
                </c:pt>
                <c:pt idx="17">
                  <c:v>66.5</c:v>
                </c:pt>
                <c:pt idx="18">
                  <c:v>68</c:v>
                </c:pt>
                <c:pt idx="19">
                  <c:v>70.5</c:v>
                </c:pt>
                <c:pt idx="20">
                  <c:v>74.5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'Sensitivity Diagram'!$I$4</c:f>
              <c:strCache>
                <c:ptCount val="1"/>
                <c:pt idx="0">
                  <c:v>Personnel availability for processing</c:v>
                </c:pt>
              </c:strCache>
            </c:strRef>
          </c:tx>
          <c:marker>
            <c:symbol val="none"/>
          </c:marker>
          <c:xVal>
            <c:numRef>
              <c:f>'Sensitivity Diagram'!$I$5:$I$25</c:f>
              <c:numCache>
                <c:formatCode>General</c:formatCode>
                <c:ptCount val="21"/>
                <c:pt idx="0">
                  <c:v>50.3</c:v>
                </c:pt>
                <c:pt idx="1">
                  <c:v>52</c:v>
                </c:pt>
                <c:pt idx="2">
                  <c:v>54</c:v>
                </c:pt>
                <c:pt idx="3">
                  <c:v>55.5</c:v>
                </c:pt>
                <c:pt idx="4">
                  <c:v>57.571428571428569</c:v>
                </c:pt>
                <c:pt idx="5">
                  <c:v>60.142857142857139</c:v>
                </c:pt>
                <c:pt idx="6">
                  <c:v>62.31428571428571</c:v>
                </c:pt>
                <c:pt idx="7">
                  <c:v>63.285714285714278</c:v>
                </c:pt>
                <c:pt idx="8">
                  <c:v>63.657142857142844</c:v>
                </c:pt>
                <c:pt idx="9">
                  <c:v>63.928571428571416</c:v>
                </c:pt>
                <c:pt idx="10">
                  <c:v>64.5</c:v>
                </c:pt>
                <c:pt idx="11">
                  <c:v>65.349999999999994</c:v>
                </c:pt>
                <c:pt idx="12">
                  <c:v>65.8</c:v>
                </c:pt>
                <c:pt idx="13">
                  <c:v>66.55</c:v>
                </c:pt>
                <c:pt idx="14">
                  <c:v>67.5</c:v>
                </c:pt>
                <c:pt idx="15">
                  <c:v>68.7</c:v>
                </c:pt>
                <c:pt idx="16">
                  <c:v>69.899999999999991</c:v>
                </c:pt>
                <c:pt idx="17">
                  <c:v>71.7</c:v>
                </c:pt>
                <c:pt idx="18">
                  <c:v>73.3</c:v>
                </c:pt>
                <c:pt idx="19">
                  <c:v>75.900000000000006</c:v>
                </c:pt>
                <c:pt idx="20">
                  <c:v>80</c:v>
                </c:pt>
              </c:numCache>
            </c:numRef>
          </c:xVal>
          <c:yVal>
            <c:numRef>
              <c:f>'Sensitivity Diagram'!$B$5:$B$25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63104"/>
        <c:axId val="123665024"/>
      </c:scatterChart>
      <c:valAx>
        <c:axId val="123663104"/>
        <c:scaling>
          <c:orientation val="minMax"/>
          <c:max val="80"/>
          <c:min val="46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GB" sz="1800"/>
                  <a:t>Weeks From Contractor Appointment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665024"/>
        <c:crosses val="autoZero"/>
        <c:crossBetween val="midCat"/>
      </c:valAx>
      <c:valAx>
        <c:axId val="12366502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GB" sz="1800"/>
                  <a:t>Probability of Achievement by Indicated Dates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663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646279780138055"/>
          <c:y val="7.2266624566665993E-2"/>
          <c:w val="0.2853471940086113"/>
          <c:h val="0.89932639998947494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95519333291094E-2"/>
          <c:y val="2.0506527134084043E-2"/>
          <c:w val="0.67185124068861268"/>
          <c:h val="0.885650789996768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'Schedule Sensitivity'!$C$13</c:f>
              <c:strCache>
                <c:ptCount val="1"/>
                <c:pt idx="0">
                  <c:v>M1 Site Mobilisation</c:v>
                </c:pt>
              </c:strCache>
            </c:strRef>
          </c:tx>
          <c:marker>
            <c:symbol val="none"/>
          </c:marker>
          <c:xVal>
            <c:numRef>
              <c:f>'Schedule Sensitivity'!$C$14:$C$34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'Schedule Sensitivity'!$E$13</c:f>
              <c:strCache>
                <c:ptCount val="1"/>
                <c:pt idx="0">
                  <c:v>M2 High Priority (HP) Works Complete</c:v>
                </c:pt>
              </c:strCache>
            </c:strRef>
          </c:tx>
          <c:marker>
            <c:symbol val="none"/>
          </c:marker>
          <c:xVal>
            <c:numRef>
              <c:f>'Schedule Sensitivity'!$E$14:$E$34</c:f>
              <c:numCache>
                <c:formatCode>General</c:formatCode>
                <c:ptCount val="2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'Schedule Sensitivity'!$G$13</c:f>
              <c:strCache>
                <c:ptCount val="1"/>
                <c:pt idx="0">
                  <c:v>M3 HP Factual Report</c:v>
                </c:pt>
              </c:strCache>
            </c:strRef>
          </c:tx>
          <c:marker>
            <c:symbol val="none"/>
          </c:marker>
          <c:xVal>
            <c:numRef>
              <c:f>'Schedule Sensitivity'!$G$14:$G$34</c:f>
              <c:numCache>
                <c:formatCode>General</c:formatCode>
                <c:ptCount val="2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'Schedule Sensitivity'!$I$13</c:f>
              <c:strCache>
                <c:ptCount val="1"/>
                <c:pt idx="0">
                  <c:v>M4 Low Priority (LP) Works Complete</c:v>
                </c:pt>
              </c:strCache>
            </c:strRef>
          </c:tx>
          <c:marker>
            <c:symbol val="none"/>
          </c:marker>
          <c:xVal>
            <c:numRef>
              <c:f>'Schedule Sensitivity'!$I$14:$I$34</c:f>
              <c:numCache>
                <c:formatCode>General</c:formatCode>
                <c:ptCount val="21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'Schedule Sensitivity'!$K$13</c:f>
              <c:strCache>
                <c:ptCount val="1"/>
                <c:pt idx="0">
                  <c:v>M5 Factual Report Full</c:v>
                </c:pt>
              </c:strCache>
            </c:strRef>
          </c:tx>
          <c:marker>
            <c:symbol val="none"/>
          </c:marker>
          <c:xVal>
            <c:numRef>
              <c:f>'Schedule Sensitivity'!$K$14:$K$34</c:f>
              <c:numCache>
                <c:formatCode>General</c:formatCode>
                <c:ptCount val="21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55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10"/>
          <c:order val="5"/>
          <c:tx>
            <c:strRef>
              <c:f>'Schedule Sensitivity'!$M$13</c:f>
              <c:strCache>
                <c:ptCount val="1"/>
                <c:pt idx="0">
                  <c:v>M6 Interpretative Report Published</c:v>
                </c:pt>
              </c:strCache>
            </c:strRef>
          </c:tx>
          <c:marker>
            <c:symbol val="none"/>
          </c:marker>
          <c:xVal>
            <c:numRef>
              <c:f>'Schedule Sensitivity'!$M$14:$M$34</c:f>
              <c:numCache>
                <c:formatCode>General</c:formatCode>
                <c:ptCount val="21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'Schedule Sensitivity'!$D$13</c:f>
              <c:strCache>
                <c:ptCount val="1"/>
                <c:pt idx="0">
                  <c:v>M1 Uncerainty</c:v>
                </c:pt>
              </c:strCache>
            </c:strRef>
          </c:tx>
          <c:marker>
            <c:symbol val="none"/>
          </c:marker>
          <c:xVal>
            <c:numRef>
              <c:f>'Schedule Sensitivity'!$D$14:$D$34</c:f>
              <c:numCache>
                <c:formatCode>General</c:formatCode>
                <c:ptCount val="21"/>
                <c:pt idx="0">
                  <c:v>2</c:v>
                </c:pt>
                <c:pt idx="1">
                  <c:v>2.2999999999999998</c:v>
                </c:pt>
                <c:pt idx="2">
                  <c:v>2.5</c:v>
                </c:pt>
                <c:pt idx="3">
                  <c:v>2.7</c:v>
                </c:pt>
                <c:pt idx="4">
                  <c:v>3</c:v>
                </c:pt>
                <c:pt idx="5">
                  <c:v>3.1</c:v>
                </c:pt>
                <c:pt idx="6">
                  <c:v>3.4</c:v>
                </c:pt>
                <c:pt idx="7">
                  <c:v>3.5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6</c:v>
                </c:pt>
                <c:pt idx="16">
                  <c:v>6.5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12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3"/>
          <c:order val="7"/>
          <c:tx>
            <c:strRef>
              <c:f>'Schedule Sensitivity'!$F$13</c:f>
              <c:strCache>
                <c:ptCount val="1"/>
                <c:pt idx="0">
                  <c:v>M2 Uncertainty</c:v>
                </c:pt>
              </c:strCache>
            </c:strRef>
          </c:tx>
          <c:marker>
            <c:symbol val="none"/>
          </c:marker>
          <c:xVal>
            <c:numRef>
              <c:f>'Schedule Sensitivity'!$F$14:$F$34</c:f>
              <c:numCache>
                <c:formatCode>General</c:formatCode>
                <c:ptCount val="2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20.5</c:v>
                </c:pt>
                <c:pt idx="8">
                  <c:v>21</c:v>
                </c:pt>
                <c:pt idx="9">
                  <c:v>21.2</c:v>
                </c:pt>
                <c:pt idx="10">
                  <c:v>21.3</c:v>
                </c:pt>
                <c:pt idx="11">
                  <c:v>21.3</c:v>
                </c:pt>
                <c:pt idx="12">
                  <c:v>21.3</c:v>
                </c:pt>
                <c:pt idx="13">
                  <c:v>21.3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5"/>
          <c:order val="8"/>
          <c:tx>
            <c:strRef>
              <c:f>'Schedule Sensitivity'!$H$13</c:f>
              <c:strCache>
                <c:ptCount val="1"/>
                <c:pt idx="0">
                  <c:v>M3 Uncertainty</c:v>
                </c:pt>
              </c:strCache>
            </c:strRef>
          </c:tx>
          <c:marker>
            <c:symbol val="none"/>
          </c:marker>
          <c:xVal>
            <c:numRef>
              <c:f>'Schedule Sensitivity'!$H$14:$H$34</c:f>
              <c:numCache>
                <c:formatCode>General</c:formatCode>
                <c:ptCount val="21"/>
                <c:pt idx="0">
                  <c:v>20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26.2</c:v>
                </c:pt>
                <c:pt idx="11">
                  <c:v>26.4</c:v>
                </c:pt>
                <c:pt idx="12">
                  <c:v>26.6</c:v>
                </c:pt>
                <c:pt idx="13">
                  <c:v>26.8</c:v>
                </c:pt>
                <c:pt idx="14">
                  <c:v>27</c:v>
                </c:pt>
                <c:pt idx="15">
                  <c:v>27.5</c:v>
                </c:pt>
                <c:pt idx="16">
                  <c:v>28</c:v>
                </c:pt>
                <c:pt idx="17">
                  <c:v>28.5</c:v>
                </c:pt>
                <c:pt idx="18">
                  <c:v>30</c:v>
                </c:pt>
                <c:pt idx="19">
                  <c:v>31</c:v>
                </c:pt>
                <c:pt idx="20">
                  <c:v>33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7"/>
          <c:order val="9"/>
          <c:tx>
            <c:strRef>
              <c:f>'Schedule Sensitivity'!$J$13</c:f>
              <c:strCache>
                <c:ptCount val="1"/>
                <c:pt idx="0">
                  <c:v>M4 Uncertainty</c:v>
                </c:pt>
              </c:strCache>
            </c:strRef>
          </c:tx>
          <c:marker>
            <c:symbol val="none"/>
          </c:marker>
          <c:xVal>
            <c:numRef>
              <c:f>'Schedule Sensitivity'!$J$14:$J$34</c:f>
              <c:numCache>
                <c:formatCode>General</c:formatCode>
                <c:ptCount val="2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39.5</c:v>
                </c:pt>
                <c:pt idx="9">
                  <c:v>40</c:v>
                </c:pt>
                <c:pt idx="10">
                  <c:v>40.5</c:v>
                </c:pt>
                <c:pt idx="11">
                  <c:v>41</c:v>
                </c:pt>
                <c:pt idx="12">
                  <c:v>41.5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42.5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48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9"/>
          <c:order val="10"/>
          <c:tx>
            <c:strRef>
              <c:f>'Schedule Sensitivity'!$L$13</c:f>
              <c:strCache>
                <c:ptCount val="1"/>
                <c:pt idx="0">
                  <c:v>M5 Uncertainty</c:v>
                </c:pt>
              </c:strCache>
            </c:strRef>
          </c:tx>
          <c:marker>
            <c:symbol val="none"/>
          </c:marker>
          <c:xVal>
            <c:numRef>
              <c:f>'Schedule Sensitivity'!$L$14:$L$34</c:f>
              <c:numCache>
                <c:formatCode>General</c:formatCode>
                <c:ptCount val="21"/>
                <c:pt idx="0">
                  <c:v>50</c:v>
                </c:pt>
                <c:pt idx="1">
                  <c:v>52</c:v>
                </c:pt>
                <c:pt idx="2">
                  <c:v>53</c:v>
                </c:pt>
                <c:pt idx="3">
                  <c:v>53</c:v>
                </c:pt>
                <c:pt idx="4">
                  <c:v>53.3</c:v>
                </c:pt>
                <c:pt idx="5">
                  <c:v>53.6</c:v>
                </c:pt>
                <c:pt idx="6">
                  <c:v>54</c:v>
                </c:pt>
                <c:pt idx="7">
                  <c:v>54.5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55.5</c:v>
                </c:pt>
                <c:pt idx="14">
                  <c:v>56</c:v>
                </c:pt>
                <c:pt idx="15">
                  <c:v>56.5</c:v>
                </c:pt>
                <c:pt idx="16">
                  <c:v>57</c:v>
                </c:pt>
                <c:pt idx="17">
                  <c:v>57.5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'Schedule Sensitivity'!$N$13</c:f>
              <c:strCache>
                <c:ptCount val="1"/>
                <c:pt idx="0">
                  <c:v>M6 Uncertainty</c:v>
                </c:pt>
              </c:strCache>
            </c:strRef>
          </c:tx>
          <c:marker>
            <c:symbol val="none"/>
          </c:marker>
          <c:xVal>
            <c:numRef>
              <c:f>'Schedule Sensitivity'!$N$14:$N$34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64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68</c:v>
                </c:pt>
                <c:pt idx="10">
                  <c:v>69</c:v>
                </c:pt>
                <c:pt idx="11">
                  <c:v>70</c:v>
                </c:pt>
                <c:pt idx="12">
                  <c:v>72</c:v>
                </c:pt>
                <c:pt idx="13">
                  <c:v>74</c:v>
                </c:pt>
                <c:pt idx="14">
                  <c:v>77</c:v>
                </c:pt>
                <c:pt idx="15">
                  <c:v>79</c:v>
                </c:pt>
                <c:pt idx="16">
                  <c:v>80</c:v>
                </c:pt>
                <c:pt idx="17">
                  <c:v>82</c:v>
                </c:pt>
                <c:pt idx="18">
                  <c:v>84</c:v>
                </c:pt>
                <c:pt idx="19">
                  <c:v>86</c:v>
                </c:pt>
                <c:pt idx="20">
                  <c:v>88</c:v>
                </c:pt>
              </c:numCache>
            </c:numRef>
          </c:xVal>
          <c:yVal>
            <c:numRef>
              <c:f>'Schedule Sensitivity'!$B$14:$B$34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0880"/>
        <c:axId val="112252800"/>
      </c:scatterChart>
      <c:valAx>
        <c:axId val="112250880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800"/>
                </a:pPr>
                <a:r>
                  <a:rPr lang="en-GB" sz="2800"/>
                  <a:t>Project Weeks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52800"/>
        <c:crosses val="autoZero"/>
        <c:crossBetween val="midCat"/>
      </c:valAx>
      <c:valAx>
        <c:axId val="1122528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800"/>
                </a:pPr>
                <a:r>
                  <a:rPr lang="en-GB" sz="2800"/>
                  <a:t>Cumulative 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50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789590366843771"/>
          <c:y val="6.5105911129761263E-3"/>
          <c:w val="0.25671582392766307"/>
          <c:h val="0.97218334365133197"/>
        </c:manualLayout>
      </c:layout>
      <c:overlay val="0"/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Tornado!$B$4:$B$10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Tornado!$C$4:$C$10</c:f>
              <c:numCache>
                <c:formatCode>General</c:formatCode>
                <c:ptCount val="7"/>
                <c:pt idx="0">
                  <c:v>-0.2</c:v>
                </c:pt>
                <c:pt idx="1">
                  <c:v>-0.15</c:v>
                </c:pt>
                <c:pt idx="2">
                  <c:v>-0.4</c:v>
                </c:pt>
                <c:pt idx="3">
                  <c:v>-0.05</c:v>
                </c:pt>
                <c:pt idx="4">
                  <c:v>0</c:v>
                </c:pt>
                <c:pt idx="5">
                  <c:v>-0.2</c:v>
                </c:pt>
                <c:pt idx="6">
                  <c:v>-0.3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Tornado!$B$4:$B$10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Tornado!$D$4:$D$10</c:f>
              <c:numCache>
                <c:formatCode>General</c:formatCode>
                <c:ptCount val="7"/>
                <c:pt idx="0">
                  <c:v>0.8</c:v>
                </c:pt>
                <c:pt idx="1">
                  <c:v>0.75</c:v>
                </c:pt>
                <c:pt idx="2">
                  <c:v>0.5</c:v>
                </c:pt>
                <c:pt idx="3">
                  <c:v>0.75</c:v>
                </c:pt>
                <c:pt idx="4">
                  <c:v>0.6</c:v>
                </c:pt>
                <c:pt idx="5">
                  <c:v>0.3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45408"/>
        <c:axId val="123357824"/>
      </c:barChart>
      <c:catAx>
        <c:axId val="114945408"/>
        <c:scaling>
          <c:orientation val="maxMin"/>
        </c:scaling>
        <c:delete val="0"/>
        <c:axPos val="l"/>
        <c:majorTickMark val="out"/>
        <c:minorTickMark val="none"/>
        <c:tickLblPos val="nextTo"/>
        <c:crossAx val="123357824"/>
        <c:crossesAt val="0"/>
        <c:auto val="1"/>
        <c:lblAlgn val="ctr"/>
        <c:lblOffset val="100"/>
        <c:noMultiLvlLbl val="0"/>
      </c:catAx>
      <c:valAx>
        <c:axId val="123357824"/>
        <c:scaling>
          <c:orientation val="minMax"/>
          <c:max val="1"/>
          <c:min val="-1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1494540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landscape" r:id="rId1"/>
  <headerFooter>
    <oddHeader>&amp;C&amp;"arial,Bold"&amp;14NOT PROTECTIVELY MARKED</oddHeader>
    <oddFooter>&amp;C&amp;"arial,Bold"&amp;14NOT PROTECTIVELY MARKED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pageSetup paperSize="9" orientation="landscape" r:id="rId1"/>
  <headerFooter>
    <oddHeader>&amp;C&amp;"arial,Bold"&amp;14NOT PROTECTIVELY MARKED</oddHeader>
    <oddFooter>&amp;C&amp;"arial,Bold"&amp;14NOT PROTECTIVELY MARKED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0866141732283472" right="0.70866141732283472" top="0.74803149606299213" bottom="0.74803149606299213" header="0.31496062992125984" footer="0.31496062992125984"/>
  <pageSetup paperSize="17" orientation="landscape" horizontalDpi="1200" verticalDpi="1200" r:id="rId1"/>
  <headerFooter>
    <oddHeader>&amp;C&amp;"arial,Bold"&amp;14NOT PROTECTIVELY MARKED</oddHeader>
    <oddFooter>&amp;C&amp;"arial,Bold"&amp;14NOT PROTECTIVELY MARKED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pageSetup paperSize="9" orientation="landscape" r:id="rId1"/>
  <headerFooter>
    <oddHeader>&amp;C&amp;"arial,Bold"&amp;14NOT PROTECTIVELY MARKED</oddHeader>
    <oddFooter>&amp;C&amp;"arial,Bold"&amp;14NOT PROTECTIVELY MARKED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4141824" cy="8583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opLeftCell="B4" workbookViewId="0">
      <selection activeCell="N9" sqref="N9"/>
    </sheetView>
  </sheetViews>
  <sheetFormatPr defaultRowHeight="15" x14ac:dyDescent="0.25"/>
  <sheetData>
    <row r="2" spans="2:4" x14ac:dyDescent="0.25">
      <c r="B2" t="s">
        <v>19</v>
      </c>
      <c r="C2" t="s">
        <v>18</v>
      </c>
      <c r="D2" t="s">
        <v>17</v>
      </c>
    </row>
    <row r="3" spans="2:4" x14ac:dyDescent="0.25">
      <c r="B3">
        <v>12</v>
      </c>
      <c r="C3">
        <v>0</v>
      </c>
      <c r="D3">
        <v>0</v>
      </c>
    </row>
    <row r="4" spans="2:4" x14ac:dyDescent="0.25">
      <c r="B4">
        <v>13</v>
      </c>
      <c r="C4">
        <v>0</v>
      </c>
      <c r="D4">
        <v>0</v>
      </c>
    </row>
    <row r="5" spans="2:4" x14ac:dyDescent="0.25">
      <c r="B5">
        <v>14</v>
      </c>
      <c r="C5">
        <v>0</v>
      </c>
      <c r="D5">
        <v>0</v>
      </c>
    </row>
    <row r="6" spans="2:4" x14ac:dyDescent="0.25">
      <c r="B6">
        <v>15</v>
      </c>
      <c r="C6">
        <v>0</v>
      </c>
      <c r="D6">
        <v>0.05</v>
      </c>
    </row>
    <row r="7" spans="2:4" x14ac:dyDescent="0.25">
      <c r="B7">
        <v>16</v>
      </c>
      <c r="C7">
        <v>0.02</v>
      </c>
      <c r="D7">
        <v>0.1</v>
      </c>
    </row>
    <row r="8" spans="2:4" x14ac:dyDescent="0.25">
      <c r="B8">
        <v>17</v>
      </c>
      <c r="C8">
        <v>0.04</v>
      </c>
      <c r="D8">
        <v>0.15</v>
      </c>
    </row>
    <row r="9" spans="2:4" x14ac:dyDescent="0.25">
      <c r="B9">
        <v>18</v>
      </c>
      <c r="C9">
        <f>C8+((C10-C8)/2)</f>
        <v>0.13999999999999999</v>
      </c>
      <c r="D9">
        <v>0.2</v>
      </c>
    </row>
    <row r="10" spans="2:4" x14ac:dyDescent="0.25">
      <c r="B10">
        <v>19</v>
      </c>
      <c r="C10">
        <v>0.24</v>
      </c>
      <c r="D10">
        <f>D9+(($D$13-$D$9)/4)</f>
        <v>0.32500000000000001</v>
      </c>
    </row>
    <row r="11" spans="2:4" x14ac:dyDescent="0.25">
      <c r="B11">
        <v>20</v>
      </c>
      <c r="C11">
        <f>C10+((C12-C10)/2)</f>
        <v>0.42499999999999999</v>
      </c>
      <c r="D11">
        <f>D10+(($D$13-$D$9)/4)</f>
        <v>0.45</v>
      </c>
    </row>
    <row r="12" spans="2:4" x14ac:dyDescent="0.25">
      <c r="B12">
        <v>21</v>
      </c>
      <c r="C12">
        <v>0.61</v>
      </c>
      <c r="D12">
        <f>D11+(($D$13-$D$9)/4)</f>
        <v>0.57499999999999996</v>
      </c>
    </row>
    <row r="13" spans="2:4" x14ac:dyDescent="0.25">
      <c r="B13">
        <v>22</v>
      </c>
      <c r="C13">
        <f>C12+((C14-C12)/2)</f>
        <v>0.76</v>
      </c>
      <c r="D13">
        <v>0.7</v>
      </c>
    </row>
    <row r="14" spans="2:4" x14ac:dyDescent="0.25">
      <c r="B14">
        <v>23</v>
      </c>
      <c r="C14">
        <v>0.91</v>
      </c>
      <c r="D14">
        <f>D13+(($D$17-$D$13)/4)</f>
        <v>0.77499999999999991</v>
      </c>
    </row>
    <row r="15" spans="2:4" x14ac:dyDescent="0.25">
      <c r="B15">
        <v>24</v>
      </c>
      <c r="C15">
        <f>C14+((C16-C14)/2)</f>
        <v>0.95500000000000007</v>
      </c>
      <c r="D15">
        <f>D14+(($D$17-$D$13)/4)</f>
        <v>0.84999999999999987</v>
      </c>
    </row>
    <row r="16" spans="2:4" x14ac:dyDescent="0.25">
      <c r="B16">
        <v>25</v>
      </c>
      <c r="C16">
        <v>1</v>
      </c>
      <c r="D16">
        <f>D15+(($D$17-$D$13)/4)</f>
        <v>0.92499999999999982</v>
      </c>
    </row>
    <row r="17" spans="2:4" x14ac:dyDescent="0.25">
      <c r="B17">
        <v>26</v>
      </c>
      <c r="C17">
        <v>1</v>
      </c>
      <c r="D17">
        <v>1</v>
      </c>
    </row>
    <row r="18" spans="2:4" x14ac:dyDescent="0.25">
      <c r="B18">
        <v>27</v>
      </c>
      <c r="C18">
        <v>1</v>
      </c>
      <c r="D18">
        <v>1</v>
      </c>
    </row>
    <row r="19" spans="2:4" x14ac:dyDescent="0.25">
      <c r="B19">
        <v>28</v>
      </c>
      <c r="C19">
        <v>1</v>
      </c>
      <c r="D19">
        <v>1</v>
      </c>
    </row>
  </sheetData>
  <pageMargins left="0.7" right="0.7" top="0.75" bottom="0.75" header="0.3" footer="0.3"/>
  <pageSetup paperSize="9" orientation="portrait" r:id="rId1"/>
  <headerFooter>
    <oddHeader>&amp;C&amp;"arial,Bold"&amp;14NOT PROTECTIVELY MARKED</oddHeader>
    <oddFooter>&amp;C&amp;"arial,Bold"&amp;14NOT PROTECTIVELY MARKED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workbookViewId="0">
      <selection activeCell="B5" sqref="B5:B25"/>
    </sheetView>
  </sheetViews>
  <sheetFormatPr defaultRowHeight="15" x14ac:dyDescent="0.25"/>
  <cols>
    <col min="2" max="2" width="10.7109375" bestFit="1" customWidth="1"/>
    <col min="3" max="3" width="16" customWidth="1"/>
    <col min="4" max="4" width="12.85546875" customWidth="1"/>
    <col min="5" max="5" width="9.5703125" customWidth="1"/>
    <col min="10" max="10" width="12" bestFit="1" customWidth="1"/>
  </cols>
  <sheetData>
    <row r="4" spans="2:10" x14ac:dyDescent="0.25">
      <c r="B4" t="s">
        <v>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2:10" x14ac:dyDescent="0.25">
      <c r="B5">
        <v>0</v>
      </c>
      <c r="C5">
        <v>58</v>
      </c>
      <c r="D5">
        <v>47</v>
      </c>
      <c r="E5">
        <f>D5+0.5</f>
        <v>47.5</v>
      </c>
      <c r="F5">
        <f>E5+1</f>
        <v>48.5</v>
      </c>
      <c r="G5">
        <f>F5+1</f>
        <v>49.5</v>
      </c>
      <c r="H5">
        <f>G5+0.5</f>
        <v>50</v>
      </c>
      <c r="I5">
        <f>H5+0.3</f>
        <v>50.3</v>
      </c>
    </row>
    <row r="6" spans="2:10" x14ac:dyDescent="0.25">
      <c r="B6">
        <v>0.05</v>
      </c>
      <c r="C6">
        <v>58</v>
      </c>
      <c r="D6">
        <v>48</v>
      </c>
      <c r="E6">
        <f t="shared" ref="E6:E8" si="0">D6+0.5</f>
        <v>48.5</v>
      </c>
      <c r="F6">
        <f t="shared" ref="F6:F17" si="1">E6+1</f>
        <v>49.5</v>
      </c>
      <c r="G6">
        <f t="shared" ref="E6:H25" si="2">F6+1</f>
        <v>50.5</v>
      </c>
      <c r="H6">
        <f t="shared" si="2"/>
        <v>51.5</v>
      </c>
      <c r="I6">
        <f>H6+0.5</f>
        <v>52</v>
      </c>
    </row>
    <row r="7" spans="2:10" x14ac:dyDescent="0.25">
      <c r="B7">
        <v>0.1</v>
      </c>
      <c r="C7">
        <v>58</v>
      </c>
      <c r="D7">
        <v>49</v>
      </c>
      <c r="E7">
        <f t="shared" si="0"/>
        <v>49.5</v>
      </c>
      <c r="F7">
        <f t="shared" si="1"/>
        <v>50.5</v>
      </c>
      <c r="G7">
        <f t="shared" si="2"/>
        <v>51.5</v>
      </c>
      <c r="H7">
        <f>G7+1.5</f>
        <v>53</v>
      </c>
      <c r="I7">
        <f>H7+1</f>
        <v>54</v>
      </c>
      <c r="J7">
        <v>2</v>
      </c>
    </row>
    <row r="8" spans="2:10" x14ac:dyDescent="0.25">
      <c r="B8">
        <v>0.15</v>
      </c>
      <c r="C8">
        <v>58</v>
      </c>
      <c r="D8">
        <v>49.5</v>
      </c>
      <c r="E8">
        <f t="shared" si="0"/>
        <v>50</v>
      </c>
      <c r="F8">
        <f t="shared" si="1"/>
        <v>51</v>
      </c>
      <c r="G8">
        <f t="shared" si="2"/>
        <v>52</v>
      </c>
      <c r="H8">
        <f>G8+2</f>
        <v>54</v>
      </c>
      <c r="I8">
        <f>H8+1.5</f>
        <v>55.5</v>
      </c>
    </row>
    <row r="9" spans="2:10" x14ac:dyDescent="0.25">
      <c r="B9">
        <v>0.2</v>
      </c>
      <c r="C9">
        <v>58</v>
      </c>
      <c r="D9">
        <f>D8+((D$15-D$8)/7)</f>
        <v>49.571428571428569</v>
      </c>
      <c r="E9">
        <f t="shared" si="2"/>
        <v>50.571428571428569</v>
      </c>
      <c r="F9">
        <f t="shared" si="1"/>
        <v>51.571428571428569</v>
      </c>
      <c r="G9">
        <f>F9+1.5</f>
        <v>53.071428571428569</v>
      </c>
      <c r="H9">
        <f>G9+2.5</f>
        <v>55.571428571428569</v>
      </c>
      <c r="I9">
        <f>H9+2</f>
        <v>57.571428571428569</v>
      </c>
    </row>
    <row r="10" spans="2:10" x14ac:dyDescent="0.25">
      <c r="B10">
        <v>0.25</v>
      </c>
      <c r="C10">
        <v>58</v>
      </c>
      <c r="D10">
        <f t="shared" ref="D10:D14" si="3">D9+((D$15-D$8)/7)</f>
        <v>49.642857142857139</v>
      </c>
      <c r="E10">
        <f>D10+1.5</f>
        <v>51.142857142857139</v>
      </c>
      <c r="F10">
        <f t="shared" si="1"/>
        <v>52.142857142857139</v>
      </c>
      <c r="G10">
        <f>F10+2</f>
        <v>54.142857142857139</v>
      </c>
      <c r="H10">
        <f>G10+3</f>
        <v>57.142857142857139</v>
      </c>
      <c r="I10">
        <f>H10+3</f>
        <v>60.142857142857139</v>
      </c>
    </row>
    <row r="11" spans="2:10" x14ac:dyDescent="0.25">
      <c r="B11">
        <v>0.3</v>
      </c>
      <c r="C11">
        <v>58</v>
      </c>
      <c r="D11">
        <f t="shared" si="3"/>
        <v>49.714285714285708</v>
      </c>
      <c r="E11">
        <f>D11+1.6</f>
        <v>51.31428571428571</v>
      </c>
      <c r="F11">
        <f t="shared" si="1"/>
        <v>52.31428571428571</v>
      </c>
      <c r="G11">
        <f>F11+2.5</f>
        <v>54.81428571428571</v>
      </c>
      <c r="H11">
        <f t="shared" ref="H11:H14" si="4">G11+3</f>
        <v>57.81428571428571</v>
      </c>
      <c r="I11">
        <f>H11+4.5</f>
        <v>62.31428571428571</v>
      </c>
    </row>
    <row r="12" spans="2:10" x14ac:dyDescent="0.25">
      <c r="B12">
        <v>0.35</v>
      </c>
      <c r="C12">
        <v>58</v>
      </c>
      <c r="D12">
        <f t="shared" si="3"/>
        <v>49.785714285714278</v>
      </c>
      <c r="E12">
        <f>D12+1.7</f>
        <v>51.48571428571428</v>
      </c>
      <c r="F12">
        <f t="shared" si="1"/>
        <v>52.48571428571428</v>
      </c>
      <c r="G12">
        <f>F12+3</f>
        <v>55.48571428571428</v>
      </c>
      <c r="H12">
        <f t="shared" si="4"/>
        <v>58.48571428571428</v>
      </c>
      <c r="I12">
        <f>H12+4.8</f>
        <v>63.285714285714278</v>
      </c>
    </row>
    <row r="13" spans="2:10" x14ac:dyDescent="0.25">
      <c r="B13">
        <v>0.4</v>
      </c>
      <c r="C13">
        <v>58</v>
      </c>
      <c r="D13">
        <f t="shared" si="3"/>
        <v>49.857142857142847</v>
      </c>
      <c r="E13">
        <f>D13+1.8</f>
        <v>51.657142857142844</v>
      </c>
      <c r="F13">
        <f t="shared" si="1"/>
        <v>52.657142857142844</v>
      </c>
      <c r="G13">
        <f t="shared" ref="G13:G18" si="5">F13+3</f>
        <v>55.657142857142844</v>
      </c>
      <c r="H13">
        <f t="shared" si="4"/>
        <v>58.657142857142844</v>
      </c>
      <c r="I13">
        <f>H13+5</f>
        <v>63.657142857142844</v>
      </c>
    </row>
    <row r="14" spans="2:10" x14ac:dyDescent="0.25">
      <c r="B14">
        <v>0.45</v>
      </c>
      <c r="C14">
        <v>58</v>
      </c>
      <c r="D14">
        <f t="shared" si="3"/>
        <v>49.928571428571416</v>
      </c>
      <c r="E14">
        <f>D14+1.9</f>
        <v>51.828571428571415</v>
      </c>
      <c r="F14">
        <f t="shared" si="1"/>
        <v>52.828571428571415</v>
      </c>
      <c r="G14">
        <f t="shared" si="5"/>
        <v>55.828571428571415</v>
      </c>
      <c r="H14">
        <f t="shared" si="4"/>
        <v>58.828571428571415</v>
      </c>
      <c r="I14">
        <f>H14+5.1</f>
        <v>63.928571428571416</v>
      </c>
    </row>
    <row r="15" spans="2:10" x14ac:dyDescent="0.25">
      <c r="B15">
        <v>0.5</v>
      </c>
      <c r="C15">
        <v>58</v>
      </c>
      <c r="D15">
        <v>50</v>
      </c>
      <c r="E15">
        <f>D15+2</f>
        <v>52</v>
      </c>
      <c r="F15">
        <f t="shared" si="1"/>
        <v>53</v>
      </c>
      <c r="G15">
        <f t="shared" si="5"/>
        <v>56</v>
      </c>
      <c r="H15">
        <f>G15+3.5</f>
        <v>59.5</v>
      </c>
      <c r="I15">
        <f t="shared" ref="I15:I20" si="6">H15+5</f>
        <v>64.5</v>
      </c>
    </row>
    <row r="16" spans="2:10" x14ac:dyDescent="0.25">
      <c r="B16">
        <v>0.55000000000000004</v>
      </c>
      <c r="C16">
        <v>58</v>
      </c>
      <c r="D16">
        <f>D15+((D$19-D$15)/4)</f>
        <v>50.25</v>
      </c>
      <c r="E16">
        <f>D16+2.1</f>
        <v>52.35</v>
      </c>
      <c r="F16">
        <f t="shared" si="1"/>
        <v>53.35</v>
      </c>
      <c r="G16">
        <f t="shared" si="5"/>
        <v>56.35</v>
      </c>
      <c r="H16">
        <f>G16+4</f>
        <v>60.35</v>
      </c>
      <c r="I16">
        <f t="shared" si="6"/>
        <v>65.349999999999994</v>
      </c>
    </row>
    <row r="17" spans="2:9" x14ac:dyDescent="0.25">
      <c r="B17">
        <v>0.6</v>
      </c>
      <c r="C17">
        <v>58</v>
      </c>
      <c r="D17">
        <f t="shared" ref="D17:D18" si="7">D16+((D$19-D$15)/4)</f>
        <v>50.5</v>
      </c>
      <c r="E17">
        <f>D17+2.3</f>
        <v>52.8</v>
      </c>
      <c r="F17">
        <f t="shared" si="1"/>
        <v>53.8</v>
      </c>
      <c r="G17">
        <f t="shared" si="5"/>
        <v>56.8</v>
      </c>
      <c r="H17">
        <f t="shared" ref="H17:H21" si="8">G17+4</f>
        <v>60.8</v>
      </c>
      <c r="I17">
        <f t="shared" si="6"/>
        <v>65.8</v>
      </c>
    </row>
    <row r="18" spans="2:9" x14ac:dyDescent="0.25">
      <c r="B18">
        <v>0.65</v>
      </c>
      <c r="C18">
        <v>58</v>
      </c>
      <c r="D18">
        <f t="shared" si="7"/>
        <v>50.75</v>
      </c>
      <c r="E18">
        <f>D18+2.3</f>
        <v>53.05</v>
      </c>
      <c r="F18">
        <f>E18+1.5</f>
        <v>54.55</v>
      </c>
      <c r="G18">
        <f t="shared" si="5"/>
        <v>57.55</v>
      </c>
      <c r="H18">
        <f t="shared" si="8"/>
        <v>61.55</v>
      </c>
      <c r="I18">
        <f t="shared" si="6"/>
        <v>66.55</v>
      </c>
    </row>
    <row r="19" spans="2:9" x14ac:dyDescent="0.25">
      <c r="B19">
        <v>0.7</v>
      </c>
      <c r="C19">
        <v>58</v>
      </c>
      <c r="D19">
        <v>51</v>
      </c>
      <c r="E19">
        <f>D19+2.5</f>
        <v>53.5</v>
      </c>
      <c r="F19">
        <f>E19+2</f>
        <v>55.5</v>
      </c>
      <c r="G19">
        <f>F19+3</f>
        <v>58.5</v>
      </c>
      <c r="H19">
        <f t="shared" si="8"/>
        <v>62.5</v>
      </c>
      <c r="I19">
        <f t="shared" si="6"/>
        <v>67.5</v>
      </c>
    </row>
    <row r="20" spans="2:9" x14ac:dyDescent="0.25">
      <c r="B20">
        <v>0.75</v>
      </c>
      <c r="C20">
        <v>58</v>
      </c>
      <c r="D20">
        <v>51.5</v>
      </c>
      <c r="E20">
        <f>D20+2.7</f>
        <v>54.2</v>
      </c>
      <c r="F20">
        <f t="shared" ref="F20" si="9">E20+3</f>
        <v>57.2</v>
      </c>
      <c r="G20">
        <f>F20+2.5</f>
        <v>59.7</v>
      </c>
      <c r="H20">
        <f t="shared" si="8"/>
        <v>63.7</v>
      </c>
      <c r="I20">
        <f t="shared" si="6"/>
        <v>68.7</v>
      </c>
    </row>
    <row r="21" spans="2:9" x14ac:dyDescent="0.25">
      <c r="B21">
        <v>0.8</v>
      </c>
      <c r="C21">
        <v>58</v>
      </c>
      <c r="D21">
        <v>52</v>
      </c>
      <c r="E21">
        <f>D21+2.8</f>
        <v>54.8</v>
      </c>
      <c r="F21">
        <f>E21+4</f>
        <v>58.8</v>
      </c>
      <c r="G21">
        <f>F21+2</f>
        <v>60.8</v>
      </c>
      <c r="H21">
        <f t="shared" si="8"/>
        <v>64.8</v>
      </c>
      <c r="I21">
        <f>H21+5.1</f>
        <v>69.899999999999991</v>
      </c>
    </row>
    <row r="22" spans="2:9" x14ac:dyDescent="0.25">
      <c r="B22">
        <v>0.85</v>
      </c>
      <c r="C22">
        <v>58</v>
      </c>
      <c r="D22">
        <v>52.5</v>
      </c>
      <c r="E22">
        <f>D22+3</f>
        <v>55.5</v>
      </c>
      <c r="F22">
        <f>E22+5</f>
        <v>60.5</v>
      </c>
      <c r="G22">
        <f>F22+1.5</f>
        <v>62</v>
      </c>
      <c r="H22">
        <f>G22+4.5</f>
        <v>66.5</v>
      </c>
      <c r="I22">
        <f>H22+5.2</f>
        <v>71.7</v>
      </c>
    </row>
    <row r="23" spans="2:9" x14ac:dyDescent="0.25">
      <c r="B23">
        <v>0.9</v>
      </c>
      <c r="C23">
        <v>58</v>
      </c>
      <c r="D23">
        <v>53</v>
      </c>
      <c r="E23">
        <f>D23+4</f>
        <v>57</v>
      </c>
      <c r="F23">
        <f>E23+5.5</f>
        <v>62.5</v>
      </c>
      <c r="G23">
        <f t="shared" si="2"/>
        <v>63.5</v>
      </c>
      <c r="H23">
        <f>G23+4.5</f>
        <v>68</v>
      </c>
      <c r="I23">
        <f>H23+5.3</f>
        <v>73.3</v>
      </c>
    </row>
    <row r="24" spans="2:9" x14ac:dyDescent="0.25">
      <c r="B24">
        <v>0.95</v>
      </c>
      <c r="C24">
        <v>58</v>
      </c>
      <c r="D24">
        <v>55</v>
      </c>
      <c r="E24">
        <f>D24+4</f>
        <v>59</v>
      </c>
      <c r="F24">
        <f>E24+6</f>
        <v>65</v>
      </c>
      <c r="G24">
        <f t="shared" si="2"/>
        <v>66</v>
      </c>
      <c r="H24">
        <f t="shared" ref="H24:H25" si="10">G24+4.5</f>
        <v>70.5</v>
      </c>
      <c r="I24">
        <f>H24+5.4</f>
        <v>75.900000000000006</v>
      </c>
    </row>
    <row r="25" spans="2:9" x14ac:dyDescent="0.25">
      <c r="B25">
        <v>1</v>
      </c>
      <c r="C25">
        <v>58</v>
      </c>
      <c r="D25">
        <v>57</v>
      </c>
      <c r="E25">
        <f>D25+5</f>
        <v>62</v>
      </c>
      <c r="F25">
        <f>E25+7</f>
        <v>69</v>
      </c>
      <c r="G25">
        <f t="shared" si="2"/>
        <v>70</v>
      </c>
      <c r="H25">
        <f t="shared" si="10"/>
        <v>74.5</v>
      </c>
      <c r="I25">
        <f>H25+5.5</f>
        <v>80</v>
      </c>
    </row>
    <row r="27" spans="2:9" x14ac:dyDescent="0.25">
      <c r="C27" t="s">
        <v>20</v>
      </c>
    </row>
  </sheetData>
  <pageMargins left="0.7" right="0.7" top="0.75" bottom="0.75" header="0.3" footer="0.3"/>
  <pageSetup paperSize="9" orientation="portrait" r:id="rId1"/>
  <headerFooter>
    <oddHeader>&amp;C&amp;"arial,Bold"&amp;14NOT PROTECTIVELY MARKED</oddHeader>
    <oddFooter>&amp;C&amp;"arial,Bold"&amp;14NOT PROTECTIVELY MARKED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U24" sqref="U24"/>
    </sheetView>
  </sheetViews>
  <sheetFormatPr defaultRowHeight="15" x14ac:dyDescent="0.25"/>
  <cols>
    <col min="3" max="3" width="20.140625" customWidth="1"/>
  </cols>
  <sheetData>
    <row r="2" spans="2:14" x14ac:dyDescent="0.25">
      <c r="B2" s="1" t="s">
        <v>1</v>
      </c>
    </row>
    <row r="3" spans="2:14" x14ac:dyDescent="0.25">
      <c r="B3" s="1"/>
    </row>
    <row r="4" spans="2:14" x14ac:dyDescent="0.25">
      <c r="B4" s="1" t="s">
        <v>2</v>
      </c>
    </row>
    <row r="5" spans="2:14" x14ac:dyDescent="0.25">
      <c r="B5" s="1" t="s">
        <v>3</v>
      </c>
    </row>
    <row r="6" spans="2:14" x14ac:dyDescent="0.25">
      <c r="B6" s="1" t="s">
        <v>4</v>
      </c>
    </row>
    <row r="7" spans="2:14" x14ac:dyDescent="0.25">
      <c r="B7" s="1" t="s">
        <v>5</v>
      </c>
    </row>
    <row r="8" spans="2:14" x14ac:dyDescent="0.25">
      <c r="B8" s="1" t="s">
        <v>6</v>
      </c>
    </row>
    <row r="9" spans="2:14" x14ac:dyDescent="0.25">
      <c r="B9" s="1" t="s">
        <v>7</v>
      </c>
    </row>
    <row r="10" spans="2:14" x14ac:dyDescent="0.25">
      <c r="B10" s="1" t="s">
        <v>8</v>
      </c>
    </row>
    <row r="11" spans="2:14" x14ac:dyDescent="0.25">
      <c r="B11" s="1" t="s">
        <v>9</v>
      </c>
    </row>
    <row r="13" spans="2:14" x14ac:dyDescent="0.25">
      <c r="B13" s="1" t="s">
        <v>21</v>
      </c>
      <c r="C13" t="s">
        <v>28</v>
      </c>
      <c r="D13" t="s">
        <v>22</v>
      </c>
      <c r="E13" t="s">
        <v>29</v>
      </c>
      <c r="F13" t="s">
        <v>23</v>
      </c>
      <c r="G13" t="s">
        <v>30</v>
      </c>
      <c r="H13" t="s">
        <v>24</v>
      </c>
      <c r="I13" t="s">
        <v>31</v>
      </c>
      <c r="J13" t="s">
        <v>25</v>
      </c>
      <c r="K13" t="s">
        <v>32</v>
      </c>
      <c r="L13" t="s">
        <v>26</v>
      </c>
      <c r="M13" t="s">
        <v>33</v>
      </c>
      <c r="N13" t="s">
        <v>27</v>
      </c>
    </row>
    <row r="14" spans="2:14" x14ac:dyDescent="0.25">
      <c r="B14">
        <v>0</v>
      </c>
      <c r="C14">
        <v>4</v>
      </c>
      <c r="D14">
        <f>C14-2</f>
        <v>2</v>
      </c>
      <c r="E14">
        <v>17</v>
      </c>
      <c r="F14">
        <v>14</v>
      </c>
      <c r="G14">
        <v>26</v>
      </c>
      <c r="H14">
        <v>20</v>
      </c>
      <c r="I14">
        <v>42</v>
      </c>
      <c r="J14">
        <v>30</v>
      </c>
      <c r="K14">
        <v>55</v>
      </c>
      <c r="L14">
        <v>50</v>
      </c>
      <c r="M14">
        <v>68</v>
      </c>
      <c r="N14">
        <v>50</v>
      </c>
    </row>
    <row r="15" spans="2:14" x14ac:dyDescent="0.25">
      <c r="B15">
        <v>0.05</v>
      </c>
      <c r="C15">
        <v>4</v>
      </c>
      <c r="D15">
        <v>2.2999999999999998</v>
      </c>
      <c r="E15">
        <v>17</v>
      </c>
      <c r="F15">
        <v>15</v>
      </c>
      <c r="G15">
        <v>26</v>
      </c>
      <c r="H15">
        <v>22</v>
      </c>
      <c r="I15">
        <v>42</v>
      </c>
      <c r="J15">
        <v>32</v>
      </c>
      <c r="K15">
        <v>55</v>
      </c>
      <c r="L15">
        <v>52</v>
      </c>
      <c r="M15">
        <v>68</v>
      </c>
      <c r="N15">
        <v>55</v>
      </c>
    </row>
    <row r="16" spans="2:14" x14ac:dyDescent="0.25">
      <c r="B16">
        <v>0.1</v>
      </c>
      <c r="C16">
        <v>4</v>
      </c>
      <c r="D16">
        <v>2.5</v>
      </c>
      <c r="E16">
        <v>17</v>
      </c>
      <c r="F16">
        <v>16</v>
      </c>
      <c r="G16">
        <v>26</v>
      </c>
      <c r="H16">
        <v>23</v>
      </c>
      <c r="I16">
        <v>42</v>
      </c>
      <c r="J16">
        <v>34</v>
      </c>
      <c r="K16">
        <v>55</v>
      </c>
      <c r="L16">
        <v>53</v>
      </c>
      <c r="M16">
        <v>68</v>
      </c>
      <c r="N16">
        <v>58</v>
      </c>
    </row>
    <row r="17" spans="2:14" x14ac:dyDescent="0.25">
      <c r="B17">
        <v>0.15</v>
      </c>
      <c r="C17">
        <v>4</v>
      </c>
      <c r="D17">
        <v>2.7</v>
      </c>
      <c r="E17">
        <v>17</v>
      </c>
      <c r="F17">
        <v>17</v>
      </c>
      <c r="G17">
        <v>26</v>
      </c>
      <c r="H17">
        <v>24</v>
      </c>
      <c r="I17">
        <v>42</v>
      </c>
      <c r="J17">
        <v>35</v>
      </c>
      <c r="K17">
        <v>55</v>
      </c>
      <c r="L17">
        <v>53</v>
      </c>
      <c r="M17">
        <v>68</v>
      </c>
      <c r="N17">
        <v>60</v>
      </c>
    </row>
    <row r="18" spans="2:14" x14ac:dyDescent="0.25">
      <c r="B18">
        <v>0.2</v>
      </c>
      <c r="C18">
        <v>4</v>
      </c>
      <c r="D18">
        <v>3</v>
      </c>
      <c r="E18">
        <v>17</v>
      </c>
      <c r="F18">
        <v>18</v>
      </c>
      <c r="G18">
        <v>26</v>
      </c>
      <c r="H18">
        <v>25</v>
      </c>
      <c r="I18">
        <v>42</v>
      </c>
      <c r="J18">
        <v>36</v>
      </c>
      <c r="K18">
        <v>55</v>
      </c>
      <c r="L18">
        <v>53.3</v>
      </c>
      <c r="M18">
        <v>68</v>
      </c>
      <c r="N18">
        <v>62</v>
      </c>
    </row>
    <row r="19" spans="2:14" x14ac:dyDescent="0.25">
      <c r="B19">
        <v>0.25</v>
      </c>
      <c r="C19">
        <v>4</v>
      </c>
      <c r="D19">
        <v>3.1</v>
      </c>
      <c r="E19">
        <v>17</v>
      </c>
      <c r="F19">
        <v>19</v>
      </c>
      <c r="G19">
        <v>26</v>
      </c>
      <c r="H19">
        <v>26</v>
      </c>
      <c r="I19">
        <v>42</v>
      </c>
      <c r="J19">
        <v>37</v>
      </c>
      <c r="K19">
        <v>55</v>
      </c>
      <c r="L19">
        <v>53.6</v>
      </c>
      <c r="M19">
        <v>68</v>
      </c>
      <c r="N19">
        <v>64</v>
      </c>
    </row>
    <row r="20" spans="2:14" x14ac:dyDescent="0.25">
      <c r="B20">
        <v>0.3</v>
      </c>
      <c r="C20">
        <v>4</v>
      </c>
      <c r="D20">
        <v>3.4</v>
      </c>
      <c r="E20">
        <v>17</v>
      </c>
      <c r="F20">
        <v>20</v>
      </c>
      <c r="G20">
        <v>26</v>
      </c>
      <c r="H20">
        <v>26</v>
      </c>
      <c r="I20">
        <v>42</v>
      </c>
      <c r="J20">
        <v>38</v>
      </c>
      <c r="K20">
        <v>55</v>
      </c>
      <c r="L20">
        <v>54</v>
      </c>
      <c r="M20">
        <v>68</v>
      </c>
      <c r="N20">
        <v>66</v>
      </c>
    </row>
    <row r="21" spans="2:14" x14ac:dyDescent="0.25">
      <c r="B21">
        <v>0.35</v>
      </c>
      <c r="C21">
        <v>4</v>
      </c>
      <c r="D21">
        <v>3.5</v>
      </c>
      <c r="E21">
        <v>17</v>
      </c>
      <c r="F21">
        <v>20.5</v>
      </c>
      <c r="G21">
        <v>26</v>
      </c>
      <c r="H21">
        <v>26</v>
      </c>
      <c r="I21">
        <v>42</v>
      </c>
      <c r="J21">
        <v>39</v>
      </c>
      <c r="K21">
        <v>55</v>
      </c>
      <c r="L21">
        <v>54.5</v>
      </c>
      <c r="M21">
        <v>68</v>
      </c>
      <c r="N21">
        <v>67</v>
      </c>
    </row>
    <row r="22" spans="2:14" x14ac:dyDescent="0.25">
      <c r="B22">
        <v>0.4</v>
      </c>
      <c r="C22">
        <v>4</v>
      </c>
      <c r="D22">
        <v>4</v>
      </c>
      <c r="E22">
        <v>17</v>
      </c>
      <c r="F22">
        <v>21</v>
      </c>
      <c r="G22">
        <v>26</v>
      </c>
      <c r="H22">
        <v>26</v>
      </c>
      <c r="I22">
        <v>42</v>
      </c>
      <c r="J22">
        <v>39.5</v>
      </c>
      <c r="K22">
        <v>55</v>
      </c>
      <c r="L22">
        <v>55</v>
      </c>
      <c r="M22">
        <v>68</v>
      </c>
      <c r="N22">
        <v>68</v>
      </c>
    </row>
    <row r="23" spans="2:14" x14ac:dyDescent="0.25">
      <c r="B23">
        <v>0.45</v>
      </c>
      <c r="C23">
        <v>4</v>
      </c>
      <c r="D23">
        <v>4</v>
      </c>
      <c r="E23">
        <v>17</v>
      </c>
      <c r="F23">
        <v>21.2</v>
      </c>
      <c r="G23">
        <v>26</v>
      </c>
      <c r="H23">
        <v>26</v>
      </c>
      <c r="I23">
        <v>42</v>
      </c>
      <c r="J23">
        <v>40</v>
      </c>
      <c r="K23">
        <v>55</v>
      </c>
      <c r="L23">
        <v>55</v>
      </c>
      <c r="M23">
        <v>68</v>
      </c>
      <c r="N23">
        <v>68</v>
      </c>
    </row>
    <row r="24" spans="2:14" x14ac:dyDescent="0.25">
      <c r="B24">
        <v>0.5</v>
      </c>
      <c r="C24">
        <v>4</v>
      </c>
      <c r="D24">
        <v>4</v>
      </c>
      <c r="E24">
        <v>17</v>
      </c>
      <c r="F24">
        <v>21.3</v>
      </c>
      <c r="G24">
        <v>26</v>
      </c>
      <c r="H24">
        <v>26.2</v>
      </c>
      <c r="I24">
        <v>42</v>
      </c>
      <c r="J24">
        <v>40.5</v>
      </c>
      <c r="K24">
        <v>55</v>
      </c>
      <c r="L24">
        <v>55</v>
      </c>
      <c r="M24">
        <v>68</v>
      </c>
      <c r="N24">
        <v>69</v>
      </c>
    </row>
    <row r="25" spans="2:14" x14ac:dyDescent="0.25">
      <c r="B25">
        <v>0.55000000000000004</v>
      </c>
      <c r="C25">
        <v>4</v>
      </c>
      <c r="D25">
        <v>4</v>
      </c>
      <c r="E25">
        <v>17</v>
      </c>
      <c r="F25">
        <v>21.3</v>
      </c>
      <c r="G25">
        <v>26</v>
      </c>
      <c r="H25">
        <v>26.4</v>
      </c>
      <c r="I25">
        <v>42</v>
      </c>
      <c r="J25">
        <v>41</v>
      </c>
      <c r="K25">
        <v>55</v>
      </c>
      <c r="L25">
        <v>55</v>
      </c>
      <c r="M25">
        <v>68</v>
      </c>
      <c r="N25">
        <v>70</v>
      </c>
    </row>
    <row r="26" spans="2:14" x14ac:dyDescent="0.25">
      <c r="B26">
        <v>0.6</v>
      </c>
      <c r="C26">
        <v>4</v>
      </c>
      <c r="D26">
        <v>4.5</v>
      </c>
      <c r="E26">
        <v>17</v>
      </c>
      <c r="F26">
        <v>21.3</v>
      </c>
      <c r="G26">
        <v>26</v>
      </c>
      <c r="H26">
        <v>26.6</v>
      </c>
      <c r="I26">
        <v>42</v>
      </c>
      <c r="J26">
        <v>41.5</v>
      </c>
      <c r="K26">
        <v>55</v>
      </c>
      <c r="L26">
        <v>55</v>
      </c>
      <c r="M26">
        <v>68</v>
      </c>
      <c r="N26">
        <v>72</v>
      </c>
    </row>
    <row r="27" spans="2:14" x14ac:dyDescent="0.25">
      <c r="B27">
        <v>0.65</v>
      </c>
      <c r="C27">
        <v>4</v>
      </c>
      <c r="D27">
        <v>5</v>
      </c>
      <c r="E27">
        <v>17</v>
      </c>
      <c r="F27">
        <v>21.3</v>
      </c>
      <c r="G27">
        <v>26</v>
      </c>
      <c r="H27">
        <v>26.8</v>
      </c>
      <c r="I27">
        <v>42</v>
      </c>
      <c r="J27">
        <v>42</v>
      </c>
      <c r="K27">
        <v>55</v>
      </c>
      <c r="L27">
        <v>55.5</v>
      </c>
      <c r="M27">
        <v>68</v>
      </c>
      <c r="N27">
        <v>74</v>
      </c>
    </row>
    <row r="28" spans="2:14" x14ac:dyDescent="0.25">
      <c r="B28">
        <v>0.7</v>
      </c>
      <c r="C28">
        <v>4</v>
      </c>
      <c r="D28">
        <v>5.5</v>
      </c>
      <c r="E28">
        <v>17</v>
      </c>
      <c r="F28">
        <v>22</v>
      </c>
      <c r="G28">
        <v>26</v>
      </c>
      <c r="H28">
        <v>27</v>
      </c>
      <c r="I28">
        <v>42</v>
      </c>
      <c r="J28">
        <v>42</v>
      </c>
      <c r="K28">
        <v>55</v>
      </c>
      <c r="L28">
        <v>56</v>
      </c>
      <c r="M28">
        <v>68</v>
      </c>
      <c r="N28">
        <v>77</v>
      </c>
    </row>
    <row r="29" spans="2:14" x14ac:dyDescent="0.25">
      <c r="B29">
        <v>0.75</v>
      </c>
      <c r="C29">
        <v>4</v>
      </c>
      <c r="D29">
        <v>6</v>
      </c>
      <c r="E29">
        <v>17</v>
      </c>
      <c r="F29">
        <v>23</v>
      </c>
      <c r="G29">
        <v>26</v>
      </c>
      <c r="H29">
        <v>27.5</v>
      </c>
      <c r="I29">
        <v>42</v>
      </c>
      <c r="J29">
        <v>42</v>
      </c>
      <c r="K29">
        <v>55</v>
      </c>
      <c r="L29">
        <v>56.5</v>
      </c>
      <c r="M29">
        <v>68</v>
      </c>
      <c r="N29">
        <v>79</v>
      </c>
    </row>
    <row r="30" spans="2:14" x14ac:dyDescent="0.25">
      <c r="B30">
        <v>0.8</v>
      </c>
      <c r="C30">
        <v>4</v>
      </c>
      <c r="D30">
        <v>6.5</v>
      </c>
      <c r="E30">
        <v>17</v>
      </c>
      <c r="F30">
        <v>24</v>
      </c>
      <c r="G30">
        <v>26</v>
      </c>
      <c r="H30">
        <v>28</v>
      </c>
      <c r="I30">
        <v>42</v>
      </c>
      <c r="J30">
        <v>42.5</v>
      </c>
      <c r="K30">
        <v>55</v>
      </c>
      <c r="L30">
        <v>57</v>
      </c>
      <c r="M30">
        <v>68</v>
      </c>
      <c r="N30">
        <v>80</v>
      </c>
    </row>
    <row r="31" spans="2:14" x14ac:dyDescent="0.25">
      <c r="B31">
        <v>0.85</v>
      </c>
      <c r="C31">
        <v>4</v>
      </c>
      <c r="D31">
        <v>7</v>
      </c>
      <c r="E31">
        <v>17</v>
      </c>
      <c r="F31">
        <v>25</v>
      </c>
      <c r="G31">
        <v>26</v>
      </c>
      <c r="H31">
        <v>28.5</v>
      </c>
      <c r="I31">
        <v>42</v>
      </c>
      <c r="J31">
        <v>43</v>
      </c>
      <c r="K31">
        <v>55</v>
      </c>
      <c r="L31">
        <v>57.5</v>
      </c>
      <c r="M31">
        <v>68</v>
      </c>
      <c r="N31">
        <v>82</v>
      </c>
    </row>
    <row r="32" spans="2:14" x14ac:dyDescent="0.25">
      <c r="B32">
        <v>0.9</v>
      </c>
      <c r="C32">
        <v>4</v>
      </c>
      <c r="D32">
        <v>8</v>
      </c>
      <c r="E32">
        <v>17</v>
      </c>
      <c r="F32">
        <v>26</v>
      </c>
      <c r="G32">
        <v>26</v>
      </c>
      <c r="H32">
        <v>30</v>
      </c>
      <c r="I32">
        <v>42</v>
      </c>
      <c r="J32">
        <v>44</v>
      </c>
      <c r="K32">
        <v>55</v>
      </c>
      <c r="L32">
        <v>58</v>
      </c>
      <c r="M32">
        <v>68</v>
      </c>
      <c r="N32">
        <v>84</v>
      </c>
    </row>
    <row r="33" spans="2:14" x14ac:dyDescent="0.25">
      <c r="B33">
        <v>0.95</v>
      </c>
      <c r="C33">
        <v>4</v>
      </c>
      <c r="D33">
        <v>9</v>
      </c>
      <c r="E33">
        <v>17</v>
      </c>
      <c r="F33">
        <v>28</v>
      </c>
      <c r="G33">
        <v>26</v>
      </c>
      <c r="H33">
        <v>31</v>
      </c>
      <c r="I33">
        <v>42</v>
      </c>
      <c r="J33">
        <v>45</v>
      </c>
      <c r="K33">
        <v>55</v>
      </c>
      <c r="L33">
        <v>59</v>
      </c>
      <c r="M33">
        <v>68</v>
      </c>
      <c r="N33">
        <v>86</v>
      </c>
    </row>
    <row r="34" spans="2:14" x14ac:dyDescent="0.25">
      <c r="B34">
        <v>1</v>
      </c>
      <c r="C34">
        <v>4</v>
      </c>
      <c r="D34">
        <v>12</v>
      </c>
      <c r="E34">
        <v>17</v>
      </c>
      <c r="F34">
        <v>30</v>
      </c>
      <c r="G34">
        <v>26</v>
      </c>
      <c r="H34">
        <v>33</v>
      </c>
      <c r="I34">
        <v>42</v>
      </c>
      <c r="J34">
        <v>48</v>
      </c>
      <c r="K34">
        <v>55</v>
      </c>
      <c r="L34">
        <v>60</v>
      </c>
      <c r="M34">
        <v>68</v>
      </c>
      <c r="N34">
        <v>88</v>
      </c>
    </row>
  </sheetData>
  <pageMargins left="0.7" right="0.7" top="0.75" bottom="0.75" header="0.3" footer="0.3"/>
  <pageSetup paperSize="9" orientation="portrait" r:id="rId1"/>
  <headerFooter>
    <oddHeader>&amp;C&amp;"arial,Bold"&amp;14NOT PROTECTIVELY MARKED</oddHeader>
    <oddFooter>&amp;C&amp;"arial,Bold"&amp;14NOT PROTECTIVELY MARKED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P14" sqref="P14"/>
    </sheetView>
  </sheetViews>
  <sheetFormatPr defaultRowHeight="15" x14ac:dyDescent="0.25"/>
  <sheetData>
    <row r="3" spans="2:7" x14ac:dyDescent="0.25">
      <c r="B3" t="s">
        <v>34</v>
      </c>
      <c r="C3" t="s">
        <v>35</v>
      </c>
      <c r="D3" t="s">
        <v>36</v>
      </c>
      <c r="E3" t="s">
        <v>37</v>
      </c>
    </row>
    <row r="4" spans="2:7" x14ac:dyDescent="0.25">
      <c r="B4" t="s">
        <v>38</v>
      </c>
      <c r="C4">
        <f>F4/10</f>
        <v>-0.2</v>
      </c>
      <c r="D4">
        <f>G4/10</f>
        <v>0.8</v>
      </c>
      <c r="E4">
        <f>D4-C4</f>
        <v>1</v>
      </c>
      <c r="F4">
        <v>-2</v>
      </c>
      <c r="G4">
        <v>8</v>
      </c>
    </row>
    <row r="5" spans="2:7" x14ac:dyDescent="0.25">
      <c r="B5" t="s">
        <v>39</v>
      </c>
      <c r="C5">
        <f t="shared" ref="C5:D10" si="0">F5/10</f>
        <v>-0.15</v>
      </c>
      <c r="D5">
        <f t="shared" si="0"/>
        <v>0.75</v>
      </c>
      <c r="E5">
        <f t="shared" ref="E5:E10" si="1">D5-C5</f>
        <v>0.9</v>
      </c>
      <c r="F5">
        <v>-1.5</v>
      </c>
      <c r="G5">
        <v>7.5</v>
      </c>
    </row>
    <row r="6" spans="2:7" x14ac:dyDescent="0.25">
      <c r="B6" t="s">
        <v>40</v>
      </c>
      <c r="C6">
        <f t="shared" si="0"/>
        <v>-0.4</v>
      </c>
      <c r="D6">
        <f t="shared" si="0"/>
        <v>0.5</v>
      </c>
      <c r="E6">
        <f t="shared" si="1"/>
        <v>0.9</v>
      </c>
      <c r="F6">
        <v>-4</v>
      </c>
      <c r="G6">
        <v>5</v>
      </c>
    </row>
    <row r="7" spans="2:7" x14ac:dyDescent="0.25">
      <c r="B7" t="s">
        <v>41</v>
      </c>
      <c r="C7">
        <f t="shared" si="0"/>
        <v>-0.05</v>
      </c>
      <c r="D7">
        <f t="shared" si="0"/>
        <v>0.75</v>
      </c>
      <c r="E7">
        <f t="shared" si="1"/>
        <v>0.8</v>
      </c>
      <c r="F7">
        <v>-0.5</v>
      </c>
      <c r="G7">
        <v>7.5</v>
      </c>
    </row>
    <row r="8" spans="2:7" x14ac:dyDescent="0.25">
      <c r="B8" t="s">
        <v>42</v>
      </c>
      <c r="C8">
        <f t="shared" si="0"/>
        <v>0</v>
      </c>
      <c r="D8">
        <f t="shared" si="0"/>
        <v>0.6</v>
      </c>
      <c r="E8">
        <f t="shared" si="1"/>
        <v>0.6</v>
      </c>
      <c r="F8">
        <v>0</v>
      </c>
      <c r="G8">
        <v>6</v>
      </c>
    </row>
    <row r="9" spans="2:7" x14ac:dyDescent="0.25">
      <c r="B9" t="s">
        <v>43</v>
      </c>
      <c r="C9">
        <f t="shared" si="0"/>
        <v>-0.2</v>
      </c>
      <c r="D9">
        <f t="shared" si="0"/>
        <v>0.3</v>
      </c>
      <c r="E9">
        <f t="shared" si="1"/>
        <v>0.5</v>
      </c>
      <c r="F9">
        <v>-2</v>
      </c>
      <c r="G9">
        <v>3</v>
      </c>
    </row>
    <row r="10" spans="2:7" x14ac:dyDescent="0.25">
      <c r="B10" t="s">
        <v>44</v>
      </c>
      <c r="C10">
        <f t="shared" si="0"/>
        <v>-0.3</v>
      </c>
      <c r="D10">
        <f t="shared" si="0"/>
        <v>0</v>
      </c>
      <c r="E10">
        <f t="shared" si="1"/>
        <v>0.3</v>
      </c>
      <c r="F10">
        <v>-3</v>
      </c>
      <c r="G10">
        <v>0</v>
      </c>
    </row>
  </sheetData>
  <pageMargins left="0.7" right="0.7" top="0.75" bottom="0.75" header="0.3" footer="0.3"/>
  <pageSetup paperSize="9" orientation="portrait" r:id="rId1"/>
  <headerFooter>
    <oddHeader>&amp;C&amp;"arial,Bold"&amp;14NOT PROTECTIVELY MARKED</oddHeader>
    <oddFooter>&amp;C&amp;"arial,Bold"&amp;14NOT PROTECTIVELY MARKED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Dependence Calcs</vt:lpstr>
      <vt:lpstr>Sensitivity Diagram</vt:lpstr>
      <vt:lpstr>Schedule Sensitivity</vt:lpstr>
      <vt:lpstr>Tornado</vt:lpstr>
      <vt:lpstr>Dependence Fig</vt:lpstr>
      <vt:lpstr>Sensitivity - Figure</vt:lpstr>
      <vt:lpstr>Sched Fig</vt:lpstr>
      <vt:lpstr>TornadoFig</vt:lpstr>
    </vt:vector>
  </TitlesOfParts>
  <Company>Horizon Nuclear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</dc:creator>
  <cp:lastModifiedBy>Tom</cp:lastModifiedBy>
  <cp:lastPrinted>2014-04-17T11:00:24Z</cp:lastPrinted>
  <dcterms:created xsi:type="dcterms:W3CDTF">2014-04-17T07:51:54Z</dcterms:created>
  <dcterms:modified xsi:type="dcterms:W3CDTF">2014-04-17T19:24:47Z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93a69c9d-6cdf-4506-aa09-5c0eba7c7b61</vt:lpwstr>
  </property>
  <property fmtid="{D5CDD505-2E9C-101B-9397-08002B2CF9AE}" pid="3" name="HorizonClassification">
    <vt:lpwstr>NOT PROTECTIVELY MARKED</vt:lpwstr>
  </property>
</Properties>
</file>