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Kinematics Paper/"/>
    </mc:Choice>
  </mc:AlternateContent>
  <xr:revisionPtr revIDLastSave="0" documentId="13_ncr:1_{9D5D2968-5A54-0A43-BD08-7185A4FB0910}" xr6:coauthVersionLast="36" xr6:coauthVersionMax="36" xr10:uidLastSave="{00000000-0000-0000-0000-000000000000}"/>
  <bookViews>
    <workbookView xWindow="9440" yWindow="4160" windowWidth="44880" windowHeight="21440" activeTab="4" xr2:uid="{8D52B1B7-0D08-F745-9730-4495C0D3D3BE}"/>
  </bookViews>
  <sheets>
    <sheet name="Dendrelaphis Stats Results" sheetId="1" r:id="rId1"/>
    <sheet name="Chrysopelea Stats Results" sheetId="2" r:id="rId2"/>
    <sheet name="Comparison" sheetId="3" r:id="rId3"/>
    <sheet name="Rounded Dendrelaphis" sheetId="4" r:id="rId4"/>
    <sheet name="Rounded Chrysopelea" sheetId="5" r:id="rId5"/>
    <sheet name="rounded comparison" sheetId="6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2" i="6"/>
  <c r="J7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I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G2" i="5"/>
  <c r="H2" i="5"/>
  <c r="F2" i="5"/>
  <c r="B2" i="5"/>
  <c r="B3" i="5"/>
  <c r="B4" i="5"/>
  <c r="B5" i="5"/>
  <c r="B6" i="5"/>
  <c r="B7" i="5"/>
  <c r="B8" i="5"/>
  <c r="B9" i="5"/>
  <c r="B10" i="5"/>
  <c r="D2" i="5"/>
  <c r="D3" i="5"/>
  <c r="D4" i="5"/>
  <c r="D5" i="5"/>
  <c r="D6" i="5"/>
  <c r="D7" i="5"/>
  <c r="D8" i="5"/>
  <c r="D9" i="5"/>
  <c r="D10" i="5"/>
  <c r="C3" i="5"/>
  <c r="C4" i="5"/>
  <c r="C5" i="5"/>
  <c r="C6" i="5"/>
  <c r="C7" i="5"/>
  <c r="C8" i="5"/>
  <c r="C9" i="5"/>
  <c r="C10" i="5"/>
  <c r="C2" i="5"/>
  <c r="L3" i="4"/>
  <c r="M3" i="4"/>
  <c r="N3" i="4"/>
  <c r="L4" i="4"/>
  <c r="M4" i="4"/>
  <c r="N4" i="4"/>
  <c r="L5" i="4"/>
  <c r="M5" i="4"/>
  <c r="L6" i="4"/>
  <c r="M6" i="4"/>
  <c r="L7" i="4"/>
  <c r="M7" i="4"/>
  <c r="L8" i="4"/>
  <c r="M8" i="4"/>
  <c r="N8" i="4"/>
  <c r="L9" i="4"/>
  <c r="M9" i="4"/>
  <c r="L10" i="4"/>
  <c r="M10" i="4"/>
  <c r="N10" i="4"/>
  <c r="M2" i="4"/>
  <c r="H4" i="4"/>
  <c r="B2" i="4"/>
  <c r="E2" i="6" l="1"/>
  <c r="J3" i="4"/>
  <c r="K3" i="4"/>
  <c r="J4" i="4"/>
  <c r="K4" i="4"/>
  <c r="J5" i="4"/>
  <c r="K5" i="4"/>
  <c r="J6" i="4"/>
  <c r="K6" i="4"/>
  <c r="J7" i="4"/>
  <c r="K7" i="4"/>
  <c r="J8" i="4"/>
  <c r="K8" i="4"/>
  <c r="E8" i="6"/>
  <c r="J9" i="4"/>
  <c r="K9" i="4"/>
  <c r="J10" i="4"/>
  <c r="K10" i="4"/>
  <c r="K2" i="4"/>
  <c r="L2" i="4"/>
  <c r="J2" i="4"/>
  <c r="E3" i="6"/>
  <c r="E2" i="2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E6" i="4" s="1"/>
  <c r="D6" i="6" s="1"/>
  <c r="B6" i="4"/>
  <c r="D5" i="4"/>
  <c r="C5" i="4"/>
  <c r="B5" i="4"/>
  <c r="D4" i="4"/>
  <c r="C4" i="4"/>
  <c r="E4" i="4" s="1"/>
  <c r="D4" i="6" s="1"/>
  <c r="B4" i="4"/>
  <c r="D3" i="4"/>
  <c r="C3" i="4"/>
  <c r="B3" i="4"/>
  <c r="C2" i="4"/>
  <c r="D2" i="4"/>
  <c r="E3" i="5"/>
  <c r="E4" i="5"/>
  <c r="E5" i="5"/>
  <c r="E8" i="5"/>
  <c r="E2" i="5"/>
  <c r="E7" i="5"/>
  <c r="H2" i="4"/>
  <c r="I2" i="4" s="1"/>
  <c r="H3" i="4"/>
  <c r="H5" i="4"/>
  <c r="H6" i="4"/>
  <c r="H7" i="4"/>
  <c r="H8" i="4"/>
  <c r="H9" i="4"/>
  <c r="H10" i="4"/>
  <c r="I10" i="4" s="1"/>
  <c r="G2" i="4"/>
  <c r="G3" i="4"/>
  <c r="G4" i="4"/>
  <c r="G5" i="4"/>
  <c r="G6" i="4"/>
  <c r="G7" i="4"/>
  <c r="G8" i="4"/>
  <c r="I8" i="4" s="1"/>
  <c r="G9" i="4"/>
  <c r="G10" i="4"/>
  <c r="F4" i="4"/>
  <c r="F5" i="4"/>
  <c r="F6" i="4"/>
  <c r="F7" i="4"/>
  <c r="F8" i="4"/>
  <c r="F9" i="4"/>
  <c r="F10" i="4"/>
  <c r="F2" i="4"/>
  <c r="F3" i="4"/>
  <c r="I3" i="4"/>
  <c r="I6" i="4"/>
  <c r="E3" i="4"/>
  <c r="D3" i="6" s="1"/>
  <c r="E7" i="4"/>
  <c r="D7" i="6" s="1"/>
  <c r="E2" i="1"/>
  <c r="C2" i="3" s="1"/>
  <c r="D3" i="3"/>
  <c r="D4" i="3"/>
  <c r="D5" i="3"/>
  <c r="D6" i="3"/>
  <c r="D7" i="3"/>
  <c r="D8" i="3"/>
  <c r="D9" i="3"/>
  <c r="D10" i="3"/>
  <c r="D2" i="3"/>
  <c r="B2" i="3"/>
  <c r="B3" i="3"/>
  <c r="B4" i="3"/>
  <c r="B5" i="3"/>
  <c r="B6" i="3"/>
  <c r="B7" i="3"/>
  <c r="B8" i="3"/>
  <c r="B9" i="3"/>
  <c r="B10" i="3"/>
  <c r="C3" i="3"/>
  <c r="C4" i="3"/>
  <c r="C6" i="3"/>
  <c r="C10" i="3"/>
  <c r="E7" i="2"/>
  <c r="E3" i="2"/>
  <c r="E4" i="2"/>
  <c r="E5" i="2"/>
  <c r="E6" i="2"/>
  <c r="E8" i="2"/>
  <c r="E9" i="2"/>
  <c r="E10" i="2"/>
  <c r="I3" i="1"/>
  <c r="I4" i="1"/>
  <c r="I5" i="1"/>
  <c r="I6" i="1"/>
  <c r="I7" i="1"/>
  <c r="I8" i="1"/>
  <c r="I9" i="1"/>
  <c r="I10" i="1"/>
  <c r="I2" i="1"/>
  <c r="E10" i="1"/>
  <c r="E3" i="1"/>
  <c r="E4" i="1"/>
  <c r="E5" i="1"/>
  <c r="C5" i="3" s="1"/>
  <c r="E6" i="1"/>
  <c r="E7" i="1"/>
  <c r="C7" i="3" s="1"/>
  <c r="E8" i="1"/>
  <c r="C8" i="3" s="1"/>
  <c r="E9" i="1"/>
  <c r="C9" i="3" s="1"/>
  <c r="E9" i="5" l="1"/>
  <c r="E6" i="5"/>
  <c r="C7" i="6"/>
  <c r="C4" i="6"/>
  <c r="B3" i="6"/>
  <c r="C3" i="6"/>
  <c r="B8" i="6"/>
  <c r="C6" i="6"/>
  <c r="B7" i="6"/>
  <c r="C10" i="6"/>
  <c r="E10" i="5"/>
  <c r="C5" i="6"/>
  <c r="C9" i="6"/>
  <c r="E10" i="4"/>
  <c r="D10" i="6" s="1"/>
  <c r="C8" i="6"/>
  <c r="E8" i="4"/>
  <c r="D8" i="6" s="1"/>
  <c r="I7" i="4"/>
  <c r="B6" i="6"/>
  <c r="B4" i="6"/>
  <c r="E4" i="6"/>
  <c r="C2" i="6"/>
  <c r="E2" i="4"/>
  <c r="D2" i="6" s="1"/>
  <c r="B2" i="6"/>
  <c r="I4" i="4"/>
  <c r="E5" i="4"/>
  <c r="D5" i="6" s="1"/>
  <c r="E9" i="4"/>
  <c r="D9" i="6" s="1"/>
  <c r="B10" i="6"/>
  <c r="B9" i="6"/>
  <c r="B5" i="6"/>
  <c r="E7" i="6"/>
  <c r="E9" i="6"/>
  <c r="E10" i="6"/>
  <c r="E6" i="6"/>
  <c r="E5" i="6"/>
  <c r="I9" i="4"/>
  <c r="I5" i="4"/>
</calcChain>
</file>

<file path=xl/sharedStrings.xml><?xml version="1.0" encoding="utf-8"?>
<sst xmlns="http://schemas.openxmlformats.org/spreadsheetml/2006/main" count="150" uniqueCount="44">
  <si>
    <t>Dependent variable</t>
  </si>
  <si>
    <t>95 CI Low</t>
  </si>
  <si>
    <t>95 CI high</t>
  </si>
  <si>
    <t>Intercept</t>
  </si>
  <si>
    <t>Landing speed</t>
  </si>
  <si>
    <t>Loop depth</t>
  </si>
  <si>
    <t>Z position, AF</t>
  </si>
  <si>
    <t>Gap size effect</t>
  </si>
  <si>
    <t>Body size effect</t>
  </si>
  <si>
    <t>(starred models incorporate random slopes)</t>
  </si>
  <si>
    <t>Max speed</t>
  </si>
  <si>
    <t>Average speed*</t>
  </si>
  <si>
    <t>Vertical variation*</t>
  </si>
  <si>
    <t>Horizontal variation</t>
  </si>
  <si>
    <t>Arc Height</t>
  </si>
  <si>
    <t>Arc Height*</t>
  </si>
  <si>
    <t>Z position, Max</t>
  </si>
  <si>
    <t>Z position, Max*</t>
  </si>
  <si>
    <t>Significant?</t>
  </si>
  <si>
    <t>Vertical variation</t>
  </si>
  <si>
    <t>Average speed</t>
  </si>
  <si>
    <t>Loop depth*</t>
  </si>
  <si>
    <t>Gap size effect - overlap?</t>
  </si>
  <si>
    <t>Significant in Dendrelaphis?</t>
  </si>
  <si>
    <t>Intercept - overlap?</t>
  </si>
  <si>
    <t>Max diff effect with gs?</t>
  </si>
  <si>
    <t>(round all to correct digits after this)</t>
  </si>
  <si>
    <t>RE Std.  Dev. (gscm_rela)</t>
  </si>
  <si>
    <t>RE Std. Dev. (int)</t>
  </si>
  <si>
    <t>N/A</t>
  </si>
  <si>
    <t>(fix plots and diagnostics before posting R code again)</t>
  </si>
  <si>
    <t>Intercept RE std</t>
  </si>
  <si>
    <t>Gap size RE std</t>
  </si>
  <si>
    <t>Interpretation</t>
  </si>
  <si>
    <t>Between individual differences small compared to fixed effect</t>
  </si>
  <si>
    <t>Between individual differences at small gaps small, response to GS comparable to effect size</t>
  </si>
  <si>
    <t>Between individual differences larger than fixed effects</t>
  </si>
  <si>
    <t>No effects, large individual differences in response to gap size</t>
  </si>
  <si>
    <t>RE - Slope</t>
  </si>
  <si>
    <t>RE - Intercept</t>
  </si>
  <si>
    <t>RE - Int</t>
  </si>
  <si>
    <t>RE Int D-C</t>
  </si>
  <si>
    <t>Between individual differences small compard to gap size effect</t>
  </si>
  <si>
    <t>Individuals responded somewhat differently to gap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</si>
</sst>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20D9-52D4-8341-B65A-EF32C5C4E648}">
  <dimension ref="A1:R20"/>
  <sheetViews>
    <sheetView zoomScale="160" zoomScaleNormal="160" workbookViewId="0">
      <selection activeCell="M1" sqref="M1:N1"/>
    </sheetView>
  </sheetViews>
  <sheetFormatPr baseColWidth="10" defaultRowHeight="16" x14ac:dyDescent="0.2"/>
  <cols>
    <col min="1" max="1" width="20.1640625" customWidth="1"/>
    <col min="2" max="2" width="13.5" bestFit="1" customWidth="1"/>
    <col min="3" max="3" width="9" bestFit="1" customWidth="1"/>
    <col min="6" max="6" width="14.1640625" bestFit="1" customWidth="1"/>
    <col min="15" max="15" width="12" bestFit="1" customWidth="1"/>
  </cols>
  <sheetData>
    <row r="1" spans="1:18" s="2" customFormat="1" x14ac:dyDescent="0.2">
      <c r="A1" s="2" t="s">
        <v>0</v>
      </c>
      <c r="B1" s="2" t="s">
        <v>7</v>
      </c>
      <c r="C1" s="2" t="s">
        <v>1</v>
      </c>
      <c r="D1" s="2" t="s">
        <v>2</v>
      </c>
      <c r="E1" s="2" t="s">
        <v>18</v>
      </c>
      <c r="F1" s="2" t="s">
        <v>8</v>
      </c>
      <c r="G1" s="2" t="s">
        <v>1</v>
      </c>
      <c r="H1" s="2" t="s">
        <v>2</v>
      </c>
      <c r="I1" s="2" t="s">
        <v>18</v>
      </c>
      <c r="J1" s="2" t="s">
        <v>3</v>
      </c>
      <c r="K1" s="2" t="s">
        <v>1</v>
      </c>
      <c r="L1" s="2" t="s">
        <v>2</v>
      </c>
      <c r="M1" s="2" t="s">
        <v>28</v>
      </c>
      <c r="N1" s="2" t="s">
        <v>27</v>
      </c>
    </row>
    <row r="2" spans="1:18" x14ac:dyDescent="0.2">
      <c r="A2" s="7" t="s">
        <v>13</v>
      </c>
      <c r="B2">
        <v>0.33559539999999999</v>
      </c>
      <c r="C2">
        <v>0.1580373816</v>
      </c>
      <c r="D2">
        <v>0.50575946900000002</v>
      </c>
      <c r="E2" t="str">
        <f>IF(NOT(AND(C2&lt;0,D2&gt;0)),"Yes","No")</f>
        <v>Yes</v>
      </c>
      <c r="F2">
        <v>-4.0779999999999999E-4</v>
      </c>
      <c r="G2">
        <v>-1.1705577E-3</v>
      </c>
      <c r="H2">
        <v>3.4221760000000001E-4</v>
      </c>
      <c r="I2" t="str">
        <f>IF(NOT(AND(G2&lt;0,H2&gt;0)),"Yes","No")</f>
        <v>No</v>
      </c>
      <c r="J2">
        <v>4.0987999999999997E-2</v>
      </c>
      <c r="K2">
        <v>-5.7940810000000004E-4</v>
      </c>
      <c r="L2">
        <v>8.1537843799999996E-2</v>
      </c>
      <c r="M2">
        <v>3.9059999999999997E-2</v>
      </c>
      <c r="N2" t="s">
        <v>29</v>
      </c>
    </row>
    <row r="3" spans="1:18" x14ac:dyDescent="0.2">
      <c r="A3" s="7" t="s">
        <v>12</v>
      </c>
      <c r="B3">
        <v>0.65229280000000001</v>
      </c>
      <c r="C3">
        <v>0.32742123400000001</v>
      </c>
      <c r="D3">
        <v>1.0141181480000001</v>
      </c>
      <c r="E3" t="str">
        <f t="shared" ref="E3:E10" si="0">IF(NOT(AND(C3&lt;0,D3&gt;0)),"Yes","No")</f>
        <v>Yes</v>
      </c>
      <c r="F3">
        <v>2.474E-4</v>
      </c>
      <c r="G3">
        <v>-6.0593430000000002E-4</v>
      </c>
      <c r="H3">
        <v>1.1561189999999999E-3</v>
      </c>
      <c r="I3" t="str">
        <f t="shared" ref="I3:I10" si="1">IF(NOT(AND(G3&lt;0,H3&gt;0)),"Yes","No")</f>
        <v>No</v>
      </c>
      <c r="J3">
        <v>-3.8560000000000001E-3</v>
      </c>
      <c r="K3">
        <v>-6.0714261899999997E-2</v>
      </c>
      <c r="L3">
        <v>4.7661673000000002E-2</v>
      </c>
      <c r="M3">
        <v>5.0610000000000002E-2</v>
      </c>
      <c r="N3">
        <v>0.40189000000000002</v>
      </c>
    </row>
    <row r="4" spans="1:18" x14ac:dyDescent="0.2">
      <c r="A4" t="s">
        <v>11</v>
      </c>
      <c r="B4">
        <v>-8.4780700000000001E-2</v>
      </c>
      <c r="C4">
        <v>-0.41409343199999998</v>
      </c>
      <c r="D4">
        <v>0.27971323149999999</v>
      </c>
      <c r="E4" t="str">
        <f t="shared" si="0"/>
        <v>No</v>
      </c>
      <c r="F4" s="2">
        <v>-1.8335000000000001E-3</v>
      </c>
      <c r="G4">
        <v>-2.8180789999999998E-3</v>
      </c>
      <c r="H4">
        <v>-8.1294630000000004E-4</v>
      </c>
      <c r="I4" t="str">
        <f t="shared" si="1"/>
        <v>Yes</v>
      </c>
      <c r="J4">
        <v>0.2156613</v>
      </c>
      <c r="K4">
        <v>0.14464927</v>
      </c>
      <c r="L4">
        <v>0.28336719059999999</v>
      </c>
      <c r="M4">
        <v>9.1999999999999998E-2</v>
      </c>
      <c r="N4">
        <v>0.44</v>
      </c>
    </row>
    <row r="5" spans="1:18" x14ac:dyDescent="0.2">
      <c r="A5" t="s">
        <v>10</v>
      </c>
      <c r="B5">
        <v>6.3896030000000001</v>
      </c>
      <c r="C5">
        <v>4.9695872569999997</v>
      </c>
      <c r="D5">
        <v>7.8560051299999998</v>
      </c>
      <c r="E5" t="str">
        <f t="shared" si="0"/>
        <v>Yes</v>
      </c>
      <c r="F5">
        <v>4.5789999999999997E-3</v>
      </c>
      <c r="G5">
        <v>-4.0336030000000001E-4</v>
      </c>
      <c r="H5">
        <v>9.8666199999999996E-3</v>
      </c>
      <c r="I5" t="str">
        <f t="shared" si="1"/>
        <v>No</v>
      </c>
      <c r="J5">
        <v>-0.108334</v>
      </c>
      <c r="K5">
        <v>-0.40776049619999999</v>
      </c>
      <c r="L5">
        <v>0.18996458999999999</v>
      </c>
      <c r="M5">
        <v>0.1681</v>
      </c>
      <c r="N5" t="s">
        <v>29</v>
      </c>
    </row>
    <row r="6" spans="1:18" x14ac:dyDescent="0.2">
      <c r="A6" t="s">
        <v>4</v>
      </c>
      <c r="B6">
        <v>4.6883540000000004</v>
      </c>
      <c r="C6">
        <v>3.4576451502999999</v>
      </c>
      <c r="D6">
        <v>5.9524430849999996</v>
      </c>
      <c r="E6" t="str">
        <f t="shared" si="0"/>
        <v>Yes</v>
      </c>
      <c r="F6">
        <v>4.6860000000000001E-3</v>
      </c>
      <c r="G6">
        <v>3.9514809999999999E-4</v>
      </c>
      <c r="H6">
        <v>9.179899E-3</v>
      </c>
      <c r="I6" t="str">
        <f t="shared" si="1"/>
        <v>Yes</v>
      </c>
      <c r="J6">
        <v>2.8879999999999999E-2</v>
      </c>
      <c r="K6">
        <v>-0.23042717909999999</v>
      </c>
      <c r="L6">
        <v>0.28543396799999998</v>
      </c>
      <c r="M6">
        <v>0.13800000000000001</v>
      </c>
      <c r="N6" t="s">
        <v>29</v>
      </c>
    </row>
    <row r="7" spans="1:18" x14ac:dyDescent="0.2">
      <c r="A7" t="s">
        <v>5</v>
      </c>
      <c r="B7" s="1">
        <v>0.32129999999999997</v>
      </c>
      <c r="C7" s="1">
        <v>0.1755353412</v>
      </c>
      <c r="D7" s="1">
        <v>0.46996807759999998</v>
      </c>
      <c r="E7" t="str">
        <f t="shared" si="0"/>
        <v>Yes</v>
      </c>
      <c r="F7" s="1">
        <v>-1.411E-5</v>
      </c>
      <c r="G7" s="1">
        <v>-5.7263530000000004E-4</v>
      </c>
      <c r="H7" s="1">
        <v>5.5774169999999997E-4</v>
      </c>
      <c r="I7" t="str">
        <f t="shared" si="1"/>
        <v>No</v>
      </c>
      <c r="J7" s="1">
        <v>-5.5269999999999998E-3</v>
      </c>
      <c r="K7">
        <v>-3.6387921400000002E-2</v>
      </c>
      <c r="L7">
        <v>2.5294306799999999E-2</v>
      </c>
      <c r="M7">
        <v>2.2880000000000001E-2</v>
      </c>
      <c r="N7" t="s">
        <v>29</v>
      </c>
    </row>
    <row r="8" spans="1:18" x14ac:dyDescent="0.2">
      <c r="A8" t="s">
        <v>15</v>
      </c>
      <c r="B8">
        <v>6.8886500000000003E-2</v>
      </c>
      <c r="C8" s="1">
        <v>-9.2450909600000006E-2</v>
      </c>
      <c r="D8" s="1">
        <v>0.23664809040000001</v>
      </c>
      <c r="E8" t="str">
        <f t="shared" si="0"/>
        <v>No</v>
      </c>
      <c r="F8" s="1">
        <v>-2.9129999999999998E-4</v>
      </c>
      <c r="G8" s="1">
        <v>-6.8495800000000005E-4</v>
      </c>
      <c r="H8" s="1">
        <v>1.0270490000000001E-4</v>
      </c>
      <c r="I8" t="str">
        <f t="shared" si="1"/>
        <v>No</v>
      </c>
      <c r="J8">
        <v>4.0847099999999997E-2</v>
      </c>
      <c r="K8">
        <v>1.47426819E-2</v>
      </c>
      <c r="L8">
        <v>6.5528419199999993E-2</v>
      </c>
      <c r="M8">
        <v>2.0990000000000002E-2</v>
      </c>
      <c r="N8">
        <v>0.19725000000000001</v>
      </c>
      <c r="O8" s="4"/>
      <c r="P8" s="4"/>
      <c r="Q8" s="4"/>
      <c r="R8" s="4"/>
    </row>
    <row r="9" spans="1:18" x14ac:dyDescent="0.2">
      <c r="A9" t="s">
        <v>6</v>
      </c>
      <c r="B9">
        <v>-0.2832306</v>
      </c>
      <c r="C9">
        <v>-0.438600763</v>
      </c>
      <c r="D9" s="1">
        <v>-0.13361629999999999</v>
      </c>
      <c r="E9" t="str">
        <f t="shared" si="0"/>
        <v>Yes</v>
      </c>
      <c r="F9">
        <v>-5.9909999999999998E-4</v>
      </c>
      <c r="G9">
        <v>-1.2789030000000001E-3</v>
      </c>
      <c r="H9" s="1">
        <v>6.6945360000000002E-5</v>
      </c>
      <c r="I9" t="str">
        <f t="shared" si="1"/>
        <v>No</v>
      </c>
      <c r="J9">
        <v>5.5772000000000002E-2</v>
      </c>
      <c r="K9">
        <v>1.8872818999999999E-2</v>
      </c>
      <c r="L9" s="1">
        <v>9.1405109999999998E-2</v>
      </c>
      <c r="M9">
        <v>3.5290000000000002E-2</v>
      </c>
      <c r="N9" t="s">
        <v>29</v>
      </c>
    </row>
    <row r="10" spans="1:18" x14ac:dyDescent="0.2">
      <c r="A10" t="s">
        <v>17</v>
      </c>
      <c r="B10" s="2">
        <v>0.46031699999999998</v>
      </c>
      <c r="C10">
        <v>0.30849569249999997</v>
      </c>
      <c r="D10">
        <v>0.61611020000000005</v>
      </c>
      <c r="E10" t="str">
        <f t="shared" si="0"/>
        <v>Yes</v>
      </c>
      <c r="F10" s="2">
        <v>9.2210000000000002E-4</v>
      </c>
      <c r="G10">
        <v>4.8982819999999995E-4</v>
      </c>
      <c r="H10">
        <v>1.377978E-3</v>
      </c>
      <c r="I10" t="str">
        <f t="shared" si="1"/>
        <v>Yes</v>
      </c>
      <c r="J10">
        <v>-3.3634200000000003E-2</v>
      </c>
      <c r="K10">
        <v>-6.0815476600000001E-2</v>
      </c>
      <c r="L10">
        <v>-7.59401E-3</v>
      </c>
      <c r="M10">
        <v>2.5229999999999999E-2</v>
      </c>
      <c r="N10">
        <v>0.16141</v>
      </c>
    </row>
    <row r="11" spans="1:18" x14ac:dyDescent="0.2">
      <c r="G11" s="1"/>
    </row>
    <row r="13" spans="1:18" x14ac:dyDescent="0.2">
      <c r="A13" t="s">
        <v>9</v>
      </c>
    </row>
    <row r="14" spans="1:18" x14ac:dyDescent="0.2">
      <c r="A14" s="6" t="s">
        <v>26</v>
      </c>
    </row>
    <row r="15" spans="1:18" x14ac:dyDescent="0.2">
      <c r="A15" s="6" t="s">
        <v>30</v>
      </c>
    </row>
    <row r="18" spans="2:8" x14ac:dyDescent="0.2">
      <c r="B18" s="1"/>
      <c r="C18" s="1"/>
      <c r="H18" s="1"/>
    </row>
    <row r="19" spans="2:8" x14ac:dyDescent="0.2">
      <c r="B19" s="1"/>
      <c r="C19" s="1"/>
      <c r="H19" s="1"/>
    </row>
    <row r="20" spans="2:8" x14ac:dyDescent="0.2">
      <c r="B20" s="1"/>
      <c r="C20" s="1"/>
      <c r="H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5874-E696-BE40-8770-C96A58A0D880}">
  <dimension ref="A1:J10"/>
  <sheetViews>
    <sheetView zoomScale="170" zoomScaleNormal="170" workbookViewId="0">
      <selection activeCell="E15" sqref="E15"/>
    </sheetView>
  </sheetViews>
  <sheetFormatPr baseColWidth="10" defaultRowHeight="16" x14ac:dyDescent="0.2"/>
  <cols>
    <col min="1" max="1" width="17.5" bestFit="1" customWidth="1"/>
    <col min="2" max="2" width="13.5" bestFit="1" customWidth="1"/>
  </cols>
  <sheetData>
    <row r="1" spans="1:10" x14ac:dyDescent="0.2">
      <c r="A1" s="2" t="s">
        <v>0</v>
      </c>
      <c r="B1" s="2" t="s">
        <v>7</v>
      </c>
      <c r="C1" s="2" t="s">
        <v>1</v>
      </c>
      <c r="D1" s="2" t="s">
        <v>2</v>
      </c>
      <c r="E1" s="2" t="s">
        <v>18</v>
      </c>
      <c r="F1" s="2" t="s">
        <v>3</v>
      </c>
      <c r="G1" s="2" t="s">
        <v>1</v>
      </c>
      <c r="H1" s="2" t="s">
        <v>2</v>
      </c>
      <c r="I1" s="2" t="s">
        <v>39</v>
      </c>
      <c r="J1" s="2" t="s">
        <v>38</v>
      </c>
    </row>
    <row r="2" spans="1:10" x14ac:dyDescent="0.2">
      <c r="A2" t="s">
        <v>13</v>
      </c>
      <c r="B2">
        <v>0.14718000000000001</v>
      </c>
      <c r="C2">
        <v>5.3210109999999998E-2</v>
      </c>
      <c r="D2">
        <v>0.24210313</v>
      </c>
      <c r="E2" t="str">
        <f>IF(NOT(AND(C2&lt;0,D2&gt;0)),"Yes","No")</f>
        <v>Yes</v>
      </c>
      <c r="F2">
        <v>3.2239999999999998E-2</v>
      </c>
      <c r="G2">
        <v>4.3813699999999999E-3</v>
      </c>
      <c r="H2">
        <v>5.888492E-2</v>
      </c>
      <c r="I2">
        <v>1.1639999999999999E-2</v>
      </c>
      <c r="J2" t="s">
        <v>29</v>
      </c>
    </row>
    <row r="3" spans="1:10" x14ac:dyDescent="0.2">
      <c r="A3" t="s">
        <v>19</v>
      </c>
      <c r="B3">
        <v>0.84435000000000004</v>
      </c>
      <c r="C3">
        <v>0.57051845999999995</v>
      </c>
      <c r="D3">
        <v>1.1283052</v>
      </c>
      <c r="E3" t="str">
        <f t="shared" ref="E3:E10" si="0">IF(NOT(AND(C3&lt;0,D3&gt;0)),"Yes","No")</f>
        <v>Yes</v>
      </c>
      <c r="F3">
        <v>1.017E-2</v>
      </c>
      <c r="G3">
        <v>-8.9167800000000005E-2</v>
      </c>
      <c r="H3">
        <v>0.1090165</v>
      </c>
      <c r="I3">
        <v>8.0640000000000003E-2</v>
      </c>
      <c r="J3" t="s">
        <v>29</v>
      </c>
    </row>
    <row r="4" spans="1:10" x14ac:dyDescent="0.2">
      <c r="A4" t="s">
        <v>20</v>
      </c>
      <c r="B4">
        <v>0.66747999999999996</v>
      </c>
      <c r="C4">
        <v>0.17122209999999999</v>
      </c>
      <c r="D4">
        <v>1.1596105000000001</v>
      </c>
      <c r="E4" t="str">
        <f t="shared" si="0"/>
        <v>Yes</v>
      </c>
      <c r="F4">
        <v>0.25541999999999998</v>
      </c>
      <c r="G4">
        <v>0.10042719999999999</v>
      </c>
      <c r="H4">
        <v>0.40787519999999999</v>
      </c>
      <c r="I4">
        <v>8.5339999999999999E-2</v>
      </c>
    </row>
    <row r="5" spans="1:10" x14ac:dyDescent="0.2">
      <c r="A5" t="s">
        <v>10</v>
      </c>
      <c r="B5">
        <v>7.5726000000000004</v>
      </c>
      <c r="C5">
        <v>6.3509491000000002</v>
      </c>
      <c r="D5">
        <v>8.8426604999999991</v>
      </c>
      <c r="E5" t="str">
        <f t="shared" si="0"/>
        <v>Yes</v>
      </c>
      <c r="F5">
        <v>-0.16569999999999999</v>
      </c>
      <c r="G5">
        <v>-0.51518980000000003</v>
      </c>
      <c r="H5">
        <v>0.16816970000000001</v>
      </c>
      <c r="I5">
        <v>5.2979999999999999E-2</v>
      </c>
    </row>
    <row r="6" spans="1:10" x14ac:dyDescent="0.2">
      <c r="A6" t="s">
        <v>4</v>
      </c>
      <c r="B6">
        <v>7.5221999999999998</v>
      </c>
      <c r="C6">
        <v>6.4149398</v>
      </c>
      <c r="D6">
        <v>8.6746950500000004</v>
      </c>
      <c r="E6" t="str">
        <f t="shared" si="0"/>
        <v>Yes</v>
      </c>
      <c r="F6">
        <v>-0.29239999999999999</v>
      </c>
      <c r="G6">
        <v>-0.60459879999999999</v>
      </c>
      <c r="H6">
        <v>1.9244839999999999E-2</v>
      </c>
      <c r="I6">
        <v>2.8330000000000001E-2</v>
      </c>
    </row>
    <row r="7" spans="1:10" x14ac:dyDescent="0.2">
      <c r="A7" t="s">
        <v>21</v>
      </c>
      <c r="B7">
        <v>0.82984999999999998</v>
      </c>
      <c r="C7">
        <v>0.40764403999999999</v>
      </c>
      <c r="D7">
        <v>1.2799804889999999</v>
      </c>
      <c r="E7" t="str">
        <f t="shared" si="0"/>
        <v>Yes</v>
      </c>
      <c r="F7">
        <v>-6.5759999999999999E-2</v>
      </c>
      <c r="G7">
        <v>-0.17198462</v>
      </c>
      <c r="H7">
        <v>3.2011666000000001E-2</v>
      </c>
      <c r="I7">
        <v>0.11124000000000001</v>
      </c>
      <c r="J7">
        <v>0.50705</v>
      </c>
    </row>
    <row r="8" spans="1:10" x14ac:dyDescent="0.2">
      <c r="A8" t="s">
        <v>14</v>
      </c>
      <c r="B8">
        <v>0.62446000000000002</v>
      </c>
      <c r="C8">
        <v>0.48093439999999998</v>
      </c>
      <c r="D8">
        <v>0.76802776800000006</v>
      </c>
      <c r="E8" t="str">
        <f t="shared" si="0"/>
        <v>Yes</v>
      </c>
      <c r="F8">
        <v>-3.3849999999999998E-2</v>
      </c>
      <c r="G8">
        <v>-7.7548339999999993E-2</v>
      </c>
      <c r="H8">
        <v>9.0548480000000008E-3</v>
      </c>
      <c r="I8">
        <v>2.1870000000000001E-2</v>
      </c>
    </row>
    <row r="9" spans="1:10" x14ac:dyDescent="0.2">
      <c r="A9" t="s">
        <v>6</v>
      </c>
      <c r="B9">
        <v>-0.2878</v>
      </c>
      <c r="C9">
        <v>-0.49689433</v>
      </c>
      <c r="D9">
        <v>-7.8898700000000002E-2</v>
      </c>
      <c r="E9" t="str">
        <f t="shared" si="0"/>
        <v>Yes</v>
      </c>
      <c r="F9">
        <v>3.73E-2</v>
      </c>
      <c r="G9">
        <v>-2.6051600000000001E-2</v>
      </c>
      <c r="H9">
        <v>9.8990889999999998E-2</v>
      </c>
      <c r="I9">
        <v>3.0939999999999999E-2</v>
      </c>
    </row>
    <row r="10" spans="1:10" x14ac:dyDescent="0.2">
      <c r="A10" t="s">
        <v>16</v>
      </c>
      <c r="B10">
        <v>0.58635000000000004</v>
      </c>
      <c r="C10">
        <v>0.44524946599999998</v>
      </c>
      <c r="D10">
        <v>0.72945687000000003</v>
      </c>
      <c r="E10" t="str">
        <f t="shared" si="0"/>
        <v>Yes</v>
      </c>
      <c r="F10">
        <v>-2.1360000000000001E-2</v>
      </c>
      <c r="G10">
        <v>-7.1435795999999996E-2</v>
      </c>
      <c r="H10">
        <v>2.755266E-2</v>
      </c>
      <c r="I10">
        <v>3.5540000000000002E-2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46A4-DEC3-7041-8D13-4278BF1A7E3E}">
  <dimension ref="A1:D10"/>
  <sheetViews>
    <sheetView zoomScale="170" zoomScaleNormal="170" workbookViewId="0">
      <selection activeCell="B11" sqref="B11"/>
    </sheetView>
  </sheetViews>
  <sheetFormatPr baseColWidth="10" defaultRowHeight="16" x14ac:dyDescent="0.2"/>
  <cols>
    <col min="1" max="1" width="17.5" bestFit="1" customWidth="1"/>
    <col min="2" max="2" width="22.6640625" bestFit="1" customWidth="1"/>
    <col min="3" max="3" width="25.5" customWidth="1"/>
    <col min="4" max="4" width="20.5" customWidth="1"/>
  </cols>
  <sheetData>
    <row r="1" spans="1:4" s="2" customFormat="1" x14ac:dyDescent="0.2">
      <c r="A1" s="2" t="s">
        <v>0</v>
      </c>
      <c r="B1" s="2" t="s">
        <v>22</v>
      </c>
      <c r="C1" s="2" t="s">
        <v>23</v>
      </c>
      <c r="D1" s="2" t="s">
        <v>24</v>
      </c>
    </row>
    <row r="2" spans="1:4" ht="17" x14ac:dyDescent="0.25">
      <c r="A2" t="s">
        <v>13</v>
      </c>
      <c r="B2" s="3" t="str">
        <f>IF(OR('Dendrelaphis Stats Results'!D2&lt;'Chrysopelea Stats Results'!C2,'Chrysopelea Stats Results'!D2&lt;'Dendrelaphis Stats Results'!C2),"Do not overlap","Overlap")</f>
        <v>Overlap</v>
      </c>
      <c r="C2" t="str">
        <f>'Dendrelaphis Stats Results'!E2</f>
        <v>Yes</v>
      </c>
      <c r="D2" s="3" t="str">
        <f>IF(OR('Dendrelaphis Stats Results'!L2&lt;'Chrysopelea Stats Results'!G2,'Chrysopelea Stats Results'!H2&lt;'Dendrelaphis Stats Results'!K2),"Do not overlap","Overlap")</f>
        <v>Overlap</v>
      </c>
    </row>
    <row r="3" spans="1:4" ht="17" x14ac:dyDescent="0.25">
      <c r="A3" t="s">
        <v>19</v>
      </c>
      <c r="B3" s="3" t="str">
        <f>IF(OR('Dendrelaphis Stats Results'!D3&lt;'Chrysopelea Stats Results'!C3,'Chrysopelea Stats Results'!D3&lt;'Dendrelaphis Stats Results'!C3),"Do not overlap","Overlap")</f>
        <v>Overlap</v>
      </c>
      <c r="C3" t="str">
        <f>'Dendrelaphis Stats Results'!E3</f>
        <v>Yes</v>
      </c>
      <c r="D3" s="3" t="str">
        <f>IF(OR('Dendrelaphis Stats Results'!L3&lt;'Chrysopelea Stats Results'!G3,'Chrysopelea Stats Results'!H3&lt;'Dendrelaphis Stats Results'!K3),"Do not overlap","Overlap")</f>
        <v>Overlap</v>
      </c>
    </row>
    <row r="4" spans="1:4" ht="17" x14ac:dyDescent="0.25">
      <c r="A4" t="s">
        <v>20</v>
      </c>
      <c r="B4" s="3" t="str">
        <f>IF(OR('Dendrelaphis Stats Results'!D4&lt;'Chrysopelea Stats Results'!C4,'Chrysopelea Stats Results'!D4&lt;'Dendrelaphis Stats Results'!C4),"Do not overlap","Overlap")</f>
        <v>Overlap</v>
      </c>
      <c r="C4" t="str">
        <f>'Dendrelaphis Stats Results'!E4</f>
        <v>No</v>
      </c>
      <c r="D4" s="3" t="str">
        <f>IF(OR('Dendrelaphis Stats Results'!L4&lt;'Chrysopelea Stats Results'!G4,'Chrysopelea Stats Results'!H4&lt;'Dendrelaphis Stats Results'!K4),"Do not overlap","Overlap")</f>
        <v>Overlap</v>
      </c>
    </row>
    <row r="5" spans="1:4" ht="17" x14ac:dyDescent="0.25">
      <c r="A5" t="s">
        <v>10</v>
      </c>
      <c r="B5" s="3" t="str">
        <f>IF(OR('Dendrelaphis Stats Results'!D5&lt;'Chrysopelea Stats Results'!C5,'Chrysopelea Stats Results'!D5&lt;'Dendrelaphis Stats Results'!C5),"Do not overlap","Overlap")</f>
        <v>Overlap</v>
      </c>
      <c r="C5" t="str">
        <f>'Dendrelaphis Stats Results'!E5</f>
        <v>Yes</v>
      </c>
      <c r="D5" s="3" t="str">
        <f>IF(OR('Dendrelaphis Stats Results'!L5&lt;'Chrysopelea Stats Results'!G5,'Chrysopelea Stats Results'!H5&lt;'Dendrelaphis Stats Results'!K5),"Do not overlap","Overlap")</f>
        <v>Overlap</v>
      </c>
    </row>
    <row r="6" spans="1:4" ht="17" x14ac:dyDescent="0.25">
      <c r="A6" t="s">
        <v>4</v>
      </c>
      <c r="B6" s="3" t="str">
        <f>IF(OR('Dendrelaphis Stats Results'!D6&lt;'Chrysopelea Stats Results'!C6,'Chrysopelea Stats Results'!D6&lt;'Dendrelaphis Stats Results'!C6),"Do not overlap","Overlap")</f>
        <v>Do not overlap</v>
      </c>
      <c r="C6" t="str">
        <f>'Dendrelaphis Stats Results'!E6</f>
        <v>Yes</v>
      </c>
      <c r="D6" s="3" t="str">
        <f>IF(OR('Dendrelaphis Stats Results'!L6&lt;'Chrysopelea Stats Results'!G6,'Chrysopelea Stats Results'!H6&lt;'Dendrelaphis Stats Results'!K6),"Do not overlap","Overlap")</f>
        <v>Overlap</v>
      </c>
    </row>
    <row r="7" spans="1:4" ht="17" x14ac:dyDescent="0.25">
      <c r="A7" t="s">
        <v>5</v>
      </c>
      <c r="B7" s="3" t="str">
        <f>IF(OR('Dendrelaphis Stats Results'!D7&lt;'Chrysopelea Stats Results'!C7,'Chrysopelea Stats Results'!D7&lt;'Dendrelaphis Stats Results'!C7),"Do not overlap","Overlap")</f>
        <v>Overlap</v>
      </c>
      <c r="C7" t="str">
        <f>'Dendrelaphis Stats Results'!E7</f>
        <v>Yes</v>
      </c>
      <c r="D7" s="3" t="str">
        <f>IF(OR('Dendrelaphis Stats Results'!L7&lt;'Chrysopelea Stats Results'!G7,'Chrysopelea Stats Results'!H7&lt;'Dendrelaphis Stats Results'!K7),"Do not overlap","Overlap")</f>
        <v>Overlap</v>
      </c>
    </row>
    <row r="8" spans="1:4" ht="17" x14ac:dyDescent="0.25">
      <c r="A8" t="s">
        <v>14</v>
      </c>
      <c r="B8" s="3" t="str">
        <f>IF(OR('Dendrelaphis Stats Results'!D8&lt;'Chrysopelea Stats Results'!C8,'Chrysopelea Stats Results'!D8&lt;'Dendrelaphis Stats Results'!C8),"Do not overlap","Overlap")</f>
        <v>Do not overlap</v>
      </c>
      <c r="C8" t="str">
        <f>'Dendrelaphis Stats Results'!E8</f>
        <v>No</v>
      </c>
      <c r="D8" s="3" t="str">
        <f>IF(OR('Dendrelaphis Stats Results'!L8&lt;'Chrysopelea Stats Results'!G8,'Chrysopelea Stats Results'!H8&lt;'Dendrelaphis Stats Results'!K8),"Do not overlap","Overlap")</f>
        <v>Do not overlap</v>
      </c>
    </row>
    <row r="9" spans="1:4" ht="17" x14ac:dyDescent="0.25">
      <c r="A9" t="s">
        <v>6</v>
      </c>
      <c r="B9" s="3" t="str">
        <f>IF(OR('Dendrelaphis Stats Results'!D9&lt;'Chrysopelea Stats Results'!C9,'Chrysopelea Stats Results'!D9&lt;'Dendrelaphis Stats Results'!C9),"Do not overlap","Overlap")</f>
        <v>Overlap</v>
      </c>
      <c r="C9" t="str">
        <f>'Dendrelaphis Stats Results'!E9</f>
        <v>Yes</v>
      </c>
      <c r="D9" s="3" t="str">
        <f>IF(OR('Dendrelaphis Stats Results'!L9&lt;'Chrysopelea Stats Results'!G9,'Chrysopelea Stats Results'!H9&lt;'Dendrelaphis Stats Results'!K9),"Do not overlap","Overlap")</f>
        <v>Overlap</v>
      </c>
    </row>
    <row r="10" spans="1:4" ht="17" x14ac:dyDescent="0.25">
      <c r="A10" t="s">
        <v>16</v>
      </c>
      <c r="B10" s="3" t="str">
        <f>IF(OR('Dendrelaphis Stats Results'!D10&lt;'Chrysopelea Stats Results'!C10,'Chrysopelea Stats Results'!D10&lt;'Dendrelaphis Stats Results'!C10),"Do not overlap","Overlap")</f>
        <v>Overlap</v>
      </c>
      <c r="C10" t="str">
        <f>'Dendrelaphis Stats Results'!E10</f>
        <v>Yes</v>
      </c>
      <c r="D10" s="3" t="str">
        <f>IF(OR('Dendrelaphis Stats Results'!L10&lt;'Chrysopelea Stats Results'!G10,'Chrysopelea Stats Results'!H10&lt;'Dendrelaphis Stats Results'!K10),"Do not overlap","Overlap")</f>
        <v>Overlap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0B52-8041-ED46-82A4-910C83760568}">
  <dimension ref="A1:O13"/>
  <sheetViews>
    <sheetView zoomScale="140" zoomScaleNormal="140" workbookViewId="0">
      <selection activeCell="M11" sqref="M11"/>
    </sheetView>
  </sheetViews>
  <sheetFormatPr baseColWidth="10" defaultRowHeight="16" x14ac:dyDescent="0.2"/>
  <cols>
    <col min="1" max="1" width="17.5" bestFit="1" customWidth="1"/>
    <col min="2" max="2" width="13.5" bestFit="1" customWidth="1"/>
    <col min="6" max="6" width="14.5" bestFit="1" customWidth="1"/>
    <col min="13" max="13" width="15.33203125" bestFit="1" customWidth="1"/>
    <col min="14" max="14" width="13.83203125" bestFit="1" customWidth="1"/>
  </cols>
  <sheetData>
    <row r="1" spans="1:15" s="2" customFormat="1" x14ac:dyDescent="0.2">
      <c r="A1" s="2" t="s">
        <v>0</v>
      </c>
      <c r="B1" s="2" t="s">
        <v>7</v>
      </c>
      <c r="C1" s="2" t="s">
        <v>1</v>
      </c>
      <c r="D1" s="2" t="s">
        <v>2</v>
      </c>
      <c r="E1" s="2" t="s">
        <v>18</v>
      </c>
      <c r="F1" s="2" t="s">
        <v>8</v>
      </c>
      <c r="G1" s="2" t="s">
        <v>1</v>
      </c>
      <c r="H1" s="2" t="s">
        <v>2</v>
      </c>
      <c r="I1" s="2" t="s">
        <v>18</v>
      </c>
      <c r="J1" s="2" t="s">
        <v>3</v>
      </c>
      <c r="K1" s="2" t="s">
        <v>1</v>
      </c>
      <c r="L1" s="2" t="s">
        <v>2</v>
      </c>
      <c r="M1" s="2" t="s">
        <v>31</v>
      </c>
      <c r="N1" s="2" t="s">
        <v>32</v>
      </c>
      <c r="O1" s="2" t="s">
        <v>33</v>
      </c>
    </row>
    <row r="2" spans="1:15" x14ac:dyDescent="0.2">
      <c r="A2" t="s">
        <v>13</v>
      </c>
      <c r="B2">
        <f>ROUND('Dendrelaphis Stats Results'!B2,3)</f>
        <v>0.33600000000000002</v>
      </c>
      <c r="C2">
        <f>ROUND('Dendrelaphis Stats Results'!C2,3)</f>
        <v>0.158</v>
      </c>
      <c r="D2">
        <f>ROUND('Dendrelaphis Stats Results'!D2,3)</f>
        <v>0.50600000000000001</v>
      </c>
      <c r="E2" t="str">
        <f>IF(NOT(AND(C2&lt;0,D2&gt;0)),"Yes","No")</f>
        <v>Yes</v>
      </c>
      <c r="F2">
        <f>ROUND('Dendrelaphis Stats Results'!F2,3)</f>
        <v>0</v>
      </c>
      <c r="G2">
        <f>ROUND('Dendrelaphis Stats Results'!G2,3)</f>
        <v>-1E-3</v>
      </c>
      <c r="H2">
        <f>ROUND('Dendrelaphis Stats Results'!H2,3)</f>
        <v>0</v>
      </c>
      <c r="I2" t="str">
        <f>IF(NOT(AND(G2&lt;=0,H2&gt;=0)),"Yes","No")</f>
        <v>No</v>
      </c>
      <c r="J2">
        <f>ROUND('Dendrelaphis Stats Results'!J2,2)</f>
        <v>0.04</v>
      </c>
      <c r="K2">
        <f>ROUND('Dendrelaphis Stats Results'!K2,2)</f>
        <v>0</v>
      </c>
      <c r="L2">
        <f>ROUND('Dendrelaphis Stats Results'!L2,2)</f>
        <v>0.08</v>
      </c>
      <c r="M2">
        <f>ROUND('Dendrelaphis Stats Results'!M2,2)</f>
        <v>0.04</v>
      </c>
      <c r="O2" t="s">
        <v>34</v>
      </c>
    </row>
    <row r="3" spans="1:15" x14ac:dyDescent="0.2">
      <c r="A3" t="s">
        <v>12</v>
      </c>
      <c r="B3">
        <f>ROUND('Dendrelaphis Stats Results'!B3,3)</f>
        <v>0.65200000000000002</v>
      </c>
      <c r="C3">
        <f>ROUND('Dendrelaphis Stats Results'!C3,3)</f>
        <v>0.32700000000000001</v>
      </c>
      <c r="D3">
        <f>ROUND('Dendrelaphis Stats Results'!D3,3)</f>
        <v>1.014</v>
      </c>
      <c r="E3" t="str">
        <f t="shared" ref="E3:E10" si="0">IF(NOT(AND(C3&lt;0,D3&gt;0)),"Yes","No")</f>
        <v>Yes</v>
      </c>
      <c r="F3">
        <f>ROUND('Dendrelaphis Stats Results'!F3,3)</f>
        <v>0</v>
      </c>
      <c r="G3">
        <f>ROUND('Dendrelaphis Stats Results'!G3,3)</f>
        <v>-1E-3</v>
      </c>
      <c r="H3">
        <f>ROUND('Dendrelaphis Stats Results'!H3,3)</f>
        <v>1E-3</v>
      </c>
      <c r="I3" t="str">
        <f t="shared" ref="I3:I10" si="1">IF(NOT(AND(G3&lt;=0,H3&gt;=0)),"Yes","No")</f>
        <v>No</v>
      </c>
      <c r="J3">
        <f>ROUND('Dendrelaphis Stats Results'!J3,2)</f>
        <v>0</v>
      </c>
      <c r="K3">
        <f>ROUND('Dendrelaphis Stats Results'!K3,2)</f>
        <v>-0.06</v>
      </c>
      <c r="L3">
        <f>ROUND('Dendrelaphis Stats Results'!L3,2)</f>
        <v>0.05</v>
      </c>
      <c r="M3">
        <f>ROUND('Dendrelaphis Stats Results'!M3,2)</f>
        <v>0.05</v>
      </c>
      <c r="N3">
        <f>ROUND('Dendrelaphis Stats Results'!N3,2)</f>
        <v>0.4</v>
      </c>
      <c r="O3" t="s">
        <v>35</v>
      </c>
    </row>
    <row r="4" spans="1:15" x14ac:dyDescent="0.2">
      <c r="A4" t="s">
        <v>11</v>
      </c>
      <c r="B4">
        <f>ROUND('Dendrelaphis Stats Results'!B4,3)</f>
        <v>-8.5000000000000006E-2</v>
      </c>
      <c r="C4">
        <f>ROUND('Dendrelaphis Stats Results'!C4,3)</f>
        <v>-0.41399999999999998</v>
      </c>
      <c r="D4">
        <f>ROUND('Dendrelaphis Stats Results'!D4,3)</f>
        <v>0.28000000000000003</v>
      </c>
      <c r="E4" t="str">
        <f t="shared" si="0"/>
        <v>No</v>
      </c>
      <c r="F4">
        <f>ROUND('Dendrelaphis Stats Results'!F4,3)</f>
        <v>-2E-3</v>
      </c>
      <c r="G4">
        <f>ROUND('Dendrelaphis Stats Results'!G4,3)</f>
        <v>-3.0000000000000001E-3</v>
      </c>
      <c r="H4">
        <f>ROUND('Dendrelaphis Stats Results'!H4,3)</f>
        <v>-1E-3</v>
      </c>
      <c r="I4" t="str">
        <f t="shared" si="1"/>
        <v>Yes</v>
      </c>
      <c r="J4">
        <f>ROUND('Dendrelaphis Stats Results'!J4,2)</f>
        <v>0.22</v>
      </c>
      <c r="K4">
        <f>ROUND('Dendrelaphis Stats Results'!K4,2)</f>
        <v>0.14000000000000001</v>
      </c>
      <c r="L4">
        <f>ROUND('Dendrelaphis Stats Results'!L4,2)</f>
        <v>0.28000000000000003</v>
      </c>
      <c r="M4">
        <f>ROUND('Dendrelaphis Stats Results'!M4,2)</f>
        <v>0.09</v>
      </c>
      <c r="N4">
        <f>ROUND('Dendrelaphis Stats Results'!N4,2)</f>
        <v>0.44</v>
      </c>
      <c r="O4" t="s">
        <v>36</v>
      </c>
    </row>
    <row r="5" spans="1:15" x14ac:dyDescent="0.2">
      <c r="A5" t="s">
        <v>10</v>
      </c>
      <c r="B5">
        <f>ROUND('Dendrelaphis Stats Results'!B5,3)</f>
        <v>6.39</v>
      </c>
      <c r="C5">
        <f>ROUND('Dendrelaphis Stats Results'!C5,3)</f>
        <v>4.97</v>
      </c>
      <c r="D5">
        <f>ROUND('Dendrelaphis Stats Results'!D5,3)</f>
        <v>7.8559999999999999</v>
      </c>
      <c r="E5" t="str">
        <f t="shared" si="0"/>
        <v>Yes</v>
      </c>
      <c r="F5">
        <f>ROUND('Dendrelaphis Stats Results'!F5,3)</f>
        <v>5.0000000000000001E-3</v>
      </c>
      <c r="G5">
        <f>ROUND('Dendrelaphis Stats Results'!G5,3)</f>
        <v>0</v>
      </c>
      <c r="H5">
        <f>ROUND('Dendrelaphis Stats Results'!H5,3)</f>
        <v>0.01</v>
      </c>
      <c r="I5" t="str">
        <f t="shared" si="1"/>
        <v>No</v>
      </c>
      <c r="J5">
        <f>ROUND('Dendrelaphis Stats Results'!J5,2)</f>
        <v>-0.11</v>
      </c>
      <c r="K5">
        <f>ROUND('Dendrelaphis Stats Results'!K5,2)</f>
        <v>-0.41</v>
      </c>
      <c r="L5">
        <f>ROUND('Dendrelaphis Stats Results'!L5,2)</f>
        <v>0.19</v>
      </c>
      <c r="M5">
        <f>ROUND('Dendrelaphis Stats Results'!M5,2)</f>
        <v>0.17</v>
      </c>
      <c r="O5" t="s">
        <v>34</v>
      </c>
    </row>
    <row r="6" spans="1:15" x14ac:dyDescent="0.2">
      <c r="A6" t="s">
        <v>4</v>
      </c>
      <c r="B6">
        <f>ROUND('Dendrelaphis Stats Results'!B6,3)</f>
        <v>4.6879999999999997</v>
      </c>
      <c r="C6">
        <f>ROUND('Dendrelaphis Stats Results'!C6,3)</f>
        <v>3.4580000000000002</v>
      </c>
      <c r="D6">
        <f>ROUND('Dendrelaphis Stats Results'!D6,3)</f>
        <v>5.952</v>
      </c>
      <c r="E6" t="str">
        <f t="shared" si="0"/>
        <v>Yes</v>
      </c>
      <c r="F6">
        <f>ROUND('Dendrelaphis Stats Results'!F6,3)</f>
        <v>5.0000000000000001E-3</v>
      </c>
      <c r="G6">
        <f>ROUND('Dendrelaphis Stats Results'!G6,3)</f>
        <v>0</v>
      </c>
      <c r="H6">
        <f>ROUND('Dendrelaphis Stats Results'!H6,3)</f>
        <v>8.9999999999999993E-3</v>
      </c>
      <c r="I6" t="str">
        <f t="shared" si="1"/>
        <v>No</v>
      </c>
      <c r="J6">
        <f>ROUND('Dendrelaphis Stats Results'!J6,2)</f>
        <v>0.03</v>
      </c>
      <c r="K6">
        <f>ROUND('Dendrelaphis Stats Results'!K6,2)</f>
        <v>-0.23</v>
      </c>
      <c r="L6">
        <f>ROUND('Dendrelaphis Stats Results'!L6,2)</f>
        <v>0.28999999999999998</v>
      </c>
      <c r="M6">
        <f>ROUND('Dendrelaphis Stats Results'!M6,2)</f>
        <v>0.14000000000000001</v>
      </c>
      <c r="O6" t="s">
        <v>34</v>
      </c>
    </row>
    <row r="7" spans="1:15" x14ac:dyDescent="0.2">
      <c r="A7" t="s">
        <v>5</v>
      </c>
      <c r="B7">
        <f>ROUND('Dendrelaphis Stats Results'!B7,3)</f>
        <v>0.32100000000000001</v>
      </c>
      <c r="C7">
        <f>ROUND('Dendrelaphis Stats Results'!C7,3)</f>
        <v>0.17599999999999999</v>
      </c>
      <c r="D7">
        <f>ROUND('Dendrelaphis Stats Results'!D7,3)</f>
        <v>0.47</v>
      </c>
      <c r="E7" t="str">
        <f t="shared" si="0"/>
        <v>Yes</v>
      </c>
      <c r="F7">
        <f>ROUND('Dendrelaphis Stats Results'!F7,3)</f>
        <v>0</v>
      </c>
      <c r="G7">
        <f>ROUND('Dendrelaphis Stats Results'!G7,3)</f>
        <v>-1E-3</v>
      </c>
      <c r="H7">
        <f>ROUND('Dendrelaphis Stats Results'!H7,3)</f>
        <v>1E-3</v>
      </c>
      <c r="I7" t="str">
        <f t="shared" si="1"/>
        <v>No</v>
      </c>
      <c r="J7">
        <f>ROUND('Dendrelaphis Stats Results'!J7,2)</f>
        <v>-0.01</v>
      </c>
      <c r="K7">
        <f>ROUND('Dendrelaphis Stats Results'!K7,2)</f>
        <v>-0.04</v>
      </c>
      <c r="L7">
        <f>ROUND('Dendrelaphis Stats Results'!L7,2)</f>
        <v>0.03</v>
      </c>
      <c r="M7">
        <f>ROUND('Dendrelaphis Stats Results'!M7,2)</f>
        <v>0.02</v>
      </c>
      <c r="O7" t="s">
        <v>34</v>
      </c>
    </row>
    <row r="8" spans="1:15" x14ac:dyDescent="0.2">
      <c r="A8" t="s">
        <v>15</v>
      </c>
      <c r="B8">
        <f>ROUND('Dendrelaphis Stats Results'!B8,3)</f>
        <v>6.9000000000000006E-2</v>
      </c>
      <c r="C8">
        <f>ROUND('Dendrelaphis Stats Results'!C8,3)</f>
        <v>-9.1999999999999998E-2</v>
      </c>
      <c r="D8">
        <f>ROUND('Dendrelaphis Stats Results'!D8,3)</f>
        <v>0.23699999999999999</v>
      </c>
      <c r="E8" t="str">
        <f t="shared" si="0"/>
        <v>No</v>
      </c>
      <c r="F8">
        <f>ROUND('Dendrelaphis Stats Results'!F8,3)</f>
        <v>0</v>
      </c>
      <c r="G8">
        <f>ROUND('Dendrelaphis Stats Results'!G8,3)</f>
        <v>-1E-3</v>
      </c>
      <c r="H8">
        <f>ROUND('Dendrelaphis Stats Results'!H8,3)</f>
        <v>0</v>
      </c>
      <c r="I8" t="str">
        <f t="shared" si="1"/>
        <v>No</v>
      </c>
      <c r="J8">
        <f>ROUND('Dendrelaphis Stats Results'!J8,2)</f>
        <v>0.04</v>
      </c>
      <c r="K8">
        <f>ROUND('Dendrelaphis Stats Results'!K8,2)</f>
        <v>0.01</v>
      </c>
      <c r="L8">
        <f>ROUND('Dendrelaphis Stats Results'!L8,2)</f>
        <v>7.0000000000000007E-2</v>
      </c>
      <c r="M8">
        <f>ROUND('Dendrelaphis Stats Results'!M8,2)</f>
        <v>0.02</v>
      </c>
      <c r="N8">
        <f>ROUND('Dendrelaphis Stats Results'!N8,2)</f>
        <v>0.2</v>
      </c>
      <c r="O8" t="s">
        <v>37</v>
      </c>
    </row>
    <row r="9" spans="1:15" x14ac:dyDescent="0.2">
      <c r="A9" t="s">
        <v>6</v>
      </c>
      <c r="B9">
        <f>ROUND('Dendrelaphis Stats Results'!B9,3)</f>
        <v>-0.28299999999999997</v>
      </c>
      <c r="C9">
        <f>ROUND('Dendrelaphis Stats Results'!C9,3)</f>
        <v>-0.439</v>
      </c>
      <c r="D9">
        <f>ROUND('Dendrelaphis Stats Results'!D9,3)</f>
        <v>-0.13400000000000001</v>
      </c>
      <c r="E9" t="str">
        <f t="shared" si="0"/>
        <v>Yes</v>
      </c>
      <c r="F9">
        <f>ROUND('Dendrelaphis Stats Results'!F9,3)</f>
        <v>-1E-3</v>
      </c>
      <c r="G9">
        <f>ROUND('Dendrelaphis Stats Results'!G9,3)</f>
        <v>-1E-3</v>
      </c>
      <c r="H9">
        <f>ROUND('Dendrelaphis Stats Results'!H9,3)</f>
        <v>0</v>
      </c>
      <c r="I9" t="str">
        <f t="shared" si="1"/>
        <v>No</v>
      </c>
      <c r="J9">
        <f>ROUND('Dendrelaphis Stats Results'!J9,2)</f>
        <v>0.06</v>
      </c>
      <c r="K9">
        <f>ROUND('Dendrelaphis Stats Results'!K9,2)</f>
        <v>0.02</v>
      </c>
      <c r="L9">
        <f>ROUND('Dendrelaphis Stats Results'!L9,2)</f>
        <v>0.09</v>
      </c>
      <c r="M9">
        <f>ROUND('Dendrelaphis Stats Results'!M9,2)</f>
        <v>0.04</v>
      </c>
      <c r="O9" t="s">
        <v>34</v>
      </c>
    </row>
    <row r="10" spans="1:15" x14ac:dyDescent="0.2">
      <c r="A10" t="s">
        <v>17</v>
      </c>
      <c r="B10">
        <f>ROUND('Dendrelaphis Stats Results'!B10,3)</f>
        <v>0.46</v>
      </c>
      <c r="C10">
        <f>ROUND('Dendrelaphis Stats Results'!C10,3)</f>
        <v>0.308</v>
      </c>
      <c r="D10">
        <f>ROUND('Dendrelaphis Stats Results'!D10,3)</f>
        <v>0.61599999999999999</v>
      </c>
      <c r="E10" t="str">
        <f t="shared" si="0"/>
        <v>Yes</v>
      </c>
      <c r="F10">
        <f>ROUND('Dendrelaphis Stats Results'!F10,3)</f>
        <v>1E-3</v>
      </c>
      <c r="G10">
        <f>ROUND('Dendrelaphis Stats Results'!G10,3)</f>
        <v>0</v>
      </c>
      <c r="H10">
        <f>ROUND('Dendrelaphis Stats Results'!H10,3)</f>
        <v>1E-3</v>
      </c>
      <c r="I10" t="str">
        <f t="shared" si="1"/>
        <v>No</v>
      </c>
      <c r="J10">
        <f>ROUND('Dendrelaphis Stats Results'!J10,2)</f>
        <v>-0.03</v>
      </c>
      <c r="K10">
        <f>ROUND('Dendrelaphis Stats Results'!K10,2)</f>
        <v>-0.06</v>
      </c>
      <c r="L10">
        <f>ROUND('Dendrelaphis Stats Results'!L10,2)</f>
        <v>-0.01</v>
      </c>
      <c r="M10">
        <f>ROUND('Dendrelaphis Stats Results'!M10,2)</f>
        <v>0.03</v>
      </c>
      <c r="N10">
        <f>ROUND('Dendrelaphis Stats Results'!N10,2)</f>
        <v>0.16</v>
      </c>
      <c r="O10" t="s">
        <v>34</v>
      </c>
    </row>
    <row r="13" spans="1:15" x14ac:dyDescent="0.2">
      <c r="G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390E-9751-A544-90D9-5888BAE5943E}">
  <dimension ref="A1:K10"/>
  <sheetViews>
    <sheetView tabSelected="1" zoomScale="170" zoomScaleNormal="170" workbookViewId="0">
      <selection activeCell="K7" sqref="K7"/>
    </sheetView>
  </sheetViews>
  <sheetFormatPr baseColWidth="10" defaultRowHeight="16" x14ac:dyDescent="0.2"/>
  <cols>
    <col min="1" max="1" width="17.5" bestFit="1" customWidth="1"/>
    <col min="2" max="2" width="13.5" bestFit="1" customWidth="1"/>
  </cols>
  <sheetData>
    <row r="1" spans="1:11" x14ac:dyDescent="0.2">
      <c r="A1" s="2" t="s">
        <v>0</v>
      </c>
      <c r="B1" s="2" t="s">
        <v>7</v>
      </c>
      <c r="C1" s="2" t="s">
        <v>1</v>
      </c>
      <c r="D1" s="2" t="s">
        <v>2</v>
      </c>
      <c r="E1" s="2" t="s">
        <v>18</v>
      </c>
      <c r="F1" s="2" t="s">
        <v>3</v>
      </c>
      <c r="G1" s="2" t="s">
        <v>1</v>
      </c>
      <c r="H1" s="2" t="s">
        <v>2</v>
      </c>
      <c r="I1" s="2" t="s">
        <v>40</v>
      </c>
      <c r="J1" s="2" t="s">
        <v>38</v>
      </c>
      <c r="K1" s="2" t="s">
        <v>33</v>
      </c>
    </row>
    <row r="2" spans="1:11" x14ac:dyDescent="0.2">
      <c r="A2" t="s">
        <v>13</v>
      </c>
      <c r="B2">
        <f>ROUND('Chrysopelea Stats Results'!B2,2)</f>
        <v>0.15</v>
      </c>
      <c r="C2">
        <f>ROUND('Chrysopelea Stats Results'!C2,2)</f>
        <v>0.05</v>
      </c>
      <c r="D2">
        <f>ROUND('Chrysopelea Stats Results'!D2,2)</f>
        <v>0.24</v>
      </c>
      <c r="E2" t="str">
        <f>IF(NOT(AND(C2&lt;0,D2&gt;0)),"Yes","No")</f>
        <v>Yes</v>
      </c>
      <c r="F2">
        <f>ROUND('Chrysopelea Stats Results'!F2,2)</f>
        <v>0.03</v>
      </c>
      <c r="G2">
        <f>ROUND('Chrysopelea Stats Results'!G2,2)</f>
        <v>0</v>
      </c>
      <c r="H2">
        <f>ROUND('Chrysopelea Stats Results'!H2,2)</f>
        <v>0.06</v>
      </c>
      <c r="I2">
        <f>ROUND('Chrysopelea Stats Results'!I2,2)</f>
        <v>0.01</v>
      </c>
      <c r="J2" t="s">
        <v>29</v>
      </c>
      <c r="K2" t="s">
        <v>42</v>
      </c>
    </row>
    <row r="3" spans="1:11" x14ac:dyDescent="0.2">
      <c r="A3" t="s">
        <v>19</v>
      </c>
      <c r="B3">
        <f>ROUND('Chrysopelea Stats Results'!B3,2)</f>
        <v>0.84</v>
      </c>
      <c r="C3">
        <f>ROUND('Chrysopelea Stats Results'!C3,2)</f>
        <v>0.56999999999999995</v>
      </c>
      <c r="D3">
        <f>ROUND('Chrysopelea Stats Results'!D3,2)</f>
        <v>1.1299999999999999</v>
      </c>
      <c r="E3" t="str">
        <f t="shared" ref="E3:E10" si="0">IF(NOT(AND(C3&lt;0,D3&gt;0)),"Yes","No")</f>
        <v>Yes</v>
      </c>
      <c r="F3">
        <f>ROUND('Chrysopelea Stats Results'!F3,2)</f>
        <v>0.01</v>
      </c>
      <c r="G3">
        <f>ROUND('Chrysopelea Stats Results'!G3,2)</f>
        <v>-0.09</v>
      </c>
      <c r="H3">
        <f>ROUND('Chrysopelea Stats Results'!H3,2)</f>
        <v>0.11</v>
      </c>
      <c r="I3">
        <f>ROUND('Chrysopelea Stats Results'!I3,2)</f>
        <v>0.08</v>
      </c>
      <c r="J3" t="s">
        <v>29</v>
      </c>
      <c r="K3" t="s">
        <v>42</v>
      </c>
    </row>
    <row r="4" spans="1:11" x14ac:dyDescent="0.2">
      <c r="A4" t="s">
        <v>20</v>
      </c>
      <c r="B4">
        <f>ROUND('Chrysopelea Stats Results'!B4,2)</f>
        <v>0.67</v>
      </c>
      <c r="C4">
        <f>ROUND('Chrysopelea Stats Results'!C4,2)</f>
        <v>0.17</v>
      </c>
      <c r="D4">
        <f>ROUND('Chrysopelea Stats Results'!D4,2)</f>
        <v>1.1599999999999999</v>
      </c>
      <c r="E4" t="str">
        <f t="shared" si="0"/>
        <v>Yes</v>
      </c>
      <c r="F4">
        <f>ROUND('Chrysopelea Stats Results'!F4,2)</f>
        <v>0.26</v>
      </c>
      <c r="G4">
        <f>ROUND('Chrysopelea Stats Results'!G4,2)</f>
        <v>0.1</v>
      </c>
      <c r="H4">
        <f>ROUND('Chrysopelea Stats Results'!H4,2)</f>
        <v>0.41</v>
      </c>
      <c r="I4">
        <f>ROUND('Chrysopelea Stats Results'!I4,2)</f>
        <v>0.09</v>
      </c>
      <c r="J4" t="s">
        <v>29</v>
      </c>
      <c r="K4" t="s">
        <v>42</v>
      </c>
    </row>
    <row r="5" spans="1:11" x14ac:dyDescent="0.2">
      <c r="A5" t="s">
        <v>10</v>
      </c>
      <c r="B5">
        <f>ROUND('Chrysopelea Stats Results'!B5,2)</f>
        <v>7.57</v>
      </c>
      <c r="C5">
        <f>ROUND('Chrysopelea Stats Results'!C5,2)</f>
        <v>6.35</v>
      </c>
      <c r="D5">
        <f>ROUND('Chrysopelea Stats Results'!D5,2)</f>
        <v>8.84</v>
      </c>
      <c r="E5" t="str">
        <f t="shared" si="0"/>
        <v>Yes</v>
      </c>
      <c r="F5">
        <f>ROUND('Chrysopelea Stats Results'!F5,2)</f>
        <v>-0.17</v>
      </c>
      <c r="G5">
        <f>ROUND('Chrysopelea Stats Results'!G5,2)</f>
        <v>-0.52</v>
      </c>
      <c r="H5">
        <f>ROUND('Chrysopelea Stats Results'!H5,2)</f>
        <v>0.17</v>
      </c>
      <c r="I5">
        <f>ROUND('Chrysopelea Stats Results'!I5,2)</f>
        <v>0.05</v>
      </c>
      <c r="J5" t="s">
        <v>29</v>
      </c>
      <c r="K5" t="s">
        <v>42</v>
      </c>
    </row>
    <row r="6" spans="1:11" x14ac:dyDescent="0.2">
      <c r="A6" t="s">
        <v>4</v>
      </c>
      <c r="B6">
        <f>ROUND('Chrysopelea Stats Results'!B6,2)</f>
        <v>7.52</v>
      </c>
      <c r="C6">
        <f>ROUND('Chrysopelea Stats Results'!C6,2)</f>
        <v>6.41</v>
      </c>
      <c r="D6">
        <f>ROUND('Chrysopelea Stats Results'!D6,2)</f>
        <v>8.67</v>
      </c>
      <c r="E6" t="str">
        <f t="shared" si="0"/>
        <v>Yes</v>
      </c>
      <c r="F6">
        <f>ROUND('Chrysopelea Stats Results'!F6,2)</f>
        <v>-0.28999999999999998</v>
      </c>
      <c r="G6">
        <f>ROUND('Chrysopelea Stats Results'!G6,2)</f>
        <v>-0.6</v>
      </c>
      <c r="H6">
        <f>ROUND('Chrysopelea Stats Results'!H6,2)</f>
        <v>0.02</v>
      </c>
      <c r="I6">
        <f>ROUND('Chrysopelea Stats Results'!I6,2)</f>
        <v>0.03</v>
      </c>
      <c r="J6" t="s">
        <v>29</v>
      </c>
      <c r="K6" t="s">
        <v>42</v>
      </c>
    </row>
    <row r="7" spans="1:11" x14ac:dyDescent="0.2">
      <c r="A7" t="s">
        <v>21</v>
      </c>
      <c r="B7">
        <f>ROUND('Chrysopelea Stats Results'!B7,2)</f>
        <v>0.83</v>
      </c>
      <c r="C7">
        <f>ROUND('Chrysopelea Stats Results'!C7,2)</f>
        <v>0.41</v>
      </c>
      <c r="D7">
        <f>ROUND('Chrysopelea Stats Results'!D7,2)</f>
        <v>1.28</v>
      </c>
      <c r="E7" t="str">
        <f t="shared" si="0"/>
        <v>Yes</v>
      </c>
      <c r="F7">
        <f>ROUND('Chrysopelea Stats Results'!F7,2)</f>
        <v>-7.0000000000000007E-2</v>
      </c>
      <c r="G7">
        <f>ROUND('Chrysopelea Stats Results'!G7,2)</f>
        <v>-0.17</v>
      </c>
      <c r="H7">
        <f>ROUND('Chrysopelea Stats Results'!H7,2)</f>
        <v>0.03</v>
      </c>
      <c r="I7">
        <f>ROUND('Chrysopelea Stats Results'!I7,2)</f>
        <v>0.11</v>
      </c>
      <c r="J7">
        <f>ROUND('Chrysopelea Stats Results'!J7,2)</f>
        <v>0.51</v>
      </c>
      <c r="K7" t="s">
        <v>43</v>
      </c>
    </row>
    <row r="8" spans="1:11" x14ac:dyDescent="0.2">
      <c r="A8" t="s">
        <v>14</v>
      </c>
      <c r="B8">
        <f>ROUND('Chrysopelea Stats Results'!B8,2)</f>
        <v>0.62</v>
      </c>
      <c r="C8">
        <f>ROUND('Chrysopelea Stats Results'!C8,2)</f>
        <v>0.48</v>
      </c>
      <c r="D8">
        <f>ROUND('Chrysopelea Stats Results'!D8,2)</f>
        <v>0.77</v>
      </c>
      <c r="E8" t="str">
        <f t="shared" si="0"/>
        <v>Yes</v>
      </c>
      <c r="F8">
        <f>ROUND('Chrysopelea Stats Results'!F8,2)</f>
        <v>-0.03</v>
      </c>
      <c r="G8">
        <f>ROUND('Chrysopelea Stats Results'!G8,2)</f>
        <v>-0.08</v>
      </c>
      <c r="H8">
        <f>ROUND('Chrysopelea Stats Results'!H8,2)</f>
        <v>0.01</v>
      </c>
      <c r="I8">
        <f>ROUND('Chrysopelea Stats Results'!I8,2)</f>
        <v>0.02</v>
      </c>
      <c r="J8" t="s">
        <v>29</v>
      </c>
      <c r="K8" t="s">
        <v>42</v>
      </c>
    </row>
    <row r="9" spans="1:11" x14ac:dyDescent="0.2">
      <c r="A9" t="s">
        <v>6</v>
      </c>
      <c r="B9">
        <f>ROUND('Chrysopelea Stats Results'!B9,2)</f>
        <v>-0.28999999999999998</v>
      </c>
      <c r="C9">
        <f>ROUND('Chrysopelea Stats Results'!C9,2)</f>
        <v>-0.5</v>
      </c>
      <c r="D9">
        <f>ROUND('Chrysopelea Stats Results'!D9,2)</f>
        <v>-0.08</v>
      </c>
      <c r="E9" t="str">
        <f t="shared" si="0"/>
        <v>Yes</v>
      </c>
      <c r="F9">
        <f>ROUND('Chrysopelea Stats Results'!F9,2)</f>
        <v>0.04</v>
      </c>
      <c r="G9">
        <f>ROUND('Chrysopelea Stats Results'!G9,2)</f>
        <v>-0.03</v>
      </c>
      <c r="H9">
        <f>ROUND('Chrysopelea Stats Results'!H9,2)</f>
        <v>0.1</v>
      </c>
      <c r="I9">
        <f>ROUND('Chrysopelea Stats Results'!I9,2)</f>
        <v>0.03</v>
      </c>
      <c r="J9" t="s">
        <v>29</v>
      </c>
      <c r="K9" t="s">
        <v>42</v>
      </c>
    </row>
    <row r="10" spans="1:11" x14ac:dyDescent="0.2">
      <c r="A10" t="s">
        <v>16</v>
      </c>
      <c r="B10">
        <f>ROUND('Chrysopelea Stats Results'!B10,2)</f>
        <v>0.59</v>
      </c>
      <c r="C10">
        <f>ROUND('Chrysopelea Stats Results'!C10,2)</f>
        <v>0.45</v>
      </c>
      <c r="D10">
        <f>ROUND('Chrysopelea Stats Results'!D10,2)</f>
        <v>0.73</v>
      </c>
      <c r="E10" t="str">
        <f t="shared" si="0"/>
        <v>Yes</v>
      </c>
      <c r="F10">
        <f>ROUND('Chrysopelea Stats Results'!F10,2)</f>
        <v>-0.02</v>
      </c>
      <c r="G10">
        <f>ROUND('Chrysopelea Stats Results'!G10,2)</f>
        <v>-7.0000000000000007E-2</v>
      </c>
      <c r="H10">
        <f>ROUND('Chrysopelea Stats Results'!H10,2)</f>
        <v>0.03</v>
      </c>
      <c r="I10">
        <f>ROUND('Chrysopelea Stats Results'!I10,2)</f>
        <v>0.04</v>
      </c>
      <c r="J10" t="s">
        <v>29</v>
      </c>
      <c r="K10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F8D4-8AC1-0A4B-9227-14A8EE7792EC}">
  <dimension ref="A1:G10"/>
  <sheetViews>
    <sheetView zoomScale="170" zoomScaleNormal="170" workbookViewId="0">
      <selection activeCell="F2" sqref="F2:F10"/>
    </sheetView>
  </sheetViews>
  <sheetFormatPr baseColWidth="10" defaultRowHeight="16" x14ac:dyDescent="0.2"/>
  <cols>
    <col min="1" max="1" width="17.83203125" bestFit="1" customWidth="1"/>
    <col min="2" max="2" width="22.6640625" bestFit="1" customWidth="1"/>
    <col min="3" max="3" width="21.1640625" bestFit="1" customWidth="1"/>
    <col min="4" max="4" width="24.5" bestFit="1" customWidth="1"/>
    <col min="5" max="5" width="17.83203125" bestFit="1" customWidth="1"/>
  </cols>
  <sheetData>
    <row r="1" spans="1:7" x14ac:dyDescent="0.2">
      <c r="A1" s="2" t="s">
        <v>0</v>
      </c>
      <c r="B1" s="2" t="s">
        <v>22</v>
      </c>
      <c r="C1" s="2" t="s">
        <v>25</v>
      </c>
      <c r="D1" s="2" t="s">
        <v>23</v>
      </c>
      <c r="E1" s="2" t="s">
        <v>24</v>
      </c>
      <c r="F1" s="2" t="s">
        <v>41</v>
      </c>
      <c r="G1" s="2"/>
    </row>
    <row r="2" spans="1:7" x14ac:dyDescent="0.2">
      <c r="A2" s="8" t="s">
        <v>13</v>
      </c>
      <c r="B2" s="8" t="str">
        <f>IF(OR('Rounded Dendrelaphis'!D2&lt;'Rounded Chrysopelea'!C2,'Rounded Chrysopelea'!D2&lt;'Rounded Dendrelaphis'!C2),"Do not overlap","Overlap")</f>
        <v>Overlap</v>
      </c>
      <c r="C2" s="9">
        <f>MAX('Rounded Chrysopelea'!D2-'Rounded Dendrelaphis'!C2,'Rounded Dendrelaphis'!D2-'Rounded Chrysopelea'!C2)</f>
        <v>0.45600000000000002</v>
      </c>
      <c r="D2" s="8" t="str">
        <f>'Rounded Dendrelaphis'!E2</f>
        <v>Yes</v>
      </c>
      <c r="E2" s="8" t="str">
        <f>IF(OR('Rounded Dendrelaphis'!L2&lt;'Rounded Chrysopelea'!G2,'Rounded Chrysopelea'!H2&lt;'Rounded Dendrelaphis'!K2),"Do not overlap","Overlap")</f>
        <v>Overlap</v>
      </c>
      <c r="F2" s="8">
        <f>'Rounded Dendrelaphis'!M2-'Rounded Chrysopelea'!I2</f>
        <v>0.03</v>
      </c>
    </row>
    <row r="3" spans="1:7" x14ac:dyDescent="0.2">
      <c r="A3" s="8" t="s">
        <v>19</v>
      </c>
      <c r="B3" s="8" t="str">
        <f>IF(OR('Rounded Dendrelaphis'!D3&lt;'Rounded Chrysopelea'!C3,'Rounded Chrysopelea'!D3&lt;'Rounded Dendrelaphis'!C3),"Do not overlap","Overlap")</f>
        <v>Overlap</v>
      </c>
      <c r="C3" s="9">
        <f>MAX('Rounded Chrysopelea'!D3-'Rounded Dendrelaphis'!C3,'Rounded Dendrelaphis'!D3-'Rounded Chrysopelea'!C3)</f>
        <v>0.80299999999999994</v>
      </c>
      <c r="D3" s="8" t="str">
        <f>'Rounded Dendrelaphis'!E3</f>
        <v>Yes</v>
      </c>
      <c r="E3" s="8" t="str">
        <f>IF(OR('Rounded Dendrelaphis'!L3&lt;'Rounded Chrysopelea'!G3,'Rounded Chrysopelea'!H3&lt;'Rounded Dendrelaphis'!K3),"Do not overlap","Overlap")</f>
        <v>Overlap</v>
      </c>
      <c r="F3" s="8">
        <f>'Rounded Dendrelaphis'!M3-'Rounded Chrysopelea'!I3</f>
        <v>-0.03</v>
      </c>
    </row>
    <row r="4" spans="1:7" x14ac:dyDescent="0.2">
      <c r="A4" s="8" t="s">
        <v>20</v>
      </c>
      <c r="B4" s="8" t="str">
        <f>IF(OR('Rounded Dendrelaphis'!D4&lt;'Rounded Chrysopelea'!C4,'Rounded Chrysopelea'!D4&lt;'Rounded Dendrelaphis'!C4),"Do not overlap","Overlap")</f>
        <v>Overlap</v>
      </c>
      <c r="C4" s="9">
        <f>MAX('Rounded Chrysopelea'!D4-'Rounded Dendrelaphis'!C4,'Rounded Dendrelaphis'!D4-'Rounded Chrysopelea'!C4)</f>
        <v>1.5739999999999998</v>
      </c>
      <c r="D4" s="10" t="str">
        <f>'Rounded Dendrelaphis'!E4</f>
        <v>No</v>
      </c>
      <c r="E4" s="8" t="str">
        <f>IF(OR('Rounded Dendrelaphis'!L4&lt;'Rounded Chrysopelea'!G4,'Rounded Chrysopelea'!H4&lt;'Rounded Dendrelaphis'!K4),"Do not overlap","Overlap")</f>
        <v>Overlap</v>
      </c>
      <c r="F4" s="8">
        <f>'Rounded Dendrelaphis'!M4-'Rounded Chrysopelea'!I4</f>
        <v>0</v>
      </c>
    </row>
    <row r="5" spans="1:7" x14ac:dyDescent="0.2">
      <c r="A5" s="8" t="s">
        <v>10</v>
      </c>
      <c r="B5" s="8" t="str">
        <f>IF(OR('Rounded Dendrelaphis'!D5&lt;'Rounded Chrysopelea'!C5,'Rounded Chrysopelea'!D5&lt;'Rounded Dendrelaphis'!C5),"Do not overlap","Overlap")</f>
        <v>Overlap</v>
      </c>
      <c r="C5" s="9">
        <f>MAX('Rounded Chrysopelea'!D5-'Rounded Dendrelaphis'!C5,'Rounded Dendrelaphis'!D5-'Rounded Chrysopelea'!C5)</f>
        <v>3.87</v>
      </c>
      <c r="D5" s="8" t="str">
        <f>'Rounded Dendrelaphis'!E5</f>
        <v>Yes</v>
      </c>
      <c r="E5" s="8" t="str">
        <f>IF(OR('Rounded Dendrelaphis'!L5&lt;'Rounded Chrysopelea'!G5,'Rounded Chrysopelea'!H5&lt;'Rounded Dendrelaphis'!K5),"Do not overlap","Overlap")</f>
        <v>Overlap</v>
      </c>
      <c r="F5" s="8">
        <f>'Rounded Dendrelaphis'!M5-'Rounded Chrysopelea'!I5</f>
        <v>0.12000000000000001</v>
      </c>
    </row>
    <row r="6" spans="1:7" x14ac:dyDescent="0.2">
      <c r="A6" s="8" t="s">
        <v>4</v>
      </c>
      <c r="B6" s="10" t="str">
        <f>IF(OR('Rounded Dendrelaphis'!D6&lt;'Rounded Chrysopelea'!C6,'Rounded Chrysopelea'!D6&lt;'Rounded Dendrelaphis'!C6),"Do not overlap","Overlap")</f>
        <v>Do not overlap</v>
      </c>
      <c r="C6" s="9">
        <f>MAX('Rounded Chrysopelea'!D6-'Rounded Dendrelaphis'!C6,'Rounded Dendrelaphis'!D6-'Rounded Chrysopelea'!C6)</f>
        <v>5.2119999999999997</v>
      </c>
      <c r="D6" s="8" t="str">
        <f>'Rounded Dendrelaphis'!E6</f>
        <v>Yes</v>
      </c>
      <c r="E6" s="8" t="str">
        <f>IF(OR('Rounded Dendrelaphis'!L6&lt;'Rounded Chrysopelea'!G6,'Rounded Chrysopelea'!H6&lt;'Rounded Dendrelaphis'!K6),"Do not overlap","Overlap")</f>
        <v>Overlap</v>
      </c>
      <c r="F6" s="8">
        <f>'Rounded Dendrelaphis'!M6-'Rounded Chrysopelea'!I6</f>
        <v>0.11000000000000001</v>
      </c>
    </row>
    <row r="7" spans="1:7" x14ac:dyDescent="0.2">
      <c r="A7" s="8" t="s">
        <v>5</v>
      </c>
      <c r="B7" s="8" t="str">
        <f>IF(OR('Rounded Dendrelaphis'!D7&lt;'Rounded Chrysopelea'!C7,'Rounded Chrysopelea'!D7&lt;'Rounded Dendrelaphis'!C7),"Do not overlap","Overlap")</f>
        <v>Overlap</v>
      </c>
      <c r="C7" s="9">
        <f>MAX('Rounded Chrysopelea'!D7-'Rounded Dendrelaphis'!C7,'Rounded Dendrelaphis'!D7-'Rounded Chrysopelea'!C7)</f>
        <v>1.1040000000000001</v>
      </c>
      <c r="D7" s="8" t="str">
        <f>'Rounded Dendrelaphis'!E7</f>
        <v>Yes</v>
      </c>
      <c r="E7" s="8" t="str">
        <f>IF(OR('Rounded Dendrelaphis'!L7&lt;'Rounded Chrysopelea'!G7,'Rounded Chrysopelea'!H7&lt;'Rounded Dendrelaphis'!K7),"Do not overlap","Overlap")</f>
        <v>Overlap</v>
      </c>
      <c r="F7" s="8">
        <f>'Rounded Dendrelaphis'!M7-'Rounded Chrysopelea'!I7</f>
        <v>-0.09</v>
      </c>
    </row>
    <row r="8" spans="1:7" x14ac:dyDescent="0.2">
      <c r="A8" s="8" t="s">
        <v>14</v>
      </c>
      <c r="B8" s="10" t="str">
        <f>IF(OR('Rounded Dendrelaphis'!D8&lt;'Rounded Chrysopelea'!C8,'Rounded Chrysopelea'!D8&lt;'Rounded Dendrelaphis'!C8),"Do not overlap","Overlap")</f>
        <v>Do not overlap</v>
      </c>
      <c r="C8" s="9">
        <f>MAX('Rounded Chrysopelea'!D8-'Rounded Dendrelaphis'!C8,'Rounded Dendrelaphis'!D8-'Rounded Chrysopelea'!C8)</f>
        <v>0.86199999999999999</v>
      </c>
      <c r="D8" s="10" t="str">
        <f>'Rounded Dendrelaphis'!E8</f>
        <v>No</v>
      </c>
      <c r="E8" s="8" t="str">
        <f>IF(OR('Rounded Dendrelaphis'!L8&lt;'Rounded Chrysopelea'!G8,'Rounded Chrysopelea'!H8&lt;'Rounded Dendrelaphis'!K8),"Do not overlap","Overlap")</f>
        <v>Overlap</v>
      </c>
      <c r="F8" s="8">
        <f>'Rounded Dendrelaphis'!M8-'Rounded Chrysopelea'!I8</f>
        <v>0</v>
      </c>
    </row>
    <row r="9" spans="1:7" x14ac:dyDescent="0.2">
      <c r="A9" s="8" t="s">
        <v>6</v>
      </c>
      <c r="B9" s="8" t="str">
        <f>IF(OR('Rounded Dendrelaphis'!D9&lt;'Rounded Chrysopelea'!C9,'Rounded Chrysopelea'!D9&lt;'Rounded Dendrelaphis'!C9),"Do not overlap","Overlap")</f>
        <v>Overlap</v>
      </c>
      <c r="C9" s="9">
        <f>MAX('Rounded Chrysopelea'!D9-'Rounded Dendrelaphis'!C9,'Rounded Dendrelaphis'!D9-'Rounded Chrysopelea'!C9)</f>
        <v>0.36599999999999999</v>
      </c>
      <c r="D9" s="8" t="str">
        <f>'Rounded Dendrelaphis'!E9</f>
        <v>Yes</v>
      </c>
      <c r="E9" s="8" t="str">
        <f>IF(OR('Rounded Dendrelaphis'!L9&lt;'Rounded Chrysopelea'!G9,'Rounded Chrysopelea'!H9&lt;'Rounded Dendrelaphis'!K9),"Do not overlap","Overlap")</f>
        <v>Overlap</v>
      </c>
      <c r="F9" s="8">
        <f>'Rounded Dendrelaphis'!M9-'Rounded Chrysopelea'!I9</f>
        <v>1.0000000000000002E-2</v>
      </c>
    </row>
    <row r="10" spans="1:7" x14ac:dyDescent="0.2">
      <c r="A10" s="8" t="s">
        <v>16</v>
      </c>
      <c r="B10" s="8" t="str">
        <f>IF(OR('Rounded Dendrelaphis'!D10&lt;'Rounded Chrysopelea'!C10,'Rounded Chrysopelea'!D10&lt;'Rounded Dendrelaphis'!C10),"Do not overlap","Overlap")</f>
        <v>Overlap</v>
      </c>
      <c r="C10" s="9">
        <f>MAX('Rounded Chrysopelea'!D10-'Rounded Dendrelaphis'!C10,'Rounded Dendrelaphis'!D10-'Rounded Chrysopelea'!C10)</f>
        <v>0.42199999999999999</v>
      </c>
      <c r="D10" s="8" t="str">
        <f>'Rounded Dendrelaphis'!E10</f>
        <v>Yes</v>
      </c>
      <c r="E10" s="8" t="str">
        <f>IF(OR('Rounded Dendrelaphis'!L10&lt;'Rounded Chrysopelea'!G10,'Rounded Chrysopelea'!H10&lt;'Rounded Dendrelaphis'!K10),"Do not overlap","Overlap")</f>
        <v>Overlap</v>
      </c>
      <c r="F10" s="8">
        <f>'Rounded Dendrelaphis'!M10-'Rounded Chrysopelea'!I10</f>
        <v>-1.0000000000000002E-2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Dendrelaphis Stats Results</vt:lpstr>
      <vt:lpstr>Chrysopelea Stats Results</vt:lpstr>
      <vt:lpstr>Comparison</vt:lpstr>
      <vt:lpstr>Rounded Dendrelaphis</vt:lpstr>
      <vt:lpstr>Rounded Chrysopelea</vt:lpstr>
      <vt:lpstr>rounded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2022-12-21T13:29:58Z</dcterms:created>
  <dcterms:modified xsi:type="dcterms:W3CDTF">2022-12-27T16:08:46Z</dcterms:modified>
</cp:coreProperties>
</file>