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WORK\Portfolio Examples\"/>
    </mc:Choice>
  </mc:AlternateContent>
  <xr:revisionPtr revIDLastSave="0" documentId="13_ncr:1_{5066FF93-74BC-419C-BE21-03A6C438310B}" xr6:coauthVersionLast="47" xr6:coauthVersionMax="47" xr10:uidLastSave="{00000000-0000-0000-0000-000000000000}"/>
  <bookViews>
    <workbookView xWindow="-120" yWindow="-120" windowWidth="29040" windowHeight="15840" activeTab="1" xr2:uid="{B267E404-2E9B-480A-8ED9-1923D6C9F760}"/>
  </bookViews>
  <sheets>
    <sheet name="Pivot" sheetId="2" r:id="rId1"/>
    <sheet name="Dashboard" sheetId="3" r:id="rId2"/>
    <sheet name="Rolling Pivot" sheetId="5" r:id="rId3"/>
    <sheet name="NTD Annual" sheetId="1" r:id="rId4"/>
    <sheet name="Monthly" sheetId="4" r:id="rId5"/>
  </sheet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4" l="1"/>
  <c r="B62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B61" i="4"/>
  <c r="L60" i="4"/>
  <c r="B60" i="4"/>
  <c r="B59" i="4"/>
  <c r="B58" i="4"/>
  <c r="B57" i="4"/>
  <c r="B56" i="4"/>
  <c r="B55" i="4"/>
  <c r="L57" i="4"/>
  <c r="L58" i="4"/>
  <c r="L59" i="4"/>
  <c r="B54" i="4"/>
  <c r="B53" i="4"/>
  <c r="B52" i="4"/>
  <c r="L53" i="4"/>
  <c r="L54" i="4"/>
  <c r="L55" i="4"/>
  <c r="L56" i="4"/>
  <c r="B50" i="4"/>
  <c r="B51" i="4"/>
  <c r="B49" i="4"/>
  <c r="B48" i="4"/>
  <c r="B47" i="4"/>
  <c r="B46" i="4"/>
  <c r="L47" i="4"/>
  <c r="L48" i="4"/>
  <c r="L49" i="4"/>
  <c r="L50" i="4"/>
  <c r="L51" i="4"/>
  <c r="L52" i="4"/>
  <c r="B45" i="4"/>
  <c r="L45" i="4"/>
  <c r="L46" i="4"/>
  <c r="L44" i="4"/>
  <c r="B44" i="4"/>
  <c r="L43" i="4"/>
  <c r="B43" i="4"/>
  <c r="B42" i="4"/>
  <c r="L42" i="4"/>
  <c r="L41" i="4"/>
  <c r="B41" i="4"/>
  <c r="B40" i="4"/>
  <c r="L40" i="4"/>
  <c r="L39" i="4"/>
  <c r="B39" i="4"/>
  <c r="L38" i="4"/>
  <c r="B38" i="4"/>
  <c r="L37" i="4"/>
  <c r="B37" i="4"/>
  <c r="K32" i="4"/>
  <c r="L32" i="4"/>
  <c r="L33" i="4"/>
  <c r="L34" i="4"/>
  <c r="L35" i="4"/>
  <c r="L36" i="4"/>
  <c r="B36" i="4"/>
  <c r="B35" i="4"/>
  <c r="B34" i="4"/>
  <c r="B33" i="4"/>
  <c r="B32" i="4"/>
  <c r="L31" i="4"/>
  <c r="L30" i="4"/>
  <c r="B31" i="4"/>
  <c r="B30" i="4"/>
  <c r="L29" i="4"/>
  <c r="B29" i="4"/>
  <c r="B28" i="4"/>
  <c r="B27" i="4"/>
  <c r="B26" i="4"/>
  <c r="B25" i="4"/>
  <c r="B24" i="4"/>
  <c r="B23" i="4"/>
  <c r="B22" i="4"/>
  <c r="H35" i="3"/>
  <c r="G35" i="3"/>
  <c r="F35" i="3"/>
  <c r="E35" i="3"/>
  <c r="D35" i="3"/>
  <c r="H37" i="3"/>
  <c r="G37" i="3"/>
  <c r="F37" i="3"/>
  <c r="E37" i="3"/>
  <c r="D37" i="3"/>
  <c r="D45" i="3"/>
  <c r="D44" i="3"/>
  <c r="D42" i="3"/>
  <c r="D40" i="3"/>
  <c r="D38" i="3"/>
  <c r="E40" i="3"/>
  <c r="E41" i="3" s="1"/>
  <c r="E38" i="3"/>
  <c r="F45" i="3"/>
  <c r="F44" i="3"/>
  <c r="F42" i="3"/>
  <c r="F40" i="3"/>
  <c r="F38" i="3"/>
  <c r="G38" i="3"/>
  <c r="G39" i="3" s="1"/>
  <c r="G40" i="3"/>
  <c r="I40" i="3" s="1"/>
  <c r="G42" i="3"/>
  <c r="G44" i="3"/>
  <c r="G45" i="3"/>
  <c r="H45" i="3"/>
  <c r="I45" i="3"/>
  <c r="H44" i="3"/>
  <c r="I44" i="3"/>
  <c r="H42" i="3"/>
  <c r="I42" i="3"/>
  <c r="H40" i="3"/>
  <c r="H38" i="3"/>
  <c r="E45" i="3"/>
  <c r="E44" i="3"/>
  <c r="E46" i="3" s="1"/>
  <c r="E42" i="3"/>
  <c r="H41" i="3"/>
  <c r="G41" i="3"/>
  <c r="I41" i="3" s="1"/>
  <c r="D46" i="3"/>
  <c r="D39" i="3"/>
  <c r="D41" i="3"/>
  <c r="D43" i="3"/>
  <c r="F39" i="3"/>
  <c r="F41" i="3"/>
  <c r="G43" i="3"/>
  <c r="I43" i="3" s="1"/>
  <c r="H46" i="3"/>
  <c r="H39" i="3"/>
  <c r="I39" i="3" s="1"/>
  <c r="H43" i="3"/>
  <c r="F43" i="3"/>
  <c r="F46" i="3"/>
  <c r="E39" i="3"/>
  <c r="G46" i="3"/>
  <c r="I46" i="3" s="1"/>
  <c r="E43" i="3"/>
  <c r="B20" i="4"/>
  <c r="B21" i="4"/>
  <c r="D21" i="3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5" i="4"/>
  <c r="H29" i="3"/>
  <c r="G29" i="3"/>
  <c r="G31" i="3" s="1"/>
  <c r="F29" i="3"/>
  <c r="F31" i="3" s="1"/>
  <c r="E29" i="3"/>
  <c r="E31" i="3" s="1"/>
  <c r="D29" i="3"/>
  <c r="H30" i="3"/>
  <c r="G30" i="3"/>
  <c r="F30" i="3"/>
  <c r="E30" i="3"/>
  <c r="D30" i="3"/>
  <c r="I30" i="3" s="1"/>
  <c r="H24" i="3"/>
  <c r="I24" i="3" s="1"/>
  <c r="G24" i="3"/>
  <c r="F24" i="3"/>
  <c r="E24" i="3"/>
  <c r="D24" i="3"/>
  <c r="H28" i="3"/>
  <c r="G28" i="3"/>
  <c r="F28" i="3"/>
  <c r="E28" i="3"/>
  <c r="D28" i="3"/>
  <c r="H22" i="3"/>
  <c r="G22" i="3"/>
  <c r="F22" i="3"/>
  <c r="E22" i="3"/>
  <c r="D22" i="3"/>
  <c r="I22" i="3" s="1"/>
  <c r="D20" i="3"/>
  <c r="H20" i="3"/>
  <c r="G20" i="3"/>
  <c r="F20" i="3"/>
  <c r="I20" i="3"/>
  <c r="E20" i="3"/>
  <c r="H25" i="3"/>
  <c r="G25" i="3"/>
  <c r="F25" i="3"/>
  <c r="E25" i="3"/>
  <c r="I25" i="3" s="1"/>
  <c r="D25" i="3"/>
  <c r="H23" i="3"/>
  <c r="G23" i="3"/>
  <c r="F23" i="3"/>
  <c r="E23" i="3"/>
  <c r="D23" i="3"/>
  <c r="I23" i="3" s="1"/>
  <c r="H21" i="3"/>
  <c r="G21" i="3"/>
  <c r="I21" i="3" s="1"/>
  <c r="F21" i="3"/>
  <c r="E21" i="3"/>
  <c r="H19" i="3"/>
  <c r="G19" i="3"/>
  <c r="F19" i="3"/>
  <c r="E19" i="3"/>
  <c r="D19" i="3"/>
  <c r="C18" i="3"/>
  <c r="H31" i="3"/>
  <c r="I29" i="3"/>
  <c r="C27" i="3"/>
  <c r="D31" i="3" l="1"/>
  <c r="I31" i="3" s="1"/>
  <c r="I38" i="3"/>
</calcChain>
</file>

<file path=xl/sharedStrings.xml><?xml version="1.0" encoding="utf-8"?>
<sst xmlns="http://schemas.openxmlformats.org/spreadsheetml/2006/main" count="327" uniqueCount="122">
  <si>
    <t>Row Labels</t>
  </si>
  <si>
    <t>Sum of Year2</t>
  </si>
  <si>
    <t>Sum of Vehicle &amp; Pass. Car Revenue Miles</t>
  </si>
  <si>
    <t>Sum of     Event Total</t>
  </si>
  <si>
    <t>Sum of     Total Fatalities</t>
  </si>
  <si>
    <t>Sum of     Total Injuries</t>
  </si>
  <si>
    <t>Sum of Major Mechanical failures</t>
  </si>
  <si>
    <t>Grand Total</t>
  </si>
  <si>
    <t>This page is for viewing only, to change data: add to NTD annual tab and refresh data from the ribbon. Always open in desktop app for formula editing</t>
  </si>
  <si>
    <t>Rate</t>
  </si>
  <si>
    <t>miles</t>
  </si>
  <si>
    <t>Insert data in "Monthly" Tab for Rolling 12 Month Data</t>
  </si>
  <si>
    <t>Current</t>
  </si>
  <si>
    <t>Year</t>
  </si>
  <si>
    <t>Average</t>
  </si>
  <si>
    <t>Trendline</t>
  </si>
  <si>
    <t>Events</t>
  </si>
  <si>
    <t>Event Rate</t>
  </si>
  <si>
    <t>Fatalities</t>
  </si>
  <si>
    <t>Fatalities Rate</t>
  </si>
  <si>
    <t>Injuries</t>
  </si>
  <si>
    <t>Injuries Rate</t>
  </si>
  <si>
    <t>VRM</t>
  </si>
  <si>
    <t>Major Mechanical Failures</t>
  </si>
  <si>
    <t>System Reliability</t>
  </si>
  <si>
    <t>Rolling 12 Month Rates</t>
  </si>
  <si>
    <t>Dates are displayed in MMM-YY format. Each column is a cumulative of a 12  month range.</t>
  </si>
  <si>
    <t>to</t>
  </si>
  <si>
    <t>% Change Since Last Period</t>
  </si>
  <si>
    <t>Trend</t>
  </si>
  <si>
    <t>Vehicle Revenue Miles</t>
  </si>
  <si>
    <t>Sum of excel Date</t>
  </si>
  <si>
    <t>Sum of VRM</t>
  </si>
  <si>
    <t>Sum of Mech Failure</t>
  </si>
  <si>
    <t>Sum of Event</t>
  </si>
  <si>
    <t>Sum of Injury</t>
  </si>
  <si>
    <t>Sum of Fatality</t>
  </si>
  <si>
    <t>Major Mechanical Failures must be added to last column manually
This Data can be found by searching Time Series on NTD</t>
  </si>
  <si>
    <t>SERVICE</t>
  </si>
  <si>
    <t>EVENTS</t>
  </si>
  <si>
    <t>FATALITIES</t>
  </si>
  <si>
    <t>INJURIES</t>
  </si>
  <si>
    <t>NTD ID</t>
  </si>
  <si>
    <t>Agency</t>
  </si>
  <si>
    <t>Mode</t>
  </si>
  <si>
    <t>TOS</t>
  </si>
  <si>
    <t>City</t>
  </si>
  <si>
    <t>State</t>
  </si>
  <si>
    <t>UZA</t>
  </si>
  <si>
    <t>UZA Name</t>
  </si>
  <si>
    <t>Reporter Type</t>
  </si>
  <si>
    <t>DRM</t>
  </si>
  <si>
    <t>TWM</t>
  </si>
  <si>
    <t>UPT</t>
  </si>
  <si>
    <t>PMT</t>
  </si>
  <si>
    <t>Vehicle &amp; Pass. Car Revenue Miles</t>
  </si>
  <si>
    <t>Train Revenue Miles</t>
  </si>
  <si>
    <t>VRH</t>
  </si>
  <si>
    <t>VOMS</t>
  </si>
  <si>
    <t xml:space="preserve">    with Motor Vehicle</t>
  </si>
  <si>
    <t xml:space="preserve">    with Person</t>
  </si>
  <si>
    <t xml:space="preserve">    with Fixed Object</t>
  </si>
  <si>
    <t xml:space="preserve">    with Rail Vehicle</t>
  </si>
  <si>
    <t xml:space="preserve">    with Bus Vehicle</t>
  </si>
  <si>
    <t xml:space="preserve">    with Other</t>
  </si>
  <si>
    <t xml:space="preserve">    Collision Total</t>
  </si>
  <si>
    <t xml:space="preserve">    Derailment Total</t>
  </si>
  <si>
    <t xml:space="preserve">    Fire Total</t>
  </si>
  <si>
    <t>Security Total</t>
  </si>
  <si>
    <t xml:space="preserve">    NOC Total</t>
  </si>
  <si>
    <t xml:space="preserve">    Event Total</t>
  </si>
  <si>
    <t xml:space="preserve">    Passenger</t>
  </si>
  <si>
    <t>People waiting or leaving</t>
  </si>
  <si>
    <t xml:space="preserve">    Operator</t>
  </si>
  <si>
    <t xml:space="preserve">    Employee</t>
  </si>
  <si>
    <t xml:space="preserve">    Total Employee</t>
  </si>
  <si>
    <t xml:space="preserve">    Other Worker</t>
  </si>
  <si>
    <t xml:space="preserve">    Bicyclist</t>
  </si>
  <si>
    <t xml:space="preserve">    Ped In Crossing</t>
  </si>
  <si>
    <t xml:space="preserve">    Ped Not In Crossing</t>
  </si>
  <si>
    <t xml:space="preserve">    Ped Crossing Tracks</t>
  </si>
  <si>
    <t xml:space="preserve">    Ped Walking Along Tracks</t>
  </si>
  <si>
    <t xml:space="preserve">    Other Vehicle Occupant</t>
  </si>
  <si>
    <t xml:space="preserve">    Other</t>
  </si>
  <si>
    <t xml:space="preserve">    Trespasser</t>
  </si>
  <si>
    <t xml:space="preserve">    Suicide</t>
  </si>
  <si>
    <t xml:space="preserve">    Total Other</t>
  </si>
  <si>
    <t xml:space="preserve">    Total Fatalities</t>
  </si>
  <si>
    <t xml:space="preserve">    Passenger2</t>
  </si>
  <si>
    <t>People waiting or leaving3</t>
  </si>
  <si>
    <t xml:space="preserve">    Operator4</t>
  </si>
  <si>
    <t xml:space="preserve">    Employee5</t>
  </si>
  <si>
    <t xml:space="preserve">    Total Employee6</t>
  </si>
  <si>
    <t xml:space="preserve">    Other Worker7</t>
  </si>
  <si>
    <t xml:space="preserve">    Bicyclist8</t>
  </si>
  <si>
    <t xml:space="preserve">    Ped In Crossing9</t>
  </si>
  <si>
    <t xml:space="preserve">    Ped Not In Crossing10</t>
  </si>
  <si>
    <t xml:space="preserve">    Ped Crossing Tracks11</t>
  </si>
  <si>
    <t xml:space="preserve">    Ped Walking Along Tracks12</t>
  </si>
  <si>
    <t xml:space="preserve">    Other Vehicle Occupant13</t>
  </si>
  <si>
    <t xml:space="preserve">    Other14</t>
  </si>
  <si>
    <t xml:space="preserve">    Trespasser15</t>
  </si>
  <si>
    <t xml:space="preserve">    Suicide16</t>
  </si>
  <si>
    <t xml:space="preserve">    Total Other17</t>
  </si>
  <si>
    <t xml:space="preserve">    Total Injuries</t>
  </si>
  <si>
    <t>Serious Injuries</t>
  </si>
  <si>
    <t>Major Mechanical failures</t>
  </si>
  <si>
    <t>Full Reporter: Operating</t>
  </si>
  <si>
    <t>Full Reporter</t>
  </si>
  <si>
    <t> </t>
  </si>
  <si>
    <t>Always use mm/dd/yyyy format and always set date to 15th</t>
  </si>
  <si>
    <t>This column is calculated</t>
  </si>
  <si>
    <t>Date</t>
  </si>
  <si>
    <t>excel Date</t>
  </si>
  <si>
    <t>Mech Failure</t>
  </si>
  <si>
    <t>Event</t>
  </si>
  <si>
    <t>Injury</t>
  </si>
  <si>
    <t>Fatality</t>
  </si>
  <si>
    <t>odometer Totals</t>
  </si>
  <si>
    <t>difference from last reading</t>
  </si>
  <si>
    <t>#####</t>
  </si>
  <si>
    <t>Anonymized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</si>
</sst>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00#"/>
    <numFmt numFmtId="167" formatCode="[$-409]mmm\-yy;@"/>
  </numFmts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8"/>
      <name val="MS Reference Sans Serif"/>
      <family val="2"/>
    </font>
    <font>
      <b/>
      <sz val="10"/>
      <name val="MS Sans Serif"/>
      <family val="2"/>
    </font>
    <font>
      <sz val="8"/>
      <name val="MS Reference Sans Serif"/>
      <family val="2"/>
    </font>
    <font>
      <b/>
      <sz val="8"/>
      <color theme="0"/>
      <name val="MS Reference Sans Serif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222222"/>
      <name val="Appian Open Sans"/>
      <family val="2"/>
      <charset val="1"/>
    </font>
    <font>
      <sz val="11"/>
      <color rgb="FF002060"/>
      <name val="Calibri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2" fillId="0" borderId="21" applyNumberFormat="0" applyFill="0" applyAlignment="0" applyProtection="0"/>
    <xf numFmtId="0" fontId="13" fillId="0" borderId="22" applyNumberFormat="0" applyFill="0" applyAlignment="0" applyProtection="0"/>
    <xf numFmtId="0" fontId="14" fillId="0" borderId="23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7" fillId="14" borderId="24" applyNumberFormat="0" applyAlignment="0" applyProtection="0"/>
    <xf numFmtId="0" fontId="18" fillId="15" borderId="25" applyNumberFormat="0" applyAlignment="0" applyProtection="0"/>
    <xf numFmtId="0" fontId="19" fillId="15" borderId="24" applyNumberFormat="0" applyAlignment="0" applyProtection="0"/>
    <xf numFmtId="0" fontId="20" fillId="0" borderId="26" applyNumberFormat="0" applyFill="0" applyAlignment="0" applyProtection="0"/>
    <xf numFmtId="0" fontId="1" fillId="16" borderId="27" applyNumberFormat="0" applyAlignment="0" applyProtection="0"/>
    <xf numFmtId="0" fontId="21" fillId="0" borderId="0" applyNumberFormat="0" applyFill="0" applyBorder="0" applyAlignment="0" applyProtection="0"/>
    <xf numFmtId="0" fontId="10" fillId="17" borderId="28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3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3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3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3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3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3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23" fillId="13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</cellStyleXfs>
  <cellXfs count="133">
    <xf numFmtId="0" fontId="0" fillId="0" borderId="0" xfId="0"/>
    <xf numFmtId="0" fontId="5" fillId="0" borderId="0" xfId="1" applyFont="1"/>
    <xf numFmtId="0" fontId="5" fillId="0" borderId="0" xfId="1" applyFont="1" applyAlignment="1">
      <alignment horizontal="left"/>
    </xf>
    <xf numFmtId="164" fontId="5" fillId="2" borderId="1" xfId="1" applyNumberFormat="1" applyFont="1" applyFill="1" applyBorder="1"/>
    <xf numFmtId="164" fontId="5" fillId="2" borderId="2" xfId="1" applyNumberFormat="1" applyFont="1" applyFill="1" applyBorder="1"/>
    <xf numFmtId="0" fontId="5" fillId="2" borderId="2" xfId="1" applyFont="1" applyFill="1" applyBorder="1"/>
    <xf numFmtId="0" fontId="5" fillId="2" borderId="3" xfId="1" applyFont="1" applyFill="1" applyBorder="1"/>
    <xf numFmtId="0" fontId="5" fillId="3" borderId="1" xfId="1" applyFont="1" applyFill="1" applyBorder="1"/>
    <xf numFmtId="0" fontId="5" fillId="3" borderId="2" xfId="1" applyFont="1" applyFill="1" applyBorder="1"/>
    <xf numFmtId="0" fontId="6" fillId="3" borderId="3" xfId="0" applyFont="1" applyFill="1" applyBorder="1"/>
    <xf numFmtId="0" fontId="5" fillId="4" borderId="1" xfId="1" applyFont="1" applyFill="1" applyBorder="1"/>
    <xf numFmtId="0" fontId="5" fillId="4" borderId="2" xfId="1" applyFont="1" applyFill="1" applyBorder="1"/>
    <xf numFmtId="0" fontId="6" fillId="4" borderId="2" xfId="0" applyFont="1" applyFill="1" applyBorder="1"/>
    <xf numFmtId="0" fontId="5" fillId="5" borderId="1" xfId="1" applyFont="1" applyFill="1" applyBorder="1"/>
    <xf numFmtId="0" fontId="5" fillId="5" borderId="2" xfId="1" applyFont="1" applyFill="1" applyBorder="1"/>
    <xf numFmtId="0" fontId="6" fillId="5" borderId="3" xfId="0" applyFont="1" applyFill="1" applyBorder="1"/>
    <xf numFmtId="164" fontId="5" fillId="2" borderId="6" xfId="1" applyNumberFormat="1" applyFont="1" applyFill="1" applyBorder="1" applyAlignment="1">
      <alignment horizontal="center" vertical="center"/>
    </xf>
    <xf numFmtId="164" fontId="5" fillId="2" borderId="7" xfId="1" applyNumberFormat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vertical="center" textRotation="90"/>
    </xf>
    <xf numFmtId="0" fontId="7" fillId="3" borderId="8" xfId="1" applyFont="1" applyFill="1" applyBorder="1" applyAlignment="1">
      <alignment vertical="center" textRotation="90"/>
    </xf>
    <xf numFmtId="0" fontId="7" fillId="3" borderId="9" xfId="1" applyFont="1" applyFill="1" applyBorder="1" applyAlignment="1">
      <alignment vertical="center" textRotation="90"/>
    </xf>
    <xf numFmtId="0" fontId="5" fillId="3" borderId="6" xfId="1" applyFont="1" applyFill="1" applyBorder="1" applyAlignment="1">
      <alignment vertical="center" textRotation="90"/>
    </xf>
    <xf numFmtId="0" fontId="5" fillId="3" borderId="8" xfId="1" applyFont="1" applyFill="1" applyBorder="1" applyAlignment="1">
      <alignment vertical="center" textRotation="90"/>
    </xf>
    <xf numFmtId="0" fontId="5" fillId="3" borderId="10" xfId="1" applyFont="1" applyFill="1" applyBorder="1" applyAlignment="1">
      <alignment vertical="center" textRotation="90"/>
    </xf>
    <xf numFmtId="0" fontId="5" fillId="4" borderId="11" xfId="1" applyFont="1" applyFill="1" applyBorder="1" applyAlignment="1">
      <alignment vertical="center" textRotation="90"/>
    </xf>
    <xf numFmtId="0" fontId="7" fillId="4" borderId="12" xfId="1" applyFont="1" applyFill="1" applyBorder="1" applyAlignment="1">
      <alignment vertical="center" textRotation="90"/>
    </xf>
    <xf numFmtId="0" fontId="7" fillId="4" borderId="8" xfId="1" applyFont="1" applyFill="1" applyBorder="1" applyAlignment="1">
      <alignment vertical="center" textRotation="90"/>
    </xf>
    <xf numFmtId="0" fontId="5" fillId="4" borderId="10" xfId="1" applyFont="1" applyFill="1" applyBorder="1" applyAlignment="1">
      <alignment vertical="center" textRotation="90"/>
    </xf>
    <xf numFmtId="0" fontId="5" fillId="4" borderId="9" xfId="1" applyFont="1" applyFill="1" applyBorder="1" applyAlignment="1">
      <alignment vertical="center" textRotation="90"/>
    </xf>
    <xf numFmtId="0" fontId="5" fillId="5" borderId="11" xfId="1" applyFont="1" applyFill="1" applyBorder="1" applyAlignment="1">
      <alignment vertical="center" textRotation="90"/>
    </xf>
    <xf numFmtId="0" fontId="7" fillId="5" borderId="12" xfId="1" applyFont="1" applyFill="1" applyBorder="1" applyAlignment="1">
      <alignment vertical="center" textRotation="90"/>
    </xf>
    <xf numFmtId="0" fontId="7" fillId="5" borderId="8" xfId="1" applyFont="1" applyFill="1" applyBorder="1" applyAlignment="1">
      <alignment vertical="center" textRotation="90"/>
    </xf>
    <xf numFmtId="0" fontId="5" fillId="5" borderId="10" xfId="1" applyFont="1" applyFill="1" applyBorder="1" applyAlignment="1">
      <alignment vertical="center" textRotation="90"/>
    </xf>
    <xf numFmtId="0" fontId="5" fillId="5" borderId="9" xfId="1" applyFont="1" applyFill="1" applyBorder="1" applyAlignment="1">
      <alignment vertical="center" textRotation="90"/>
    </xf>
    <xf numFmtId="0" fontId="5" fillId="5" borderId="6" xfId="1" applyFont="1" applyFill="1" applyBorder="1" applyAlignment="1">
      <alignment vertical="center" textRotation="90"/>
    </xf>
    <xf numFmtId="0" fontId="7" fillId="0" borderId="13" xfId="1" applyFont="1" applyBorder="1"/>
    <xf numFmtId="165" fontId="7" fillId="0" borderId="13" xfId="1" quotePrefix="1" applyNumberFormat="1" applyFont="1" applyBorder="1"/>
    <xf numFmtId="0" fontId="7" fillId="0" borderId="14" xfId="1" applyFont="1" applyBorder="1"/>
    <xf numFmtId="0" fontId="7" fillId="0" borderId="15" xfId="1" applyFont="1" applyBorder="1" applyAlignment="1">
      <alignment horizontal="left"/>
    </xf>
    <xf numFmtId="164" fontId="7" fillId="0" borderId="16" xfId="1" applyNumberFormat="1" applyFont="1" applyBorder="1"/>
    <xf numFmtId="164" fontId="7" fillId="0" borderId="13" xfId="1" applyNumberFormat="1" applyFont="1" applyBorder="1"/>
    <xf numFmtId="3" fontId="7" fillId="0" borderId="13" xfId="1" applyNumberFormat="1" applyFont="1" applyBorder="1"/>
    <xf numFmtId="3" fontId="7" fillId="0" borderId="14" xfId="1" applyNumberFormat="1" applyFont="1" applyBorder="1"/>
    <xf numFmtId="0" fontId="5" fillId="0" borderId="17" xfId="1" applyFont="1" applyBorder="1"/>
    <xf numFmtId="0" fontId="5" fillId="0" borderId="13" xfId="1" applyFont="1" applyBorder="1"/>
    <xf numFmtId="0" fontId="5" fillId="0" borderId="14" xfId="1" applyFont="1" applyBorder="1"/>
    <xf numFmtId="0" fontId="7" fillId="0" borderId="18" xfId="1" applyFont="1" applyBorder="1"/>
    <xf numFmtId="0" fontId="5" fillId="0" borderId="15" xfId="1" applyFont="1" applyBorder="1"/>
    <xf numFmtId="0" fontId="7" fillId="0" borderId="16" xfId="1" applyFont="1" applyBorder="1"/>
    <xf numFmtId="0" fontId="7" fillId="0" borderId="19" xfId="1" applyFont="1" applyBorder="1"/>
    <xf numFmtId="0" fontId="5" fillId="6" borderId="0" xfId="1" applyFont="1" applyFill="1" applyAlignment="1">
      <alignment vertical="center" textRotation="90"/>
    </xf>
    <xf numFmtId="0" fontId="8" fillId="7" borderId="4" xfId="1" applyFont="1" applyFill="1" applyBorder="1" applyAlignment="1">
      <alignment horizontal="center" vertical="center"/>
    </xf>
    <xf numFmtId="0" fontId="8" fillId="7" borderId="5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right"/>
    </xf>
    <xf numFmtId="0" fontId="0" fillId="0" borderId="20" xfId="0" applyBorder="1" applyAlignment="1">
      <alignment horizontal="right"/>
    </xf>
    <xf numFmtId="0" fontId="0" fillId="0" borderId="20" xfId="0" applyBorder="1"/>
    <xf numFmtId="0" fontId="0" fillId="0" borderId="0" xfId="0" applyAlignment="1">
      <alignment wrapText="1"/>
    </xf>
    <xf numFmtId="0" fontId="3" fillId="9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9" fillId="0" borderId="20" xfId="0" applyFont="1" applyBorder="1" applyAlignment="1">
      <alignment horizontal="right"/>
    </xf>
    <xf numFmtId="3" fontId="9" fillId="0" borderId="20" xfId="0" applyNumberFormat="1" applyFont="1" applyBorder="1"/>
    <xf numFmtId="0" fontId="8" fillId="10" borderId="0" xfId="1" applyFont="1" applyFill="1"/>
    <xf numFmtId="2" fontId="0" fillId="0" borderId="0" xfId="0" applyNumberFormat="1"/>
    <xf numFmtId="167" fontId="0" fillId="0" borderId="0" xfId="0" applyNumberFormat="1"/>
    <xf numFmtId="2" fontId="0" fillId="0" borderId="0" xfId="0" applyNumberFormat="1" applyAlignment="1">
      <alignment horizontal="left"/>
    </xf>
    <xf numFmtId="3" fontId="0" fillId="0" borderId="0" xfId="0" applyNumberFormat="1"/>
    <xf numFmtId="0" fontId="9" fillId="0" borderId="0" xfId="0" applyFont="1" applyAlignment="1">
      <alignment horizontal="right"/>
    </xf>
    <xf numFmtId="3" fontId="9" fillId="0" borderId="0" xfId="0" applyNumberFormat="1" applyFont="1"/>
    <xf numFmtId="3" fontId="0" fillId="8" borderId="0" xfId="0" applyNumberFormat="1" applyFill="1"/>
    <xf numFmtId="0" fontId="9" fillId="8" borderId="20" xfId="0" applyFont="1" applyFill="1" applyBorder="1" applyAlignment="1">
      <alignment horizontal="right"/>
    </xf>
    <xf numFmtId="3" fontId="0" fillId="8" borderId="20" xfId="0" applyNumberFormat="1" applyFill="1" applyBorder="1"/>
    <xf numFmtId="167" fontId="3" fillId="9" borderId="0" xfId="0" applyNumberFormat="1" applyFont="1" applyFill="1" applyAlignment="1">
      <alignment horizontal="center"/>
    </xf>
    <xf numFmtId="167" fontId="3" fillId="9" borderId="31" xfId="0" applyNumberFormat="1" applyFont="1" applyFill="1" applyBorder="1" applyAlignment="1">
      <alignment horizontal="center"/>
    </xf>
    <xf numFmtId="0" fontId="0" fillId="8" borderId="31" xfId="0" applyFill="1" applyBorder="1"/>
    <xf numFmtId="0" fontId="9" fillId="0" borderId="31" xfId="0" applyFont="1" applyBorder="1" applyAlignment="1">
      <alignment horizontal="center"/>
    </xf>
    <xf numFmtId="0" fontId="0" fillId="42" borderId="31" xfId="0" applyFill="1" applyBorder="1"/>
    <xf numFmtId="3" fontId="0" fillId="42" borderId="31" xfId="0" applyNumberFormat="1" applyFill="1" applyBorder="1"/>
    <xf numFmtId="3" fontId="0" fillId="42" borderId="30" xfId="0" applyNumberFormat="1" applyFill="1" applyBorder="1"/>
    <xf numFmtId="0" fontId="3" fillId="9" borderId="31" xfId="0" applyFont="1" applyFill="1" applyBorder="1" applyAlignment="1">
      <alignment horizontal="center"/>
    </xf>
    <xf numFmtId="167" fontId="3" fillId="9" borderId="19" xfId="0" applyNumberFormat="1" applyFont="1" applyFill="1" applyBorder="1" applyAlignment="1">
      <alignment horizontal="center"/>
    </xf>
    <xf numFmtId="167" fontId="3" fillId="9" borderId="20" xfId="0" applyNumberFormat="1" applyFont="1" applyFill="1" applyBorder="1" applyAlignment="1">
      <alignment horizontal="center"/>
    </xf>
    <xf numFmtId="167" fontId="3" fillId="9" borderId="30" xfId="0" applyNumberFormat="1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right"/>
    </xf>
    <xf numFmtId="0" fontId="3" fillId="9" borderId="20" xfId="0" applyFont="1" applyFill="1" applyBorder="1"/>
    <xf numFmtId="10" fontId="0" fillId="8" borderId="0" xfId="0" applyNumberFormat="1" applyFill="1"/>
    <xf numFmtId="10" fontId="0" fillId="8" borderId="35" xfId="0" applyNumberFormat="1" applyFill="1" applyBorder="1"/>
    <xf numFmtId="0" fontId="0" fillId="0" borderId="35" xfId="0" applyBorder="1"/>
    <xf numFmtId="0" fontId="7" fillId="0" borderId="36" xfId="1" applyFont="1" applyBorder="1"/>
    <xf numFmtId="0" fontId="7" fillId="0" borderId="37" xfId="1" applyFont="1" applyBorder="1"/>
    <xf numFmtId="0" fontId="7" fillId="0" borderId="38" xfId="1" applyFont="1" applyBorder="1" applyAlignment="1">
      <alignment horizontal="left"/>
    </xf>
    <xf numFmtId="164" fontId="7" fillId="0" borderId="39" xfId="1" applyNumberFormat="1" applyFont="1" applyBorder="1"/>
    <xf numFmtId="164" fontId="7" fillId="0" borderId="36" xfId="1" applyNumberFormat="1" applyFont="1" applyBorder="1"/>
    <xf numFmtId="3" fontId="7" fillId="0" borderId="36" xfId="1" applyNumberFormat="1" applyFont="1" applyBorder="1"/>
    <xf numFmtId="3" fontId="7" fillId="0" borderId="37" xfId="1" applyNumberFormat="1" applyFont="1" applyBorder="1"/>
    <xf numFmtId="0" fontId="5" fillId="0" borderId="40" xfId="1" applyFont="1" applyBorder="1"/>
    <xf numFmtId="0" fontId="5" fillId="0" borderId="36" xfId="1" applyFont="1" applyBorder="1"/>
    <xf numFmtId="0" fontId="5" fillId="0" borderId="37" xfId="1" applyFont="1" applyBorder="1"/>
    <xf numFmtId="0" fontId="7" fillId="0" borderId="41" xfId="1" applyFont="1" applyBorder="1"/>
    <xf numFmtId="0" fontId="5" fillId="0" borderId="38" xfId="1" applyFont="1" applyBorder="1"/>
    <xf numFmtId="0" fontId="7" fillId="0" borderId="39" xfId="1" applyFont="1" applyBorder="1"/>
    <xf numFmtId="2" fontId="0" fillId="0" borderId="20" xfId="0" applyNumberFormat="1" applyBorder="1"/>
    <xf numFmtId="2" fontId="0" fillId="8" borderId="30" xfId="0" applyNumberFormat="1" applyFill="1" applyBorder="1"/>
    <xf numFmtId="2" fontId="0" fillId="8" borderId="31" xfId="0" applyNumberFormat="1" applyFill="1" applyBorder="1"/>
    <xf numFmtId="2" fontId="2" fillId="0" borderId="2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3" fontId="24" fillId="0" borderId="0" xfId="0" applyNumberFormat="1" applyFont="1" applyAlignment="1">
      <alignment wrapText="1"/>
    </xf>
    <xf numFmtId="0" fontId="25" fillId="0" borderId="0" xfId="0" applyFont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3" fontId="7" fillId="0" borderId="13" xfId="0" applyNumberFormat="1" applyFont="1" applyBorder="1"/>
    <xf numFmtId="0" fontId="5" fillId="0" borderId="18" xfId="0" applyFont="1" applyBorder="1"/>
    <xf numFmtId="0" fontId="5" fillId="0" borderId="15" xfId="0" applyFont="1" applyBorder="1"/>
    <xf numFmtId="3" fontId="26" fillId="0" borderId="0" xfId="0" applyNumberFormat="1" applyFont="1"/>
    <xf numFmtId="0" fontId="1" fillId="1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10" borderId="0" xfId="0" applyFont="1" applyFill="1"/>
    <xf numFmtId="0" fontId="1" fillId="10" borderId="0" xfId="0" applyFont="1" applyFill="1" applyAlignment="1">
      <alignment wrapText="1"/>
    </xf>
    <xf numFmtId="0" fontId="3" fillId="9" borderId="32" xfId="0" applyFont="1" applyFill="1" applyBorder="1" applyAlignment="1">
      <alignment horizontal="center" wrapText="1"/>
    </xf>
    <xf numFmtId="0" fontId="3" fillId="9" borderId="33" xfId="0" applyFont="1" applyFill="1" applyBorder="1" applyAlignment="1">
      <alignment horizontal="center" wrapText="1"/>
    </xf>
    <xf numFmtId="0" fontId="3" fillId="9" borderId="34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A6155BC8-01A9-4FA2-85AD-73A0B9A6A031}"/>
    <cellStyle name="60% - Accent2 2" xfId="38" xr:uid="{B6FF70D1-A4DA-4842-98D9-B8B3C3F3F3DC}"/>
    <cellStyle name="60% - Accent3 2" xfId="39" xr:uid="{E9CADE93-CF99-4C61-92B5-3458D460FF6E}"/>
    <cellStyle name="60% - Accent4 2" xfId="40" xr:uid="{1B047CF8-7C50-4EAB-8D4F-208CADA947BB}"/>
    <cellStyle name="60% - Accent5 2" xfId="41" xr:uid="{0D534611-B521-4189-8944-7010B8141A95}"/>
    <cellStyle name="60% - Accent6 2" xfId="42" xr:uid="{13650F9F-35D5-41A9-836E-618E1456C211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36" xr:uid="{A606F94C-A755-4326-91CC-0721DCF3F34F}"/>
    <cellStyle name="Normal" xfId="0" builtinId="0"/>
    <cellStyle name="Normal 2" xfId="1" xr:uid="{C14862B2-03EE-413A-A00D-621A4ED318A5}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-409]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numFmt numFmtId="164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numFmt numFmtId="164" formatCode="#,##0.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numFmt numFmtId="165" formatCode="0000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6.419854629632" createdVersion="6" refreshedVersion="8" minRefreshableVersion="3" recordCount="59" xr:uid="{7C3D1B02-7082-42AA-9E4F-8934D697429A}">
  <cacheSource type="worksheet">
    <worksheetSource name="Table2"/>
  </cacheSource>
  <cacheFields count="7">
    <cacheField name="Date" numFmtId="167">
      <sharedItems containsSemiMixedTypes="0" containsNonDate="0" containsDate="1" containsString="0" minDate="2019-01-19T00:00:00" maxDate="2023-11-16T00:00:00"/>
    </cacheField>
    <cacheField name="excel Date" numFmtId="0">
      <sharedItems containsSemiMixedTypes="0" containsString="0" containsNumber="1" containsInteger="1" minValue="0" maxValue="45245" count="62">
        <n v="43484"/>
        <n v="43515"/>
        <n v="43543"/>
        <n v="43574"/>
        <n v="43604"/>
        <n v="43635"/>
        <n v="43665"/>
        <n v="43696"/>
        <n v="43727"/>
        <n v="43757"/>
        <n v="43788"/>
        <n v="43818"/>
        <n v="43849"/>
        <n v="43880"/>
        <n v="43909"/>
        <n v="43940"/>
        <n v="43970"/>
        <n v="44001"/>
        <n v="44031"/>
        <n v="44062"/>
        <n v="44094"/>
        <n v="44124"/>
        <n v="44150"/>
        <n v="44180"/>
        <n v="44211"/>
        <n v="44242"/>
        <n v="44270"/>
        <n v="44301"/>
        <n v="44331"/>
        <n v="44362"/>
        <n v="44392"/>
        <n v="44423"/>
        <n v="44454"/>
        <n v="44484"/>
        <n v="44515"/>
        <n v="44545"/>
        <n v="44576"/>
        <n v="44607"/>
        <n v="44635"/>
        <n v="44666"/>
        <n v="44696"/>
        <n v="44727"/>
        <n v="44757"/>
        <n v="44788"/>
        <n v="44819"/>
        <n v="44849"/>
        <n v="44880"/>
        <n v="44910"/>
        <n v="44941"/>
        <n v="44972"/>
        <n v="45008"/>
        <n v="45031"/>
        <n v="45061"/>
        <n v="45092"/>
        <n v="45122"/>
        <n v="45153"/>
        <n v="45184"/>
        <n v="45214"/>
        <n v="45245"/>
        <n v="0" u="1"/>
        <n v="43935" u="1"/>
        <n v="43991" u="1"/>
      </sharedItems>
    </cacheField>
    <cacheField name="VRM" numFmtId="0">
      <sharedItems containsSemiMixedTypes="0" containsString="0" containsNumber="1" containsInteger="1" minValue="113051" maxValue="449328"/>
    </cacheField>
    <cacheField name="Mech Failure" numFmtId="0">
      <sharedItems containsSemiMixedTypes="0" containsString="0" containsNumber="1" containsInteger="1" minValue="3" maxValue="27"/>
    </cacheField>
    <cacheField name="Event" numFmtId="0">
      <sharedItems containsSemiMixedTypes="0" containsString="0" containsNumber="1" containsInteger="1" minValue="0" maxValue="9"/>
    </cacheField>
    <cacheField name="Injury" numFmtId="0">
      <sharedItems containsSemiMixedTypes="0" containsString="0" containsNumber="1" containsInteger="1" minValue="0" maxValue="9"/>
    </cacheField>
    <cacheField name="Fatality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6.419854629632" createdVersion="6" refreshedVersion="8" minRefreshableVersion="3" recordCount="21" xr:uid="{F152CF5D-66B7-4E64-8505-12E74E9CE855}">
  <cacheSource type="worksheet">
    <worksheetSource name="NTD"/>
  </cacheSource>
  <cacheFields count="66">
    <cacheField name="Year" numFmtId="0">
      <sharedItems containsSemiMixedTypes="0" containsString="0" containsNumber="1" containsInteger="1" minValue="2002" maxValue="2022" count="21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NTD ID" numFmtId="0">
      <sharedItems containsSemiMixedTypes="0" containsString="0" containsNumber="1" containsInteger="1" minValue="20075" maxValue="20075"/>
    </cacheField>
    <cacheField name="Agency" numFmtId="0">
      <sharedItems/>
    </cacheField>
    <cacheField name="Mode" numFmtId="0">
      <sharedItems/>
    </cacheField>
    <cacheField name="TOS" numFmtId="0">
      <sharedItems/>
    </cacheField>
    <cacheField name="City" numFmtId="0">
      <sharedItems/>
    </cacheField>
    <cacheField name="State" numFmtId="0">
      <sharedItems/>
    </cacheField>
    <cacheField name="UZA" numFmtId="0">
      <sharedItems containsSemiMixedTypes="0" containsString="0" containsNumber="1" containsInteger="1" minValue="5" maxValue="5"/>
    </cacheField>
    <cacheField name="UZA Name" numFmtId="0">
      <sharedItems/>
    </cacheField>
    <cacheField name="Reporter Type" numFmtId="0">
      <sharedItems/>
    </cacheField>
    <cacheField name="DRM" numFmtId="0">
      <sharedItems containsSemiMixedTypes="0" containsString="0" containsNumber="1" minValue="31.5" maxValue="31.5"/>
    </cacheField>
    <cacheField name="TWM" numFmtId="0">
      <sharedItems containsSemiMixedTypes="0" containsString="0" containsNumber="1" minValue="38.200000000000003" maxValue="38.4"/>
    </cacheField>
    <cacheField name="UPT" numFmtId="3">
      <sharedItems containsSemiMixedTypes="0" containsString="0" containsNumber="1" containsInteger="1" minValue="3683090" maxValue="11107474"/>
    </cacheField>
    <cacheField name="PMT" numFmtId="3">
      <sharedItems containsSemiMixedTypes="0" containsString="0" containsNumber="1" containsInteger="1" minValue="30724668" maxValue="99332879"/>
    </cacheField>
    <cacheField name="Vehicle &amp; Pass. Car Revenue Miles" numFmtId="3">
      <sharedItems containsSemiMixedTypes="0" containsString="0" containsNumber="1" containsInteger="1" minValue="3969017" maxValue="4943154"/>
    </cacheField>
    <cacheField name="Train Revenue Miles" numFmtId="3">
      <sharedItems containsSemiMixedTypes="0" containsString="0" containsNumber="1" containsInteger="1" minValue="827510" maxValue="1103209"/>
    </cacheField>
    <cacheField name="VRH" numFmtId="3">
      <sharedItems containsSemiMixedTypes="0" containsString="0" containsNumber="1" containsInteger="1" minValue="131756" maxValue="159090"/>
    </cacheField>
    <cacheField name="VOMS" numFmtId="0">
      <sharedItems containsSemiMixedTypes="0" containsString="0" containsNumber="1" containsInteger="1" minValue="60" maxValue="96"/>
    </cacheField>
    <cacheField name="    with Motor Vehicle" numFmtId="0">
      <sharedItems containsSemiMixedTypes="0" containsString="0" containsNumber="1" containsInteger="1" minValue="0" maxValue="0"/>
    </cacheField>
    <cacheField name="    with Person" numFmtId="0">
      <sharedItems containsSemiMixedTypes="0" containsString="0" containsNumber="1" containsInteger="1" minValue="0" maxValue="1"/>
    </cacheField>
    <cacheField name="    with Fixed Object" numFmtId="0">
      <sharedItems containsSemiMixedTypes="0" containsString="0" containsNumber="1" containsInteger="1" minValue="0" maxValue="1"/>
    </cacheField>
    <cacheField name="    with Rail Vehicle" numFmtId="0">
      <sharedItems containsSemiMixedTypes="0" containsString="0" containsNumber="1" containsInteger="1" minValue="0" maxValue="0"/>
    </cacheField>
    <cacheField name="    with Bus Vehicle" numFmtId="0">
      <sharedItems containsSemiMixedTypes="0" containsString="0" containsNumber="1" containsInteger="1" minValue="0" maxValue="0"/>
    </cacheField>
    <cacheField name="    with Other" numFmtId="0">
      <sharedItems containsSemiMixedTypes="0" containsString="0" containsNumber="1" containsInteger="1" minValue="0" maxValue="2"/>
    </cacheField>
    <cacheField name="    Collision Total" numFmtId="0">
      <sharedItems containsSemiMixedTypes="0" containsString="0" containsNumber="1" containsInteger="1" minValue="0" maxValue="2"/>
    </cacheField>
    <cacheField name="    Derailment Total" numFmtId="0">
      <sharedItems containsSemiMixedTypes="0" containsString="0" containsNumber="1" containsInteger="1" minValue="0" maxValue="6"/>
    </cacheField>
    <cacheField name="    Fire Total" numFmtId="0">
      <sharedItems containsSemiMixedTypes="0" containsString="0" containsNumber="1" containsInteger="1" minValue="0" maxValue="22"/>
    </cacheField>
    <cacheField name="Security Total" numFmtId="0">
      <sharedItems containsSemiMixedTypes="0" containsString="0" containsNumber="1" containsInteger="1" minValue="0" maxValue="6"/>
    </cacheField>
    <cacheField name="    NOC Total" numFmtId="0">
      <sharedItems containsSemiMixedTypes="0" containsString="0" containsNumber="1" containsInteger="1" minValue="14" maxValue="81"/>
    </cacheField>
    <cacheField name="    Event Total" numFmtId="0">
      <sharedItems containsSemiMixedTypes="0" containsString="0" containsNumber="1" containsInteger="1" minValue="14" maxValue="88"/>
    </cacheField>
    <cacheField name="    Passenger" numFmtId="0">
      <sharedItems containsSemiMixedTypes="0" containsString="0" containsNumber="1" containsInteger="1" minValue="0" maxValue="0"/>
    </cacheField>
    <cacheField name="People waiting or leaving" numFmtId="0">
      <sharedItems containsSemiMixedTypes="0" containsString="0" containsNumber="1" containsInteger="1" minValue="0" maxValue="1"/>
    </cacheField>
    <cacheField name="    Operator" numFmtId="0">
      <sharedItems containsString="0" containsBlank="1" containsNumber="1" containsInteger="1" minValue="0" maxValue="0"/>
    </cacheField>
    <cacheField name="    Employee" numFmtId="0">
      <sharedItems containsString="0" containsBlank="1" containsNumber="1" containsInteger="1" minValue="0" maxValue="2"/>
    </cacheField>
    <cacheField name="    Total Employee" numFmtId="0">
      <sharedItems containsSemiMixedTypes="0" containsString="0" containsNumber="1" containsInteger="1" minValue="0" maxValue="2"/>
    </cacheField>
    <cacheField name="    Other Worker" numFmtId="0">
      <sharedItems containsSemiMixedTypes="0" containsString="0" containsNumber="1" containsInteger="1" minValue="0" maxValue="0"/>
    </cacheField>
    <cacheField name="    Bicyclist" numFmtId="0">
      <sharedItems containsString="0" containsBlank="1" containsNumber="1" containsInteger="1" minValue="0" maxValue="0"/>
    </cacheField>
    <cacheField name="    Ped In Crossing" numFmtId="0">
      <sharedItems containsString="0" containsBlank="1" containsNumber="1" containsInteger="1" minValue="0" maxValue="0"/>
    </cacheField>
    <cacheField name="    Ped Not In Crossing" numFmtId="0">
      <sharedItems containsString="0" containsBlank="1" containsNumber="1" containsInteger="1" minValue="0" maxValue="0"/>
    </cacheField>
    <cacheField name="    Ped Crossing Tracks" numFmtId="0">
      <sharedItems containsString="0" containsBlank="1" containsNumber="1" containsInteger="1" minValue="0" maxValue="0"/>
    </cacheField>
    <cacheField name="    Ped Walking Along Tracks" numFmtId="0">
      <sharedItems containsString="0" containsBlank="1" containsNumber="1" containsInteger="1" minValue="0" maxValue="0"/>
    </cacheField>
    <cacheField name="    Other Vehicle Occupant" numFmtId="0">
      <sharedItems containsString="0" containsBlank="1" containsNumber="1" containsInteger="1" minValue="0" maxValue="0"/>
    </cacheField>
    <cacheField name="    Other" numFmtId="0">
      <sharedItems containsSemiMixedTypes="0" containsString="0" containsNumber="1" containsInteger="1" minValue="0" maxValue="0"/>
    </cacheField>
    <cacheField name="    Trespasser" numFmtId="0">
      <sharedItems containsBlank="1" containsMixedTypes="1" containsNumber="1" containsInteger="1" minValue="0" maxValue="1"/>
    </cacheField>
    <cacheField name="    Suicide" numFmtId="0">
      <sharedItems containsSemiMixedTypes="0" containsString="0" containsNumber="1" containsInteger="1" minValue="0" maxValue="3"/>
    </cacheField>
    <cacheField name="    Total Other" numFmtId="0">
      <sharedItems containsSemiMixedTypes="0" containsString="0" containsNumber="1" containsInteger="1" minValue="0" maxValue="3"/>
    </cacheField>
    <cacheField name="    Total Fatalities" numFmtId="0">
      <sharedItems containsSemiMixedTypes="0" containsString="0" containsNumber="1" containsInteger="1" minValue="0" maxValue="3"/>
    </cacheField>
    <cacheField name="    Passenger2" numFmtId="0">
      <sharedItems containsSemiMixedTypes="0" containsString="0" containsNumber="1" containsInteger="1" minValue="0" maxValue="31"/>
    </cacheField>
    <cacheField name="People waiting or leaving3" numFmtId="0">
      <sharedItems containsSemiMixedTypes="0" containsString="0" containsNumber="1" containsInteger="1" minValue="3" maxValue="46"/>
    </cacheField>
    <cacheField name="    Operator4" numFmtId="0">
      <sharedItems containsString="0" containsBlank="1" containsNumber="1" containsInteger="1" minValue="0" maxValue="9"/>
    </cacheField>
    <cacheField name="    Employee5" numFmtId="0">
      <sharedItems containsString="0" containsBlank="1" containsNumber="1" containsInteger="1" minValue="0" maxValue="7"/>
    </cacheField>
    <cacheField name="    Total Employee6" numFmtId="0">
      <sharedItems containsSemiMixedTypes="0" containsString="0" containsNumber="1" containsInteger="1" minValue="0" maxValue="16"/>
    </cacheField>
    <cacheField name="    Other Worker7" numFmtId="0">
      <sharedItems containsSemiMixedTypes="0" containsString="0" containsNumber="1" containsInteger="1" minValue="0" maxValue="1"/>
    </cacheField>
    <cacheField name="    Bicyclist8" numFmtId="0">
      <sharedItems containsString="0" containsBlank="1" containsNumber="1" containsInteger="1" minValue="0" maxValue="0"/>
    </cacheField>
    <cacheField name="    Ped In Crossing9" numFmtId="0">
      <sharedItems containsString="0" containsBlank="1" containsNumber="1" containsInteger="1" minValue="0" maxValue="0"/>
    </cacheField>
    <cacheField name="    Ped Not In Crossing10" numFmtId="0">
      <sharedItems containsString="0" containsBlank="1" containsNumber="1" containsInteger="1" minValue="0" maxValue="0"/>
    </cacheField>
    <cacheField name="    Ped Crossing Tracks11" numFmtId="0">
      <sharedItems containsString="0" containsBlank="1" containsNumber="1" containsInteger="1" minValue="0" maxValue="0"/>
    </cacheField>
    <cacheField name="    Ped Walking Along Tracks12" numFmtId="0">
      <sharedItems containsString="0" containsBlank="1" containsNumber="1" containsInteger="1" minValue="0" maxValue="0"/>
    </cacheField>
    <cacheField name="    Other Vehicle Occupant13" numFmtId="0">
      <sharedItems containsString="0" containsBlank="1" containsNumber="1" containsInteger="1" minValue="0" maxValue="3"/>
    </cacheField>
    <cacheField name="    Other14" numFmtId="0">
      <sharedItems containsSemiMixedTypes="0" containsString="0" containsNumber="1" containsInteger="1" minValue="0" maxValue="46"/>
    </cacheField>
    <cacheField name="    Trespasser15" numFmtId="0">
      <sharedItems containsBlank="1" containsMixedTypes="1" containsNumber="1" containsInteger="1" minValue="0" maxValue="1"/>
    </cacheField>
    <cacheField name="    Suicide16" numFmtId="0">
      <sharedItems containsSemiMixedTypes="0" containsString="0" containsNumber="1" containsInteger="1" minValue="0" maxValue="1"/>
    </cacheField>
    <cacheField name="    Total Other17" numFmtId="0">
      <sharedItems containsSemiMixedTypes="0" containsString="0" containsNumber="1" containsInteger="1" minValue="0" maxValue="46"/>
    </cacheField>
    <cacheField name="    Total Injuries" numFmtId="0">
      <sharedItems containsSemiMixedTypes="0" containsString="0" containsNumber="1" containsInteger="1" minValue="14" maxValue="81"/>
    </cacheField>
    <cacheField name="Serious Injuries" numFmtId="0">
      <sharedItems containsString="0" containsBlank="1" containsNumber="1" containsInteger="1" minValue="0" maxValue="2"/>
    </cacheField>
    <cacheField name="Major Mechanical failures" numFmtId="0">
      <sharedItems containsString="0" containsBlank="1" containsNumber="1" containsInteger="1" minValue="142" maxValue="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d v="2019-01-19T00:00:00"/>
    <x v="0"/>
    <n v="425440"/>
    <n v="20"/>
    <n v="3"/>
    <n v="3"/>
    <n v="0"/>
  </r>
  <r>
    <d v="2019-02-19T00:00:00"/>
    <x v="1"/>
    <n v="397910"/>
    <n v="21"/>
    <n v="4"/>
    <n v="4"/>
    <n v="0"/>
  </r>
  <r>
    <d v="2019-03-19T00:00:00"/>
    <x v="2"/>
    <n v="430988"/>
    <n v="14"/>
    <n v="7"/>
    <n v="7"/>
    <n v="0"/>
  </r>
  <r>
    <d v="2019-04-19T00:00:00"/>
    <x v="3"/>
    <n v="408290"/>
    <n v="9"/>
    <n v="9"/>
    <n v="9"/>
    <n v="0"/>
  </r>
  <r>
    <d v="2019-05-19T00:00:00"/>
    <x v="4"/>
    <n v="449328"/>
    <n v="12"/>
    <n v="9"/>
    <n v="8"/>
    <n v="0"/>
  </r>
  <r>
    <d v="2019-06-19T00:00:00"/>
    <x v="5"/>
    <n v="424838"/>
    <n v="12"/>
    <n v="4"/>
    <n v="5"/>
    <n v="0"/>
  </r>
  <r>
    <d v="2019-07-19T00:00:00"/>
    <x v="6"/>
    <n v="440822"/>
    <n v="25"/>
    <n v="3"/>
    <n v="3"/>
    <n v="0"/>
  </r>
  <r>
    <d v="2019-08-19T00:00:00"/>
    <x v="7"/>
    <n v="407090"/>
    <n v="23"/>
    <n v="4"/>
    <n v="4"/>
    <n v="0"/>
  </r>
  <r>
    <d v="2019-09-19T00:00:00"/>
    <x v="8"/>
    <n v="371608"/>
    <n v="21"/>
    <n v="3"/>
    <n v="3"/>
    <n v="0"/>
  </r>
  <r>
    <d v="2019-10-19T00:00:00"/>
    <x v="9"/>
    <n v="407116"/>
    <n v="16"/>
    <n v="6"/>
    <n v="6"/>
    <n v="0"/>
  </r>
  <r>
    <d v="2019-11-19T00:00:00"/>
    <x v="10"/>
    <n v="373880"/>
    <n v="20"/>
    <n v="4"/>
    <n v="4"/>
    <n v="0"/>
  </r>
  <r>
    <d v="2019-12-19T00:00:00"/>
    <x v="11"/>
    <n v="405844"/>
    <n v="20"/>
    <n v="8"/>
    <n v="8"/>
    <n v="0"/>
  </r>
  <r>
    <d v="2020-01-19T00:00:00"/>
    <x v="12"/>
    <n v="424460"/>
    <n v="17"/>
    <n v="4"/>
    <n v="4"/>
    <n v="0"/>
  </r>
  <r>
    <d v="2020-02-19T00:00:00"/>
    <x v="13"/>
    <n v="395272"/>
    <n v="8"/>
    <n v="1"/>
    <n v="1"/>
    <n v="0"/>
  </r>
  <r>
    <d v="2020-03-19T00:00:00"/>
    <x v="14"/>
    <n v="404214"/>
    <n v="18"/>
    <n v="3"/>
    <n v="3"/>
    <n v="0"/>
  </r>
  <r>
    <d v="2020-04-19T00:00:00"/>
    <x v="15"/>
    <n v="143092"/>
    <n v="3"/>
    <n v="0"/>
    <n v="0"/>
    <n v="0"/>
  </r>
  <r>
    <d v="2020-05-19T00:00:00"/>
    <x v="16"/>
    <n v="140430"/>
    <n v="10"/>
    <n v="4"/>
    <n v="4"/>
    <n v="0"/>
  </r>
  <r>
    <d v="2020-06-19T00:00:00"/>
    <x v="17"/>
    <n v="162037"/>
    <n v="8"/>
    <n v="5"/>
    <n v="3"/>
    <n v="0"/>
  </r>
  <r>
    <d v="2020-07-19T00:00:00"/>
    <x v="18"/>
    <n v="186760"/>
    <n v="17"/>
    <n v="6"/>
    <n v="2"/>
    <n v="3"/>
  </r>
  <r>
    <d v="2020-08-19T00:00:00"/>
    <x v="19"/>
    <n v="184337"/>
    <n v="13"/>
    <n v="6"/>
    <n v="5"/>
    <n v="0"/>
  </r>
  <r>
    <d v="2020-09-20T00:00:00"/>
    <x v="20"/>
    <n v="212764"/>
    <n v="10"/>
    <n v="2"/>
    <n v="2"/>
    <n v="0"/>
  </r>
  <r>
    <d v="2020-10-20T00:00:00"/>
    <x v="21"/>
    <n v="240310"/>
    <n v="12"/>
    <n v="4"/>
    <n v="3"/>
    <n v="0"/>
  </r>
  <r>
    <d v="2020-11-15T00:00:00"/>
    <x v="22"/>
    <n v="218063"/>
    <n v="23"/>
    <n v="4"/>
    <n v="4"/>
    <n v="0"/>
  </r>
  <r>
    <d v="2020-12-15T00:00:00"/>
    <x v="23"/>
    <n v="189026"/>
    <n v="11"/>
    <n v="1"/>
    <n v="1"/>
    <n v="0"/>
  </r>
  <r>
    <d v="2021-01-15T00:00:00"/>
    <x v="24"/>
    <n v="177688"/>
    <n v="10"/>
    <n v="1"/>
    <n v="1"/>
    <n v="0"/>
  </r>
  <r>
    <d v="2021-02-15T00:00:00"/>
    <x v="25"/>
    <n v="175002"/>
    <n v="8"/>
    <n v="1"/>
    <n v="1"/>
    <n v="0"/>
  </r>
  <r>
    <d v="2021-03-15T00:00:00"/>
    <x v="26"/>
    <n v="185627"/>
    <n v="8"/>
    <n v="1"/>
    <n v="1"/>
    <n v="0"/>
  </r>
  <r>
    <d v="2021-04-15T00:00:00"/>
    <x v="27"/>
    <n v="181237"/>
    <n v="23"/>
    <n v="3"/>
    <n v="3"/>
    <n v="0"/>
  </r>
  <r>
    <d v="2021-05-15T00:00:00"/>
    <x v="28"/>
    <n v="171817"/>
    <n v="13"/>
    <n v="1"/>
    <n v="1"/>
    <n v="0"/>
  </r>
  <r>
    <d v="2021-06-15T00:00:00"/>
    <x v="29"/>
    <n v="193008"/>
    <n v="8"/>
    <n v="2"/>
    <n v="2"/>
    <n v="0"/>
  </r>
  <r>
    <d v="2021-07-15T00:00:00"/>
    <x v="30"/>
    <n v="201545"/>
    <n v="14"/>
    <n v="3"/>
    <n v="3"/>
    <n v="0"/>
  </r>
  <r>
    <d v="2021-08-15T00:00:00"/>
    <x v="31"/>
    <n v="195781"/>
    <n v="12"/>
    <n v="2"/>
    <n v="2"/>
    <n v="0"/>
  </r>
  <r>
    <d v="2021-09-15T00:00:00"/>
    <x v="32"/>
    <n v="195156"/>
    <n v="17"/>
    <n v="0"/>
    <n v="0"/>
    <n v="0"/>
  </r>
  <r>
    <d v="2021-10-15T00:00:00"/>
    <x v="33"/>
    <n v="200031"/>
    <n v="3"/>
    <n v="3"/>
    <n v="2"/>
    <n v="0"/>
  </r>
  <r>
    <d v="2021-11-15T00:00:00"/>
    <x v="34"/>
    <n v="203673"/>
    <n v="14"/>
    <n v="2"/>
    <n v="1"/>
    <n v="0"/>
  </r>
  <r>
    <d v="2021-12-15T00:00:00"/>
    <x v="35"/>
    <n v="221088"/>
    <n v="12"/>
    <n v="1"/>
    <n v="1"/>
    <n v="0"/>
  </r>
  <r>
    <d v="2022-01-15T00:00:00"/>
    <x v="36"/>
    <n v="219641"/>
    <n v="12"/>
    <n v="1"/>
    <n v="1"/>
    <n v="0"/>
  </r>
  <r>
    <d v="2022-02-15T00:00:00"/>
    <x v="37"/>
    <n v="201280"/>
    <n v="16"/>
    <n v="3"/>
    <n v="2"/>
    <n v="0"/>
  </r>
  <r>
    <d v="2022-03-15T00:00:00"/>
    <x v="38"/>
    <n v="226152"/>
    <n v="15"/>
    <n v="1"/>
    <n v="0"/>
    <n v="0"/>
  </r>
  <r>
    <d v="2022-04-15T00:00:00"/>
    <x v="39"/>
    <n v="215310"/>
    <n v="14"/>
    <n v="2"/>
    <n v="1"/>
    <n v="0"/>
  </r>
  <r>
    <d v="2022-05-15T00:00:00"/>
    <x v="40"/>
    <n v="226866"/>
    <n v="22"/>
    <n v="6"/>
    <n v="6"/>
    <n v="0"/>
  </r>
  <r>
    <d v="2022-06-15T00:00:00"/>
    <x v="41"/>
    <n v="207378"/>
    <n v="15"/>
    <n v="1"/>
    <n v="0"/>
    <n v="0"/>
  </r>
  <r>
    <d v="2022-07-15T00:00:00"/>
    <x v="42"/>
    <n v="219363"/>
    <n v="22"/>
    <n v="1"/>
    <n v="1"/>
    <n v="0"/>
  </r>
  <r>
    <d v="2022-08-15T00:00:00"/>
    <x v="43"/>
    <n v="215384"/>
    <n v="25"/>
    <n v="3"/>
    <n v="1"/>
    <n v="0"/>
  </r>
  <r>
    <d v="2022-09-15T00:00:00"/>
    <x v="44"/>
    <n v="201527"/>
    <n v="16"/>
    <n v="4"/>
    <n v="2"/>
    <n v="1"/>
  </r>
  <r>
    <d v="2022-10-15T00:00:00"/>
    <x v="45"/>
    <n v="203627"/>
    <n v="27"/>
    <n v="4"/>
    <n v="3"/>
    <n v="2"/>
  </r>
  <r>
    <d v="2022-11-15T00:00:00"/>
    <x v="46"/>
    <n v="205343"/>
    <n v="17"/>
    <n v="5"/>
    <n v="3"/>
    <n v="1"/>
  </r>
  <r>
    <d v="2022-12-15T00:00:00"/>
    <x v="47"/>
    <n v="318673"/>
    <n v="5"/>
    <n v="2"/>
    <n v="2"/>
    <n v="0"/>
  </r>
  <r>
    <d v="2023-01-15T00:00:00"/>
    <x v="48"/>
    <n v="113051"/>
    <n v="15"/>
    <n v="2"/>
    <n v="0"/>
    <n v="0"/>
  </r>
  <r>
    <d v="2023-02-15T00:00:00"/>
    <x v="49"/>
    <n v="197341"/>
    <n v="16"/>
    <n v="1"/>
    <n v="1"/>
    <n v="0"/>
  </r>
  <r>
    <d v="2023-03-23T00:00:00"/>
    <x v="50"/>
    <n v="154112"/>
    <n v="8"/>
    <n v="1"/>
    <n v="1"/>
    <n v="0"/>
  </r>
  <r>
    <d v="2023-04-15T00:00:00"/>
    <x v="51"/>
    <n v="258072"/>
    <n v="23"/>
    <n v="6"/>
    <n v="4"/>
    <n v="0"/>
  </r>
  <r>
    <d v="2023-05-15T00:00:00"/>
    <x v="52"/>
    <n v="203354"/>
    <n v="15"/>
    <n v="1"/>
    <n v="1"/>
    <n v="0"/>
  </r>
  <r>
    <d v="2023-06-15T00:00:00"/>
    <x v="53"/>
    <n v="197390"/>
    <n v="5"/>
    <n v="2"/>
    <n v="2"/>
    <n v="0"/>
  </r>
  <r>
    <d v="2023-07-15T00:00:00"/>
    <x v="54"/>
    <n v="165464"/>
    <n v="16"/>
    <n v="2"/>
    <n v="1"/>
    <n v="0"/>
  </r>
  <r>
    <d v="2023-08-15T00:00:00"/>
    <x v="55"/>
    <n v="171694"/>
    <n v="19"/>
    <n v="3"/>
    <n v="0"/>
    <n v="0"/>
  </r>
  <r>
    <d v="2023-09-15T00:00:00"/>
    <x v="56"/>
    <n v="187051"/>
    <n v="11"/>
    <n v="1"/>
    <n v="1"/>
    <n v="0"/>
  </r>
  <r>
    <d v="2023-10-15T00:00:00"/>
    <x v="57"/>
    <n v="200441"/>
    <n v="12"/>
    <n v="3"/>
    <n v="0"/>
    <n v="0"/>
  </r>
  <r>
    <d v="2023-11-15T00:00:00"/>
    <x v="58"/>
    <n v="189293"/>
    <n v="7"/>
    <n v="4"/>
    <n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9288445"/>
    <n v="79825233"/>
    <n v="4131315"/>
    <n v="1002318"/>
    <n v="142459"/>
    <n v="96"/>
    <n v="0"/>
    <n v="0"/>
    <n v="0"/>
    <n v="0"/>
    <n v="0"/>
    <n v="2"/>
    <n v="2"/>
    <n v="1"/>
    <n v="22"/>
    <n v="0"/>
    <n v="24"/>
    <n v="49"/>
    <n v="0"/>
    <n v="0"/>
    <m/>
    <m/>
    <n v="0"/>
    <n v="0"/>
    <m/>
    <m/>
    <m/>
    <m/>
    <m/>
    <m/>
    <n v="0"/>
    <n v="0"/>
    <n v="0"/>
    <n v="0"/>
    <n v="0"/>
    <n v="0"/>
    <n v="14"/>
    <m/>
    <m/>
    <n v="0"/>
    <n v="1"/>
    <m/>
    <m/>
    <m/>
    <m/>
    <m/>
    <m/>
    <n v="9"/>
    <n v="1"/>
    <n v="0"/>
    <n v="10"/>
    <n v="25"/>
    <m/>
    <m/>
  </r>
  <r>
    <x v="1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8863911"/>
    <n v="76419731"/>
    <n v="4146180"/>
    <n v="986658"/>
    <n v="142972"/>
    <n v="96"/>
    <n v="0"/>
    <n v="0"/>
    <n v="0"/>
    <n v="0"/>
    <n v="0"/>
    <n v="0"/>
    <n v="0"/>
    <n v="0"/>
    <n v="6"/>
    <n v="2"/>
    <n v="17"/>
    <n v="25"/>
    <n v="0"/>
    <n v="0"/>
    <m/>
    <m/>
    <n v="0"/>
    <n v="0"/>
    <m/>
    <m/>
    <m/>
    <m/>
    <m/>
    <m/>
    <n v="0"/>
    <n v="0"/>
    <n v="1"/>
    <n v="1"/>
    <n v="1"/>
    <n v="4"/>
    <n v="11"/>
    <m/>
    <m/>
    <n v="0"/>
    <n v="0"/>
    <m/>
    <m/>
    <m/>
    <m/>
    <m/>
    <m/>
    <n v="1"/>
    <n v="1"/>
    <n v="0"/>
    <n v="2"/>
    <n v="17"/>
    <m/>
    <m/>
  </r>
  <r>
    <x v="2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9150048"/>
    <n v="79551124"/>
    <n v="4054945"/>
    <n v="1103209"/>
    <n v="139826"/>
    <n v="84"/>
    <n v="0"/>
    <n v="0"/>
    <n v="0"/>
    <n v="0"/>
    <n v="0"/>
    <n v="0"/>
    <n v="0"/>
    <n v="0"/>
    <n v="7"/>
    <n v="3"/>
    <n v="23"/>
    <n v="33"/>
    <n v="0"/>
    <n v="0"/>
    <m/>
    <m/>
    <n v="0"/>
    <n v="0"/>
    <m/>
    <m/>
    <m/>
    <m/>
    <m/>
    <m/>
    <n v="0"/>
    <n v="0"/>
    <n v="1"/>
    <n v="1"/>
    <n v="1"/>
    <n v="13"/>
    <n v="8"/>
    <m/>
    <m/>
    <n v="0"/>
    <n v="1"/>
    <m/>
    <m/>
    <m/>
    <m/>
    <m/>
    <m/>
    <n v="0"/>
    <n v="1"/>
    <n v="0"/>
    <n v="1"/>
    <n v="23"/>
    <m/>
    <m/>
  </r>
  <r>
    <x v="3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9362839"/>
    <n v="80676894"/>
    <n v="3969017"/>
    <n v="1034062"/>
    <n v="136863"/>
    <n v="84"/>
    <n v="0"/>
    <n v="0"/>
    <n v="0"/>
    <n v="0"/>
    <n v="0"/>
    <n v="0"/>
    <n v="0"/>
    <n v="0"/>
    <n v="2"/>
    <n v="1"/>
    <n v="19"/>
    <n v="22"/>
    <n v="0"/>
    <n v="0"/>
    <m/>
    <m/>
    <n v="0"/>
    <n v="0"/>
    <m/>
    <m/>
    <m/>
    <m/>
    <m/>
    <m/>
    <n v="0"/>
    <n v="0"/>
    <n v="0"/>
    <n v="0"/>
    <n v="0"/>
    <n v="16"/>
    <n v="3"/>
    <m/>
    <m/>
    <n v="0"/>
    <n v="0"/>
    <m/>
    <m/>
    <m/>
    <m/>
    <m/>
    <m/>
    <n v="0"/>
    <n v="0"/>
    <n v="0"/>
    <n v="0"/>
    <n v="19"/>
    <m/>
    <m/>
  </r>
  <r>
    <x v="4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9376942"/>
    <n v="80695481"/>
    <n v="4011182"/>
    <n v="1075353"/>
    <n v="138317"/>
    <n v="78"/>
    <n v="0"/>
    <n v="1"/>
    <n v="0"/>
    <n v="0"/>
    <n v="0"/>
    <n v="0"/>
    <n v="1"/>
    <n v="0"/>
    <n v="2"/>
    <n v="0"/>
    <n v="14"/>
    <n v="17"/>
    <n v="0"/>
    <n v="0"/>
    <m/>
    <m/>
    <n v="0"/>
    <n v="0"/>
    <m/>
    <m/>
    <m/>
    <m/>
    <m/>
    <m/>
    <n v="0"/>
    <n v="1"/>
    <n v="0"/>
    <n v="1"/>
    <n v="1"/>
    <n v="31"/>
    <n v="10"/>
    <m/>
    <m/>
    <n v="4"/>
    <n v="0"/>
    <m/>
    <m/>
    <m/>
    <m/>
    <m/>
    <m/>
    <n v="0"/>
    <n v="0"/>
    <n v="0"/>
    <n v="0"/>
    <n v="45"/>
    <m/>
    <m/>
  </r>
  <r>
    <x v="5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9406473"/>
    <n v="81896237"/>
    <n v="4159846"/>
    <n v="875952"/>
    <n v="143443"/>
    <n v="78"/>
    <n v="0"/>
    <n v="0"/>
    <n v="0"/>
    <n v="0"/>
    <n v="0"/>
    <n v="1"/>
    <n v="1"/>
    <n v="0"/>
    <n v="0"/>
    <n v="0"/>
    <n v="23"/>
    <n v="24"/>
    <n v="0"/>
    <n v="0"/>
    <m/>
    <m/>
    <n v="0"/>
    <n v="0"/>
    <m/>
    <m/>
    <m/>
    <m/>
    <m/>
    <m/>
    <n v="0"/>
    <n v="0"/>
    <n v="0"/>
    <n v="0"/>
    <n v="0"/>
    <n v="9"/>
    <n v="14"/>
    <m/>
    <m/>
    <n v="0"/>
    <n v="0"/>
    <m/>
    <m/>
    <m/>
    <m/>
    <m/>
    <m/>
    <n v="1"/>
    <n v="0"/>
    <n v="0"/>
    <n v="1"/>
    <n v="24"/>
    <m/>
    <m/>
  </r>
  <r>
    <x v="6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10337870"/>
    <n v="93480276"/>
    <n v="4236947"/>
    <n v="1037115"/>
    <n v="146102"/>
    <n v="84"/>
    <n v="0"/>
    <n v="0"/>
    <n v="0"/>
    <n v="0"/>
    <n v="0"/>
    <n v="0"/>
    <n v="0"/>
    <n v="0"/>
    <n v="2"/>
    <n v="0"/>
    <n v="38"/>
    <n v="40"/>
    <n v="0"/>
    <n v="0"/>
    <n v="0"/>
    <n v="0"/>
    <n v="0"/>
    <n v="0"/>
    <n v="0"/>
    <n v="0"/>
    <n v="0"/>
    <n v="0"/>
    <n v="0"/>
    <n v="0"/>
    <n v="0"/>
    <m/>
    <n v="0"/>
    <n v="0"/>
    <n v="0"/>
    <n v="6"/>
    <n v="28"/>
    <n v="2"/>
    <n v="0"/>
    <n v="2"/>
    <n v="0"/>
    <n v="0"/>
    <n v="0"/>
    <n v="0"/>
    <n v="0"/>
    <n v="0"/>
    <n v="0"/>
    <n v="7"/>
    <m/>
    <n v="0"/>
    <n v="7"/>
    <n v="43"/>
    <m/>
    <m/>
  </r>
  <r>
    <x v="7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10022056"/>
    <n v="90016395"/>
    <n v="4432520"/>
    <n v="1012986"/>
    <n v="142656"/>
    <n v="84"/>
    <n v="0"/>
    <n v="0"/>
    <n v="0"/>
    <n v="0"/>
    <n v="0"/>
    <n v="1"/>
    <n v="1"/>
    <n v="0"/>
    <n v="5"/>
    <n v="1"/>
    <n v="81"/>
    <n v="88"/>
    <n v="0"/>
    <n v="0"/>
    <n v="0"/>
    <n v="0"/>
    <n v="0"/>
    <n v="0"/>
    <n v="0"/>
    <n v="0"/>
    <n v="0"/>
    <n v="0"/>
    <n v="0"/>
    <n v="0"/>
    <n v="0"/>
    <m/>
    <n v="0"/>
    <n v="0"/>
    <n v="0"/>
    <n v="5"/>
    <n v="24"/>
    <n v="3"/>
    <n v="3"/>
    <n v="6"/>
    <n v="0"/>
    <n v="0"/>
    <n v="0"/>
    <n v="0"/>
    <n v="0"/>
    <n v="0"/>
    <n v="0"/>
    <n v="46"/>
    <m/>
    <n v="0"/>
    <n v="46"/>
    <n v="81"/>
    <m/>
    <m/>
  </r>
  <r>
    <x v="8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10108981"/>
    <n v="89769925"/>
    <n v="4383394"/>
    <n v="988598"/>
    <n v="141075"/>
    <n v="84"/>
    <n v="0"/>
    <n v="0"/>
    <n v="0"/>
    <n v="0"/>
    <n v="0"/>
    <n v="0"/>
    <n v="0"/>
    <n v="0"/>
    <n v="8"/>
    <n v="0"/>
    <n v="41"/>
    <n v="49"/>
    <n v="0"/>
    <n v="1"/>
    <n v="0"/>
    <n v="0"/>
    <n v="0"/>
    <n v="0"/>
    <n v="0"/>
    <n v="0"/>
    <n v="0"/>
    <n v="0"/>
    <n v="0"/>
    <n v="0"/>
    <n v="0"/>
    <m/>
    <n v="0"/>
    <n v="0"/>
    <n v="1"/>
    <n v="6"/>
    <n v="26"/>
    <n v="0"/>
    <n v="0"/>
    <n v="0"/>
    <n v="0"/>
    <n v="0"/>
    <n v="0"/>
    <n v="0"/>
    <n v="0"/>
    <n v="0"/>
    <n v="0"/>
    <n v="7"/>
    <m/>
    <n v="0"/>
    <n v="7"/>
    <n v="39"/>
    <m/>
    <m/>
  </r>
  <r>
    <x v="9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10506369"/>
    <n v="93200919"/>
    <n v="4286012"/>
    <n v="991834"/>
    <n v="147794"/>
    <n v="84"/>
    <n v="0"/>
    <n v="0"/>
    <n v="0"/>
    <n v="0"/>
    <n v="0"/>
    <n v="0"/>
    <n v="0"/>
    <n v="0"/>
    <n v="8"/>
    <n v="0"/>
    <n v="70"/>
    <n v="78"/>
    <n v="0"/>
    <n v="0"/>
    <n v="0"/>
    <n v="0"/>
    <n v="0"/>
    <n v="0"/>
    <n v="0"/>
    <n v="0"/>
    <n v="0"/>
    <n v="0"/>
    <n v="0"/>
    <n v="0"/>
    <n v="0"/>
    <m/>
    <n v="0"/>
    <n v="0"/>
    <n v="0"/>
    <n v="12"/>
    <n v="46"/>
    <n v="0"/>
    <n v="1"/>
    <n v="1"/>
    <n v="0"/>
    <n v="0"/>
    <n v="0"/>
    <n v="0"/>
    <n v="0"/>
    <n v="0"/>
    <n v="0"/>
    <n v="14"/>
    <m/>
    <n v="0"/>
    <n v="14"/>
    <n v="73"/>
    <m/>
    <m/>
  </r>
  <r>
    <x v="10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10612897"/>
    <n v="93957960"/>
    <n v="4405451"/>
    <n v="979499"/>
    <n v="141785"/>
    <n v="84"/>
    <n v="0"/>
    <n v="0"/>
    <n v="0"/>
    <n v="0"/>
    <n v="0"/>
    <n v="0"/>
    <n v="0"/>
    <n v="0"/>
    <n v="8"/>
    <n v="0"/>
    <n v="47"/>
    <n v="55"/>
    <n v="0"/>
    <n v="0"/>
    <n v="0"/>
    <n v="0"/>
    <n v="0"/>
    <n v="0"/>
    <n v="0"/>
    <n v="0"/>
    <n v="0"/>
    <n v="0"/>
    <n v="0"/>
    <n v="0"/>
    <n v="0"/>
    <m/>
    <n v="0"/>
    <n v="0"/>
    <n v="0"/>
    <n v="6"/>
    <n v="33"/>
    <n v="0"/>
    <n v="0"/>
    <n v="0"/>
    <n v="0"/>
    <n v="0"/>
    <n v="0"/>
    <n v="0"/>
    <n v="0"/>
    <n v="0"/>
    <n v="3"/>
    <n v="7"/>
    <m/>
    <n v="0"/>
    <n v="10"/>
    <n v="49"/>
    <m/>
    <m/>
  </r>
  <r>
    <x v="11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10542383"/>
    <n v="93151563"/>
    <n v="4383073"/>
    <n v="857240"/>
    <n v="141064"/>
    <n v="84"/>
    <n v="0"/>
    <n v="0"/>
    <n v="0"/>
    <n v="0"/>
    <n v="0"/>
    <n v="0"/>
    <n v="0"/>
    <n v="0"/>
    <n v="7"/>
    <n v="0"/>
    <n v="31"/>
    <n v="38"/>
    <n v="0"/>
    <n v="0"/>
    <n v="0"/>
    <n v="0"/>
    <n v="0"/>
    <n v="0"/>
    <n v="0"/>
    <n v="0"/>
    <n v="0"/>
    <n v="0"/>
    <n v="0"/>
    <n v="0"/>
    <n v="0"/>
    <m/>
    <n v="0"/>
    <n v="0"/>
    <n v="0"/>
    <n v="1"/>
    <n v="26"/>
    <n v="0"/>
    <n v="0"/>
    <n v="0"/>
    <n v="0"/>
    <n v="0"/>
    <n v="0"/>
    <n v="0"/>
    <n v="0"/>
    <n v="0"/>
    <n v="0"/>
    <n v="4"/>
    <m/>
    <n v="0"/>
    <n v="4"/>
    <n v="31"/>
    <m/>
    <m/>
  </r>
  <r>
    <x v="12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10007256"/>
    <n v="88526818"/>
    <n v="4093853"/>
    <n v="921340"/>
    <n v="131756"/>
    <n v="84"/>
    <n v="0"/>
    <n v="0"/>
    <n v="0"/>
    <n v="0"/>
    <n v="0"/>
    <n v="0"/>
    <n v="0"/>
    <n v="0"/>
    <n v="3"/>
    <n v="5"/>
    <n v="33"/>
    <n v="41"/>
    <n v="0"/>
    <n v="0"/>
    <n v="0"/>
    <n v="0"/>
    <n v="0"/>
    <n v="0"/>
    <n v="0"/>
    <n v="0"/>
    <n v="0"/>
    <n v="0"/>
    <n v="0"/>
    <n v="0"/>
    <n v="0"/>
    <m/>
    <n v="1"/>
    <n v="1"/>
    <n v="1"/>
    <n v="0"/>
    <n v="34"/>
    <n v="1"/>
    <n v="1"/>
    <n v="2"/>
    <n v="0"/>
    <n v="0"/>
    <n v="0"/>
    <n v="0"/>
    <n v="0"/>
    <n v="0"/>
    <n v="0"/>
    <n v="1"/>
    <m/>
    <n v="0"/>
    <n v="1"/>
    <n v="37"/>
    <m/>
    <n v="209"/>
  </r>
  <r>
    <x v="13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10169487"/>
    <n v="90716963"/>
    <n v="4327524"/>
    <n v="853722"/>
    <n v="139278"/>
    <n v="78"/>
    <n v="0"/>
    <n v="0"/>
    <n v="0"/>
    <n v="0"/>
    <n v="0"/>
    <n v="0"/>
    <n v="0"/>
    <n v="0"/>
    <n v="2"/>
    <n v="4"/>
    <n v="49"/>
    <n v="55"/>
    <n v="0"/>
    <n v="0"/>
    <n v="0"/>
    <n v="0"/>
    <n v="0"/>
    <n v="0"/>
    <n v="0"/>
    <n v="0"/>
    <n v="0"/>
    <n v="0"/>
    <n v="0"/>
    <n v="0"/>
    <n v="0"/>
    <m/>
    <n v="0"/>
    <n v="0"/>
    <n v="0"/>
    <n v="5"/>
    <n v="38"/>
    <n v="0"/>
    <n v="0"/>
    <n v="0"/>
    <n v="0"/>
    <n v="0"/>
    <n v="0"/>
    <n v="0"/>
    <n v="0"/>
    <n v="0"/>
    <n v="0"/>
    <n v="5"/>
    <m/>
    <n v="0"/>
    <n v="5"/>
    <n v="48"/>
    <m/>
    <n v="230"/>
  </r>
  <r>
    <x v="14"/>
    <n v="20075"/>
    <s v="Port Authority Transit Corporation"/>
    <s v="HR"/>
    <s v="DO"/>
    <s v="Lindenwold"/>
    <s v="NJ"/>
    <n v="5"/>
    <s v="Philadelphia, PA-NJ-DE-MD"/>
    <s v="Full Reporter"/>
    <n v="31.5"/>
    <n v="38.4"/>
    <n v="10653390"/>
    <n v="95238333"/>
    <n v="4456176"/>
    <n v="959547"/>
    <n v="143417"/>
    <n v="78"/>
    <n v="0"/>
    <n v="0"/>
    <n v="0"/>
    <n v="0"/>
    <n v="0"/>
    <n v="0"/>
    <n v="0"/>
    <n v="1"/>
    <n v="7"/>
    <n v="6"/>
    <n v="28"/>
    <n v="42"/>
    <n v="0"/>
    <n v="0"/>
    <n v="0"/>
    <n v="0"/>
    <n v="0"/>
    <n v="0"/>
    <n v="0"/>
    <n v="0"/>
    <n v="0"/>
    <n v="0"/>
    <n v="0"/>
    <n v="0"/>
    <n v="0"/>
    <m/>
    <n v="3"/>
    <n v="3"/>
    <n v="3"/>
    <n v="3"/>
    <n v="23"/>
    <n v="1"/>
    <n v="2"/>
    <n v="3"/>
    <n v="0"/>
    <n v="0"/>
    <n v="0"/>
    <n v="0"/>
    <n v="0"/>
    <n v="0"/>
    <n v="0"/>
    <n v="0"/>
    <m/>
    <n v="0"/>
    <n v="0"/>
    <n v="29"/>
    <m/>
    <n v="215"/>
  </r>
  <r>
    <x v="15"/>
    <n v="20075"/>
    <s v="Port Authority Transit Corporation"/>
    <s v="HR"/>
    <s v="DO"/>
    <s v="Lindenwold"/>
    <s v="NJ"/>
    <n v="5"/>
    <s v="Philadelphia, PA-NJ-DE-MD"/>
    <s v="Full Reporter: Operating"/>
    <n v="31.5"/>
    <n v="38.4"/>
    <n v="10839059"/>
    <n v="96952223"/>
    <n v="4377946"/>
    <n v="946703"/>
    <n v="140890"/>
    <n v="78"/>
    <n v="0"/>
    <n v="0"/>
    <n v="0"/>
    <n v="0"/>
    <n v="0"/>
    <n v="0"/>
    <n v="0"/>
    <n v="6"/>
    <n v="1"/>
    <n v="3"/>
    <n v="47"/>
    <n v="57"/>
    <n v="0"/>
    <n v="0"/>
    <n v="0"/>
    <n v="0"/>
    <n v="0"/>
    <n v="0"/>
    <n v="0"/>
    <n v="0"/>
    <n v="0"/>
    <n v="0"/>
    <n v="0"/>
    <n v="0"/>
    <n v="0"/>
    <m/>
    <n v="0"/>
    <n v="0"/>
    <n v="0"/>
    <n v="6"/>
    <n v="33"/>
    <n v="0"/>
    <n v="4"/>
    <n v="4"/>
    <n v="0"/>
    <n v="0"/>
    <n v="0"/>
    <n v="0"/>
    <n v="0"/>
    <n v="0"/>
    <n v="0"/>
    <n v="6"/>
    <m/>
    <n v="0"/>
    <n v="6"/>
    <n v="49"/>
    <n v="0"/>
    <n v="275"/>
  </r>
  <r>
    <x v="16"/>
    <n v="20075"/>
    <s v="Port Authority Transit Corporation"/>
    <s v="HR"/>
    <s v="DO"/>
    <s v="Lindenwold"/>
    <s v="NJ"/>
    <n v="5"/>
    <s v="Philadelphia, PA-NJ-DE-MD"/>
    <s v="Full Reporter"/>
    <n v="31.5"/>
    <n v="38.4"/>
    <n v="10789374"/>
    <n v="96375041"/>
    <n v="4589310"/>
    <n v="981076"/>
    <n v="147702"/>
    <n v="72"/>
    <n v="0"/>
    <n v="0"/>
    <n v="0"/>
    <n v="0"/>
    <n v="0"/>
    <n v="1"/>
    <n v="1"/>
    <n v="1"/>
    <n v="1"/>
    <n v="1"/>
    <n v="58"/>
    <n v="62"/>
    <n v="0"/>
    <n v="0"/>
    <n v="0"/>
    <n v="0"/>
    <n v="0"/>
    <n v="0"/>
    <n v="0"/>
    <n v="0"/>
    <n v="0"/>
    <n v="0"/>
    <n v="0"/>
    <n v="0"/>
    <n v="0"/>
    <m/>
    <n v="0"/>
    <n v="0"/>
    <n v="0"/>
    <n v="5"/>
    <n v="22"/>
    <n v="9"/>
    <n v="7"/>
    <n v="16"/>
    <n v="0"/>
    <n v="0"/>
    <n v="0"/>
    <n v="0"/>
    <n v="0"/>
    <n v="0"/>
    <n v="0"/>
    <n v="21"/>
    <m/>
    <n v="1"/>
    <n v="22"/>
    <n v="65"/>
    <n v="1"/>
    <n v="225"/>
  </r>
  <r>
    <x v="17"/>
    <n v="20075"/>
    <s v="Port Authority Transit Corporation"/>
    <s v="HR"/>
    <s v="DO"/>
    <s v="Lindenwold"/>
    <s v="NJ"/>
    <n v="5"/>
    <s v="Philadelphia, PA-NJ-DE-MD"/>
    <s v="Full Reporter"/>
    <n v="31.5"/>
    <n v="38.200000000000003"/>
    <n v="11107474"/>
    <n v="99332879"/>
    <n v="4943154"/>
    <n v="1009668"/>
    <n v="159090"/>
    <n v="78"/>
    <n v="0"/>
    <n v="0"/>
    <n v="0"/>
    <n v="0"/>
    <n v="0"/>
    <n v="0"/>
    <n v="0"/>
    <n v="0"/>
    <n v="0"/>
    <n v="1"/>
    <n v="63"/>
    <n v="64"/>
    <n v="0"/>
    <n v="0"/>
    <n v="0"/>
    <n v="0"/>
    <n v="0"/>
    <n v="0"/>
    <n v="0"/>
    <n v="0"/>
    <n v="0"/>
    <n v="0"/>
    <n v="0"/>
    <n v="0"/>
    <n v="0"/>
    <s v=" "/>
    <n v="0"/>
    <n v="0"/>
    <n v="0"/>
    <n v="3"/>
    <n v="30"/>
    <n v="3"/>
    <n v="6"/>
    <n v="9"/>
    <n v="0"/>
    <n v="0"/>
    <n v="0"/>
    <n v="0"/>
    <n v="0"/>
    <n v="0"/>
    <n v="0"/>
    <n v="21"/>
    <s v=" "/>
    <n v="1"/>
    <n v="22"/>
    <n v="64"/>
    <n v="1"/>
    <n v="213"/>
  </r>
  <r>
    <x v="18"/>
    <n v="20075"/>
    <s v="Port Authority Transit Corporation"/>
    <s v="HR"/>
    <s v="DO"/>
    <s v="Lindenwold"/>
    <s v="NJ"/>
    <n v="5"/>
    <s v="Philadelphia, PA-NJ-DE-MD"/>
    <s v="Full Reporter"/>
    <n v="31.5"/>
    <n v="38.200000000000003"/>
    <n v="11107474"/>
    <n v="99332879"/>
    <n v="4943154"/>
    <n v="1009668"/>
    <n v="159090"/>
    <n v="78"/>
    <n v="0"/>
    <n v="1"/>
    <n v="0"/>
    <n v="0"/>
    <n v="0"/>
    <n v="0"/>
    <n v="1"/>
    <n v="2"/>
    <n v="2"/>
    <n v="4"/>
    <n v="34"/>
    <n v="43"/>
    <n v="0"/>
    <n v="0"/>
    <n v="0"/>
    <n v="1"/>
    <n v="1"/>
    <n v="0"/>
    <n v="0"/>
    <n v="0"/>
    <n v="0"/>
    <n v="0"/>
    <n v="0"/>
    <n v="0"/>
    <n v="0"/>
    <m/>
    <n v="2"/>
    <n v="2"/>
    <n v="3"/>
    <n v="2"/>
    <n v="8"/>
    <n v="2"/>
    <n v="1"/>
    <n v="3"/>
    <n v="0"/>
    <n v="0"/>
    <n v="0"/>
    <n v="0"/>
    <n v="0"/>
    <n v="0"/>
    <n v="0"/>
    <n v="22"/>
    <m/>
    <n v="1"/>
    <n v="23"/>
    <n v="36"/>
    <n v="1"/>
    <n v="150"/>
  </r>
  <r>
    <x v="19"/>
    <n v="20075"/>
    <s v="Port Authority Transit Corporation"/>
    <s v="HR"/>
    <s v="DO"/>
    <s v="Lindenwold"/>
    <s v="NJ"/>
    <n v="5"/>
    <s v="Philadelphia, PA-NJ-DE-MD"/>
    <s v="Full Reporter"/>
    <n v="31.5"/>
    <n v="38.200000000000003"/>
    <n v="3949450"/>
    <n v="33888694"/>
    <n v="4474868"/>
    <n v="836001"/>
    <n v="144017"/>
    <n v="78"/>
    <n v="0"/>
    <n v="0"/>
    <n v="0"/>
    <n v="0"/>
    <n v="0"/>
    <n v="0"/>
    <n v="0"/>
    <n v="0"/>
    <n v="0"/>
    <n v="0"/>
    <n v="14"/>
    <n v="14"/>
    <n v="0"/>
    <n v="0"/>
    <n v="0"/>
    <n v="0"/>
    <n v="0"/>
    <n v="0"/>
    <n v="0"/>
    <n v="0"/>
    <n v="0"/>
    <n v="0"/>
    <n v="0"/>
    <n v="0"/>
    <n v="0"/>
    <m/>
    <n v="0"/>
    <n v="0"/>
    <n v="0"/>
    <n v="0"/>
    <n v="9"/>
    <n v="0"/>
    <n v="1"/>
    <n v="1"/>
    <n v="0"/>
    <n v="0"/>
    <n v="0"/>
    <n v="0"/>
    <n v="0"/>
    <n v="0"/>
    <n v="0"/>
    <n v="4"/>
    <m/>
    <n v="0"/>
    <n v="4"/>
    <n v="14"/>
    <n v="1"/>
    <n v="142"/>
  </r>
  <r>
    <x v="20"/>
    <n v="20075"/>
    <s v="Port Authority Transit Corporation"/>
    <s v="HR"/>
    <s v="DO"/>
    <s v="Lindenwold"/>
    <s v="NJ"/>
    <n v="5"/>
    <s v="Philadelphia, PA-NJ-DE-MD"/>
    <s v="Full Reporter"/>
    <n v="31.5"/>
    <n v="38.200000000000003"/>
    <n v="3683090"/>
    <n v="30724668"/>
    <n v="4334618"/>
    <n v="827510"/>
    <n v="139503"/>
    <n v="60"/>
    <n v="0"/>
    <n v="1"/>
    <n v="1"/>
    <n v="0"/>
    <n v="0"/>
    <n v="0"/>
    <n v="2"/>
    <n v="1"/>
    <n v="4"/>
    <n v="0"/>
    <n v="20"/>
    <n v="27"/>
    <n v="0"/>
    <n v="1"/>
    <n v="0"/>
    <n v="2"/>
    <n v="2"/>
    <n v="0"/>
    <n v="0"/>
    <n v="0"/>
    <n v="0"/>
    <n v="0"/>
    <n v="0"/>
    <n v="0"/>
    <n v="0"/>
    <m/>
    <n v="0"/>
    <n v="0"/>
    <n v="3"/>
    <n v="0"/>
    <n v="7"/>
    <n v="1"/>
    <n v="3"/>
    <n v="4"/>
    <n v="0"/>
    <n v="0"/>
    <n v="0"/>
    <n v="0"/>
    <n v="0"/>
    <n v="0"/>
    <n v="0"/>
    <n v="7"/>
    <m/>
    <n v="0"/>
    <n v="7"/>
    <n v="18"/>
    <n v="2"/>
    <n v="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4969C-08F0-4A35-B29E-6EC3FE50C17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9" firstHeaderRow="0" firstDataRow="1" firstDataCol="1"/>
  <pivotFields count="66">
    <pivotField axis="axisRow" dataField="1" showAll="0" measure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3" showAll="0"/>
    <pivotField numFmtId="3" showAll="0"/>
    <pivotField dataField="1"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6"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Year2" fld="0" baseField="0" baseItem="0"/>
    <dataField name="Sum of Vehicle &amp; Pass. Car Revenue Miles" fld="14" baseField="0" baseItem="0"/>
    <dataField name="Sum of     Event Total" fld="29" baseField="0" baseItem="0"/>
    <dataField name="Sum of     Total Fatalities" fld="46" baseField="0" baseItem="0"/>
    <dataField name="Sum of     Total Injuries" fld="63" baseField="0" baseItem="0"/>
    <dataField name="Sum of Major Mechanical failures" fld="65" baseField="0" baseItem="12"/>
  </dataFields>
  <formats count="1">
    <format dxfId="7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F7318-8ABA-47FE-A7B3-7518932C92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20" firstHeaderRow="0" firstDataRow="1" firstDataCol="1"/>
  <pivotFields count="7">
    <pivotField numFmtId="167" showAll="0"/>
    <pivotField axis="axisRow" dataField="1" numFmtId="2" showAll="0" measureFilter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60"/>
        <item x="15"/>
        <item x="16"/>
        <item m="1" x="6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59"/>
        <item x="57"/>
        <item x="5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7"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xcel Date" fld="1" baseField="0" baseItem="0"/>
    <dataField name="Sum of VRM" fld="2" baseField="0" baseItem="0"/>
    <dataField name="Sum of Mech Failure" fld="3" baseField="0" baseItem="0"/>
    <dataField name="Sum of Event" fld="4" baseField="0" baseItem="0"/>
    <dataField name="Sum of Injury" fld="5" baseField="0" baseItem="0"/>
    <dataField name="Sum of Fatality" fld="6" baseField="0" baseItem="0"/>
  </dataField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38D4B9-B8D4-4D3D-A76B-AE2B0F485690}" name="NTD" displayName="NTD" ref="A2:BN23" totalsRowShown="0">
  <autoFilter ref="A2:BN23" xr:uid="{B2387555-B70B-4D80-89F8-BAD5AEA267D3}"/>
  <tableColumns count="66">
    <tableColumn id="1" xr3:uid="{FC8E934D-D70F-47D2-B0C9-F723E89A7A38}" name="Year" dataDxfId="73" dataCellStyle="Normal 2"/>
    <tableColumn id="2" xr3:uid="{0970ECA0-2809-494E-917D-9E79FA38E3C3}" name="NTD ID" dataDxfId="72" dataCellStyle="Normal 2"/>
    <tableColumn id="3" xr3:uid="{44DBF8F0-E569-49EF-AF99-D84A8928895A}" name="Agency" dataDxfId="71" dataCellStyle="Normal 2"/>
    <tableColumn id="4" xr3:uid="{5573FB60-A52F-403C-BB44-CBFBAB0DF3DE}" name="Mode" dataDxfId="70" dataCellStyle="Normal 2"/>
    <tableColumn id="5" xr3:uid="{80B1C71F-B5AA-4C59-8B62-147B5CF0B33B}" name="TOS" dataDxfId="69" dataCellStyle="Normal 2"/>
    <tableColumn id="6" xr3:uid="{1E72245B-A7CA-4829-998E-05F11B7C5895}" name="City" dataDxfId="68" dataCellStyle="Normal 2"/>
    <tableColumn id="7" xr3:uid="{C49C10D4-2D07-46FB-A675-8718E1233A3F}" name="State" dataDxfId="67" dataCellStyle="Normal 2"/>
    <tableColumn id="8" xr3:uid="{3A10DF87-7854-4B92-8D5F-3EF6B6E1CFFA}" name="UZA" dataDxfId="66" dataCellStyle="Normal 2"/>
    <tableColumn id="9" xr3:uid="{962CAF54-6B09-4A69-AF76-8F0D719F5F6C}" name="UZA Name" dataDxfId="65" dataCellStyle="Normal 2"/>
    <tableColumn id="10" xr3:uid="{11B977E6-35AD-4A0A-BB6C-6EBB0E1DE60F}" name="Reporter Type" dataDxfId="64" dataCellStyle="Normal 2"/>
    <tableColumn id="11" xr3:uid="{FC1A99CD-01EC-4ACB-AB0A-12D808FFF73A}" name="DRM" dataDxfId="63" dataCellStyle="Normal 2"/>
    <tableColumn id="12" xr3:uid="{2CC5CDC8-59B9-4281-AF29-83C9B2FCCA98}" name="TWM" dataDxfId="62" dataCellStyle="Normal 2"/>
    <tableColumn id="13" xr3:uid="{430A6602-8FA5-4AA9-B959-E003D2C910E7}" name="UPT" dataDxfId="61" dataCellStyle="Normal 2"/>
    <tableColumn id="14" xr3:uid="{B903BDEF-72F5-47A2-BDD5-18E45248D069}" name="PMT" dataDxfId="60" dataCellStyle="Normal 2"/>
    <tableColumn id="15" xr3:uid="{C684955D-2E69-4963-87F6-B78F25174180}" name="Vehicle &amp; Pass. Car Revenue Miles" dataDxfId="59" dataCellStyle="Normal 2"/>
    <tableColumn id="16" xr3:uid="{7A921C25-6BD4-48BE-92E6-83F29A13CAC8}" name="Train Revenue Miles" dataDxfId="58" dataCellStyle="Normal 2"/>
    <tableColumn id="17" xr3:uid="{88AC550C-6913-46DE-A01D-545C7F403962}" name="VRH" dataDxfId="57" dataCellStyle="Normal 2"/>
    <tableColumn id="18" xr3:uid="{FA449CEE-C67C-4554-A689-23E2476D019D}" name="VOMS" dataDxfId="56" dataCellStyle="Normal 2"/>
    <tableColumn id="19" xr3:uid="{CBE7219C-24BE-4274-9CFC-728DFA8D6EE3}" name="    with Motor Vehicle" dataDxfId="55" dataCellStyle="Normal 2"/>
    <tableColumn id="20" xr3:uid="{B9820130-8C8D-4464-8A54-5BD06A3DC2B0}" name="    with Person" dataDxfId="54" dataCellStyle="Normal 2"/>
    <tableColumn id="21" xr3:uid="{CD150154-ECAE-459E-BAAB-ED7970D41FD5}" name="    with Fixed Object" dataDxfId="53" dataCellStyle="Normal 2"/>
    <tableColumn id="22" xr3:uid="{1EA5E2DD-4598-4C15-A25F-7FB301401C5D}" name="    with Rail Vehicle" dataDxfId="52" dataCellStyle="Normal 2"/>
    <tableColumn id="23" xr3:uid="{F0234BCB-B3F2-439E-A8CD-DFD23ED16511}" name="    with Bus Vehicle" dataDxfId="51" dataCellStyle="Normal 2"/>
    <tableColumn id="24" xr3:uid="{B73DD3D2-251A-49DF-80B6-9B83E9B941A8}" name="    with Other" dataDxfId="50" dataCellStyle="Normal 2"/>
    <tableColumn id="25" xr3:uid="{4904FBD9-8C79-4ECE-AEC6-849A7A9D8CC2}" name="    Collision Total" dataDxfId="49" dataCellStyle="Normal 2"/>
    <tableColumn id="26" xr3:uid="{0C97739C-CBCF-4D1C-9BC7-DC84D6A8A038}" name="    Derailment Total" dataDxfId="48" dataCellStyle="Normal 2"/>
    <tableColumn id="27" xr3:uid="{4CF950FF-6ABF-41D1-B8EC-89A6B0A90E65}" name="    Fire Total" dataDxfId="47" dataCellStyle="Normal 2"/>
    <tableColumn id="28" xr3:uid="{B15E7A5D-941D-45E7-82B1-6B7ADB568609}" name="Security Total" dataDxfId="46" dataCellStyle="Normal 2"/>
    <tableColumn id="29" xr3:uid="{46A84260-0A94-4386-BC6C-2992F6F778A1}" name="    NOC Total" dataDxfId="45" dataCellStyle="Normal 2"/>
    <tableColumn id="30" xr3:uid="{3D5ED2D2-70FC-4266-BF6D-00FDFF8F742D}" name="    Event Total" dataDxfId="44" dataCellStyle="Normal 2"/>
    <tableColumn id="31" xr3:uid="{5355B3E3-B5E3-4FE6-B481-6935C6DD257A}" name="    Passenger" dataDxfId="43" dataCellStyle="Normal 2"/>
    <tableColumn id="32" xr3:uid="{064A0B56-6480-4F0F-B523-5D85331C78B5}" name="People waiting or leaving" dataDxfId="42" dataCellStyle="Normal 2"/>
    <tableColumn id="33" xr3:uid="{495D4E9A-0D0E-4B5F-B540-D2C4BA835022}" name="    Operator" dataDxfId="41" dataCellStyle="Normal 2"/>
    <tableColumn id="34" xr3:uid="{DA15D8E6-784D-4511-960E-518538771BCE}" name="    Employee" dataDxfId="40" dataCellStyle="Normal 2"/>
    <tableColumn id="35" xr3:uid="{53433BC5-5435-4123-833D-DA6B50321CFF}" name="    Total Employee" dataDxfId="39" dataCellStyle="Normal 2"/>
    <tableColumn id="36" xr3:uid="{0AF92D7F-BF09-4910-B02E-C068DDF2AC7F}" name="    Other Worker" dataDxfId="38" dataCellStyle="Normal 2"/>
    <tableColumn id="37" xr3:uid="{2CE5D46C-AFC1-430E-B3A9-2BEF21698AD8}" name="    Bicyclist" dataDxfId="37" dataCellStyle="Normal 2"/>
    <tableColumn id="38" xr3:uid="{05A3FF3C-9F0E-485B-A6BE-B8B916E7F20B}" name="    Ped In Crossing" dataDxfId="36" dataCellStyle="Normal 2"/>
    <tableColumn id="39" xr3:uid="{589B58DA-7440-4DCE-8D78-5B0286911063}" name="    Ped Not In Crossing" dataDxfId="35" dataCellStyle="Normal 2"/>
    <tableColumn id="40" xr3:uid="{C2C0CD57-EC8A-4245-B8C3-DF757634223C}" name="    Ped Crossing Tracks" dataDxfId="34" dataCellStyle="Normal 2"/>
    <tableColumn id="41" xr3:uid="{96DE1916-8625-4B2E-A7E2-C1C45B0BEAF1}" name="    Ped Walking Along Tracks" dataDxfId="33" dataCellStyle="Normal 2"/>
    <tableColumn id="42" xr3:uid="{C5C6E17B-6FF9-4CE6-9D04-56DEEA740444}" name="    Other Vehicle Occupant" dataDxfId="32" dataCellStyle="Normal 2"/>
    <tableColumn id="43" xr3:uid="{7A1605A2-332B-4274-AF7D-9EE5C826B11D}" name="    Other" dataDxfId="31" dataCellStyle="Normal 2"/>
    <tableColumn id="44" xr3:uid="{42D5EF5F-B88C-4DBC-A299-2471CB127EF5}" name="    Trespasser" dataDxfId="30" dataCellStyle="Normal 2"/>
    <tableColumn id="45" xr3:uid="{8258B8C4-0DAA-4D1A-9430-10330D52B570}" name="    Suicide" dataDxfId="29" dataCellStyle="Normal 2"/>
    <tableColumn id="46" xr3:uid="{3E4FA42D-AF85-4600-8E59-54268EDCF058}" name="    Total Other" dataDxfId="28" dataCellStyle="Normal 2"/>
    <tableColumn id="47" xr3:uid="{839DA80A-AF24-478A-98FF-96BBD5632813}" name="    Total Fatalities" dataDxfId="27" dataCellStyle="Normal 2"/>
    <tableColumn id="48" xr3:uid="{0271BC4A-8146-4D72-A115-C1778EE10808}" name="    Passenger2" dataDxfId="26" dataCellStyle="Normal 2"/>
    <tableColumn id="49" xr3:uid="{6322DF85-A397-4435-8E54-EB631A2B4E0F}" name="People waiting or leaving3" dataDxfId="25" dataCellStyle="Normal 2"/>
    <tableColumn id="50" xr3:uid="{477B9F26-D396-4B14-AA9F-E928A4B9CDC7}" name="    Operator4" dataDxfId="24" dataCellStyle="Normal 2"/>
    <tableColumn id="51" xr3:uid="{681736FB-97F4-456E-BC18-D14DA4D10965}" name="    Employee5" dataDxfId="23" dataCellStyle="Normal 2"/>
    <tableColumn id="52" xr3:uid="{ACA6F918-77CF-46EB-BAAC-24CEC496A338}" name="    Total Employee6" dataDxfId="22" dataCellStyle="Normal 2"/>
    <tableColumn id="53" xr3:uid="{7EE55393-FA1B-406E-93D5-7B5F266503BC}" name="    Other Worker7" dataDxfId="21" dataCellStyle="Normal 2"/>
    <tableColumn id="54" xr3:uid="{C873AE58-F620-4284-B3E8-C60D158AE9F6}" name="    Bicyclist8" dataDxfId="20" dataCellStyle="Normal 2"/>
    <tableColumn id="55" xr3:uid="{C063FF6F-3907-498D-834A-62826CFB933C}" name="    Ped In Crossing9" dataDxfId="19" dataCellStyle="Normal 2"/>
    <tableColumn id="56" xr3:uid="{874487F1-D2D7-4A9A-A588-A91A1C915207}" name="    Ped Not In Crossing10" dataDxfId="18" dataCellStyle="Normal 2"/>
    <tableColumn id="57" xr3:uid="{34C8FC43-7C75-4232-836D-B891FB85F12B}" name="    Ped Crossing Tracks11" dataDxfId="17" dataCellStyle="Normal 2"/>
    <tableColumn id="58" xr3:uid="{03A01936-11A8-4B70-AB72-39D763B44EEE}" name="    Ped Walking Along Tracks12" dataDxfId="16" dataCellStyle="Normal 2"/>
    <tableColumn id="59" xr3:uid="{042E5E86-3B08-43CB-AF09-8D06632A40EE}" name="    Other Vehicle Occupant13" dataDxfId="15" dataCellStyle="Normal 2"/>
    <tableColumn id="60" xr3:uid="{7074676A-03D4-4A4A-8790-6AEC31792BE5}" name="    Other14" dataDxfId="14" dataCellStyle="Normal 2"/>
    <tableColumn id="61" xr3:uid="{1907F37C-82AF-4105-A036-F1F9E065A655}" name="    Trespasser15" dataDxfId="13" dataCellStyle="Normal 2"/>
    <tableColumn id="62" xr3:uid="{F19D38A4-860A-4865-B14E-67920AD40D81}" name="    Suicide16" dataDxfId="12" dataCellStyle="Normal 2"/>
    <tableColumn id="63" xr3:uid="{8C788E75-BE54-45F5-B49E-08FD217530CB}" name="    Total Other17" dataDxfId="11" dataCellStyle="Normal 2"/>
    <tableColumn id="64" xr3:uid="{AF196833-7A33-43FD-88CF-1CA8816A7130}" name="    Total Injuries" dataDxfId="10" dataCellStyle="Normal 2"/>
    <tableColumn id="65" xr3:uid="{578C1267-4E01-47EA-B50B-232E24B987DA}" name="Serious Injuries" dataDxfId="9" dataCellStyle="Normal 2"/>
    <tableColumn id="66" xr3:uid="{019AF979-4C6C-41A6-AB03-FE09C953ABF1}" name="Major Mechanical failu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DB046-FFCF-4DF2-B5F0-488210990AC7}" name="Table2" displayName="Table2" ref="A4:G63" totalsRowShown="0">
  <autoFilter ref="A4:G63" xr:uid="{8A307DCF-4093-4D1D-A76F-B62F2146C4A8}"/>
  <tableColumns count="7">
    <tableColumn id="1" xr3:uid="{0BFA3E01-F225-45AC-8A0B-FEC0F7D4C697}" name="Date" dataDxfId="8"/>
    <tableColumn id="2" xr3:uid="{0317BD1A-43AE-4C5C-A5F3-F185388C98A1}" name="excel Date" dataDxfId="7">
      <calculatedColumnFormula>Table2[[#This Row],[Date]]</calculatedColumnFormula>
    </tableColumn>
    <tableColumn id="3" xr3:uid="{DF40BB3A-18F7-4130-A0FF-0EE5C188E911}" name="VRM"/>
    <tableColumn id="4" xr3:uid="{8E8054FC-E352-4C27-BDBA-BDC73838B7F0}" name="Mech Failure"/>
    <tableColumn id="5" xr3:uid="{400D946F-6049-468B-9859-7EC3AD564A3A}" name="Event"/>
    <tableColumn id="6" xr3:uid="{8D09D3F3-367E-4B7E-9F47-3C34787DF530}" name="Injury"/>
    <tableColumn id="7" xr3:uid="{B84F8803-4DB1-414C-BA52-16D9CF33DF16}" name="Fat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AD74-863E-4713-8700-96283C8DCCE4}">
  <dimension ref="A3:G9"/>
  <sheetViews>
    <sheetView workbookViewId="0">
      <selection activeCell="C8" sqref="C8"/>
    </sheetView>
  </sheetViews>
  <sheetFormatPr defaultRowHeight="15"/>
  <cols>
    <col min="1" max="1" width="14.28515625" bestFit="1" customWidth="1"/>
    <col min="2" max="2" width="12.5703125" bestFit="1" customWidth="1"/>
    <col min="3" max="3" width="14.42578125" bestFit="1" customWidth="1"/>
    <col min="4" max="4" width="10.85546875" bestFit="1" customWidth="1"/>
    <col min="5" max="5" width="9.140625" bestFit="1" customWidth="1"/>
    <col min="6" max="6" width="12.5703125" bestFit="1" customWidth="1"/>
    <col min="7" max="7" width="12.85546875" bestFit="1" customWidth="1"/>
    <col min="8" max="34" width="19.42578125" bestFit="1" customWidth="1"/>
    <col min="35" max="35" width="16.5703125" bestFit="1" customWidth="1"/>
    <col min="36" max="36" width="24.42578125" bestFit="1" customWidth="1"/>
  </cols>
  <sheetData>
    <row r="3" spans="1:7" ht="15" customHeight="1">
      <c r="A3" s="56" t="s">
        <v>0</v>
      </c>
      <c r="B3" s="65" t="s">
        <v>1</v>
      </c>
      <c r="C3" s="65" t="s">
        <v>2</v>
      </c>
      <c r="D3" s="65" t="s">
        <v>3</v>
      </c>
      <c r="E3" s="65" t="s">
        <v>4</v>
      </c>
      <c r="F3" s="65" t="s">
        <v>5</v>
      </c>
      <c r="G3" s="65" t="s">
        <v>6</v>
      </c>
    </row>
    <row r="4" spans="1:7">
      <c r="A4" s="57">
        <v>2018</v>
      </c>
      <c r="B4">
        <v>2018</v>
      </c>
      <c r="C4">
        <v>4589310</v>
      </c>
      <c r="D4">
        <v>62</v>
      </c>
      <c r="E4">
        <v>0</v>
      </c>
      <c r="F4">
        <v>65</v>
      </c>
      <c r="G4">
        <v>225</v>
      </c>
    </row>
    <row r="5" spans="1:7">
      <c r="A5" s="57">
        <v>2019</v>
      </c>
      <c r="B5">
        <v>2019</v>
      </c>
      <c r="C5">
        <v>4943154</v>
      </c>
      <c r="D5">
        <v>64</v>
      </c>
      <c r="E5">
        <v>0</v>
      </c>
      <c r="F5">
        <v>64</v>
      </c>
      <c r="G5">
        <v>213</v>
      </c>
    </row>
    <row r="6" spans="1:7">
      <c r="A6" s="57">
        <v>2020</v>
      </c>
      <c r="B6">
        <v>2020</v>
      </c>
      <c r="C6">
        <v>4943154</v>
      </c>
      <c r="D6">
        <v>43</v>
      </c>
      <c r="E6">
        <v>3</v>
      </c>
      <c r="F6">
        <v>36</v>
      </c>
      <c r="G6">
        <v>150</v>
      </c>
    </row>
    <row r="7" spans="1:7">
      <c r="A7" s="57">
        <v>2021</v>
      </c>
      <c r="B7">
        <v>2021</v>
      </c>
      <c r="C7">
        <v>4474868</v>
      </c>
      <c r="D7">
        <v>14</v>
      </c>
      <c r="E7">
        <v>0</v>
      </c>
      <c r="F7">
        <v>14</v>
      </c>
      <c r="G7">
        <v>142</v>
      </c>
    </row>
    <row r="8" spans="1:7">
      <c r="A8" s="57">
        <v>2022</v>
      </c>
      <c r="B8">
        <v>2022</v>
      </c>
      <c r="C8">
        <v>4334618</v>
      </c>
      <c r="D8">
        <v>27</v>
      </c>
      <c r="E8">
        <v>3</v>
      </c>
      <c r="F8">
        <v>18</v>
      </c>
      <c r="G8">
        <v>206</v>
      </c>
    </row>
    <row r="9" spans="1:7">
      <c r="A9" s="57" t="s">
        <v>7</v>
      </c>
      <c r="B9">
        <v>10100</v>
      </c>
      <c r="C9">
        <v>23285104</v>
      </c>
      <c r="D9">
        <v>210</v>
      </c>
      <c r="E9">
        <v>6</v>
      </c>
      <c r="F9">
        <v>197</v>
      </c>
      <c r="G9">
        <v>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A3B0-155C-4113-9F54-B52FB2F0C16E}">
  <dimension ref="C1:J46"/>
  <sheetViews>
    <sheetView tabSelected="1" view="pageLayout" topLeftCell="A23" zoomScaleNormal="100" workbookViewId="0">
      <selection activeCell="F17" sqref="F17"/>
    </sheetView>
  </sheetViews>
  <sheetFormatPr defaultRowHeight="15"/>
  <cols>
    <col min="1" max="1" width="0.42578125" customWidth="1"/>
    <col min="2" max="2" width="0.7109375" customWidth="1"/>
    <col min="3" max="3" width="22.28515625" customWidth="1"/>
    <col min="4" max="10" width="9.42578125" customWidth="1"/>
    <col min="12" max="12" width="22" customWidth="1"/>
    <col min="13" max="13" width="12" customWidth="1"/>
    <col min="14" max="15" width="5.5703125" customWidth="1"/>
    <col min="16" max="16" width="26" customWidth="1"/>
  </cols>
  <sheetData>
    <row r="1" spans="3:10" ht="30" customHeight="1">
      <c r="C1" s="128" t="s">
        <v>8</v>
      </c>
      <c r="D1" s="128"/>
      <c r="E1" s="128"/>
      <c r="F1" s="128"/>
      <c r="G1" s="128"/>
      <c r="H1" s="128"/>
      <c r="I1" s="128"/>
      <c r="J1" s="128"/>
    </row>
    <row r="2" spans="3:10" ht="6.75" hidden="1" customHeight="1"/>
    <row r="3" spans="3:10" ht="6.75" hidden="1" customHeight="1"/>
    <row r="4" spans="3:10" ht="6.75" hidden="1" customHeight="1"/>
    <row r="5" spans="3:10" ht="6.75" hidden="1" customHeight="1"/>
    <row r="6" spans="3:10" ht="6.75" hidden="1" customHeight="1"/>
    <row r="7" spans="3:10" ht="6.75" hidden="1" customHeight="1"/>
    <row r="8" spans="3:10" ht="6.75" hidden="1" customHeight="1"/>
    <row r="9" spans="3:10" ht="6.75" hidden="1" customHeight="1"/>
    <row r="10" spans="3:10" ht="1.5" customHeight="1"/>
    <row r="11" spans="3:10" ht="1.5" customHeight="1"/>
    <row r="12" spans="3:10" ht="1.5" customHeight="1"/>
    <row r="13" spans="3:10" ht="1.5" customHeight="1"/>
    <row r="14" spans="3:10" ht="1.5" customHeight="1"/>
    <row r="15" spans="3:10">
      <c r="C15" t="s">
        <v>9</v>
      </c>
      <c r="D15">
        <v>100000</v>
      </c>
      <c r="E15" t="s">
        <v>10</v>
      </c>
    </row>
    <row r="16" spans="3:10" ht="13.5" customHeight="1"/>
    <row r="17" spans="3:10" ht="15.75" customHeight="1"/>
    <row r="18" spans="3:10" ht="22.5" customHeight="1">
      <c r="C18" s="126" t="str">
        <f>_xlfn.CONCAT("Transit Safety Events, Fatalities, Injuries and Rates per 100 thousand Vehicle Revenue Miles ", D19,"-",H19)</f>
        <v>Transit Safety Events, Fatalities, Injuries and Rates per 100 thousand Vehicle Revenue Miles 2018-2022</v>
      </c>
      <c r="D18" s="126"/>
      <c r="E18" s="126"/>
      <c r="F18" s="126"/>
      <c r="G18" s="126"/>
      <c r="H18" s="126"/>
      <c r="I18" s="126"/>
      <c r="J18" s="126"/>
    </row>
    <row r="19" spans="3:10" ht="21" customHeight="1">
      <c r="C19" s="92" t="s">
        <v>13</v>
      </c>
      <c r="D19" s="91">
        <f>Pivot!$A$4</f>
        <v>2018</v>
      </c>
      <c r="E19" s="91">
        <f>Pivot!$A$5</f>
        <v>2019</v>
      </c>
      <c r="F19" s="91">
        <f>Pivot!$A$6</f>
        <v>2020</v>
      </c>
      <c r="G19" s="91">
        <f>Pivot!$A$7</f>
        <v>2021</v>
      </c>
      <c r="H19" s="91">
        <f>Pivot!$A$8</f>
        <v>2022</v>
      </c>
      <c r="I19" s="93" t="s">
        <v>14</v>
      </c>
      <c r="J19" s="93" t="s">
        <v>15</v>
      </c>
    </row>
    <row r="20" spans="3:10" ht="21" customHeight="1">
      <c r="C20" s="59" t="s">
        <v>16</v>
      </c>
      <c r="D20" s="60">
        <f>Pivot!D$4</f>
        <v>62</v>
      </c>
      <c r="E20" s="60">
        <f>Pivot!$D5</f>
        <v>64</v>
      </c>
      <c r="F20" s="60">
        <f>Pivot!$D6</f>
        <v>43</v>
      </c>
      <c r="G20" s="60">
        <f>Pivot!$D7</f>
        <v>14</v>
      </c>
      <c r="H20" s="60">
        <f>Pivot!$D8</f>
        <v>27</v>
      </c>
      <c r="I20" s="61">
        <f>Pivot!$D5</f>
        <v>64</v>
      </c>
      <c r="J20" s="61"/>
    </row>
    <row r="21" spans="3:10" ht="21" customHeight="1">
      <c r="C21" s="62" t="s">
        <v>17</v>
      </c>
      <c r="D21" s="114">
        <f>(Pivot!$D4/Pivot!$C4)*$D$15</f>
        <v>1.3509656135671813</v>
      </c>
      <c r="E21" s="114">
        <f>(Pivot!$D5/Pivot!$C5)*$D$15</f>
        <v>1.2947199298261798</v>
      </c>
      <c r="F21" s="114">
        <f>(Pivot!$D6/Pivot!$C6)*$D$15</f>
        <v>0.86988995285196458</v>
      </c>
      <c r="G21" s="114">
        <f>(Pivot!$D7/Pivot!$C7)*$D$15</f>
        <v>0.31285839045978564</v>
      </c>
      <c r="H21" s="114">
        <f>(Pivot!$D8/Pivot!$C8)*$D$15</f>
        <v>0.62289225947938198</v>
      </c>
      <c r="I21" s="71">
        <f>(AVERAGE(D21:H21))</f>
        <v>0.89026522923689855</v>
      </c>
    </row>
    <row r="22" spans="3:10" ht="21" customHeight="1">
      <c r="C22" s="59" t="s">
        <v>18</v>
      </c>
      <c r="D22" s="60">
        <f>Pivot!E$4</f>
        <v>0</v>
      </c>
      <c r="E22" s="60">
        <f>Pivot!E5</f>
        <v>0</v>
      </c>
      <c r="F22" s="60">
        <f>Pivot!E6</f>
        <v>3</v>
      </c>
      <c r="G22" s="60">
        <f>Pivot!E7</f>
        <v>0</v>
      </c>
      <c r="H22" s="60">
        <f>Pivot!E8</f>
        <v>3</v>
      </c>
      <c r="I22" s="61">
        <f>AVERAGE(D22:H22)</f>
        <v>1.2</v>
      </c>
      <c r="J22" s="61"/>
    </row>
    <row r="23" spans="3:10" ht="21" customHeight="1">
      <c r="C23" s="62" t="s">
        <v>19</v>
      </c>
      <c r="D23" s="114">
        <f>(Pivot!$E4/Pivot!$C4)*$D$15</f>
        <v>0</v>
      </c>
      <c r="E23" s="114">
        <f>(Pivot!$E5/Pivot!$C5)*$D$15</f>
        <v>0</v>
      </c>
      <c r="F23" s="114">
        <f>(Pivot!$E6/Pivot!$C6)*$D$15</f>
        <v>6.0689996710602177E-2</v>
      </c>
      <c r="G23" s="114">
        <f>(Pivot!$E7/Pivot!$C7)*$D$15</f>
        <v>0</v>
      </c>
      <c r="H23" s="114">
        <f>(Pivot!$E8/Pivot!$C8)*$D$15</f>
        <v>6.9210251053264671E-2</v>
      </c>
      <c r="I23" s="71">
        <f t="shared" ref="I23" si="0">(AVERAGE(D23:H23))</f>
        <v>2.598004955277337E-2</v>
      </c>
    </row>
    <row r="24" spans="3:10" ht="21" customHeight="1">
      <c r="C24" s="59" t="s">
        <v>20</v>
      </c>
      <c r="D24" s="60">
        <f>Pivot!F$4</f>
        <v>65</v>
      </c>
      <c r="E24" s="60">
        <f>Pivot!F$5</f>
        <v>64</v>
      </c>
      <c r="F24" s="60">
        <f>Pivot!F$6</f>
        <v>36</v>
      </c>
      <c r="G24" s="60">
        <f>Pivot!F$7</f>
        <v>14</v>
      </c>
      <c r="H24" s="60">
        <f>Pivot!F$8</f>
        <v>18</v>
      </c>
      <c r="I24" s="61">
        <f>AVERAGE(D24:H24)</f>
        <v>39.4</v>
      </c>
      <c r="J24" s="61"/>
    </row>
    <row r="25" spans="3:10" ht="21" customHeight="1">
      <c r="C25" s="63" t="s">
        <v>21</v>
      </c>
      <c r="D25" s="113">
        <f>(Pivot!$F4/Pivot!$C4)*$D$15</f>
        <v>1.4163349174494642</v>
      </c>
      <c r="E25" s="113">
        <f>(Pivot!$F5/Pivot!$C5)*$D$15</f>
        <v>1.2947199298261798</v>
      </c>
      <c r="F25" s="113">
        <f>(Pivot!$F6/Pivot!$C6)*$D$15</f>
        <v>0.7282799605272261</v>
      </c>
      <c r="G25" s="113">
        <f>(Pivot!$F7/Pivot!$C7)*$D$15</f>
        <v>0.31285839045978564</v>
      </c>
      <c r="H25" s="113">
        <f>(Pivot!$F8/Pivot!$C8)*$D$15</f>
        <v>0.41526150631958808</v>
      </c>
      <c r="I25" s="110">
        <f>(AVERAGE(D25:H25))</f>
        <v>0.83349094091644882</v>
      </c>
      <c r="J25" s="64"/>
    </row>
    <row r="26" spans="3:10" ht="21" customHeight="1"/>
    <row r="27" spans="3:10" ht="21" customHeight="1">
      <c r="C27" s="67" t="str">
        <f>_xlfn.CONCAT("Vehicle Revenue Miles, Major Mechanical Failures, and System Reliability  ", D19,"-",H19)</f>
        <v>Vehicle Revenue Miles, Major Mechanical Failures, and System Reliability  2018-2022</v>
      </c>
    </row>
    <row r="28" spans="3:10" ht="21" customHeight="1">
      <c r="C28" s="92" t="s">
        <v>13</v>
      </c>
      <c r="D28" s="91">
        <f>Pivot!$A$4</f>
        <v>2018</v>
      </c>
      <c r="E28" s="91">
        <f>Pivot!$A$5</f>
        <v>2019</v>
      </c>
      <c r="F28" s="91">
        <f>Pivot!$A$6</f>
        <v>2020</v>
      </c>
      <c r="G28" s="91">
        <f>Pivot!$A$7</f>
        <v>2021</v>
      </c>
      <c r="H28" s="91">
        <f>Pivot!$A$8</f>
        <v>2022</v>
      </c>
      <c r="I28" s="93" t="s">
        <v>14</v>
      </c>
      <c r="J28" s="93" t="s">
        <v>15</v>
      </c>
    </row>
    <row r="29" spans="3:10" ht="21" customHeight="1">
      <c r="C29" s="62" t="s">
        <v>22</v>
      </c>
      <c r="D29" s="74">
        <f>Pivot!C4</f>
        <v>4589310</v>
      </c>
      <c r="E29" s="74">
        <f>Pivot!C5</f>
        <v>4943154</v>
      </c>
      <c r="F29" s="74">
        <f>Pivot!C6</f>
        <v>4943154</v>
      </c>
      <c r="G29" s="74">
        <f>Pivot!C7</f>
        <v>4474868</v>
      </c>
      <c r="H29" s="74">
        <f>Pivot!C8</f>
        <v>4334618</v>
      </c>
      <c r="I29" s="74">
        <f>AVERAGE(D29:H29)</f>
        <v>4657020.8</v>
      </c>
    </row>
    <row r="30" spans="3:10" ht="21" customHeight="1">
      <c r="C30" s="62" t="s">
        <v>23</v>
      </c>
      <c r="D30" s="74">
        <f>Pivot!G4</f>
        <v>225</v>
      </c>
      <c r="E30" s="74">
        <f>Pivot!G5</f>
        <v>213</v>
      </c>
      <c r="F30" s="74">
        <f>Pivot!G6</f>
        <v>150</v>
      </c>
      <c r="G30" s="74">
        <f>Pivot!G7</f>
        <v>142</v>
      </c>
      <c r="H30" s="74">
        <f>Pivot!G8</f>
        <v>206</v>
      </c>
      <c r="I30" s="74">
        <f t="shared" ref="I30:I31" si="1">AVERAGE(D30:H30)</f>
        <v>187.2</v>
      </c>
    </row>
    <row r="31" spans="3:10" ht="21" customHeight="1">
      <c r="C31" s="68" t="s">
        <v>24</v>
      </c>
      <c r="D31" s="69">
        <f>D29/D30</f>
        <v>20396.933333333334</v>
      </c>
      <c r="E31" s="69">
        <f t="shared" ref="E31:H31" si="2">E29/E30</f>
        <v>23207.295774647886</v>
      </c>
      <c r="F31" s="69">
        <f t="shared" si="2"/>
        <v>32954.36</v>
      </c>
      <c r="G31" s="69">
        <f t="shared" si="2"/>
        <v>31513.154929577464</v>
      </c>
      <c r="H31" s="69">
        <f t="shared" si="2"/>
        <v>21041.834951456312</v>
      </c>
      <c r="I31" s="69">
        <f t="shared" si="1"/>
        <v>25822.715797802997</v>
      </c>
      <c r="J31" s="64"/>
    </row>
    <row r="32" spans="3:10" ht="21" customHeight="1">
      <c r="C32" s="75"/>
      <c r="D32" s="76"/>
      <c r="E32" s="76"/>
      <c r="F32" s="76"/>
      <c r="G32" s="76"/>
      <c r="H32" s="76"/>
      <c r="I32" s="76"/>
    </row>
    <row r="33" spans="3:10">
      <c r="C33" s="127" t="s">
        <v>11</v>
      </c>
      <c r="D33" s="127"/>
      <c r="E33" s="127"/>
      <c r="F33" s="127"/>
      <c r="G33" s="76"/>
      <c r="H33" s="76"/>
      <c r="I33" s="76"/>
    </row>
    <row r="34" spans="3:10" ht="21" customHeight="1">
      <c r="C34" s="58" t="s">
        <v>25</v>
      </c>
      <c r="H34" s="83" t="s">
        <v>12</v>
      </c>
    </row>
    <row r="35" spans="3:10" ht="21" customHeight="1">
      <c r="C35" s="129" t="s">
        <v>26</v>
      </c>
      <c r="D35" s="80">
        <f>'Rolling Pivot'!$B$4</f>
        <v>44788</v>
      </c>
      <c r="E35" s="80">
        <f>'Rolling Pivot'!$B$5</f>
        <v>44819</v>
      </c>
      <c r="F35" s="80">
        <f>'Rolling Pivot'!$B$6</f>
        <v>44849</v>
      </c>
      <c r="G35" s="80">
        <f>'Rolling Pivot'!$B$7</f>
        <v>44880</v>
      </c>
      <c r="H35" s="81">
        <f>'Rolling Pivot'!$B$8</f>
        <v>44910</v>
      </c>
    </row>
    <row r="36" spans="3:10" ht="21" customHeight="1">
      <c r="C36" s="129"/>
      <c r="D36" s="66" t="s">
        <v>27</v>
      </c>
      <c r="E36" s="66" t="s">
        <v>27</v>
      </c>
      <c r="F36" s="66" t="s">
        <v>27</v>
      </c>
      <c r="G36" s="66" t="s">
        <v>27</v>
      </c>
      <c r="H36" s="87" t="s">
        <v>27</v>
      </c>
      <c r="I36" s="131" t="s">
        <v>28</v>
      </c>
    </row>
    <row r="37" spans="3:10" ht="21" customHeight="1">
      <c r="C37" s="130"/>
      <c r="D37" s="88">
        <f>'Rolling Pivot'!$B$15</f>
        <v>45122</v>
      </c>
      <c r="E37" s="89">
        <f>'Rolling Pivot'!$B$16</f>
        <v>45153</v>
      </c>
      <c r="F37" s="89">
        <f>'Rolling Pivot'!$B$17</f>
        <v>45184</v>
      </c>
      <c r="G37" s="89">
        <f>'Rolling Pivot'!$B$18</f>
        <v>45214</v>
      </c>
      <c r="H37" s="90">
        <f>'Rolling Pivot'!$B$19</f>
        <v>45245</v>
      </c>
      <c r="I37" s="132"/>
      <c r="J37" s="91" t="s">
        <v>29</v>
      </c>
    </row>
    <row r="38" spans="3:10" ht="21" customHeight="1">
      <c r="C38" s="59" t="s">
        <v>16</v>
      </c>
      <c r="D38" s="61">
        <f>SUM('Rolling Pivot'!$E$4:$E$15)</f>
        <v>33</v>
      </c>
      <c r="E38" s="61">
        <f>SUM('Rolling Pivot'!$E$5:$E$16)</f>
        <v>33</v>
      </c>
      <c r="F38" s="61">
        <f>SUM('Rolling Pivot'!$E$6:$E$17)</f>
        <v>30</v>
      </c>
      <c r="G38" s="61">
        <f>SUM('Rolling Pivot'!$E$7:$E$18)</f>
        <v>29</v>
      </c>
      <c r="H38" s="84">
        <f>SUM('Rolling Pivot'!$E$8:$E$19)</f>
        <v>28</v>
      </c>
      <c r="I38" s="94">
        <f>(H38-G38)/G38</f>
        <v>-3.4482758620689655E-2</v>
      </c>
    </row>
    <row r="39" spans="3:10" ht="21" customHeight="1">
      <c r="C39" s="62" t="s">
        <v>17</v>
      </c>
      <c r="D39" s="71">
        <f>(D38/D44)*$D$15</f>
        <v>1.3561617827034305</v>
      </c>
      <c r="E39" s="71">
        <f>(E38/E44)*$D$15</f>
        <v>1.3809565258146805</v>
      </c>
      <c r="F39" s="71">
        <f>(F38/F44)*$D$15</f>
        <v>1.2630664221370074</v>
      </c>
      <c r="G39" s="71">
        <f>(G38/G44)*$D$15</f>
        <v>1.2226041806317574</v>
      </c>
      <c r="H39" s="112">
        <f>(H38/H44)*$D$15</f>
        <v>1.1884872933729949</v>
      </c>
      <c r="I39" s="94">
        <f>IFERROR((H39-G39)/G39,0)</f>
        <v>-2.7905096186676907E-2</v>
      </c>
    </row>
    <row r="40" spans="3:10" ht="21" customHeight="1">
      <c r="C40" s="59" t="s">
        <v>18</v>
      </c>
      <c r="D40" s="61">
        <f>SUM('Rolling Pivot'!$G$4:$G$15)</f>
        <v>4</v>
      </c>
      <c r="E40" s="61">
        <f>SUM('Rolling Pivot'!$G$5:$G$16)</f>
        <v>4</v>
      </c>
      <c r="F40" s="61">
        <f>SUM('Rolling Pivot'!$G$6:$G$17)</f>
        <v>3</v>
      </c>
      <c r="G40" s="61">
        <f>SUM('Rolling Pivot'!$G$7:$G$18)</f>
        <v>1</v>
      </c>
      <c r="H40" s="84">
        <f>SUM('Rolling Pivot'!$G$8:$G$19)</f>
        <v>0</v>
      </c>
      <c r="I40" s="94">
        <f>IFERROR((H40-G40)/G40,0)</f>
        <v>-1</v>
      </c>
    </row>
    <row r="41" spans="3:10" ht="21" customHeight="1">
      <c r="C41" s="62" t="s">
        <v>19</v>
      </c>
      <c r="D41" s="71">
        <f>(D40/D44)*$D$15</f>
        <v>0.1643832463882946</v>
      </c>
      <c r="E41" s="71">
        <f>(E40/E44)*$D$15</f>
        <v>0.16738866979571887</v>
      </c>
      <c r="F41" s="71">
        <f>(F40/F44)*$D$15</f>
        <v>0.12630664221370075</v>
      </c>
      <c r="G41" s="71">
        <f>(G40/G44)*$D$15</f>
        <v>4.215876484937095E-2</v>
      </c>
      <c r="H41" s="112">
        <f>(H40/H44)*$D$15</f>
        <v>0</v>
      </c>
      <c r="I41" s="94">
        <f>IFERROR((H41-G41)/G41,0)</f>
        <v>-1</v>
      </c>
    </row>
    <row r="42" spans="3:10" ht="21" customHeight="1">
      <c r="C42" s="59" t="s">
        <v>20</v>
      </c>
      <c r="D42" s="61">
        <f>SUM('Rolling Pivot'!$F$4:$F$15)</f>
        <v>21</v>
      </c>
      <c r="E42" s="61">
        <f>SUM('Rolling Pivot'!$F$5:$F$16)</f>
        <v>20</v>
      </c>
      <c r="F42" s="61">
        <f>SUM('Rolling Pivot'!$F$6:$F$17)</f>
        <v>19</v>
      </c>
      <c r="G42" s="61">
        <f>SUM('Rolling Pivot'!$F$7:$F$18)</f>
        <v>16</v>
      </c>
      <c r="H42" s="84">
        <f>SUM('Rolling Pivot'!$F$8:$F$19)</f>
        <v>15</v>
      </c>
      <c r="I42" s="94">
        <f t="shared" ref="I42:I46" si="3">(H42-G42)/G42</f>
        <v>-6.25E-2</v>
      </c>
    </row>
    <row r="43" spans="3:10" ht="21" customHeight="1">
      <c r="C43" s="63" t="s">
        <v>21</v>
      </c>
      <c r="D43" s="110">
        <f>(D42/D44)*$D$15</f>
        <v>0.86301204353854677</v>
      </c>
      <c r="E43" s="110">
        <f>(E42/E44)*$D$15</f>
        <v>0.83694334897859424</v>
      </c>
      <c r="F43" s="110">
        <f>(F42/F44)*$D$15</f>
        <v>0.79994206735343798</v>
      </c>
      <c r="G43" s="110">
        <f>(G42/G44)*$D$15</f>
        <v>0.6745402375899352</v>
      </c>
      <c r="H43" s="111">
        <f>(H42/H44)*$D$15</f>
        <v>0.63668962144981867</v>
      </c>
      <c r="I43" s="95">
        <f t="shared" si="3"/>
        <v>-5.6113207234831534E-2</v>
      </c>
      <c r="J43" s="96"/>
    </row>
    <row r="44" spans="3:10" ht="21" customHeight="1">
      <c r="C44" s="59" t="s">
        <v>30</v>
      </c>
      <c r="D44" s="77">
        <f>SUM('Rolling Pivot'!$C$4:$C$15)</f>
        <v>2433338</v>
      </c>
      <c r="E44" s="77">
        <f>SUM('Rolling Pivot'!$C$5:$C$16)</f>
        <v>2389648</v>
      </c>
      <c r="F44" s="77">
        <f>SUM('Rolling Pivot'!$C$6:$C$17)</f>
        <v>2375172</v>
      </c>
      <c r="G44" s="77">
        <f>SUM('Rolling Pivot'!$C$7:$C$18)</f>
        <v>2371986</v>
      </c>
      <c r="H44" s="85">
        <f>SUM('Rolling Pivot'!$C$8:$C$19)</f>
        <v>2355936</v>
      </c>
      <c r="I44" s="94">
        <f t="shared" si="3"/>
        <v>-6.7664817583240377E-3</v>
      </c>
    </row>
    <row r="45" spans="3:10" ht="21" customHeight="1">
      <c r="C45" s="62" t="s">
        <v>23</v>
      </c>
      <c r="D45">
        <f>SUM('Rolling Pivot'!$D$4:$D$15)</f>
        <v>188</v>
      </c>
      <c r="E45">
        <f>SUM('Rolling Pivot'!$D$5:$D$16)</f>
        <v>182</v>
      </c>
      <c r="F45">
        <f>SUM('Rolling Pivot'!$D$6:$D$17)</f>
        <v>177</v>
      </c>
      <c r="G45">
        <f>SUM('Rolling Pivot'!$D$7:$D$18)</f>
        <v>162</v>
      </c>
      <c r="H45" s="82">
        <f>SUM('Rolling Pivot'!$D$8:$D$19)</f>
        <v>152</v>
      </c>
      <c r="I45" s="94">
        <f t="shared" si="3"/>
        <v>-6.1728395061728392E-2</v>
      </c>
    </row>
    <row r="46" spans="3:10" ht="21" customHeight="1">
      <c r="C46" s="78" t="s">
        <v>24</v>
      </c>
      <c r="D46" s="79">
        <f>D44/D45</f>
        <v>12943.287234042553</v>
      </c>
      <c r="E46" s="79">
        <f>E44/E45</f>
        <v>13129.934065934065</v>
      </c>
      <c r="F46" s="79">
        <f>F44/F45</f>
        <v>13419.050847457627</v>
      </c>
      <c r="G46" s="79">
        <f>G44/G45</f>
        <v>14641.888888888889</v>
      </c>
      <c r="H46" s="86">
        <f>H44/H45</f>
        <v>15499.578947368422</v>
      </c>
      <c r="I46" s="95">
        <f t="shared" si="3"/>
        <v>5.8577828652312598E-2</v>
      </c>
      <c r="J46" s="96"/>
    </row>
  </sheetData>
  <mergeCells count="5">
    <mergeCell ref="C18:J18"/>
    <mergeCell ref="C1:J1"/>
    <mergeCell ref="C35:C37"/>
    <mergeCell ref="C33:F33"/>
    <mergeCell ref="I36:I37"/>
  </mergeCells>
  <conditionalFormatting sqref="I38:I46">
    <cfRule type="cellIs" dxfId="6" priority="7" operator="greaterThan">
      <formula>0</formula>
    </cfRule>
  </conditionalFormatting>
  <conditionalFormatting sqref="I38:I46">
    <cfRule type="cellIs" dxfId="5" priority="6" operator="lessThan">
      <formula>0</formula>
    </cfRule>
  </conditionalFormatting>
  <conditionalFormatting sqref="I44">
    <cfRule type="cellIs" dxfId="4" priority="5" operator="greaterThan">
      <formula>0</formula>
    </cfRule>
  </conditionalFormatting>
  <conditionalFormatting sqref="I44">
    <cfRule type="cellIs" dxfId="3" priority="4" operator="lessThan">
      <formula>0</formula>
    </cfRule>
  </conditionalFormatting>
  <conditionalFormatting sqref="I46">
    <cfRule type="cellIs" dxfId="2" priority="3" operator="greaterThan">
      <formula>0</formula>
    </cfRule>
  </conditionalFormatting>
  <conditionalFormatting sqref="I46">
    <cfRule type="cellIs" dxfId="1" priority="2" operator="greaterThan">
      <formula>0</formula>
    </cfRule>
  </conditionalFormatting>
  <conditionalFormatting sqref="I4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6BF92B6-39CA-4340-9C1A-856B6A26FD5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Dashboard!D38:H38</xm:f>
              <xm:sqref>J38</xm:sqref>
            </x14:sparkline>
            <x14:sparkline>
              <xm:f>Dashboard!D39:H39</xm:f>
              <xm:sqref>J39</xm:sqref>
            </x14:sparkline>
            <x14:sparkline>
              <xm:f>Dashboard!D40:H40</xm:f>
              <xm:sqref>J40</xm:sqref>
            </x14:sparkline>
            <x14:sparkline>
              <xm:f>Dashboard!D41:H41</xm:f>
              <xm:sqref>J41</xm:sqref>
            </x14:sparkline>
            <x14:sparkline>
              <xm:f>Dashboard!D42:H42</xm:f>
              <xm:sqref>J42</xm:sqref>
            </x14:sparkline>
            <x14:sparkline>
              <xm:f>Dashboard!D43:H43</xm:f>
              <xm:sqref>J43</xm:sqref>
            </x14:sparkline>
            <x14:sparkline>
              <xm:f>Dashboard!D44:H44</xm:f>
              <xm:sqref>J44</xm:sqref>
            </x14:sparkline>
            <x14:sparkline>
              <xm:f>Dashboard!D45:H45</xm:f>
              <xm:sqref>J45</xm:sqref>
            </x14:sparkline>
            <x14:sparkline>
              <xm:f>Dashboard!D46:H46</xm:f>
              <xm:sqref>J46</xm:sqref>
            </x14:sparkline>
          </x14:sparklines>
        </x14:sparklineGroup>
        <x14:sparklineGroup displayEmptyCellsAs="gap" xr2:uid="{CCA3A9F5-4DE6-4935-BC94-A26FD04D86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Dashboard!D29:H29</xm:f>
              <xm:sqref>J29</xm:sqref>
            </x14:sparkline>
            <x14:sparkline>
              <xm:f>Dashboard!D30:H30</xm:f>
              <xm:sqref>J30</xm:sqref>
            </x14:sparkline>
            <x14:sparkline>
              <xm:f>Dashboard!D31:H31</xm:f>
              <xm:sqref>J31</xm:sqref>
            </x14:sparkline>
            <x14:sparkline>
              <xm:f>Dashboard!D32:H32</xm:f>
              <xm:sqref>J32</xm:sqref>
            </x14:sparkline>
            <x14:sparkline>
              <xm:f>Dashboard!D33:H33</xm:f>
              <xm:sqref>J33</xm:sqref>
            </x14:sparkline>
          </x14:sparklines>
        </x14:sparklineGroup>
        <x14:sparklineGroup displayEmptyCellsAs="gap" xr2:uid="{A0716453-A77D-40DD-8B81-D8CC462FE5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Dashboard!D24:H24</xm:f>
              <xm:sqref>J25</xm:sqref>
            </x14:sparkline>
          </x14:sparklines>
        </x14:sparklineGroup>
        <x14:sparklineGroup displayEmptyCellsAs="gap" xr2:uid="{7E7F2EB7-BF93-4DB9-8F8E-6BA6C507E8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Dashboard!D22:H22</xm:f>
              <xm:sqref>J23</xm:sqref>
            </x14:sparkline>
          </x14:sparklines>
        </x14:sparklineGroup>
        <x14:sparklineGroup displayEmptyCellsAs="gap" xr2:uid="{6AAE11AC-9183-4A42-8974-7D3528287B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Dashboard!D20:H20</xm:f>
              <xm:sqref>J21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66B8-53DF-4AC2-BBE6-A187C4D1CAF5}">
  <dimension ref="A3:G20"/>
  <sheetViews>
    <sheetView workbookViewId="0">
      <selection activeCell="C9" sqref="C9"/>
    </sheetView>
  </sheetViews>
  <sheetFormatPr defaultRowHeight="15"/>
  <cols>
    <col min="1" max="1" width="14.28515625" bestFit="1" customWidth="1"/>
    <col min="2" max="2" width="17.42578125" bestFit="1" customWidth="1"/>
    <col min="3" max="3" width="12.140625" bestFit="1" customWidth="1"/>
    <col min="4" max="4" width="19.7109375" bestFit="1" customWidth="1"/>
    <col min="5" max="5" width="12.85546875" bestFit="1" customWidth="1"/>
    <col min="6" max="6" width="13" bestFit="1" customWidth="1"/>
    <col min="7" max="7" width="14.7109375" bestFit="1" customWidth="1"/>
    <col min="8" max="8" width="2" bestFit="1" customWidth="1"/>
    <col min="9" max="9" width="3" bestFit="1" customWidth="1"/>
    <col min="10" max="10" width="2" bestFit="1" customWidth="1"/>
    <col min="11" max="11" width="17" bestFit="1" customWidth="1"/>
    <col min="12" max="12" width="6" bestFit="1" customWidth="1"/>
    <col min="13" max="14" width="7" bestFit="1" customWidth="1"/>
    <col min="15" max="19" width="6" bestFit="1" customWidth="1"/>
    <col min="20" max="20" width="17.7109375" bestFit="1" customWidth="1"/>
    <col min="21" max="21" width="22.140625" bestFit="1" customWidth="1"/>
  </cols>
  <sheetData>
    <row r="3" spans="1:7">
      <c r="A3" s="56" t="s">
        <v>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</row>
    <row r="4" spans="1:7">
      <c r="A4" s="73">
        <v>44788</v>
      </c>
      <c r="B4">
        <v>44788</v>
      </c>
      <c r="C4">
        <v>215384</v>
      </c>
      <c r="D4">
        <v>25</v>
      </c>
      <c r="E4">
        <v>3</v>
      </c>
      <c r="F4">
        <v>1</v>
      </c>
      <c r="G4">
        <v>0</v>
      </c>
    </row>
    <row r="5" spans="1:7">
      <c r="A5" s="73">
        <v>44819</v>
      </c>
      <c r="B5">
        <v>44819</v>
      </c>
      <c r="C5">
        <v>201527</v>
      </c>
      <c r="D5">
        <v>16</v>
      </c>
      <c r="E5">
        <v>4</v>
      </c>
      <c r="F5">
        <v>2</v>
      </c>
      <c r="G5">
        <v>1</v>
      </c>
    </row>
    <row r="6" spans="1:7">
      <c r="A6" s="73">
        <v>44849</v>
      </c>
      <c r="B6">
        <v>44849</v>
      </c>
      <c r="C6">
        <v>203627</v>
      </c>
      <c r="D6">
        <v>27</v>
      </c>
      <c r="E6">
        <v>4</v>
      </c>
      <c r="F6">
        <v>3</v>
      </c>
      <c r="G6">
        <v>2</v>
      </c>
    </row>
    <row r="7" spans="1:7">
      <c r="A7" s="73">
        <v>44880</v>
      </c>
      <c r="B7">
        <v>44880</v>
      </c>
      <c r="C7">
        <v>205343</v>
      </c>
      <c r="D7">
        <v>17</v>
      </c>
      <c r="E7">
        <v>5</v>
      </c>
      <c r="F7">
        <v>3</v>
      </c>
      <c r="G7">
        <v>1</v>
      </c>
    </row>
    <row r="8" spans="1:7">
      <c r="A8" s="73">
        <v>44910</v>
      </c>
      <c r="B8">
        <v>44910</v>
      </c>
      <c r="C8">
        <v>318673</v>
      </c>
      <c r="D8">
        <v>5</v>
      </c>
      <c r="E8">
        <v>2</v>
      </c>
      <c r="F8">
        <v>2</v>
      </c>
      <c r="G8">
        <v>0</v>
      </c>
    </row>
    <row r="9" spans="1:7">
      <c r="A9" s="73">
        <v>44941</v>
      </c>
      <c r="B9">
        <v>44941</v>
      </c>
      <c r="C9">
        <v>113051</v>
      </c>
      <c r="D9">
        <v>15</v>
      </c>
      <c r="E9">
        <v>2</v>
      </c>
      <c r="F9">
        <v>0</v>
      </c>
      <c r="G9">
        <v>0</v>
      </c>
    </row>
    <row r="10" spans="1:7">
      <c r="A10" s="73">
        <v>44972</v>
      </c>
      <c r="B10">
        <v>44972</v>
      </c>
      <c r="C10">
        <v>197341</v>
      </c>
      <c r="D10">
        <v>16</v>
      </c>
      <c r="E10">
        <v>1</v>
      </c>
      <c r="F10">
        <v>1</v>
      </c>
      <c r="G10">
        <v>0</v>
      </c>
    </row>
    <row r="11" spans="1:7">
      <c r="A11" s="73">
        <v>45008</v>
      </c>
      <c r="B11">
        <v>45008</v>
      </c>
      <c r="C11">
        <v>154112</v>
      </c>
      <c r="D11">
        <v>8</v>
      </c>
      <c r="E11">
        <v>1</v>
      </c>
      <c r="F11">
        <v>1</v>
      </c>
      <c r="G11">
        <v>0</v>
      </c>
    </row>
    <row r="12" spans="1:7">
      <c r="A12" s="73">
        <v>45031</v>
      </c>
      <c r="B12">
        <v>45031</v>
      </c>
      <c r="C12">
        <v>258072</v>
      </c>
      <c r="D12">
        <v>23</v>
      </c>
      <c r="E12">
        <v>6</v>
      </c>
      <c r="F12">
        <v>4</v>
      </c>
      <c r="G12">
        <v>0</v>
      </c>
    </row>
    <row r="13" spans="1:7">
      <c r="A13" s="73">
        <v>45061</v>
      </c>
      <c r="B13">
        <v>45061</v>
      </c>
      <c r="C13">
        <v>203354</v>
      </c>
      <c r="D13">
        <v>15</v>
      </c>
      <c r="E13">
        <v>1</v>
      </c>
      <c r="F13">
        <v>1</v>
      </c>
      <c r="G13">
        <v>0</v>
      </c>
    </row>
    <row r="14" spans="1:7">
      <c r="A14" s="73">
        <v>45092</v>
      </c>
      <c r="B14">
        <v>45092</v>
      </c>
      <c r="C14">
        <v>197390</v>
      </c>
      <c r="D14">
        <v>5</v>
      </c>
      <c r="E14">
        <v>2</v>
      </c>
      <c r="F14">
        <v>2</v>
      </c>
      <c r="G14">
        <v>0</v>
      </c>
    </row>
    <row r="15" spans="1:7">
      <c r="A15" s="73">
        <v>45122</v>
      </c>
      <c r="B15">
        <v>45122</v>
      </c>
      <c r="C15">
        <v>165464</v>
      </c>
      <c r="D15">
        <v>16</v>
      </c>
      <c r="E15">
        <v>2</v>
      </c>
      <c r="F15">
        <v>1</v>
      </c>
      <c r="G15">
        <v>0</v>
      </c>
    </row>
    <row r="16" spans="1:7">
      <c r="A16" s="73">
        <v>45153</v>
      </c>
      <c r="B16">
        <v>45153</v>
      </c>
      <c r="C16">
        <v>171694</v>
      </c>
      <c r="D16">
        <v>19</v>
      </c>
      <c r="E16">
        <v>3</v>
      </c>
      <c r="F16">
        <v>0</v>
      </c>
      <c r="G16">
        <v>0</v>
      </c>
    </row>
    <row r="17" spans="1:7">
      <c r="A17" s="73">
        <v>45184</v>
      </c>
      <c r="B17">
        <v>45184</v>
      </c>
      <c r="C17">
        <v>187051</v>
      </c>
      <c r="D17">
        <v>11</v>
      </c>
      <c r="E17">
        <v>1</v>
      </c>
      <c r="F17">
        <v>1</v>
      </c>
      <c r="G17">
        <v>0</v>
      </c>
    </row>
    <row r="18" spans="1:7">
      <c r="A18" s="73">
        <v>45214</v>
      </c>
      <c r="B18">
        <v>45214</v>
      </c>
      <c r="C18">
        <v>200441</v>
      </c>
      <c r="D18">
        <v>12</v>
      </c>
      <c r="E18">
        <v>3</v>
      </c>
      <c r="F18">
        <v>0</v>
      </c>
      <c r="G18">
        <v>0</v>
      </c>
    </row>
    <row r="19" spans="1:7">
      <c r="A19" s="73">
        <v>45245</v>
      </c>
      <c r="B19">
        <v>45245</v>
      </c>
      <c r="C19">
        <v>189293</v>
      </c>
      <c r="D19">
        <v>7</v>
      </c>
      <c r="E19">
        <v>4</v>
      </c>
      <c r="F19">
        <v>2</v>
      </c>
      <c r="G19">
        <v>0</v>
      </c>
    </row>
    <row r="20" spans="1:7">
      <c r="A20" s="73" t="s">
        <v>7</v>
      </c>
      <c r="B20">
        <v>720269</v>
      </c>
      <c r="C20">
        <v>3181817</v>
      </c>
      <c r="D20">
        <v>237</v>
      </c>
      <c r="E20">
        <v>44</v>
      </c>
      <c r="F20">
        <v>24</v>
      </c>
      <c r="G2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29D7-1DF4-47FF-8D6D-D3775F79524C}">
  <dimension ref="A1:BN23"/>
  <sheetViews>
    <sheetView topLeftCell="S1" workbookViewId="0">
      <selection activeCell="H10" sqref="H10"/>
    </sheetView>
  </sheetViews>
  <sheetFormatPr defaultRowHeight="15"/>
  <cols>
    <col min="2" max="2" width="7.5703125" customWidth="1"/>
    <col min="3" max="3" width="10" customWidth="1"/>
    <col min="9" max="9" width="10.7109375" customWidth="1"/>
    <col min="10" max="10" width="16.7109375" customWidth="1"/>
    <col min="11" max="11" width="7.28515625" customWidth="1"/>
    <col min="12" max="12" width="7.42578125" customWidth="1"/>
    <col min="13" max="13" width="10.28515625" customWidth="1"/>
    <col min="14" max="14" width="10.28515625" bestFit="1" customWidth="1"/>
    <col min="15" max="15" width="36.140625" customWidth="1"/>
    <col min="16" max="16" width="22.28515625" customWidth="1"/>
    <col min="17" max="17" width="7.85546875" customWidth="1"/>
    <col min="18" max="18" width="8.5703125" customWidth="1"/>
    <col min="19" max="65" width="5.5703125" customWidth="1"/>
  </cols>
  <sheetData>
    <row r="1" spans="1:66" ht="27.75" customHeight="1">
      <c r="A1" s="125" t="s">
        <v>37</v>
      </c>
      <c r="B1" s="70"/>
      <c r="C1" s="70"/>
      <c r="D1" s="70"/>
      <c r="E1" s="70"/>
      <c r="F1" s="70"/>
      <c r="G1" s="70"/>
      <c r="H1" s="1"/>
      <c r="I1" s="1"/>
      <c r="J1" s="2"/>
      <c r="K1" s="3" t="s">
        <v>38</v>
      </c>
      <c r="L1" s="4"/>
      <c r="M1" s="5"/>
      <c r="N1" s="5"/>
      <c r="O1" s="5"/>
      <c r="P1" s="5"/>
      <c r="Q1" s="5"/>
      <c r="R1" s="6"/>
      <c r="S1" s="7" t="s">
        <v>39</v>
      </c>
      <c r="T1" s="8"/>
      <c r="U1" s="8"/>
      <c r="V1" s="8"/>
      <c r="W1" s="8"/>
      <c r="X1" s="8"/>
      <c r="Y1" s="8"/>
      <c r="Z1" s="8"/>
      <c r="AA1" s="8"/>
      <c r="AB1" s="8"/>
      <c r="AC1" s="8"/>
      <c r="AD1" s="9"/>
      <c r="AE1" s="10" t="s">
        <v>40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2"/>
      <c r="AV1" s="13" t="s">
        <v>41</v>
      </c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5"/>
      <c r="BM1" s="15"/>
    </row>
    <row r="2" spans="1:66" ht="141.75">
      <c r="A2" s="54" t="s">
        <v>13</v>
      </c>
      <c r="B2" s="54" t="s">
        <v>42</v>
      </c>
      <c r="C2" s="54" t="s">
        <v>43</v>
      </c>
      <c r="D2" s="54" t="s">
        <v>44</v>
      </c>
      <c r="E2" s="54" t="s">
        <v>45</v>
      </c>
      <c r="F2" s="54" t="s">
        <v>46</v>
      </c>
      <c r="G2" s="54" t="s">
        <v>47</v>
      </c>
      <c r="H2" s="54" t="s">
        <v>48</v>
      </c>
      <c r="I2" s="54" t="s">
        <v>49</v>
      </c>
      <c r="J2" s="55" t="s">
        <v>50</v>
      </c>
      <c r="K2" s="16" t="s">
        <v>51</v>
      </c>
      <c r="L2" s="17" t="s">
        <v>52</v>
      </c>
      <c r="M2" s="18" t="s">
        <v>53</v>
      </c>
      <c r="N2" s="18" t="s">
        <v>54</v>
      </c>
      <c r="O2" s="19" t="s">
        <v>55</v>
      </c>
      <c r="P2" s="19" t="s">
        <v>56</v>
      </c>
      <c r="Q2" s="18" t="s">
        <v>57</v>
      </c>
      <c r="R2" s="20" t="s">
        <v>58</v>
      </c>
      <c r="S2" s="21" t="s">
        <v>59</v>
      </c>
      <c r="T2" s="22" t="s">
        <v>60</v>
      </c>
      <c r="U2" s="22" t="s">
        <v>61</v>
      </c>
      <c r="V2" s="22" t="s">
        <v>62</v>
      </c>
      <c r="W2" s="22" t="s">
        <v>63</v>
      </c>
      <c r="X2" s="23" t="s">
        <v>64</v>
      </c>
      <c r="Y2" s="24" t="s">
        <v>65</v>
      </c>
      <c r="Z2" s="25" t="s">
        <v>66</v>
      </c>
      <c r="AA2" s="25" t="s">
        <v>67</v>
      </c>
      <c r="AB2" s="25" t="s">
        <v>68</v>
      </c>
      <c r="AC2" s="25" t="s">
        <v>69</v>
      </c>
      <c r="AD2" s="26" t="s">
        <v>70</v>
      </c>
      <c r="AE2" s="27" t="s">
        <v>71</v>
      </c>
      <c r="AF2" s="27" t="s">
        <v>72</v>
      </c>
      <c r="AG2" s="28" t="s">
        <v>73</v>
      </c>
      <c r="AH2" s="29" t="s">
        <v>74</v>
      </c>
      <c r="AI2" s="30" t="s">
        <v>75</v>
      </c>
      <c r="AJ2" s="27" t="s">
        <v>76</v>
      </c>
      <c r="AK2" s="28" t="s">
        <v>77</v>
      </c>
      <c r="AL2" s="29" t="s">
        <v>78</v>
      </c>
      <c r="AM2" s="29" t="s">
        <v>79</v>
      </c>
      <c r="AN2" s="29" t="s">
        <v>80</v>
      </c>
      <c r="AO2" s="29" t="s">
        <v>81</v>
      </c>
      <c r="AP2" s="29" t="s">
        <v>82</v>
      </c>
      <c r="AQ2" s="29" t="s">
        <v>83</v>
      </c>
      <c r="AR2" s="29" t="s">
        <v>84</v>
      </c>
      <c r="AS2" s="29" t="s">
        <v>85</v>
      </c>
      <c r="AT2" s="31" t="s">
        <v>86</v>
      </c>
      <c r="AU2" s="27" t="s">
        <v>87</v>
      </c>
      <c r="AV2" s="32" t="s">
        <v>88</v>
      </c>
      <c r="AW2" s="32" t="s">
        <v>89</v>
      </c>
      <c r="AX2" s="33" t="s">
        <v>90</v>
      </c>
      <c r="AY2" s="34" t="s">
        <v>91</v>
      </c>
      <c r="AZ2" s="35" t="s">
        <v>92</v>
      </c>
      <c r="BA2" s="32" t="s">
        <v>93</v>
      </c>
      <c r="BB2" s="33" t="s">
        <v>94</v>
      </c>
      <c r="BC2" s="34" t="s">
        <v>95</v>
      </c>
      <c r="BD2" s="34" t="s">
        <v>96</v>
      </c>
      <c r="BE2" s="34" t="s">
        <v>97</v>
      </c>
      <c r="BF2" s="34" t="s">
        <v>98</v>
      </c>
      <c r="BG2" s="34" t="s">
        <v>99</v>
      </c>
      <c r="BH2" s="34" t="s">
        <v>100</v>
      </c>
      <c r="BI2" s="34" t="s">
        <v>101</v>
      </c>
      <c r="BJ2" s="34" t="s">
        <v>102</v>
      </c>
      <c r="BK2" s="36" t="s">
        <v>103</v>
      </c>
      <c r="BL2" s="32" t="s">
        <v>104</v>
      </c>
      <c r="BM2" s="37" t="s">
        <v>105</v>
      </c>
      <c r="BN2" s="53" t="s">
        <v>106</v>
      </c>
    </row>
    <row r="3" spans="1:66">
      <c r="A3" s="38">
        <v>2002</v>
      </c>
      <c r="B3" s="39" t="s">
        <v>120</v>
      </c>
      <c r="C3" s="38" t="s">
        <v>121</v>
      </c>
      <c r="D3" s="38" t="s">
        <v>121</v>
      </c>
      <c r="E3" s="38" t="s">
        <v>121</v>
      </c>
      <c r="F3" s="38" t="s">
        <v>121</v>
      </c>
      <c r="G3" s="38" t="s">
        <v>121</v>
      </c>
      <c r="H3" s="38" t="s">
        <v>121</v>
      </c>
      <c r="I3" s="38" t="s">
        <v>121</v>
      </c>
      <c r="J3" s="41" t="s">
        <v>107</v>
      </c>
      <c r="K3" s="42">
        <v>31.5</v>
      </c>
      <c r="L3" s="43">
        <v>38.4</v>
      </c>
      <c r="M3" s="44">
        <v>9288445</v>
      </c>
      <c r="N3" s="44">
        <v>79825233</v>
      </c>
      <c r="O3" s="44">
        <v>4131315</v>
      </c>
      <c r="P3" s="44">
        <v>1002318</v>
      </c>
      <c r="Q3" s="44">
        <v>142459</v>
      </c>
      <c r="R3" s="45">
        <v>96</v>
      </c>
      <c r="S3" s="46">
        <v>0</v>
      </c>
      <c r="T3" s="47">
        <v>0</v>
      </c>
      <c r="U3" s="47">
        <v>0</v>
      </c>
      <c r="V3" s="47">
        <v>0</v>
      </c>
      <c r="W3" s="47">
        <v>0</v>
      </c>
      <c r="X3" s="48">
        <v>2</v>
      </c>
      <c r="Y3" s="49">
        <v>2</v>
      </c>
      <c r="Z3" s="38">
        <v>1</v>
      </c>
      <c r="AA3" s="38">
        <v>22</v>
      </c>
      <c r="AB3" s="40">
        <v>0</v>
      </c>
      <c r="AC3" s="40">
        <v>24</v>
      </c>
      <c r="AD3" s="50">
        <v>49</v>
      </c>
      <c r="AE3" s="51">
        <v>0</v>
      </c>
      <c r="AF3" s="38">
        <v>0</v>
      </c>
      <c r="AG3" s="38"/>
      <c r="AH3" s="38"/>
      <c r="AI3" s="38">
        <v>0</v>
      </c>
      <c r="AJ3" s="38">
        <v>0</v>
      </c>
      <c r="AK3" s="38"/>
      <c r="AL3" s="38"/>
      <c r="AM3" s="38"/>
      <c r="AN3" s="38"/>
      <c r="AO3" s="38"/>
      <c r="AP3" s="38"/>
      <c r="AQ3" s="38">
        <v>0</v>
      </c>
      <c r="AR3" s="38">
        <v>0</v>
      </c>
      <c r="AS3" s="38">
        <v>0</v>
      </c>
      <c r="AT3" s="40">
        <v>0</v>
      </c>
      <c r="AU3" s="50">
        <v>0</v>
      </c>
      <c r="AV3" s="49">
        <v>0</v>
      </c>
      <c r="AW3" s="38">
        <v>14</v>
      </c>
      <c r="AX3" s="38"/>
      <c r="AY3" s="38"/>
      <c r="AZ3" s="38">
        <v>0</v>
      </c>
      <c r="BA3" s="38">
        <v>1</v>
      </c>
      <c r="BB3" s="38"/>
      <c r="BC3" s="38"/>
      <c r="BD3" s="38"/>
      <c r="BE3" s="38"/>
      <c r="BF3" s="38"/>
      <c r="BG3" s="38"/>
      <c r="BH3" s="38">
        <v>9</v>
      </c>
      <c r="BI3" s="38">
        <v>1</v>
      </c>
      <c r="BJ3" s="38">
        <v>0</v>
      </c>
      <c r="BK3" s="40">
        <v>10</v>
      </c>
      <c r="BL3" s="50">
        <v>25</v>
      </c>
      <c r="BM3" s="48"/>
    </row>
    <row r="4" spans="1:66">
      <c r="A4" s="38">
        <v>2003</v>
      </c>
      <c r="B4" s="39" t="s">
        <v>120</v>
      </c>
      <c r="C4" s="38" t="s">
        <v>121</v>
      </c>
      <c r="D4" s="38" t="s">
        <v>121</v>
      </c>
      <c r="E4" s="38" t="s">
        <v>121</v>
      </c>
      <c r="F4" s="38" t="s">
        <v>121</v>
      </c>
      <c r="G4" s="38" t="s">
        <v>121</v>
      </c>
      <c r="H4" s="38" t="s">
        <v>121</v>
      </c>
      <c r="I4" s="38" t="s">
        <v>121</v>
      </c>
      <c r="J4" s="41" t="s">
        <v>107</v>
      </c>
      <c r="K4" s="42">
        <v>31.5</v>
      </c>
      <c r="L4" s="43">
        <v>38.4</v>
      </c>
      <c r="M4" s="44">
        <v>8863911</v>
      </c>
      <c r="N4" s="44">
        <v>76419731</v>
      </c>
      <c r="O4" s="44">
        <v>4146180</v>
      </c>
      <c r="P4" s="44">
        <v>986658</v>
      </c>
      <c r="Q4" s="44">
        <v>142972</v>
      </c>
      <c r="R4" s="45">
        <v>96</v>
      </c>
      <c r="S4" s="46">
        <v>0</v>
      </c>
      <c r="T4" s="47">
        <v>0</v>
      </c>
      <c r="U4" s="47">
        <v>0</v>
      </c>
      <c r="V4" s="47">
        <v>0</v>
      </c>
      <c r="W4" s="47">
        <v>0</v>
      </c>
      <c r="X4" s="48">
        <v>0</v>
      </c>
      <c r="Y4" s="49">
        <v>0</v>
      </c>
      <c r="Z4" s="38">
        <v>0</v>
      </c>
      <c r="AA4" s="38">
        <v>6</v>
      </c>
      <c r="AB4" s="40">
        <v>2</v>
      </c>
      <c r="AC4" s="40">
        <v>17</v>
      </c>
      <c r="AD4" s="50">
        <v>25</v>
      </c>
      <c r="AE4" s="51">
        <v>0</v>
      </c>
      <c r="AF4" s="38">
        <v>0</v>
      </c>
      <c r="AG4" s="38"/>
      <c r="AH4" s="38"/>
      <c r="AI4" s="38">
        <v>0</v>
      </c>
      <c r="AJ4" s="38">
        <v>0</v>
      </c>
      <c r="AK4" s="38"/>
      <c r="AL4" s="38"/>
      <c r="AM4" s="38"/>
      <c r="AN4" s="38"/>
      <c r="AO4" s="38"/>
      <c r="AP4" s="38"/>
      <c r="AQ4" s="38">
        <v>0</v>
      </c>
      <c r="AR4" s="38">
        <v>0</v>
      </c>
      <c r="AS4" s="38">
        <v>1</v>
      </c>
      <c r="AT4" s="40">
        <v>1</v>
      </c>
      <c r="AU4" s="50">
        <v>1</v>
      </c>
      <c r="AV4" s="49">
        <v>4</v>
      </c>
      <c r="AW4" s="38">
        <v>11</v>
      </c>
      <c r="AX4" s="38"/>
      <c r="AY4" s="38"/>
      <c r="AZ4" s="38">
        <v>0</v>
      </c>
      <c r="BA4" s="38">
        <v>0</v>
      </c>
      <c r="BB4" s="38"/>
      <c r="BC4" s="38"/>
      <c r="BD4" s="38"/>
      <c r="BE4" s="38"/>
      <c r="BF4" s="38"/>
      <c r="BG4" s="38"/>
      <c r="BH4" s="38">
        <v>1</v>
      </c>
      <c r="BI4" s="38">
        <v>1</v>
      </c>
      <c r="BJ4" s="38">
        <v>0</v>
      </c>
      <c r="BK4" s="40">
        <v>2</v>
      </c>
      <c r="BL4" s="50">
        <v>17</v>
      </c>
      <c r="BM4" s="48"/>
    </row>
    <row r="5" spans="1:66">
      <c r="A5" s="38">
        <v>2004</v>
      </c>
      <c r="B5" s="39" t="s">
        <v>120</v>
      </c>
      <c r="C5" s="38" t="s">
        <v>121</v>
      </c>
      <c r="D5" s="38" t="s">
        <v>121</v>
      </c>
      <c r="E5" s="38" t="s">
        <v>121</v>
      </c>
      <c r="F5" s="38" t="s">
        <v>121</v>
      </c>
      <c r="G5" s="38" t="s">
        <v>121</v>
      </c>
      <c r="H5" s="38" t="s">
        <v>121</v>
      </c>
      <c r="I5" s="38" t="s">
        <v>121</v>
      </c>
      <c r="J5" s="41" t="s">
        <v>107</v>
      </c>
      <c r="K5" s="42">
        <v>31.5</v>
      </c>
      <c r="L5" s="43">
        <v>38.4</v>
      </c>
      <c r="M5" s="44">
        <v>9150048</v>
      </c>
      <c r="N5" s="44">
        <v>79551124</v>
      </c>
      <c r="O5" s="44">
        <v>4054945</v>
      </c>
      <c r="P5" s="44">
        <v>1103209</v>
      </c>
      <c r="Q5" s="44">
        <v>139826</v>
      </c>
      <c r="R5" s="45">
        <v>84</v>
      </c>
      <c r="S5" s="46">
        <v>0</v>
      </c>
      <c r="T5" s="47">
        <v>0</v>
      </c>
      <c r="U5" s="47">
        <v>0</v>
      </c>
      <c r="V5" s="47">
        <v>0</v>
      </c>
      <c r="W5" s="47">
        <v>0</v>
      </c>
      <c r="X5" s="48">
        <v>0</v>
      </c>
      <c r="Y5" s="49">
        <v>0</v>
      </c>
      <c r="Z5" s="38">
        <v>0</v>
      </c>
      <c r="AA5" s="38">
        <v>7</v>
      </c>
      <c r="AB5" s="40">
        <v>3</v>
      </c>
      <c r="AC5" s="40">
        <v>23</v>
      </c>
      <c r="AD5" s="50">
        <v>33</v>
      </c>
      <c r="AE5" s="51">
        <v>0</v>
      </c>
      <c r="AF5" s="38">
        <v>0</v>
      </c>
      <c r="AG5" s="38"/>
      <c r="AH5" s="38"/>
      <c r="AI5" s="38">
        <v>0</v>
      </c>
      <c r="AJ5" s="38">
        <v>0</v>
      </c>
      <c r="AK5" s="38"/>
      <c r="AL5" s="38"/>
      <c r="AM5" s="38"/>
      <c r="AN5" s="38"/>
      <c r="AO5" s="38"/>
      <c r="AP5" s="38"/>
      <c r="AQ5" s="38">
        <v>0</v>
      </c>
      <c r="AR5" s="38">
        <v>0</v>
      </c>
      <c r="AS5" s="38">
        <v>1</v>
      </c>
      <c r="AT5" s="40">
        <v>1</v>
      </c>
      <c r="AU5" s="50">
        <v>1</v>
      </c>
      <c r="AV5" s="49">
        <v>13</v>
      </c>
      <c r="AW5" s="38">
        <v>8</v>
      </c>
      <c r="AX5" s="38"/>
      <c r="AY5" s="38"/>
      <c r="AZ5" s="38">
        <v>0</v>
      </c>
      <c r="BA5" s="38">
        <v>1</v>
      </c>
      <c r="BB5" s="38"/>
      <c r="BC5" s="38"/>
      <c r="BD5" s="38"/>
      <c r="BE5" s="38"/>
      <c r="BF5" s="38"/>
      <c r="BG5" s="38"/>
      <c r="BH5" s="38">
        <v>0</v>
      </c>
      <c r="BI5" s="38">
        <v>1</v>
      </c>
      <c r="BJ5" s="38">
        <v>0</v>
      </c>
      <c r="BK5" s="40">
        <v>1</v>
      </c>
      <c r="BL5" s="50">
        <v>23</v>
      </c>
      <c r="BM5" s="48"/>
    </row>
    <row r="6" spans="1:66">
      <c r="A6" s="38">
        <v>2005</v>
      </c>
      <c r="B6" s="39" t="s">
        <v>120</v>
      </c>
      <c r="C6" s="38" t="s">
        <v>121</v>
      </c>
      <c r="D6" s="38" t="s">
        <v>121</v>
      </c>
      <c r="E6" s="38" t="s">
        <v>121</v>
      </c>
      <c r="F6" s="38" t="s">
        <v>121</v>
      </c>
      <c r="G6" s="38" t="s">
        <v>121</v>
      </c>
      <c r="H6" s="38" t="s">
        <v>121</v>
      </c>
      <c r="I6" s="38" t="s">
        <v>121</v>
      </c>
      <c r="J6" s="41" t="s">
        <v>107</v>
      </c>
      <c r="K6" s="42">
        <v>31.5</v>
      </c>
      <c r="L6" s="43">
        <v>38.4</v>
      </c>
      <c r="M6" s="44">
        <v>9362839</v>
      </c>
      <c r="N6" s="44">
        <v>80676894</v>
      </c>
      <c r="O6" s="44">
        <v>3969017</v>
      </c>
      <c r="P6" s="44">
        <v>1034062</v>
      </c>
      <c r="Q6" s="44">
        <v>136863</v>
      </c>
      <c r="R6" s="45">
        <v>84</v>
      </c>
      <c r="S6" s="46">
        <v>0</v>
      </c>
      <c r="T6" s="47">
        <v>0</v>
      </c>
      <c r="U6" s="47">
        <v>0</v>
      </c>
      <c r="V6" s="47">
        <v>0</v>
      </c>
      <c r="W6" s="47">
        <v>0</v>
      </c>
      <c r="X6" s="48">
        <v>0</v>
      </c>
      <c r="Y6" s="49">
        <v>0</v>
      </c>
      <c r="Z6" s="38">
        <v>0</v>
      </c>
      <c r="AA6" s="38">
        <v>2</v>
      </c>
      <c r="AB6" s="40">
        <v>1</v>
      </c>
      <c r="AC6" s="40">
        <v>19</v>
      </c>
      <c r="AD6" s="50">
        <v>22</v>
      </c>
      <c r="AE6" s="51">
        <v>0</v>
      </c>
      <c r="AF6" s="38">
        <v>0</v>
      </c>
      <c r="AG6" s="38"/>
      <c r="AH6" s="38"/>
      <c r="AI6" s="38">
        <v>0</v>
      </c>
      <c r="AJ6" s="38">
        <v>0</v>
      </c>
      <c r="AK6" s="38"/>
      <c r="AL6" s="38"/>
      <c r="AM6" s="38"/>
      <c r="AN6" s="38"/>
      <c r="AO6" s="38"/>
      <c r="AP6" s="38"/>
      <c r="AQ6" s="38">
        <v>0</v>
      </c>
      <c r="AR6" s="38">
        <v>0</v>
      </c>
      <c r="AS6" s="38">
        <v>0</v>
      </c>
      <c r="AT6" s="40">
        <v>0</v>
      </c>
      <c r="AU6" s="50">
        <v>0</v>
      </c>
      <c r="AV6" s="49">
        <v>16</v>
      </c>
      <c r="AW6" s="38">
        <v>3</v>
      </c>
      <c r="AX6" s="38"/>
      <c r="AY6" s="38"/>
      <c r="AZ6" s="38">
        <v>0</v>
      </c>
      <c r="BA6" s="38">
        <v>0</v>
      </c>
      <c r="BB6" s="38"/>
      <c r="BC6" s="38"/>
      <c r="BD6" s="38"/>
      <c r="BE6" s="38"/>
      <c r="BF6" s="38"/>
      <c r="BG6" s="38"/>
      <c r="BH6" s="38">
        <v>0</v>
      </c>
      <c r="BI6" s="38">
        <v>0</v>
      </c>
      <c r="BJ6" s="38">
        <v>0</v>
      </c>
      <c r="BK6" s="40">
        <v>0</v>
      </c>
      <c r="BL6" s="50">
        <v>19</v>
      </c>
      <c r="BM6" s="48"/>
    </row>
    <row r="7" spans="1:66">
      <c r="A7" s="38">
        <v>2006</v>
      </c>
      <c r="B7" s="39" t="s">
        <v>120</v>
      </c>
      <c r="C7" s="38" t="s">
        <v>121</v>
      </c>
      <c r="D7" s="38" t="s">
        <v>121</v>
      </c>
      <c r="E7" s="38" t="s">
        <v>121</v>
      </c>
      <c r="F7" s="38" t="s">
        <v>121</v>
      </c>
      <c r="G7" s="38" t="s">
        <v>121</v>
      </c>
      <c r="H7" s="38" t="s">
        <v>121</v>
      </c>
      <c r="I7" s="38" t="s">
        <v>121</v>
      </c>
      <c r="J7" s="41" t="s">
        <v>107</v>
      </c>
      <c r="K7" s="42">
        <v>31.5</v>
      </c>
      <c r="L7" s="43">
        <v>38.4</v>
      </c>
      <c r="M7" s="44">
        <v>9376942</v>
      </c>
      <c r="N7" s="44">
        <v>80695481</v>
      </c>
      <c r="O7" s="44">
        <v>4011182</v>
      </c>
      <c r="P7" s="44">
        <v>1075353</v>
      </c>
      <c r="Q7" s="44">
        <v>138317</v>
      </c>
      <c r="R7" s="45">
        <v>78</v>
      </c>
      <c r="S7" s="46">
        <v>0</v>
      </c>
      <c r="T7" s="47">
        <v>1</v>
      </c>
      <c r="U7" s="47">
        <v>0</v>
      </c>
      <c r="V7" s="47">
        <v>0</v>
      </c>
      <c r="W7" s="47">
        <v>0</v>
      </c>
      <c r="X7" s="48">
        <v>0</v>
      </c>
      <c r="Y7" s="49">
        <v>1</v>
      </c>
      <c r="Z7" s="38">
        <v>0</v>
      </c>
      <c r="AA7" s="38">
        <v>2</v>
      </c>
      <c r="AB7" s="40">
        <v>0</v>
      </c>
      <c r="AC7" s="40">
        <v>14</v>
      </c>
      <c r="AD7" s="50">
        <v>17</v>
      </c>
      <c r="AE7" s="51">
        <v>0</v>
      </c>
      <c r="AF7" s="38">
        <v>0</v>
      </c>
      <c r="AG7" s="38"/>
      <c r="AH7" s="38"/>
      <c r="AI7" s="38">
        <v>0</v>
      </c>
      <c r="AJ7" s="38">
        <v>0</v>
      </c>
      <c r="AK7" s="38"/>
      <c r="AL7" s="38"/>
      <c r="AM7" s="38"/>
      <c r="AN7" s="38"/>
      <c r="AO7" s="38"/>
      <c r="AP7" s="38"/>
      <c r="AQ7" s="38">
        <v>0</v>
      </c>
      <c r="AR7" s="38">
        <v>1</v>
      </c>
      <c r="AS7" s="38">
        <v>0</v>
      </c>
      <c r="AT7" s="40">
        <v>1</v>
      </c>
      <c r="AU7" s="50">
        <v>1</v>
      </c>
      <c r="AV7" s="49">
        <v>31</v>
      </c>
      <c r="AW7" s="38">
        <v>10</v>
      </c>
      <c r="AX7" s="38"/>
      <c r="AY7" s="38"/>
      <c r="AZ7" s="38">
        <v>4</v>
      </c>
      <c r="BA7" s="38">
        <v>0</v>
      </c>
      <c r="BB7" s="38"/>
      <c r="BC7" s="38"/>
      <c r="BD7" s="38"/>
      <c r="BE7" s="38"/>
      <c r="BF7" s="38"/>
      <c r="BG7" s="38"/>
      <c r="BH7" s="38">
        <v>0</v>
      </c>
      <c r="BI7" s="38">
        <v>0</v>
      </c>
      <c r="BJ7" s="38">
        <v>0</v>
      </c>
      <c r="BK7" s="40">
        <v>0</v>
      </c>
      <c r="BL7" s="50">
        <v>45</v>
      </c>
      <c r="BM7" s="48"/>
    </row>
    <row r="8" spans="1:66">
      <c r="A8" s="38">
        <v>2007</v>
      </c>
      <c r="B8" s="39" t="s">
        <v>120</v>
      </c>
      <c r="C8" s="38" t="s">
        <v>121</v>
      </c>
      <c r="D8" s="38" t="s">
        <v>121</v>
      </c>
      <c r="E8" s="38" t="s">
        <v>121</v>
      </c>
      <c r="F8" s="38" t="s">
        <v>121</v>
      </c>
      <c r="G8" s="38" t="s">
        <v>121</v>
      </c>
      <c r="H8" s="38" t="s">
        <v>121</v>
      </c>
      <c r="I8" s="38" t="s">
        <v>121</v>
      </c>
      <c r="J8" s="41" t="s">
        <v>107</v>
      </c>
      <c r="K8" s="42">
        <v>31.5</v>
      </c>
      <c r="L8" s="43">
        <v>38.4</v>
      </c>
      <c r="M8" s="44">
        <v>9406473</v>
      </c>
      <c r="N8" s="44">
        <v>81896237</v>
      </c>
      <c r="O8" s="44">
        <v>4159846</v>
      </c>
      <c r="P8" s="44">
        <v>875952</v>
      </c>
      <c r="Q8" s="44">
        <v>143443</v>
      </c>
      <c r="R8" s="45">
        <v>78</v>
      </c>
      <c r="S8" s="46">
        <v>0</v>
      </c>
      <c r="T8" s="47">
        <v>0</v>
      </c>
      <c r="U8" s="47">
        <v>0</v>
      </c>
      <c r="V8" s="47">
        <v>0</v>
      </c>
      <c r="W8" s="47">
        <v>0</v>
      </c>
      <c r="X8" s="48">
        <v>1</v>
      </c>
      <c r="Y8" s="49">
        <v>1</v>
      </c>
      <c r="Z8" s="38">
        <v>0</v>
      </c>
      <c r="AA8" s="38">
        <v>0</v>
      </c>
      <c r="AB8" s="40">
        <v>0</v>
      </c>
      <c r="AC8" s="40">
        <v>23</v>
      </c>
      <c r="AD8" s="50">
        <v>24</v>
      </c>
      <c r="AE8" s="51">
        <v>0</v>
      </c>
      <c r="AF8" s="38">
        <v>0</v>
      </c>
      <c r="AG8" s="38"/>
      <c r="AH8" s="38"/>
      <c r="AI8" s="38">
        <v>0</v>
      </c>
      <c r="AJ8" s="38">
        <v>0</v>
      </c>
      <c r="AK8" s="38"/>
      <c r="AL8" s="38"/>
      <c r="AM8" s="38"/>
      <c r="AN8" s="38"/>
      <c r="AO8" s="38"/>
      <c r="AP8" s="38"/>
      <c r="AQ8" s="38">
        <v>0</v>
      </c>
      <c r="AR8" s="38">
        <v>0</v>
      </c>
      <c r="AS8" s="38">
        <v>0</v>
      </c>
      <c r="AT8" s="40">
        <v>0</v>
      </c>
      <c r="AU8" s="50">
        <v>0</v>
      </c>
      <c r="AV8" s="49">
        <v>9</v>
      </c>
      <c r="AW8" s="38">
        <v>14</v>
      </c>
      <c r="AX8" s="38"/>
      <c r="AY8" s="38"/>
      <c r="AZ8" s="38">
        <v>0</v>
      </c>
      <c r="BA8" s="38">
        <v>0</v>
      </c>
      <c r="BB8" s="38"/>
      <c r="BC8" s="38"/>
      <c r="BD8" s="38"/>
      <c r="BE8" s="38"/>
      <c r="BF8" s="38"/>
      <c r="BG8" s="38"/>
      <c r="BH8" s="38">
        <v>1</v>
      </c>
      <c r="BI8" s="38">
        <v>0</v>
      </c>
      <c r="BJ8" s="38">
        <v>0</v>
      </c>
      <c r="BK8" s="40">
        <v>1</v>
      </c>
      <c r="BL8" s="50">
        <v>24</v>
      </c>
      <c r="BM8" s="48"/>
    </row>
    <row r="9" spans="1:66">
      <c r="A9" s="38">
        <v>2008</v>
      </c>
      <c r="B9" s="39" t="s">
        <v>120</v>
      </c>
      <c r="C9" s="38" t="s">
        <v>121</v>
      </c>
      <c r="D9" s="38" t="s">
        <v>121</v>
      </c>
      <c r="E9" s="38" t="s">
        <v>121</v>
      </c>
      <c r="F9" s="38" t="s">
        <v>121</v>
      </c>
      <c r="G9" s="38" t="s">
        <v>121</v>
      </c>
      <c r="H9" s="38" t="s">
        <v>121</v>
      </c>
      <c r="I9" s="38" t="s">
        <v>121</v>
      </c>
      <c r="J9" s="41" t="s">
        <v>107</v>
      </c>
      <c r="K9" s="42">
        <v>31.5</v>
      </c>
      <c r="L9" s="43">
        <v>38.4</v>
      </c>
      <c r="M9" s="44">
        <v>10337870</v>
      </c>
      <c r="N9" s="44">
        <v>93480276</v>
      </c>
      <c r="O9" s="44">
        <v>4236947</v>
      </c>
      <c r="P9" s="44">
        <v>1037115</v>
      </c>
      <c r="Q9" s="44">
        <v>146102</v>
      </c>
      <c r="R9" s="45">
        <v>84</v>
      </c>
      <c r="S9" s="46">
        <v>0</v>
      </c>
      <c r="T9" s="47">
        <v>0</v>
      </c>
      <c r="U9" s="47">
        <v>0</v>
      </c>
      <c r="V9" s="47">
        <v>0</v>
      </c>
      <c r="W9" s="47">
        <v>0</v>
      </c>
      <c r="X9" s="48">
        <v>0</v>
      </c>
      <c r="Y9" s="49">
        <v>0</v>
      </c>
      <c r="Z9" s="38">
        <v>0</v>
      </c>
      <c r="AA9" s="38">
        <v>2</v>
      </c>
      <c r="AB9" s="40">
        <v>0</v>
      </c>
      <c r="AC9" s="40">
        <v>38</v>
      </c>
      <c r="AD9" s="50">
        <v>40</v>
      </c>
      <c r="AE9" s="51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/>
      <c r="AS9" s="38">
        <v>0</v>
      </c>
      <c r="AT9" s="40">
        <v>0</v>
      </c>
      <c r="AU9" s="50">
        <v>0</v>
      </c>
      <c r="AV9" s="49">
        <v>6</v>
      </c>
      <c r="AW9" s="38">
        <v>28</v>
      </c>
      <c r="AX9" s="38">
        <v>2</v>
      </c>
      <c r="AY9" s="38">
        <v>0</v>
      </c>
      <c r="AZ9" s="38">
        <v>2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7</v>
      </c>
      <c r="BI9" s="38"/>
      <c r="BJ9" s="38">
        <v>0</v>
      </c>
      <c r="BK9" s="40">
        <v>7</v>
      </c>
      <c r="BL9" s="50">
        <v>43</v>
      </c>
      <c r="BM9" s="48"/>
    </row>
    <row r="10" spans="1:66">
      <c r="A10" s="38">
        <v>2009</v>
      </c>
      <c r="B10" s="39" t="s">
        <v>120</v>
      </c>
      <c r="C10" s="38" t="s">
        <v>121</v>
      </c>
      <c r="D10" s="38" t="s">
        <v>121</v>
      </c>
      <c r="E10" s="38" t="s">
        <v>121</v>
      </c>
      <c r="F10" s="38" t="s">
        <v>121</v>
      </c>
      <c r="G10" s="38" t="s">
        <v>121</v>
      </c>
      <c r="H10" s="38" t="s">
        <v>121</v>
      </c>
      <c r="I10" s="38" t="s">
        <v>121</v>
      </c>
      <c r="J10" s="41" t="s">
        <v>107</v>
      </c>
      <c r="K10" s="42">
        <v>31.5</v>
      </c>
      <c r="L10" s="43">
        <v>38.4</v>
      </c>
      <c r="M10" s="44">
        <v>10022056</v>
      </c>
      <c r="N10" s="44">
        <v>90016395</v>
      </c>
      <c r="O10" s="44">
        <v>4432520</v>
      </c>
      <c r="P10" s="44">
        <v>1012986</v>
      </c>
      <c r="Q10" s="44">
        <v>142656</v>
      </c>
      <c r="R10" s="45">
        <v>84</v>
      </c>
      <c r="S10" s="46">
        <v>0</v>
      </c>
      <c r="T10" s="47">
        <v>0</v>
      </c>
      <c r="U10" s="47">
        <v>0</v>
      </c>
      <c r="V10" s="47">
        <v>0</v>
      </c>
      <c r="W10" s="47">
        <v>0</v>
      </c>
      <c r="X10" s="48">
        <v>1</v>
      </c>
      <c r="Y10" s="49">
        <v>1</v>
      </c>
      <c r="Z10" s="38">
        <v>0</v>
      </c>
      <c r="AA10" s="38">
        <v>5</v>
      </c>
      <c r="AB10" s="40">
        <v>1</v>
      </c>
      <c r="AC10" s="40">
        <v>81</v>
      </c>
      <c r="AD10" s="50">
        <v>88</v>
      </c>
      <c r="AE10" s="51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/>
      <c r="AS10" s="38">
        <v>0</v>
      </c>
      <c r="AT10" s="52">
        <v>0</v>
      </c>
      <c r="AU10" s="50">
        <v>0</v>
      </c>
      <c r="AV10" s="49">
        <v>5</v>
      </c>
      <c r="AW10" s="38">
        <v>24</v>
      </c>
      <c r="AX10" s="38">
        <v>3</v>
      </c>
      <c r="AY10" s="38">
        <v>3</v>
      </c>
      <c r="AZ10" s="38">
        <v>6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46</v>
      </c>
      <c r="BI10" s="38"/>
      <c r="BJ10" s="38">
        <v>0</v>
      </c>
      <c r="BK10" s="52">
        <v>46</v>
      </c>
      <c r="BL10" s="50">
        <v>81</v>
      </c>
      <c r="BM10" s="48"/>
    </row>
    <row r="11" spans="1:66">
      <c r="A11" s="38">
        <v>2010</v>
      </c>
      <c r="B11" s="39" t="s">
        <v>120</v>
      </c>
      <c r="C11" s="38" t="s">
        <v>121</v>
      </c>
      <c r="D11" s="38" t="s">
        <v>121</v>
      </c>
      <c r="E11" s="38" t="s">
        <v>121</v>
      </c>
      <c r="F11" s="38" t="s">
        <v>121</v>
      </c>
      <c r="G11" s="38" t="s">
        <v>121</v>
      </c>
      <c r="H11" s="38" t="s">
        <v>121</v>
      </c>
      <c r="I11" s="38" t="s">
        <v>121</v>
      </c>
      <c r="J11" s="41" t="s">
        <v>107</v>
      </c>
      <c r="K11" s="42">
        <v>31.5</v>
      </c>
      <c r="L11" s="43">
        <v>38.4</v>
      </c>
      <c r="M11" s="44">
        <v>10108981</v>
      </c>
      <c r="N11" s="44">
        <v>89769925</v>
      </c>
      <c r="O11" s="44">
        <v>4383394</v>
      </c>
      <c r="P11" s="44">
        <v>988598</v>
      </c>
      <c r="Q11" s="44">
        <v>141075</v>
      </c>
      <c r="R11" s="45">
        <v>84</v>
      </c>
      <c r="S11" s="46">
        <v>0</v>
      </c>
      <c r="T11" s="47">
        <v>0</v>
      </c>
      <c r="U11" s="47">
        <v>0</v>
      </c>
      <c r="V11" s="47">
        <v>0</v>
      </c>
      <c r="W11" s="47">
        <v>0</v>
      </c>
      <c r="X11" s="48">
        <v>0</v>
      </c>
      <c r="Y11" s="49">
        <v>0</v>
      </c>
      <c r="Z11" s="38">
        <v>0</v>
      </c>
      <c r="AA11" s="38">
        <v>8</v>
      </c>
      <c r="AB11" s="40">
        <v>0</v>
      </c>
      <c r="AC11" s="40">
        <v>41</v>
      </c>
      <c r="AD11" s="50">
        <v>49</v>
      </c>
      <c r="AE11" s="51">
        <v>0</v>
      </c>
      <c r="AF11" s="38">
        <v>1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/>
      <c r="AS11" s="38">
        <v>0</v>
      </c>
      <c r="AT11" s="52">
        <v>0</v>
      </c>
      <c r="AU11" s="50">
        <v>1</v>
      </c>
      <c r="AV11" s="49">
        <v>6</v>
      </c>
      <c r="AW11" s="38">
        <v>26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7</v>
      </c>
      <c r="BI11" s="38"/>
      <c r="BJ11" s="38">
        <v>0</v>
      </c>
      <c r="BK11" s="52">
        <v>7</v>
      </c>
      <c r="BL11" s="50">
        <v>39</v>
      </c>
      <c r="BM11" s="48"/>
    </row>
    <row r="12" spans="1:66">
      <c r="A12" s="38">
        <v>2011</v>
      </c>
      <c r="B12" s="39" t="s">
        <v>120</v>
      </c>
      <c r="C12" s="38" t="s">
        <v>121</v>
      </c>
      <c r="D12" s="38" t="s">
        <v>121</v>
      </c>
      <c r="E12" s="38" t="s">
        <v>121</v>
      </c>
      <c r="F12" s="38" t="s">
        <v>121</v>
      </c>
      <c r="G12" s="38" t="s">
        <v>121</v>
      </c>
      <c r="H12" s="38" t="s">
        <v>121</v>
      </c>
      <c r="I12" s="38" t="s">
        <v>121</v>
      </c>
      <c r="J12" s="41" t="s">
        <v>107</v>
      </c>
      <c r="K12" s="42">
        <v>31.5</v>
      </c>
      <c r="L12" s="43">
        <v>38.4</v>
      </c>
      <c r="M12" s="44">
        <v>10506369</v>
      </c>
      <c r="N12" s="44">
        <v>93200919</v>
      </c>
      <c r="O12" s="44">
        <v>4286012</v>
      </c>
      <c r="P12" s="44">
        <v>991834</v>
      </c>
      <c r="Q12" s="44">
        <v>147794</v>
      </c>
      <c r="R12" s="45">
        <v>84</v>
      </c>
      <c r="S12" s="46">
        <v>0</v>
      </c>
      <c r="T12" s="47">
        <v>0</v>
      </c>
      <c r="U12" s="47">
        <v>0</v>
      </c>
      <c r="V12" s="47">
        <v>0</v>
      </c>
      <c r="W12" s="47">
        <v>0</v>
      </c>
      <c r="X12" s="48">
        <v>0</v>
      </c>
      <c r="Y12" s="49">
        <v>0</v>
      </c>
      <c r="Z12" s="38">
        <v>0</v>
      </c>
      <c r="AA12" s="38">
        <v>8</v>
      </c>
      <c r="AB12" s="40">
        <v>0</v>
      </c>
      <c r="AC12" s="40">
        <v>70</v>
      </c>
      <c r="AD12" s="50">
        <v>78</v>
      </c>
      <c r="AE12" s="51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/>
      <c r="AS12" s="38">
        <v>0</v>
      </c>
      <c r="AT12" s="40">
        <v>0</v>
      </c>
      <c r="AU12" s="50">
        <v>0</v>
      </c>
      <c r="AV12" s="49">
        <v>12</v>
      </c>
      <c r="AW12" s="38">
        <v>46</v>
      </c>
      <c r="AX12" s="38">
        <v>0</v>
      </c>
      <c r="AY12" s="38">
        <v>1</v>
      </c>
      <c r="AZ12" s="38">
        <v>1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14</v>
      </c>
      <c r="BI12" s="38"/>
      <c r="BJ12" s="38">
        <v>0</v>
      </c>
      <c r="BK12" s="40">
        <v>14</v>
      </c>
      <c r="BL12" s="50">
        <v>73</v>
      </c>
      <c r="BM12" s="48"/>
    </row>
    <row r="13" spans="1:66">
      <c r="A13" s="38">
        <v>2012</v>
      </c>
      <c r="B13" s="39" t="s">
        <v>120</v>
      </c>
      <c r="C13" s="38" t="s">
        <v>121</v>
      </c>
      <c r="D13" s="38" t="s">
        <v>121</v>
      </c>
      <c r="E13" s="38" t="s">
        <v>121</v>
      </c>
      <c r="F13" s="38" t="s">
        <v>121</v>
      </c>
      <c r="G13" s="38" t="s">
        <v>121</v>
      </c>
      <c r="H13" s="38" t="s">
        <v>121</v>
      </c>
      <c r="I13" s="38" t="s">
        <v>121</v>
      </c>
      <c r="J13" s="41" t="s">
        <v>107</v>
      </c>
      <c r="K13" s="42">
        <v>31.5</v>
      </c>
      <c r="L13" s="43">
        <v>38.4</v>
      </c>
      <c r="M13" s="44">
        <v>10612897</v>
      </c>
      <c r="N13" s="44">
        <v>93957960</v>
      </c>
      <c r="O13" s="44">
        <v>4405451</v>
      </c>
      <c r="P13" s="44">
        <v>979499</v>
      </c>
      <c r="Q13" s="44">
        <v>141785</v>
      </c>
      <c r="R13" s="45">
        <v>84</v>
      </c>
      <c r="S13" s="46">
        <v>0</v>
      </c>
      <c r="T13" s="47">
        <v>0</v>
      </c>
      <c r="U13" s="47">
        <v>0</v>
      </c>
      <c r="V13" s="47">
        <v>0</v>
      </c>
      <c r="W13" s="47">
        <v>0</v>
      </c>
      <c r="X13" s="48">
        <v>0</v>
      </c>
      <c r="Y13" s="49">
        <v>0</v>
      </c>
      <c r="Z13" s="38">
        <v>0</v>
      </c>
      <c r="AA13" s="38">
        <v>8</v>
      </c>
      <c r="AB13" s="40">
        <v>0</v>
      </c>
      <c r="AC13" s="40">
        <v>47</v>
      </c>
      <c r="AD13" s="50">
        <v>55</v>
      </c>
      <c r="AE13" s="51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/>
      <c r="AS13" s="38">
        <v>0</v>
      </c>
      <c r="AT13" s="40">
        <v>0</v>
      </c>
      <c r="AU13" s="50">
        <v>0</v>
      </c>
      <c r="AV13" s="49">
        <v>6</v>
      </c>
      <c r="AW13" s="38">
        <v>33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3</v>
      </c>
      <c r="BH13" s="38">
        <v>7</v>
      </c>
      <c r="BI13" s="38"/>
      <c r="BJ13" s="38">
        <v>0</v>
      </c>
      <c r="BK13" s="40">
        <v>10</v>
      </c>
      <c r="BL13" s="50">
        <v>49</v>
      </c>
      <c r="BM13" s="48"/>
    </row>
    <row r="14" spans="1:66">
      <c r="A14" s="38">
        <v>2013</v>
      </c>
      <c r="B14" s="39" t="s">
        <v>120</v>
      </c>
      <c r="C14" s="38" t="s">
        <v>121</v>
      </c>
      <c r="D14" s="38" t="s">
        <v>121</v>
      </c>
      <c r="E14" s="38" t="s">
        <v>121</v>
      </c>
      <c r="F14" s="38" t="s">
        <v>121</v>
      </c>
      <c r="G14" s="38" t="s">
        <v>121</v>
      </c>
      <c r="H14" s="38" t="s">
        <v>121</v>
      </c>
      <c r="I14" s="38" t="s">
        <v>121</v>
      </c>
      <c r="J14" s="41" t="s">
        <v>107</v>
      </c>
      <c r="K14" s="42">
        <v>31.5</v>
      </c>
      <c r="L14" s="43">
        <v>38.4</v>
      </c>
      <c r="M14" s="44">
        <v>10542383</v>
      </c>
      <c r="N14" s="44">
        <v>93151563</v>
      </c>
      <c r="O14" s="44">
        <v>4383073</v>
      </c>
      <c r="P14" s="44">
        <v>857240</v>
      </c>
      <c r="Q14" s="44">
        <v>141064</v>
      </c>
      <c r="R14" s="45">
        <v>84</v>
      </c>
      <c r="S14" s="46">
        <v>0</v>
      </c>
      <c r="T14" s="47">
        <v>0</v>
      </c>
      <c r="U14" s="47">
        <v>0</v>
      </c>
      <c r="V14" s="47">
        <v>0</v>
      </c>
      <c r="W14" s="47">
        <v>0</v>
      </c>
      <c r="X14" s="48">
        <v>0</v>
      </c>
      <c r="Y14" s="49">
        <v>0</v>
      </c>
      <c r="Z14" s="38">
        <v>0</v>
      </c>
      <c r="AA14" s="38">
        <v>7</v>
      </c>
      <c r="AB14" s="40">
        <v>0</v>
      </c>
      <c r="AC14" s="40">
        <v>31</v>
      </c>
      <c r="AD14" s="50">
        <v>38</v>
      </c>
      <c r="AE14" s="51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/>
      <c r="AS14" s="38">
        <v>0</v>
      </c>
      <c r="AT14" s="40">
        <v>0</v>
      </c>
      <c r="AU14" s="50">
        <v>0</v>
      </c>
      <c r="AV14" s="49">
        <v>1</v>
      </c>
      <c r="AW14" s="38">
        <v>26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4</v>
      </c>
      <c r="BI14" s="38"/>
      <c r="BJ14" s="38">
        <v>0</v>
      </c>
      <c r="BK14" s="40">
        <v>4</v>
      </c>
      <c r="BL14" s="50">
        <v>31</v>
      </c>
      <c r="BM14" s="48"/>
    </row>
    <row r="15" spans="1:66">
      <c r="A15" s="38">
        <v>2014</v>
      </c>
      <c r="B15" s="39" t="s">
        <v>120</v>
      </c>
      <c r="C15" s="38" t="s">
        <v>121</v>
      </c>
      <c r="D15" s="38" t="s">
        <v>121</v>
      </c>
      <c r="E15" s="38" t="s">
        <v>121</v>
      </c>
      <c r="F15" s="38" t="s">
        <v>121</v>
      </c>
      <c r="G15" s="38" t="s">
        <v>121</v>
      </c>
      <c r="H15" s="38" t="s">
        <v>121</v>
      </c>
      <c r="I15" s="38" t="s">
        <v>121</v>
      </c>
      <c r="J15" s="41" t="s">
        <v>107</v>
      </c>
      <c r="K15" s="42">
        <v>31.5</v>
      </c>
      <c r="L15" s="43">
        <v>38.4</v>
      </c>
      <c r="M15" s="44">
        <v>10007256</v>
      </c>
      <c r="N15" s="44">
        <v>88526818</v>
      </c>
      <c r="O15" s="44">
        <v>4093853</v>
      </c>
      <c r="P15" s="44">
        <v>921340</v>
      </c>
      <c r="Q15" s="44">
        <v>131756</v>
      </c>
      <c r="R15" s="45">
        <v>84</v>
      </c>
      <c r="S15" s="46">
        <v>0</v>
      </c>
      <c r="T15" s="47">
        <v>0</v>
      </c>
      <c r="U15" s="47">
        <v>0</v>
      </c>
      <c r="V15" s="47">
        <v>0</v>
      </c>
      <c r="W15" s="47">
        <v>0</v>
      </c>
      <c r="X15" s="48">
        <v>0</v>
      </c>
      <c r="Y15" s="49">
        <v>0</v>
      </c>
      <c r="Z15" s="38">
        <v>0</v>
      </c>
      <c r="AA15" s="38">
        <v>3</v>
      </c>
      <c r="AB15" s="40">
        <v>5</v>
      </c>
      <c r="AC15" s="40">
        <v>33</v>
      </c>
      <c r="AD15" s="50">
        <v>41</v>
      </c>
      <c r="AE15" s="51">
        <v>0</v>
      </c>
      <c r="AF15" s="38">
        <v>0</v>
      </c>
      <c r="AG15" s="38">
        <v>0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/>
      <c r="AS15" s="38">
        <v>1</v>
      </c>
      <c r="AT15" s="40">
        <v>1</v>
      </c>
      <c r="AU15" s="50">
        <v>1</v>
      </c>
      <c r="AV15" s="49">
        <v>0</v>
      </c>
      <c r="AW15" s="38">
        <v>34</v>
      </c>
      <c r="AX15" s="38">
        <v>1</v>
      </c>
      <c r="AY15" s="38">
        <v>1</v>
      </c>
      <c r="AZ15" s="38">
        <v>2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1</v>
      </c>
      <c r="BI15" s="38"/>
      <c r="BJ15" s="38">
        <v>0</v>
      </c>
      <c r="BK15" s="40">
        <v>1</v>
      </c>
      <c r="BL15" s="50">
        <v>37</v>
      </c>
      <c r="BM15" s="48"/>
      <c r="BN15">
        <v>209</v>
      </c>
    </row>
    <row r="16" spans="1:66">
      <c r="A16" s="38">
        <v>2015</v>
      </c>
      <c r="B16" s="39" t="s">
        <v>120</v>
      </c>
      <c r="C16" s="38" t="s">
        <v>121</v>
      </c>
      <c r="D16" s="38" t="s">
        <v>121</v>
      </c>
      <c r="E16" s="38" t="s">
        <v>121</v>
      </c>
      <c r="F16" s="38" t="s">
        <v>121</v>
      </c>
      <c r="G16" s="38" t="s">
        <v>121</v>
      </c>
      <c r="H16" s="38" t="s">
        <v>121</v>
      </c>
      <c r="I16" s="38" t="s">
        <v>121</v>
      </c>
      <c r="J16" s="41" t="s">
        <v>107</v>
      </c>
      <c r="K16" s="42">
        <v>31.5</v>
      </c>
      <c r="L16" s="43">
        <v>38.4</v>
      </c>
      <c r="M16" s="44">
        <v>10169487</v>
      </c>
      <c r="N16" s="44">
        <v>90716963</v>
      </c>
      <c r="O16" s="44">
        <v>4327524</v>
      </c>
      <c r="P16" s="44">
        <v>853722</v>
      </c>
      <c r="Q16" s="44">
        <v>139278</v>
      </c>
      <c r="R16" s="45">
        <v>78</v>
      </c>
      <c r="S16" s="46">
        <v>0</v>
      </c>
      <c r="T16" s="47">
        <v>0</v>
      </c>
      <c r="U16" s="47">
        <v>0</v>
      </c>
      <c r="V16" s="47">
        <v>0</v>
      </c>
      <c r="W16" s="47">
        <v>0</v>
      </c>
      <c r="X16" s="48">
        <v>0</v>
      </c>
      <c r="Y16" s="49">
        <v>0</v>
      </c>
      <c r="Z16" s="38">
        <v>0</v>
      </c>
      <c r="AA16" s="38">
        <v>2</v>
      </c>
      <c r="AB16" s="40">
        <v>4</v>
      </c>
      <c r="AC16" s="40">
        <v>49</v>
      </c>
      <c r="AD16" s="50">
        <v>55</v>
      </c>
      <c r="AE16" s="51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/>
      <c r="AS16" s="38">
        <v>0</v>
      </c>
      <c r="AT16" s="40">
        <v>0</v>
      </c>
      <c r="AU16" s="50">
        <v>0</v>
      </c>
      <c r="AV16" s="49">
        <v>5</v>
      </c>
      <c r="AW16" s="38">
        <v>38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5</v>
      </c>
      <c r="BI16" s="38"/>
      <c r="BJ16" s="38">
        <v>0</v>
      </c>
      <c r="BK16" s="40">
        <v>5</v>
      </c>
      <c r="BL16" s="50">
        <v>48</v>
      </c>
      <c r="BM16" s="48"/>
      <c r="BN16">
        <v>230</v>
      </c>
    </row>
    <row r="17" spans="1:66">
      <c r="A17" s="38">
        <v>2016</v>
      </c>
      <c r="B17" s="39" t="s">
        <v>120</v>
      </c>
      <c r="C17" s="38" t="s">
        <v>121</v>
      </c>
      <c r="D17" s="38" t="s">
        <v>121</v>
      </c>
      <c r="E17" s="38" t="s">
        <v>121</v>
      </c>
      <c r="F17" s="38" t="s">
        <v>121</v>
      </c>
      <c r="G17" s="38" t="s">
        <v>121</v>
      </c>
      <c r="H17" s="38" t="s">
        <v>121</v>
      </c>
      <c r="I17" s="38" t="s">
        <v>121</v>
      </c>
      <c r="J17" s="41" t="s">
        <v>108</v>
      </c>
      <c r="K17" s="42">
        <v>31.5</v>
      </c>
      <c r="L17" s="43">
        <v>38.4</v>
      </c>
      <c r="M17" s="44">
        <v>10653390</v>
      </c>
      <c r="N17" s="44">
        <v>95238333</v>
      </c>
      <c r="O17" s="44">
        <v>4456176</v>
      </c>
      <c r="P17" s="44">
        <v>959547</v>
      </c>
      <c r="Q17" s="44">
        <v>143417</v>
      </c>
      <c r="R17" s="45">
        <v>78</v>
      </c>
      <c r="S17" s="46">
        <v>0</v>
      </c>
      <c r="T17" s="47">
        <v>0</v>
      </c>
      <c r="U17" s="47">
        <v>0</v>
      </c>
      <c r="V17" s="47">
        <v>0</v>
      </c>
      <c r="W17" s="47">
        <v>0</v>
      </c>
      <c r="X17" s="48">
        <v>0</v>
      </c>
      <c r="Y17" s="49">
        <v>0</v>
      </c>
      <c r="Z17" s="38">
        <v>1</v>
      </c>
      <c r="AA17" s="38">
        <v>7</v>
      </c>
      <c r="AB17" s="40">
        <v>6</v>
      </c>
      <c r="AC17" s="40">
        <v>28</v>
      </c>
      <c r="AD17" s="50">
        <v>42</v>
      </c>
      <c r="AE17" s="51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/>
      <c r="AS17" s="38">
        <v>3</v>
      </c>
      <c r="AT17" s="40">
        <v>3</v>
      </c>
      <c r="AU17" s="50">
        <v>3</v>
      </c>
      <c r="AV17" s="49">
        <v>3</v>
      </c>
      <c r="AW17" s="38">
        <v>23</v>
      </c>
      <c r="AX17" s="38">
        <v>1</v>
      </c>
      <c r="AY17" s="38">
        <v>2</v>
      </c>
      <c r="AZ17" s="38">
        <v>3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0</v>
      </c>
      <c r="BI17" s="38"/>
      <c r="BJ17" s="38">
        <v>0</v>
      </c>
      <c r="BK17" s="40">
        <v>0</v>
      </c>
      <c r="BL17" s="50">
        <v>29</v>
      </c>
      <c r="BM17" s="48"/>
      <c r="BN17">
        <v>215</v>
      </c>
    </row>
    <row r="18" spans="1:66">
      <c r="A18" s="38">
        <v>2017</v>
      </c>
      <c r="B18" s="39" t="s">
        <v>120</v>
      </c>
      <c r="C18" s="38" t="s">
        <v>121</v>
      </c>
      <c r="D18" s="38" t="s">
        <v>121</v>
      </c>
      <c r="E18" s="38" t="s">
        <v>121</v>
      </c>
      <c r="F18" s="38" t="s">
        <v>121</v>
      </c>
      <c r="G18" s="38" t="s">
        <v>121</v>
      </c>
      <c r="H18" s="38" t="s">
        <v>121</v>
      </c>
      <c r="I18" s="38" t="s">
        <v>121</v>
      </c>
      <c r="J18" s="41" t="s">
        <v>107</v>
      </c>
      <c r="K18" s="42">
        <v>31.5</v>
      </c>
      <c r="L18" s="43">
        <v>38.4</v>
      </c>
      <c r="M18" s="44">
        <v>10839059</v>
      </c>
      <c r="N18" s="44">
        <v>96952223</v>
      </c>
      <c r="O18" s="44">
        <v>4377946</v>
      </c>
      <c r="P18" s="44">
        <v>946703</v>
      </c>
      <c r="Q18" s="44">
        <v>140890</v>
      </c>
      <c r="R18" s="45">
        <v>78</v>
      </c>
      <c r="S18" s="46">
        <v>0</v>
      </c>
      <c r="T18" s="47">
        <v>0</v>
      </c>
      <c r="U18" s="47">
        <v>0</v>
      </c>
      <c r="V18" s="47">
        <v>0</v>
      </c>
      <c r="W18" s="47">
        <v>0</v>
      </c>
      <c r="X18" s="48">
        <v>0</v>
      </c>
      <c r="Y18" s="49">
        <v>0</v>
      </c>
      <c r="Z18" s="38">
        <v>6</v>
      </c>
      <c r="AA18" s="38">
        <v>1</v>
      </c>
      <c r="AB18" s="40">
        <v>3</v>
      </c>
      <c r="AC18" s="40">
        <v>47</v>
      </c>
      <c r="AD18" s="50">
        <v>57</v>
      </c>
      <c r="AE18" s="51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/>
      <c r="AS18" s="38">
        <v>0</v>
      </c>
      <c r="AT18" s="40">
        <v>0</v>
      </c>
      <c r="AU18" s="50">
        <v>0</v>
      </c>
      <c r="AV18" s="49">
        <v>6</v>
      </c>
      <c r="AW18" s="38">
        <v>33</v>
      </c>
      <c r="AX18" s="38">
        <v>0</v>
      </c>
      <c r="AY18" s="38">
        <v>4</v>
      </c>
      <c r="AZ18" s="38">
        <v>4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6</v>
      </c>
      <c r="BI18" s="38"/>
      <c r="BJ18" s="38">
        <v>0</v>
      </c>
      <c r="BK18" s="40">
        <v>6</v>
      </c>
      <c r="BL18" s="50">
        <v>49</v>
      </c>
      <c r="BM18" s="48">
        <v>0</v>
      </c>
      <c r="BN18">
        <v>275</v>
      </c>
    </row>
    <row r="19" spans="1:66">
      <c r="A19" s="38">
        <v>2018</v>
      </c>
      <c r="B19" s="39" t="s">
        <v>120</v>
      </c>
      <c r="C19" s="38" t="s">
        <v>121</v>
      </c>
      <c r="D19" s="38" t="s">
        <v>121</v>
      </c>
      <c r="E19" s="38" t="s">
        <v>121</v>
      </c>
      <c r="F19" s="38" t="s">
        <v>121</v>
      </c>
      <c r="G19" s="38" t="s">
        <v>121</v>
      </c>
      <c r="H19" s="38" t="s">
        <v>121</v>
      </c>
      <c r="I19" s="38" t="s">
        <v>121</v>
      </c>
      <c r="J19" s="41" t="s">
        <v>108</v>
      </c>
      <c r="K19" s="42">
        <v>31.5</v>
      </c>
      <c r="L19" s="43">
        <v>38.4</v>
      </c>
      <c r="M19" s="44">
        <v>10789374</v>
      </c>
      <c r="N19" s="44">
        <v>96375041</v>
      </c>
      <c r="O19" s="44">
        <v>4589310</v>
      </c>
      <c r="P19" s="44">
        <v>981076</v>
      </c>
      <c r="Q19" s="44">
        <v>147702</v>
      </c>
      <c r="R19" s="45">
        <v>72</v>
      </c>
      <c r="S19" s="46">
        <v>0</v>
      </c>
      <c r="T19" s="47">
        <v>0</v>
      </c>
      <c r="U19" s="47">
        <v>0</v>
      </c>
      <c r="V19" s="47">
        <v>0</v>
      </c>
      <c r="W19" s="47">
        <v>0</v>
      </c>
      <c r="X19" s="48">
        <v>1</v>
      </c>
      <c r="Y19" s="49">
        <v>1</v>
      </c>
      <c r="Z19" s="38">
        <v>1</v>
      </c>
      <c r="AA19" s="38">
        <v>1</v>
      </c>
      <c r="AB19" s="40">
        <v>1</v>
      </c>
      <c r="AC19" s="40">
        <v>58</v>
      </c>
      <c r="AD19" s="50">
        <v>62</v>
      </c>
      <c r="AE19" s="51">
        <v>0</v>
      </c>
      <c r="AF19" s="38">
        <v>0</v>
      </c>
      <c r="AG19" s="38">
        <v>0</v>
      </c>
      <c r="AH19" s="38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/>
      <c r="AS19" s="38">
        <v>0</v>
      </c>
      <c r="AT19" s="40">
        <v>0</v>
      </c>
      <c r="AU19" s="50">
        <v>0</v>
      </c>
      <c r="AV19" s="49">
        <v>5</v>
      </c>
      <c r="AW19" s="38">
        <v>22</v>
      </c>
      <c r="AX19" s="38">
        <v>9</v>
      </c>
      <c r="AY19" s="38">
        <v>7</v>
      </c>
      <c r="AZ19" s="38">
        <v>16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21</v>
      </c>
      <c r="BI19" s="38"/>
      <c r="BJ19" s="38">
        <v>1</v>
      </c>
      <c r="BK19" s="40">
        <v>22</v>
      </c>
      <c r="BL19" s="50">
        <v>65</v>
      </c>
      <c r="BM19" s="48">
        <v>1</v>
      </c>
      <c r="BN19">
        <v>225</v>
      </c>
    </row>
    <row r="20" spans="1:66">
      <c r="A20" s="97">
        <v>2019</v>
      </c>
      <c r="B20" s="39" t="s">
        <v>120</v>
      </c>
      <c r="C20" s="38" t="s">
        <v>121</v>
      </c>
      <c r="D20" s="38" t="s">
        <v>121</v>
      </c>
      <c r="E20" s="38" t="s">
        <v>121</v>
      </c>
      <c r="F20" s="38" t="s">
        <v>121</v>
      </c>
      <c r="G20" s="38" t="s">
        <v>121</v>
      </c>
      <c r="H20" s="38" t="s">
        <v>121</v>
      </c>
      <c r="I20" s="38" t="s">
        <v>121</v>
      </c>
      <c r="J20" s="99" t="s">
        <v>108</v>
      </c>
      <c r="K20" s="100">
        <v>31.5</v>
      </c>
      <c r="L20" s="101">
        <v>38.200000000000003</v>
      </c>
      <c r="M20" s="102">
        <v>11107474</v>
      </c>
      <c r="N20" s="102">
        <v>99332879</v>
      </c>
      <c r="O20" s="102">
        <v>4943154</v>
      </c>
      <c r="P20" s="102">
        <v>1009668</v>
      </c>
      <c r="Q20" s="102">
        <v>159090</v>
      </c>
      <c r="R20" s="103">
        <v>78</v>
      </c>
      <c r="S20" s="104">
        <v>0</v>
      </c>
      <c r="T20" s="105">
        <v>0</v>
      </c>
      <c r="U20" s="105">
        <v>0</v>
      </c>
      <c r="V20" s="105">
        <v>0</v>
      </c>
      <c r="W20" s="105">
        <v>0</v>
      </c>
      <c r="X20" s="106">
        <v>0</v>
      </c>
      <c r="Y20" s="107">
        <v>0</v>
      </c>
      <c r="Z20" s="97">
        <v>0</v>
      </c>
      <c r="AA20" s="97">
        <v>0</v>
      </c>
      <c r="AB20" s="98">
        <v>1</v>
      </c>
      <c r="AC20" s="98">
        <v>63</v>
      </c>
      <c r="AD20" s="108">
        <v>64</v>
      </c>
      <c r="AE20" s="109">
        <v>0</v>
      </c>
      <c r="AF20" s="97">
        <v>0</v>
      </c>
      <c r="AG20" s="97">
        <v>0</v>
      </c>
      <c r="AH20" s="97">
        <v>0</v>
      </c>
      <c r="AI20" s="97">
        <v>0</v>
      </c>
      <c r="AJ20" s="97">
        <v>0</v>
      </c>
      <c r="AK20" s="97">
        <v>0</v>
      </c>
      <c r="AL20" s="97">
        <v>0</v>
      </c>
      <c r="AM20" s="97">
        <v>0</v>
      </c>
      <c r="AN20" s="97">
        <v>0</v>
      </c>
      <c r="AO20" s="97">
        <v>0</v>
      </c>
      <c r="AP20" s="97">
        <v>0</v>
      </c>
      <c r="AQ20" s="97">
        <v>0</v>
      </c>
      <c r="AR20" s="97" t="s">
        <v>109</v>
      </c>
      <c r="AS20" s="97">
        <v>0</v>
      </c>
      <c r="AT20" s="98">
        <v>0</v>
      </c>
      <c r="AU20" s="108">
        <v>0</v>
      </c>
      <c r="AV20" s="107">
        <v>3</v>
      </c>
      <c r="AW20" s="97">
        <v>30</v>
      </c>
      <c r="AX20" s="97">
        <v>3</v>
      </c>
      <c r="AY20" s="97">
        <v>6</v>
      </c>
      <c r="AZ20" s="97">
        <v>9</v>
      </c>
      <c r="BA20" s="97">
        <v>0</v>
      </c>
      <c r="BB20" s="97">
        <v>0</v>
      </c>
      <c r="BC20" s="97">
        <v>0</v>
      </c>
      <c r="BD20" s="97">
        <v>0</v>
      </c>
      <c r="BE20" s="97">
        <v>0</v>
      </c>
      <c r="BF20" s="97">
        <v>0</v>
      </c>
      <c r="BG20" s="97">
        <v>0</v>
      </c>
      <c r="BH20" s="97">
        <v>21</v>
      </c>
      <c r="BI20" s="97" t="s">
        <v>109</v>
      </c>
      <c r="BJ20" s="97">
        <v>1</v>
      </c>
      <c r="BK20" s="98">
        <v>22</v>
      </c>
      <c r="BL20" s="108">
        <v>64</v>
      </c>
      <c r="BM20" s="106">
        <v>1</v>
      </c>
      <c r="BN20">
        <v>213</v>
      </c>
    </row>
    <row r="21" spans="1:66">
      <c r="A21" s="97">
        <v>2020</v>
      </c>
      <c r="B21" s="39" t="s">
        <v>120</v>
      </c>
      <c r="C21" s="38" t="s">
        <v>121</v>
      </c>
      <c r="D21" s="38" t="s">
        <v>121</v>
      </c>
      <c r="E21" s="38" t="s">
        <v>121</v>
      </c>
      <c r="F21" s="38" t="s">
        <v>121</v>
      </c>
      <c r="G21" s="38" t="s">
        <v>121</v>
      </c>
      <c r="H21" s="38" t="s">
        <v>121</v>
      </c>
      <c r="I21" s="38" t="s">
        <v>121</v>
      </c>
      <c r="J21" s="99" t="s">
        <v>108</v>
      </c>
      <c r="K21" s="100">
        <v>31.5</v>
      </c>
      <c r="L21" s="101">
        <v>38.200000000000003</v>
      </c>
      <c r="M21" s="102">
        <v>11107474</v>
      </c>
      <c r="N21" s="102">
        <v>99332879</v>
      </c>
      <c r="O21" s="102">
        <v>4943154</v>
      </c>
      <c r="P21" s="102">
        <v>1009668</v>
      </c>
      <c r="Q21" s="102">
        <v>159090</v>
      </c>
      <c r="R21" s="103">
        <v>78</v>
      </c>
      <c r="S21" s="104">
        <v>0</v>
      </c>
      <c r="T21" s="105">
        <v>1</v>
      </c>
      <c r="U21" s="105">
        <v>0</v>
      </c>
      <c r="V21" s="105">
        <v>0</v>
      </c>
      <c r="W21" s="105">
        <v>0</v>
      </c>
      <c r="X21" s="106">
        <v>0</v>
      </c>
      <c r="Y21" s="107">
        <v>1</v>
      </c>
      <c r="Z21" s="97">
        <v>2</v>
      </c>
      <c r="AA21" s="97">
        <v>2</v>
      </c>
      <c r="AB21" s="98">
        <v>4</v>
      </c>
      <c r="AC21" s="98">
        <v>34</v>
      </c>
      <c r="AD21" s="108">
        <v>43</v>
      </c>
      <c r="AE21" s="109">
        <v>0</v>
      </c>
      <c r="AF21" s="97">
        <v>0</v>
      </c>
      <c r="AG21" s="97">
        <v>0</v>
      </c>
      <c r="AH21" s="97">
        <v>1</v>
      </c>
      <c r="AI21" s="97">
        <v>1</v>
      </c>
      <c r="AJ21" s="97">
        <v>0</v>
      </c>
      <c r="AK21" s="97">
        <v>0</v>
      </c>
      <c r="AL21" s="97">
        <v>0</v>
      </c>
      <c r="AM21" s="97">
        <v>0</v>
      </c>
      <c r="AN21" s="97">
        <v>0</v>
      </c>
      <c r="AO21" s="97">
        <v>0</v>
      </c>
      <c r="AP21" s="97">
        <v>0</v>
      </c>
      <c r="AQ21" s="97">
        <v>0</v>
      </c>
      <c r="AR21" s="97"/>
      <c r="AS21" s="97">
        <v>2</v>
      </c>
      <c r="AT21" s="98">
        <v>2</v>
      </c>
      <c r="AU21" s="108">
        <v>3</v>
      </c>
      <c r="AV21" s="107">
        <v>2</v>
      </c>
      <c r="AW21" s="97">
        <v>8</v>
      </c>
      <c r="AX21" s="97">
        <v>2</v>
      </c>
      <c r="AY21" s="97">
        <v>1</v>
      </c>
      <c r="AZ21" s="97">
        <v>3</v>
      </c>
      <c r="BA21" s="97">
        <v>0</v>
      </c>
      <c r="BB21" s="97">
        <v>0</v>
      </c>
      <c r="BC21" s="97">
        <v>0</v>
      </c>
      <c r="BD21" s="97">
        <v>0</v>
      </c>
      <c r="BE21" s="97">
        <v>0</v>
      </c>
      <c r="BF21" s="97">
        <v>0</v>
      </c>
      <c r="BG21" s="97">
        <v>0</v>
      </c>
      <c r="BH21" s="97">
        <v>22</v>
      </c>
      <c r="BI21" s="97"/>
      <c r="BJ21" s="97">
        <v>1</v>
      </c>
      <c r="BK21" s="98">
        <v>23</v>
      </c>
      <c r="BL21" s="108">
        <v>36</v>
      </c>
      <c r="BM21" s="106">
        <v>1</v>
      </c>
      <c r="BN21">
        <v>150</v>
      </c>
    </row>
    <row r="22" spans="1:66">
      <c r="A22" s="97">
        <v>2021</v>
      </c>
      <c r="B22" s="39" t="s">
        <v>120</v>
      </c>
      <c r="C22" s="38" t="s">
        <v>121</v>
      </c>
      <c r="D22" s="38" t="s">
        <v>121</v>
      </c>
      <c r="E22" s="38" t="s">
        <v>121</v>
      </c>
      <c r="F22" s="38" t="s">
        <v>121</v>
      </c>
      <c r="G22" s="38" t="s">
        <v>121</v>
      </c>
      <c r="H22" s="38" t="s">
        <v>121</v>
      </c>
      <c r="I22" s="38" t="s">
        <v>121</v>
      </c>
      <c r="J22" s="99" t="s">
        <v>108</v>
      </c>
      <c r="K22" s="100">
        <v>31.5</v>
      </c>
      <c r="L22" s="101">
        <v>38.200000000000003</v>
      </c>
      <c r="M22" s="102">
        <v>3949450</v>
      </c>
      <c r="N22" s="102">
        <v>33888694</v>
      </c>
      <c r="O22" s="102">
        <v>4474868</v>
      </c>
      <c r="P22" s="102">
        <v>836001</v>
      </c>
      <c r="Q22" s="102">
        <v>144017</v>
      </c>
      <c r="R22" s="103">
        <v>78</v>
      </c>
      <c r="S22" s="104">
        <v>0</v>
      </c>
      <c r="T22" s="105">
        <v>0</v>
      </c>
      <c r="U22" s="105">
        <v>0</v>
      </c>
      <c r="V22" s="105">
        <v>0</v>
      </c>
      <c r="W22" s="105">
        <v>0</v>
      </c>
      <c r="X22" s="106">
        <v>0</v>
      </c>
      <c r="Y22" s="107">
        <v>0</v>
      </c>
      <c r="Z22" s="97">
        <v>0</v>
      </c>
      <c r="AA22" s="97">
        <v>0</v>
      </c>
      <c r="AB22" s="98">
        <v>0</v>
      </c>
      <c r="AC22" s="98">
        <v>14</v>
      </c>
      <c r="AD22" s="108">
        <v>14</v>
      </c>
      <c r="AE22" s="109">
        <v>0</v>
      </c>
      <c r="AF22" s="97">
        <v>0</v>
      </c>
      <c r="AG22" s="97">
        <v>0</v>
      </c>
      <c r="AH22" s="97">
        <v>0</v>
      </c>
      <c r="AI22" s="97">
        <v>0</v>
      </c>
      <c r="AJ22" s="97">
        <v>0</v>
      </c>
      <c r="AK22" s="97">
        <v>0</v>
      </c>
      <c r="AL22" s="97">
        <v>0</v>
      </c>
      <c r="AM22" s="97">
        <v>0</v>
      </c>
      <c r="AN22" s="97">
        <v>0</v>
      </c>
      <c r="AO22" s="97">
        <v>0</v>
      </c>
      <c r="AP22" s="97">
        <v>0</v>
      </c>
      <c r="AQ22" s="97">
        <v>0</v>
      </c>
      <c r="AR22" s="97"/>
      <c r="AS22" s="97">
        <v>0</v>
      </c>
      <c r="AT22" s="98">
        <v>0</v>
      </c>
      <c r="AU22" s="108">
        <v>0</v>
      </c>
      <c r="AV22" s="107">
        <v>0</v>
      </c>
      <c r="AW22" s="97">
        <v>9</v>
      </c>
      <c r="AX22" s="97">
        <v>0</v>
      </c>
      <c r="AY22" s="97">
        <v>1</v>
      </c>
      <c r="AZ22" s="97">
        <v>1</v>
      </c>
      <c r="BA22" s="97">
        <v>0</v>
      </c>
      <c r="BB22" s="97">
        <v>0</v>
      </c>
      <c r="BC22" s="97">
        <v>0</v>
      </c>
      <c r="BD22" s="97">
        <v>0</v>
      </c>
      <c r="BE22" s="97">
        <v>0</v>
      </c>
      <c r="BF22" s="97">
        <v>0</v>
      </c>
      <c r="BG22" s="97">
        <v>0</v>
      </c>
      <c r="BH22" s="97">
        <v>4</v>
      </c>
      <c r="BI22" s="97"/>
      <c r="BJ22" s="97">
        <v>0</v>
      </c>
      <c r="BK22" s="98">
        <v>4</v>
      </c>
      <c r="BL22" s="108">
        <v>14</v>
      </c>
      <c r="BM22" s="106">
        <v>1</v>
      </c>
      <c r="BN22">
        <v>142</v>
      </c>
    </row>
    <row r="23" spans="1:66">
      <c r="A23" s="117">
        <v>2022</v>
      </c>
      <c r="B23" s="39" t="s">
        <v>120</v>
      </c>
      <c r="C23" s="38" t="s">
        <v>121</v>
      </c>
      <c r="D23" s="38" t="s">
        <v>121</v>
      </c>
      <c r="E23" s="38" t="s">
        <v>121</v>
      </c>
      <c r="F23" s="38" t="s">
        <v>121</v>
      </c>
      <c r="G23" s="38" t="s">
        <v>121</v>
      </c>
      <c r="H23" s="38" t="s">
        <v>121</v>
      </c>
      <c r="I23" s="38" t="s">
        <v>121</v>
      </c>
      <c r="J23" s="119" t="s">
        <v>108</v>
      </c>
      <c r="K23" s="120">
        <v>31.5</v>
      </c>
      <c r="L23" s="117">
        <v>38.200000000000003</v>
      </c>
      <c r="M23" s="121">
        <v>3683090</v>
      </c>
      <c r="N23" s="121">
        <v>30724668</v>
      </c>
      <c r="O23" s="121">
        <v>4334618</v>
      </c>
      <c r="P23" s="121">
        <v>827510</v>
      </c>
      <c r="Q23" s="121">
        <v>139503</v>
      </c>
      <c r="R23" s="118">
        <v>60</v>
      </c>
      <c r="S23" s="104">
        <v>0</v>
      </c>
      <c r="T23" s="105">
        <v>1</v>
      </c>
      <c r="U23" s="105">
        <v>1</v>
      </c>
      <c r="V23" s="105">
        <v>0</v>
      </c>
      <c r="W23" s="105">
        <v>0</v>
      </c>
      <c r="X23" s="106">
        <v>0</v>
      </c>
      <c r="Y23" s="122">
        <v>2</v>
      </c>
      <c r="Z23" s="117">
        <v>1</v>
      </c>
      <c r="AA23" s="117">
        <v>4</v>
      </c>
      <c r="AB23" s="117">
        <v>0</v>
      </c>
      <c r="AC23" s="117">
        <v>20</v>
      </c>
      <c r="AD23" s="123">
        <v>27</v>
      </c>
      <c r="AE23" s="120">
        <v>0</v>
      </c>
      <c r="AF23" s="120">
        <v>1</v>
      </c>
      <c r="AG23" s="120">
        <v>0</v>
      </c>
      <c r="AH23" s="120">
        <v>2</v>
      </c>
      <c r="AI23" s="120">
        <v>2</v>
      </c>
      <c r="AJ23" s="120">
        <v>0</v>
      </c>
      <c r="AK23" s="120">
        <v>0</v>
      </c>
      <c r="AL23" s="120">
        <v>0</v>
      </c>
      <c r="AM23" s="120">
        <v>0</v>
      </c>
      <c r="AN23" s="120">
        <v>0</v>
      </c>
      <c r="AO23" s="120">
        <v>0</v>
      </c>
      <c r="AP23" s="120">
        <v>0</v>
      </c>
      <c r="AQ23" s="120">
        <v>0</v>
      </c>
      <c r="AR23" s="120"/>
      <c r="AS23" s="120">
        <v>0</v>
      </c>
      <c r="AT23" s="120">
        <v>0</v>
      </c>
      <c r="AU23" s="123">
        <v>3</v>
      </c>
      <c r="AV23" s="107">
        <v>0</v>
      </c>
      <c r="AW23" s="97">
        <v>7</v>
      </c>
      <c r="AX23" s="97">
        <v>1</v>
      </c>
      <c r="AY23" s="97">
        <v>3</v>
      </c>
      <c r="AZ23" s="97">
        <v>4</v>
      </c>
      <c r="BA23" s="97">
        <v>0</v>
      </c>
      <c r="BB23" s="97">
        <v>0</v>
      </c>
      <c r="BC23" s="97">
        <v>0</v>
      </c>
      <c r="BD23" s="97">
        <v>0</v>
      </c>
      <c r="BE23" s="97">
        <v>0</v>
      </c>
      <c r="BF23" s="97">
        <v>0</v>
      </c>
      <c r="BG23" s="97">
        <v>0</v>
      </c>
      <c r="BH23" s="97">
        <v>7</v>
      </c>
      <c r="BI23" s="97"/>
      <c r="BJ23" s="97">
        <v>0</v>
      </c>
      <c r="BK23" s="98">
        <v>7</v>
      </c>
      <c r="BL23" s="108">
        <v>18</v>
      </c>
      <c r="BM23" s="106">
        <v>2</v>
      </c>
      <c r="BN23">
        <v>206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91B1-FDB0-40F5-9D97-68CE0E2BF8F4}">
  <dimension ref="A1:L80"/>
  <sheetViews>
    <sheetView topLeftCell="A37" workbookViewId="0">
      <selection activeCell="F64" sqref="F64"/>
    </sheetView>
  </sheetViews>
  <sheetFormatPr defaultRowHeight="15"/>
  <cols>
    <col min="1" max="1" width="14" customWidth="1"/>
    <col min="2" max="2" width="23" customWidth="1"/>
    <col min="4" max="4" width="14.85546875" customWidth="1"/>
    <col min="7" max="7" width="9.7109375" customWidth="1"/>
    <col min="11" max="11" width="16.85546875" customWidth="1"/>
    <col min="12" max="12" width="26" customWidth="1"/>
  </cols>
  <sheetData>
    <row r="1" spans="1:12">
      <c r="A1" t="s">
        <v>110</v>
      </c>
    </row>
    <row r="3" spans="1:12">
      <c r="B3" t="s">
        <v>111</v>
      </c>
    </row>
    <row r="4" spans="1:12">
      <c r="A4" t="s">
        <v>112</v>
      </c>
      <c r="B4" t="s">
        <v>113</v>
      </c>
      <c r="C4" t="s">
        <v>22</v>
      </c>
      <c r="D4" t="s">
        <v>114</v>
      </c>
      <c r="E4" t="s">
        <v>115</v>
      </c>
      <c r="F4" t="s">
        <v>116</v>
      </c>
      <c r="G4" t="s">
        <v>117</v>
      </c>
      <c r="K4" t="s">
        <v>118</v>
      </c>
      <c r="L4" t="s">
        <v>119</v>
      </c>
    </row>
    <row r="5" spans="1:12">
      <c r="A5" s="72">
        <v>43484</v>
      </c>
      <c r="B5" s="71">
        <f>Table2[[#This Row],[Date]]</f>
        <v>43484</v>
      </c>
      <c r="C5">
        <v>425440</v>
      </c>
      <c r="D5">
        <v>20</v>
      </c>
      <c r="E5">
        <v>3</v>
      </c>
      <c r="F5">
        <v>3</v>
      </c>
      <c r="G5">
        <v>0</v>
      </c>
    </row>
    <row r="6" spans="1:12">
      <c r="A6" s="72">
        <v>43515</v>
      </c>
      <c r="B6" s="71">
        <f>Table2[[#This Row],[Date]]</f>
        <v>43515</v>
      </c>
      <c r="C6">
        <v>397910</v>
      </c>
      <c r="D6">
        <v>21</v>
      </c>
      <c r="E6">
        <v>4</v>
      </c>
      <c r="F6">
        <v>4</v>
      </c>
      <c r="G6">
        <v>0</v>
      </c>
    </row>
    <row r="7" spans="1:12">
      <c r="A7" s="72">
        <v>43543</v>
      </c>
      <c r="B7" s="71">
        <f>Table2[[#This Row],[Date]]</f>
        <v>43543</v>
      </c>
      <c r="C7">
        <v>430988</v>
      </c>
      <c r="D7">
        <v>14</v>
      </c>
      <c r="E7">
        <v>7</v>
      </c>
      <c r="F7">
        <v>7</v>
      </c>
      <c r="G7">
        <v>0</v>
      </c>
    </row>
    <row r="8" spans="1:12">
      <c r="A8" s="72">
        <v>43574</v>
      </c>
      <c r="B8" s="71">
        <f>Table2[[#This Row],[Date]]</f>
        <v>43574</v>
      </c>
      <c r="C8">
        <v>408290</v>
      </c>
      <c r="D8">
        <v>9</v>
      </c>
      <c r="E8">
        <v>9</v>
      </c>
      <c r="F8">
        <v>9</v>
      </c>
      <c r="G8">
        <v>0</v>
      </c>
    </row>
    <row r="9" spans="1:12">
      <c r="A9" s="72">
        <v>43604</v>
      </c>
      <c r="B9" s="71">
        <f>Table2[[#This Row],[Date]]</f>
        <v>43604</v>
      </c>
      <c r="C9">
        <v>449328</v>
      </c>
      <c r="D9">
        <v>12</v>
      </c>
      <c r="E9">
        <v>9</v>
      </c>
      <c r="F9">
        <v>8</v>
      </c>
      <c r="G9">
        <v>0</v>
      </c>
    </row>
    <row r="10" spans="1:12">
      <c r="A10" s="72">
        <v>43635</v>
      </c>
      <c r="B10" s="71">
        <f>Table2[[#This Row],[Date]]</f>
        <v>43635</v>
      </c>
      <c r="C10">
        <v>424838</v>
      </c>
      <c r="D10">
        <v>12</v>
      </c>
      <c r="E10">
        <v>4</v>
      </c>
      <c r="F10">
        <v>5</v>
      </c>
      <c r="G10">
        <v>0</v>
      </c>
    </row>
    <row r="11" spans="1:12">
      <c r="A11" s="72">
        <v>43665</v>
      </c>
      <c r="B11" s="71">
        <f>Table2[[#This Row],[Date]]</f>
        <v>43665</v>
      </c>
      <c r="C11">
        <v>440822</v>
      </c>
      <c r="D11">
        <v>25</v>
      </c>
      <c r="E11">
        <v>3</v>
      </c>
      <c r="F11">
        <v>3</v>
      </c>
      <c r="G11">
        <v>0</v>
      </c>
    </row>
    <row r="12" spans="1:12">
      <c r="A12" s="72">
        <v>43696</v>
      </c>
      <c r="B12" s="71">
        <f>Table2[[#This Row],[Date]]</f>
        <v>43696</v>
      </c>
      <c r="C12">
        <v>407090</v>
      </c>
      <c r="D12">
        <v>23</v>
      </c>
      <c r="E12">
        <v>4</v>
      </c>
      <c r="F12">
        <v>4</v>
      </c>
      <c r="G12">
        <v>0</v>
      </c>
    </row>
    <row r="13" spans="1:12">
      <c r="A13" s="72">
        <v>43727</v>
      </c>
      <c r="B13" s="71">
        <f>Table2[[#This Row],[Date]]</f>
        <v>43727</v>
      </c>
      <c r="C13">
        <v>371608</v>
      </c>
      <c r="D13">
        <v>21</v>
      </c>
      <c r="E13">
        <v>3</v>
      </c>
      <c r="F13">
        <v>3</v>
      </c>
      <c r="G13">
        <v>0</v>
      </c>
    </row>
    <row r="14" spans="1:12">
      <c r="A14" s="72">
        <v>43757</v>
      </c>
      <c r="B14" s="71">
        <f>Table2[[#This Row],[Date]]</f>
        <v>43757</v>
      </c>
      <c r="C14">
        <v>407116</v>
      </c>
      <c r="D14">
        <v>16</v>
      </c>
      <c r="E14">
        <v>6</v>
      </c>
      <c r="F14">
        <v>6</v>
      </c>
      <c r="G14">
        <v>0</v>
      </c>
    </row>
    <row r="15" spans="1:12">
      <c r="A15" s="72">
        <v>43788</v>
      </c>
      <c r="B15" s="71">
        <f>Table2[[#This Row],[Date]]</f>
        <v>43788</v>
      </c>
      <c r="C15">
        <v>373880</v>
      </c>
      <c r="D15">
        <v>20</v>
      </c>
      <c r="E15">
        <v>4</v>
      </c>
      <c r="F15">
        <v>4</v>
      </c>
      <c r="G15">
        <v>0</v>
      </c>
    </row>
    <row r="16" spans="1:12">
      <c r="A16" s="72">
        <v>43818</v>
      </c>
      <c r="B16" s="71">
        <f>Table2[[#This Row],[Date]]</f>
        <v>43818</v>
      </c>
      <c r="C16">
        <v>405844</v>
      </c>
      <c r="D16">
        <v>20</v>
      </c>
      <c r="E16">
        <v>8</v>
      </c>
      <c r="F16">
        <v>8</v>
      </c>
      <c r="G16">
        <v>0</v>
      </c>
    </row>
    <row r="17" spans="1:12">
      <c r="A17" s="72">
        <v>43849</v>
      </c>
      <c r="B17" s="71">
        <f>Table2[[#This Row],[Date]]</f>
        <v>43849</v>
      </c>
      <c r="C17">
        <v>424460</v>
      </c>
      <c r="D17">
        <v>17</v>
      </c>
      <c r="E17">
        <v>4</v>
      </c>
      <c r="F17">
        <v>4</v>
      </c>
      <c r="G17">
        <v>0</v>
      </c>
    </row>
    <row r="18" spans="1:12">
      <c r="A18" s="72">
        <v>43880</v>
      </c>
      <c r="B18" s="71">
        <f>Table2[[#This Row],[Date]]</f>
        <v>43880</v>
      </c>
      <c r="C18">
        <v>395272</v>
      </c>
      <c r="D18">
        <v>8</v>
      </c>
      <c r="E18">
        <v>1</v>
      </c>
      <c r="F18">
        <v>1</v>
      </c>
      <c r="G18">
        <v>0</v>
      </c>
    </row>
    <row r="19" spans="1:12">
      <c r="A19" s="72">
        <v>43909</v>
      </c>
      <c r="B19" s="71">
        <f>Table2[[#This Row],[Date]]</f>
        <v>43909</v>
      </c>
      <c r="C19">
        <v>404214</v>
      </c>
      <c r="D19">
        <v>18</v>
      </c>
      <c r="E19">
        <v>3</v>
      </c>
      <c r="F19">
        <v>3</v>
      </c>
      <c r="G19">
        <v>0</v>
      </c>
    </row>
    <row r="20" spans="1:12">
      <c r="A20" s="72">
        <v>43940</v>
      </c>
      <c r="B20">
        <f>Table2[[#This Row],[Date]]</f>
        <v>43940</v>
      </c>
      <c r="C20">
        <v>143092</v>
      </c>
      <c r="D20">
        <v>3</v>
      </c>
      <c r="E20">
        <v>0</v>
      </c>
      <c r="F20">
        <v>0</v>
      </c>
      <c r="G20">
        <v>0</v>
      </c>
    </row>
    <row r="21" spans="1:12">
      <c r="A21" s="72">
        <v>43970</v>
      </c>
      <c r="B21">
        <f>Table2[[#This Row],[Date]]</f>
        <v>43970</v>
      </c>
      <c r="C21">
        <v>140430</v>
      </c>
      <c r="D21">
        <v>10</v>
      </c>
      <c r="E21">
        <v>4</v>
      </c>
      <c r="F21">
        <v>4</v>
      </c>
      <c r="G21">
        <v>0</v>
      </c>
    </row>
    <row r="22" spans="1:12">
      <c r="A22" s="72">
        <v>44001</v>
      </c>
      <c r="B22">
        <f>Table2[[#This Row],[Date]]</f>
        <v>44001</v>
      </c>
      <c r="C22">
        <v>162037</v>
      </c>
      <c r="D22">
        <v>8</v>
      </c>
      <c r="E22">
        <v>5</v>
      </c>
      <c r="F22">
        <v>3</v>
      </c>
      <c r="G22">
        <v>0</v>
      </c>
    </row>
    <row r="23" spans="1:12">
      <c r="A23" s="72">
        <v>44031</v>
      </c>
      <c r="B23">
        <f>Table2[[#This Row],[Date]]</f>
        <v>44031</v>
      </c>
      <c r="C23">
        <v>186760</v>
      </c>
      <c r="D23">
        <v>17</v>
      </c>
      <c r="E23">
        <v>6</v>
      </c>
      <c r="F23">
        <v>2</v>
      </c>
      <c r="G23">
        <v>3</v>
      </c>
    </row>
    <row r="24" spans="1:12">
      <c r="A24" s="72">
        <v>44062</v>
      </c>
      <c r="B24">
        <f>Table2[[#This Row],[Date]]</f>
        <v>44062</v>
      </c>
      <c r="C24">
        <v>184337</v>
      </c>
      <c r="D24">
        <v>13</v>
      </c>
      <c r="E24">
        <v>6</v>
      </c>
      <c r="F24">
        <v>5</v>
      </c>
      <c r="G24">
        <v>0</v>
      </c>
    </row>
    <row r="25" spans="1:12">
      <c r="A25" s="72">
        <v>44094</v>
      </c>
      <c r="B25">
        <f>Table2[[#This Row],[Date]]</f>
        <v>44094</v>
      </c>
      <c r="C25" s="74">
        <v>212764</v>
      </c>
      <c r="D25">
        <v>10</v>
      </c>
      <c r="E25">
        <v>2</v>
      </c>
      <c r="F25">
        <v>2</v>
      </c>
      <c r="G25">
        <v>0</v>
      </c>
    </row>
    <row r="26" spans="1:12">
      <c r="A26" s="72">
        <v>44124</v>
      </c>
      <c r="B26">
        <f>Table2[[#This Row],[Date]]</f>
        <v>44124</v>
      </c>
      <c r="C26">
        <v>240310</v>
      </c>
      <c r="D26">
        <v>12</v>
      </c>
      <c r="E26">
        <v>4</v>
      </c>
      <c r="F26">
        <v>3</v>
      </c>
      <c r="G26">
        <v>0</v>
      </c>
    </row>
    <row r="27" spans="1:12">
      <c r="A27" s="72">
        <v>44150</v>
      </c>
      <c r="B27">
        <f>Table2[[#This Row],[Date]]</f>
        <v>44150</v>
      </c>
      <c r="C27">
        <v>218063</v>
      </c>
      <c r="D27">
        <v>23</v>
      </c>
      <c r="E27">
        <v>4</v>
      </c>
      <c r="F27">
        <v>4</v>
      </c>
      <c r="G27">
        <v>0</v>
      </c>
    </row>
    <row r="28" spans="1:12">
      <c r="A28" s="72">
        <v>44180</v>
      </c>
      <c r="B28">
        <f>Table2[[#This Row],[Date]]</f>
        <v>44180</v>
      </c>
      <c r="C28" s="74">
        <v>189026</v>
      </c>
      <c r="D28">
        <v>11</v>
      </c>
      <c r="E28">
        <v>1</v>
      </c>
      <c r="F28">
        <v>1</v>
      </c>
      <c r="G28">
        <v>0</v>
      </c>
      <c r="K28" s="115">
        <v>9637748</v>
      </c>
    </row>
    <row r="29" spans="1:12">
      <c r="A29" s="72">
        <v>44211</v>
      </c>
      <c r="B29">
        <f>Table2[[#This Row],[Date]]</f>
        <v>44211</v>
      </c>
      <c r="C29">
        <v>177688</v>
      </c>
      <c r="D29">
        <v>10</v>
      </c>
      <c r="E29">
        <v>1</v>
      </c>
      <c r="F29">
        <v>1</v>
      </c>
      <c r="G29">
        <v>0</v>
      </c>
      <c r="K29" s="115">
        <v>9815436</v>
      </c>
      <c r="L29" s="74">
        <f>K29-K28</f>
        <v>177688</v>
      </c>
    </row>
    <row r="30" spans="1:12">
      <c r="A30" s="72">
        <v>44242</v>
      </c>
      <c r="B30">
        <f>Table2[[#This Row],[Date]]</f>
        <v>44242</v>
      </c>
      <c r="C30">
        <v>175002</v>
      </c>
      <c r="D30">
        <v>8</v>
      </c>
      <c r="E30">
        <v>1</v>
      </c>
      <c r="F30">
        <v>1</v>
      </c>
      <c r="G30">
        <v>0</v>
      </c>
      <c r="J30" s="115"/>
      <c r="K30" s="115">
        <v>9990438</v>
      </c>
      <c r="L30" s="74">
        <f>K30-K29</f>
        <v>175002</v>
      </c>
    </row>
    <row r="31" spans="1:12">
      <c r="A31" s="72">
        <v>44270</v>
      </c>
      <c r="B31">
        <f>Table2[[#This Row],[Date]]</f>
        <v>44270</v>
      </c>
      <c r="C31">
        <v>185627</v>
      </c>
      <c r="D31">
        <v>8</v>
      </c>
      <c r="E31">
        <v>1</v>
      </c>
      <c r="F31">
        <v>1</v>
      </c>
      <c r="G31">
        <v>0</v>
      </c>
      <c r="K31" s="115">
        <v>10176065</v>
      </c>
      <c r="L31" s="74">
        <f>K31-K30</f>
        <v>185627</v>
      </c>
    </row>
    <row r="32" spans="1:12">
      <c r="A32" s="72">
        <v>44301</v>
      </c>
      <c r="B32">
        <f>Table2[[#This Row],[Date]]</f>
        <v>44301</v>
      </c>
      <c r="C32" s="74">
        <v>181237</v>
      </c>
      <c r="D32">
        <v>23</v>
      </c>
      <c r="E32">
        <v>3</v>
      </c>
      <c r="F32">
        <v>3</v>
      </c>
      <c r="G32">
        <v>0</v>
      </c>
      <c r="K32" s="115">
        <f>10529119-171817</f>
        <v>10357302</v>
      </c>
      <c r="L32" s="74">
        <f t="shared" ref="L32:L36" si="0">K32-K31</f>
        <v>181237</v>
      </c>
    </row>
    <row r="33" spans="1:12">
      <c r="A33" s="72">
        <v>44331</v>
      </c>
      <c r="B33">
        <f>Table2[[#This Row],[Date]]</f>
        <v>44331</v>
      </c>
      <c r="C33" s="74">
        <v>171817</v>
      </c>
      <c r="D33">
        <v>13</v>
      </c>
      <c r="E33">
        <v>1</v>
      </c>
      <c r="F33">
        <v>1</v>
      </c>
      <c r="G33">
        <v>0</v>
      </c>
      <c r="K33" s="115">
        <v>10529119</v>
      </c>
      <c r="L33" s="74">
        <f t="shared" si="0"/>
        <v>171817</v>
      </c>
    </row>
    <row r="34" spans="1:12">
      <c r="A34" s="72">
        <v>44362</v>
      </c>
      <c r="B34">
        <f>Table2[[#This Row],[Date]]</f>
        <v>44362</v>
      </c>
      <c r="C34" s="74">
        <v>193008</v>
      </c>
      <c r="D34">
        <v>8</v>
      </c>
      <c r="E34">
        <v>2</v>
      </c>
      <c r="F34">
        <v>2</v>
      </c>
      <c r="G34">
        <v>0</v>
      </c>
      <c r="K34" s="115">
        <v>10722127</v>
      </c>
      <c r="L34" s="74">
        <f t="shared" si="0"/>
        <v>193008</v>
      </c>
    </row>
    <row r="35" spans="1:12">
      <c r="A35" s="72">
        <v>44392</v>
      </c>
      <c r="B35">
        <f>Table2[[#This Row],[Date]]</f>
        <v>44392</v>
      </c>
      <c r="C35">
        <v>201545</v>
      </c>
      <c r="D35">
        <v>14</v>
      </c>
      <c r="E35">
        <v>3</v>
      </c>
      <c r="F35">
        <v>3</v>
      </c>
      <c r="G35">
        <v>0</v>
      </c>
      <c r="K35" s="115">
        <v>10923672</v>
      </c>
      <c r="L35" s="74">
        <f t="shared" si="0"/>
        <v>201545</v>
      </c>
    </row>
    <row r="36" spans="1:12">
      <c r="A36" s="72">
        <v>44423</v>
      </c>
      <c r="B36">
        <f>Table2[[#This Row],[Date]]</f>
        <v>44423</v>
      </c>
      <c r="C36">
        <v>195781</v>
      </c>
      <c r="D36">
        <v>12</v>
      </c>
      <c r="E36">
        <v>2</v>
      </c>
      <c r="F36">
        <v>2</v>
      </c>
      <c r="G36">
        <v>0</v>
      </c>
      <c r="K36" s="115">
        <v>11119453</v>
      </c>
      <c r="L36" s="74">
        <f t="shared" si="0"/>
        <v>195781</v>
      </c>
    </row>
    <row r="37" spans="1:12">
      <c r="A37" s="72">
        <v>44454</v>
      </c>
      <c r="B37">
        <f>Table2[[#This Row],[Date]]</f>
        <v>44454</v>
      </c>
      <c r="C37">
        <v>195156</v>
      </c>
      <c r="D37">
        <v>17</v>
      </c>
      <c r="E37">
        <v>0</v>
      </c>
      <c r="F37">
        <v>0</v>
      </c>
      <c r="G37">
        <v>0</v>
      </c>
      <c r="K37" s="115">
        <v>11314609</v>
      </c>
      <c r="L37">
        <f t="shared" ref="L37:L46" si="1">K37-K36</f>
        <v>195156</v>
      </c>
    </row>
    <row r="38" spans="1:12">
      <c r="A38" s="72">
        <v>44484</v>
      </c>
      <c r="B38">
        <f>Table2[[#This Row],[Date]]</f>
        <v>44484</v>
      </c>
      <c r="C38">
        <v>200031</v>
      </c>
      <c r="D38">
        <v>3</v>
      </c>
      <c r="E38">
        <v>3</v>
      </c>
      <c r="F38">
        <v>2</v>
      </c>
      <c r="G38">
        <v>0</v>
      </c>
      <c r="K38" s="115">
        <v>11514640</v>
      </c>
      <c r="L38" s="74">
        <f t="shared" si="1"/>
        <v>200031</v>
      </c>
    </row>
    <row r="39" spans="1:12">
      <c r="A39" s="72">
        <v>44515</v>
      </c>
      <c r="B39">
        <f>Table2[[#This Row],[Date]]</f>
        <v>44515</v>
      </c>
      <c r="C39">
        <v>203673</v>
      </c>
      <c r="D39">
        <v>14</v>
      </c>
      <c r="E39">
        <v>2</v>
      </c>
      <c r="F39">
        <v>1</v>
      </c>
      <c r="G39">
        <v>0</v>
      </c>
      <c r="K39" s="115">
        <v>11718313</v>
      </c>
      <c r="L39" s="74">
        <f t="shared" si="1"/>
        <v>203673</v>
      </c>
    </row>
    <row r="40" spans="1:12">
      <c r="A40" s="72">
        <v>44545</v>
      </c>
      <c r="B40">
        <f>Table2[[#This Row],[Date]]</f>
        <v>44545</v>
      </c>
      <c r="C40">
        <v>221088</v>
      </c>
      <c r="D40">
        <v>12</v>
      </c>
      <c r="E40">
        <v>1</v>
      </c>
      <c r="F40">
        <v>1</v>
      </c>
      <c r="G40">
        <v>0</v>
      </c>
      <c r="K40" s="115">
        <v>11939401</v>
      </c>
      <c r="L40" s="74">
        <f t="shared" si="1"/>
        <v>221088</v>
      </c>
    </row>
    <row r="41" spans="1:12">
      <c r="A41" s="72">
        <v>44576</v>
      </c>
      <c r="B41">
        <f>Table2[[#This Row],[Date]]</f>
        <v>44576</v>
      </c>
      <c r="C41">
        <v>219641</v>
      </c>
      <c r="D41">
        <v>12</v>
      </c>
      <c r="E41">
        <v>1</v>
      </c>
      <c r="F41">
        <v>1</v>
      </c>
      <c r="G41">
        <v>0</v>
      </c>
      <c r="K41" s="115">
        <v>12159042</v>
      </c>
      <c r="L41" s="74">
        <f t="shared" si="1"/>
        <v>219641</v>
      </c>
    </row>
    <row r="42" spans="1:12">
      <c r="A42" s="72">
        <v>44607</v>
      </c>
      <c r="B42">
        <f>Table2[[#This Row],[Date]]</f>
        <v>44607</v>
      </c>
      <c r="C42">
        <v>201280</v>
      </c>
      <c r="D42">
        <v>16</v>
      </c>
      <c r="E42">
        <v>3</v>
      </c>
      <c r="F42">
        <v>2</v>
      </c>
      <c r="G42">
        <v>0</v>
      </c>
      <c r="K42" s="115">
        <v>12360322</v>
      </c>
      <c r="L42" s="74">
        <f t="shared" si="1"/>
        <v>201280</v>
      </c>
    </row>
    <row r="43" spans="1:12">
      <c r="A43" s="72">
        <v>44635</v>
      </c>
      <c r="B43">
        <f>Table2[[#This Row],[Date]]</f>
        <v>44635</v>
      </c>
      <c r="C43">
        <v>226152</v>
      </c>
      <c r="D43">
        <v>15</v>
      </c>
      <c r="E43">
        <v>1</v>
      </c>
      <c r="F43">
        <v>0</v>
      </c>
      <c r="G43">
        <v>0</v>
      </c>
      <c r="K43" s="115">
        <v>12586474</v>
      </c>
      <c r="L43" s="74">
        <f t="shared" si="1"/>
        <v>226152</v>
      </c>
    </row>
    <row r="44" spans="1:12">
      <c r="A44" s="72">
        <v>44666</v>
      </c>
      <c r="B44">
        <f>Table2[[#This Row],[Date]]</f>
        <v>44666</v>
      </c>
      <c r="C44">
        <v>215310</v>
      </c>
      <c r="D44">
        <v>14</v>
      </c>
      <c r="E44">
        <v>2</v>
      </c>
      <c r="F44">
        <v>1</v>
      </c>
      <c r="G44">
        <v>0</v>
      </c>
      <c r="K44" s="115">
        <v>12801784</v>
      </c>
      <c r="L44" s="74">
        <f t="shared" si="1"/>
        <v>215310</v>
      </c>
    </row>
    <row r="45" spans="1:12">
      <c r="A45" s="72">
        <v>44696</v>
      </c>
      <c r="B45">
        <f>Table2[[#This Row],[Date]]</f>
        <v>44696</v>
      </c>
      <c r="C45">
        <v>226866</v>
      </c>
      <c r="D45">
        <v>22</v>
      </c>
      <c r="E45">
        <v>6</v>
      </c>
      <c r="F45">
        <v>6</v>
      </c>
      <c r="G45">
        <v>0</v>
      </c>
      <c r="K45" s="115">
        <v>13028650</v>
      </c>
      <c r="L45" s="74">
        <f t="shared" si="1"/>
        <v>226866</v>
      </c>
    </row>
    <row r="46" spans="1:12">
      <c r="A46" s="72">
        <v>44727</v>
      </c>
      <c r="B46">
        <f>Table2[[#This Row],[Date]]</f>
        <v>44727</v>
      </c>
      <c r="C46" s="74">
        <v>207378</v>
      </c>
      <c r="D46">
        <v>15</v>
      </c>
      <c r="E46">
        <v>1</v>
      </c>
      <c r="F46">
        <v>0</v>
      </c>
      <c r="G46">
        <v>0</v>
      </c>
      <c r="K46" s="115">
        <v>13236028</v>
      </c>
      <c r="L46" s="74">
        <f t="shared" si="1"/>
        <v>207378</v>
      </c>
    </row>
    <row r="47" spans="1:12">
      <c r="A47" s="72">
        <v>44757</v>
      </c>
      <c r="B47">
        <f>Table2[[#This Row],[Date]]</f>
        <v>44757</v>
      </c>
      <c r="C47" s="74">
        <v>219363</v>
      </c>
      <c r="D47">
        <v>22</v>
      </c>
      <c r="E47">
        <v>1</v>
      </c>
      <c r="F47">
        <v>1</v>
      </c>
      <c r="G47">
        <v>0</v>
      </c>
      <c r="K47" s="115">
        <v>13455391</v>
      </c>
      <c r="L47" s="74">
        <f t="shared" ref="L47:L80" si="2">K47-K46</f>
        <v>219363</v>
      </c>
    </row>
    <row r="48" spans="1:12">
      <c r="A48" s="72">
        <v>44788</v>
      </c>
      <c r="B48">
        <f>Table2[[#This Row],[Date]]</f>
        <v>44788</v>
      </c>
      <c r="C48">
        <v>215384</v>
      </c>
      <c r="D48">
        <v>25</v>
      </c>
      <c r="E48">
        <v>3</v>
      </c>
      <c r="F48">
        <v>1</v>
      </c>
      <c r="G48">
        <v>0</v>
      </c>
      <c r="K48" s="115">
        <v>13670775</v>
      </c>
      <c r="L48" s="74">
        <f t="shared" si="2"/>
        <v>215384</v>
      </c>
    </row>
    <row r="49" spans="1:12">
      <c r="A49" s="72">
        <v>44819</v>
      </c>
      <c r="B49">
        <f>Table2[[#This Row],[Date]]</f>
        <v>44819</v>
      </c>
      <c r="C49" s="74">
        <v>201527</v>
      </c>
      <c r="D49">
        <v>16</v>
      </c>
      <c r="E49" s="116">
        <v>4</v>
      </c>
      <c r="F49" s="116">
        <v>2</v>
      </c>
      <c r="G49" s="116">
        <v>1</v>
      </c>
      <c r="K49" s="115">
        <v>13872302</v>
      </c>
      <c r="L49" s="74">
        <f t="shared" si="2"/>
        <v>201527</v>
      </c>
    </row>
    <row r="50" spans="1:12">
      <c r="A50" s="72">
        <v>44849</v>
      </c>
      <c r="B50">
        <f>Table2[[#This Row],[Date]]</f>
        <v>44849</v>
      </c>
      <c r="C50" s="74">
        <v>203627</v>
      </c>
      <c r="D50">
        <v>27</v>
      </c>
      <c r="E50">
        <v>4</v>
      </c>
      <c r="F50" s="116">
        <v>3</v>
      </c>
      <c r="G50">
        <v>2</v>
      </c>
      <c r="K50" s="115">
        <v>14075929</v>
      </c>
      <c r="L50" s="74">
        <f t="shared" si="2"/>
        <v>203627</v>
      </c>
    </row>
    <row r="51" spans="1:12">
      <c r="A51" s="72">
        <v>44880</v>
      </c>
      <c r="B51">
        <f>Table2[[#This Row],[Date]]</f>
        <v>44880</v>
      </c>
      <c r="C51" s="74">
        <v>205343</v>
      </c>
      <c r="D51">
        <v>17</v>
      </c>
      <c r="E51">
        <v>5</v>
      </c>
      <c r="F51">
        <v>3</v>
      </c>
      <c r="G51">
        <v>1</v>
      </c>
      <c r="K51" s="115">
        <v>14281272</v>
      </c>
      <c r="L51" s="74">
        <f t="shared" si="2"/>
        <v>205343</v>
      </c>
    </row>
    <row r="52" spans="1:12">
      <c r="A52" s="72">
        <v>44910</v>
      </c>
      <c r="B52">
        <f>Table2[[#This Row],[Date]]</f>
        <v>44910</v>
      </c>
      <c r="C52" s="74">
        <v>318673</v>
      </c>
      <c r="D52">
        <v>5</v>
      </c>
      <c r="E52">
        <v>2</v>
      </c>
      <c r="F52">
        <v>2</v>
      </c>
      <c r="G52">
        <v>0</v>
      </c>
      <c r="K52" s="115">
        <v>14599945</v>
      </c>
      <c r="L52" s="74">
        <f t="shared" si="2"/>
        <v>318673</v>
      </c>
    </row>
    <row r="53" spans="1:12">
      <c r="A53" s="72">
        <v>44941</v>
      </c>
      <c r="B53">
        <f>Table2[[#This Row],[Date]]</f>
        <v>44941</v>
      </c>
      <c r="C53" s="74">
        <v>113051</v>
      </c>
      <c r="D53">
        <v>15</v>
      </c>
      <c r="E53">
        <v>2</v>
      </c>
      <c r="F53">
        <v>0</v>
      </c>
      <c r="G53">
        <v>0</v>
      </c>
      <c r="K53" s="115">
        <v>14712996</v>
      </c>
      <c r="L53" s="74">
        <f t="shared" si="2"/>
        <v>113051</v>
      </c>
    </row>
    <row r="54" spans="1:12">
      <c r="A54" s="72">
        <v>44972</v>
      </c>
      <c r="B54">
        <f>Table2[[#This Row],[Date]]</f>
        <v>44972</v>
      </c>
      <c r="C54" s="74">
        <v>197341</v>
      </c>
      <c r="D54">
        <v>16</v>
      </c>
      <c r="E54">
        <v>1</v>
      </c>
      <c r="F54">
        <v>1</v>
      </c>
      <c r="G54">
        <v>0</v>
      </c>
      <c r="K54" s="115">
        <v>14910337</v>
      </c>
      <c r="L54" s="74">
        <f t="shared" si="2"/>
        <v>197341</v>
      </c>
    </row>
    <row r="55" spans="1:12">
      <c r="A55" s="72">
        <v>45008</v>
      </c>
      <c r="B55">
        <f>Table2[[#This Row],[Date]]</f>
        <v>45008</v>
      </c>
      <c r="C55" s="74">
        <v>154112</v>
      </c>
      <c r="D55">
        <v>8</v>
      </c>
      <c r="E55">
        <v>1</v>
      </c>
      <c r="F55">
        <v>1</v>
      </c>
      <c r="G55">
        <v>0</v>
      </c>
      <c r="K55" s="115">
        <v>15064449</v>
      </c>
      <c r="L55" s="74">
        <f t="shared" si="2"/>
        <v>154112</v>
      </c>
    </row>
    <row r="56" spans="1:12">
      <c r="A56" s="72">
        <v>45031</v>
      </c>
      <c r="B56">
        <f>Table2[[#This Row],[Date]]</f>
        <v>45031</v>
      </c>
      <c r="C56" s="74">
        <v>258072</v>
      </c>
      <c r="D56">
        <v>23</v>
      </c>
      <c r="E56">
        <v>6</v>
      </c>
      <c r="F56">
        <v>4</v>
      </c>
      <c r="G56">
        <v>0</v>
      </c>
      <c r="K56" s="115">
        <v>15322521</v>
      </c>
      <c r="L56" s="74">
        <f t="shared" si="2"/>
        <v>258072</v>
      </c>
    </row>
    <row r="57" spans="1:12">
      <c r="A57" s="72">
        <v>45061</v>
      </c>
      <c r="B57">
        <f>Table2[[#This Row],[Date]]</f>
        <v>45061</v>
      </c>
      <c r="C57">
        <v>203354</v>
      </c>
      <c r="D57">
        <v>15</v>
      </c>
      <c r="E57">
        <v>1</v>
      </c>
      <c r="F57">
        <v>1</v>
      </c>
      <c r="G57">
        <v>0</v>
      </c>
      <c r="K57" s="115">
        <v>15525875</v>
      </c>
      <c r="L57" s="74">
        <f t="shared" si="2"/>
        <v>203354</v>
      </c>
    </row>
    <row r="58" spans="1:12">
      <c r="A58" s="72">
        <v>45092</v>
      </c>
      <c r="B58">
        <f>Table2[[#This Row],[Date]]</f>
        <v>45092</v>
      </c>
      <c r="C58">
        <v>197390</v>
      </c>
      <c r="D58">
        <v>5</v>
      </c>
      <c r="E58">
        <v>2</v>
      </c>
      <c r="F58">
        <v>2</v>
      </c>
      <c r="G58">
        <v>0</v>
      </c>
      <c r="K58" s="115">
        <v>15723265</v>
      </c>
      <c r="L58" s="74">
        <f t="shared" si="2"/>
        <v>197390</v>
      </c>
    </row>
    <row r="59" spans="1:12">
      <c r="A59" s="72">
        <v>45122</v>
      </c>
      <c r="B59">
        <f>Table2[[#This Row],[Date]]</f>
        <v>45122</v>
      </c>
      <c r="C59">
        <v>165464</v>
      </c>
      <c r="D59">
        <v>16</v>
      </c>
      <c r="E59">
        <v>2</v>
      </c>
      <c r="F59">
        <v>1</v>
      </c>
      <c r="G59">
        <v>0</v>
      </c>
      <c r="K59" s="115">
        <v>15888729</v>
      </c>
      <c r="L59" s="74">
        <f t="shared" si="2"/>
        <v>165464</v>
      </c>
    </row>
    <row r="60" spans="1:12">
      <c r="A60" s="72">
        <v>45153</v>
      </c>
      <c r="B60">
        <f>Table2[[#This Row],[Date]]</f>
        <v>45153</v>
      </c>
      <c r="C60" s="74">
        <v>171694</v>
      </c>
      <c r="D60">
        <v>19</v>
      </c>
      <c r="E60">
        <v>3</v>
      </c>
      <c r="F60">
        <v>0</v>
      </c>
      <c r="G60">
        <v>0</v>
      </c>
      <c r="K60" s="115">
        <v>16060423</v>
      </c>
      <c r="L60" s="74">
        <f t="shared" si="2"/>
        <v>171694</v>
      </c>
    </row>
    <row r="61" spans="1:12">
      <c r="A61" s="72">
        <v>45184</v>
      </c>
      <c r="B61">
        <f>Table2[[#This Row],[Date]]</f>
        <v>45184</v>
      </c>
      <c r="C61" s="74">
        <v>187051</v>
      </c>
      <c r="D61">
        <v>11</v>
      </c>
      <c r="E61">
        <v>1</v>
      </c>
      <c r="F61">
        <v>1</v>
      </c>
      <c r="G61">
        <v>0</v>
      </c>
      <c r="K61" s="115">
        <v>16247474</v>
      </c>
      <c r="L61" s="74">
        <f t="shared" si="2"/>
        <v>187051</v>
      </c>
    </row>
    <row r="62" spans="1:12">
      <c r="A62" s="72">
        <v>45214</v>
      </c>
      <c r="B62">
        <f>Table2[[#This Row],[Date]]</f>
        <v>45214</v>
      </c>
      <c r="C62" s="74">
        <v>200441</v>
      </c>
      <c r="D62">
        <v>12</v>
      </c>
      <c r="E62">
        <v>3</v>
      </c>
      <c r="F62">
        <v>0</v>
      </c>
      <c r="G62">
        <v>0</v>
      </c>
      <c r="K62" s="124">
        <v>16447915</v>
      </c>
      <c r="L62" s="74">
        <f t="shared" si="2"/>
        <v>200441</v>
      </c>
    </row>
    <row r="63" spans="1:12">
      <c r="A63" s="72">
        <v>45245</v>
      </c>
      <c r="B63">
        <f>Table2[[#This Row],[Date]]</f>
        <v>45245</v>
      </c>
      <c r="C63" s="74">
        <v>189293</v>
      </c>
      <c r="D63">
        <v>7</v>
      </c>
      <c r="E63">
        <v>4</v>
      </c>
      <c r="F63">
        <v>2</v>
      </c>
      <c r="G63">
        <v>0</v>
      </c>
      <c r="K63" s="124">
        <v>16637208</v>
      </c>
      <c r="L63" s="74">
        <f t="shared" si="2"/>
        <v>189293</v>
      </c>
    </row>
    <row r="64" spans="1:12">
      <c r="L64" s="74">
        <f t="shared" si="2"/>
        <v>-16637208</v>
      </c>
    </row>
    <row r="65" spans="12:12">
      <c r="L65" s="74">
        <f t="shared" si="2"/>
        <v>0</v>
      </c>
    </row>
    <row r="66" spans="12:12">
      <c r="L66" s="74">
        <f t="shared" si="2"/>
        <v>0</v>
      </c>
    </row>
    <row r="67" spans="12:12">
      <c r="L67" s="74">
        <f t="shared" si="2"/>
        <v>0</v>
      </c>
    </row>
    <row r="68" spans="12:12">
      <c r="L68" s="74">
        <f t="shared" si="2"/>
        <v>0</v>
      </c>
    </row>
    <row r="69" spans="12:12">
      <c r="L69" s="74">
        <f t="shared" si="2"/>
        <v>0</v>
      </c>
    </row>
    <row r="70" spans="12:12">
      <c r="L70" s="74">
        <f t="shared" si="2"/>
        <v>0</v>
      </c>
    </row>
    <row r="71" spans="12:12">
      <c r="L71" s="74">
        <f t="shared" si="2"/>
        <v>0</v>
      </c>
    </row>
    <row r="72" spans="12:12">
      <c r="L72" s="74">
        <f t="shared" si="2"/>
        <v>0</v>
      </c>
    </row>
    <row r="73" spans="12:12">
      <c r="L73" s="74">
        <f t="shared" si="2"/>
        <v>0</v>
      </c>
    </row>
    <row r="74" spans="12:12">
      <c r="L74" s="74">
        <f t="shared" si="2"/>
        <v>0</v>
      </c>
    </row>
    <row r="75" spans="12:12">
      <c r="L75" s="74">
        <f t="shared" si="2"/>
        <v>0</v>
      </c>
    </row>
    <row r="76" spans="12:12">
      <c r="L76" s="74">
        <f t="shared" si="2"/>
        <v>0</v>
      </c>
    </row>
    <row r="77" spans="12:12">
      <c r="L77" s="74">
        <f t="shared" si="2"/>
        <v>0</v>
      </c>
    </row>
    <row r="78" spans="12:12">
      <c r="L78" s="74">
        <f t="shared" si="2"/>
        <v>0</v>
      </c>
    </row>
    <row r="79" spans="12:12">
      <c r="L79" s="74">
        <f t="shared" si="2"/>
        <v>0</v>
      </c>
    </row>
    <row r="80" spans="12:12">
      <c r="L80" s="74">
        <f t="shared" si="2"/>
        <v>0</v>
      </c>
    </row>
  </sheetData>
  <pageMargins left="0.7" right="0.7" top="0.75" bottom="0.75" header="0.3" footer="0.3"/>
  <pageSetup orientation="portrait" verticalDpi="0" r:id="rId1"/>
  <ignoredErrors>
    <ignoredError xmlns:x16r3="http://schemas.microsoft.com/office/spreadsheetml/2018/08/main" sqref="B5:B19" x16r3:misleadingForma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d5c194a6-f36c-4a3e-b208-33e10899f3cc" ContentTypeId="0x0101" PreviousValue="false" LastSyncTimeStamp="2021-01-07T19:48:45.14Z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_x0020_Type1 xmlns="6f141923-f574-4c87-b7d5-3b982d687dd2" xsi:nil="true"/>
    <SharedWithUsers xmlns="3f621709-c636-4186-b472-314dc466a4a0">
      <UserInfo>
        <DisplayName>John E. Barrett</DisplayName>
        <AccountId>55</AccountId>
        <AccountType/>
      </UserInfo>
      <UserInfo>
        <DisplayName>Adam E. Carmasine</DisplayName>
        <AccountId>196</AccountId>
        <AccountType/>
      </UserInfo>
      <UserInfo>
        <DisplayName>Jim Beach</DisplayName>
        <AccountId>250</AccountId>
        <AccountType/>
      </UserInfo>
      <UserInfo>
        <DisplayName>David Fullerton</DisplayName>
        <AccountId>14</AccountId>
        <AccountType/>
      </UserInfo>
      <UserInfo>
        <DisplayName>Lyle C. Hutnick</DisplayName>
        <AccountId>17</AccountId>
        <AccountType/>
      </UserInfo>
      <UserInfo>
        <DisplayName>Themelis Soulounias</DisplayName>
        <AccountId>198</AccountId>
        <AccountType/>
      </UserInfo>
      <UserInfo>
        <DisplayName>Jerome F. McNeill</DisplayName>
        <AccountId>636</AccountId>
        <AccountType/>
      </UserInfo>
      <UserInfo>
        <DisplayName>John Rink</DisplayName>
        <AccountId>25</AccountId>
        <AccountType/>
      </UserInfo>
      <UserInfo>
        <DisplayName>Robert T. Iwanaga</DisplayName>
        <AccountId>553</AccountId>
        <AccountType/>
      </UserInfo>
    </SharedWithUsers>
    <TaxCatchAll xmlns="3f621709-c636-4186-b472-314dc466a4a0" xsi:nil="true"/>
    <lcf76f155ced4ddcb4097134ff3c332f xmlns="758cc267-2404-494c-b34a-ab9566c45456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1EE529D02394469FC90BDF0C0F3D19" ma:contentTypeVersion="15" ma:contentTypeDescription="Create a new document." ma:contentTypeScope="" ma:versionID="a49d47b5c45eb1652d92eb6c5060f67a">
  <xsd:schema xmlns:xsd="http://www.w3.org/2001/XMLSchema" xmlns:xs="http://www.w3.org/2001/XMLSchema" xmlns:p="http://schemas.microsoft.com/office/2006/metadata/properties" xmlns:ns2="6f141923-f574-4c87-b7d5-3b982d687dd2" xmlns:ns3="758cc267-2404-494c-b34a-ab9566c45456" xmlns:ns4="3f621709-c636-4186-b472-314dc466a4a0" targetNamespace="http://schemas.microsoft.com/office/2006/metadata/properties" ma:root="true" ma:fieldsID="fd91a14f881559bfbc8ca205fc4cd185" ns2:_="" ns3:_="" ns4:_="">
    <xsd:import namespace="6f141923-f574-4c87-b7d5-3b982d687dd2"/>
    <xsd:import namespace="758cc267-2404-494c-b34a-ab9566c45456"/>
    <xsd:import namespace="3f621709-c636-4186-b472-314dc466a4a0"/>
    <xsd:element name="properties">
      <xsd:complexType>
        <xsd:sequence>
          <xsd:element name="documentManagement">
            <xsd:complexType>
              <xsd:all>
                <xsd:element ref="ns2:Record_x0020_Type1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41923-f574-4c87-b7d5-3b982d687dd2" elementFormDefault="qualified">
    <xsd:import namespace="http://schemas.microsoft.com/office/2006/documentManagement/types"/>
    <xsd:import namespace="http://schemas.microsoft.com/office/infopath/2007/PartnerControls"/>
    <xsd:element name="Record_x0020_Type1" ma:index="8" nillable="true" ma:displayName="Record Type" ma:default="" ma:format="Dropdown" ma:internalName="Record_x0020_Type1">
      <xsd:simpleType>
        <xsd:restriction base="dms:Choice">
          <xsd:enumeration value="Audit"/>
          <xsd:enumeration value="Legal"/>
          <xsd:enumeration value="Tax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cc267-2404-494c-b34a-ab9566c454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5c194a6-f36c-4a3e-b208-33e10899f3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21709-c636-4186-b472-314dc466a4a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c92b8fe-3cef-4764-b6da-ca115773b2ee}" ma:internalName="TaxCatchAll" ma:showField="CatchAllData" ma:web="3f621709-c636-4186-b472-314dc466a4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6B062D-0172-426C-96B5-880380D6F600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D847890-2DD1-45D4-A961-9354DBC9C1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73EB31-2F7D-498F-8DC9-18D7D1AFF202}">
  <ds:schemaRefs>
    <ds:schemaRef ds:uri="http://schemas.microsoft.com/office/2006/metadata/properties"/>
    <ds:schemaRef ds:uri="http://schemas.microsoft.com/office/infopath/2007/PartnerControls"/>
    <ds:schemaRef ds:uri="6f141923-f574-4c87-b7d5-3b982d687dd2"/>
    <ds:schemaRef ds:uri="3f621709-c636-4186-b472-314dc466a4a0"/>
    <ds:schemaRef ds:uri="758cc267-2404-494c-b34a-ab9566c45456"/>
  </ds:schemaRefs>
</ds:datastoreItem>
</file>

<file path=customXml/itemProps4.xml><?xml version="1.0" encoding="utf-8"?>
<ds:datastoreItem xmlns:ds="http://schemas.openxmlformats.org/officeDocument/2006/customXml" ds:itemID="{9828CAF9-F04F-4254-A04F-2CAF10F50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141923-f574-4c87-b7d5-3b982d687dd2"/>
    <ds:schemaRef ds:uri="758cc267-2404-494c-b34a-ab9566c45456"/>
    <ds:schemaRef ds:uri="3f621709-c636-4186-b472-314dc466a4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Dashboard</vt:lpstr>
      <vt:lpstr>Rolling Pivot</vt:lpstr>
      <vt:lpstr>NTD Annual</vt:lpstr>
      <vt:lpstr>Monthly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Themelis Soulounias</dc:creator>
  <cp:keywords/>
  <dc:description/>
  <cp:lastModifiedBy>gamer</cp:lastModifiedBy>
  <cp:revision/>
  <dcterms:created xsi:type="dcterms:W3CDTF">2020-02-13T19:29:24Z</dcterms:created>
  <dcterms:modified xsi:type="dcterms:W3CDTF">2023-12-12T23:57:29Z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0x010100E31EE529D02394469FC90BDF0C0F3D19</vt:lpwstr>
  </property>
  <property fmtid="{D5CDD505-2E9C-101B-9397-08002B2CF9AE}" pid="3" name="SharedWithUsers">
    <vt:lpwstr>55;#John E. Barrett;#196;#Adam E. Carmasine;#250;#Jim Beach;#14;#David Fullerton;#17;#Lyle C. Hutnick;#198;#Themelis Soulounias</vt:lpwstr>
  </property>
  <property fmtid="{D5CDD505-2E9C-101B-9397-08002B2CF9AE}" pid="4" name="MediaServiceImageTags">
    <vt:lpwstr/>
  </property>
</Properties>
</file>