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M:\Road_Maintenance\Various Schemes\2026 27\RMP Carriageway\R6016 - Clepington Road\Design &amp; Reports\"/>
    </mc:Choice>
  </mc:AlternateContent>
  <xr:revisionPtr revIDLastSave="0" documentId="13_ncr:1_{CB1B384F-E5F3-4DDA-B9CC-B2D8872C3580}" xr6:coauthVersionLast="47" xr6:coauthVersionMax="47" xr10:uidLastSave="{00000000-0000-0000-0000-000000000000}"/>
  <bookViews>
    <workbookView xWindow="28680" yWindow="-120" windowWidth="29040" windowHeight="15720" tabRatio="816" firstSheet="11" activeTab="29" xr2:uid="{00000000-000D-0000-FFFF-FFFF00000000}"/>
  </bookViews>
  <sheets>
    <sheet name="Series 100 Design" sheetId="26" state="veryHidden" r:id="rId1"/>
    <sheet name="Series 100 Final" sheetId="71" state="veryHidden" r:id="rId2"/>
    <sheet name="Series 100 Input" sheetId="72" r:id="rId3"/>
    <sheet name="Series 200 Design" sheetId="27" state="veryHidden" r:id="rId4"/>
    <sheet name="Series 200 Final" sheetId="74" state="veryHidden" r:id="rId5"/>
    <sheet name="Series 200 Input" sheetId="73" r:id="rId6"/>
    <sheet name="Series 300 Design" sheetId="28" state="veryHidden" r:id="rId7"/>
    <sheet name="Series 300 Final" sheetId="77" state="veryHidden" r:id="rId8"/>
    <sheet name="Series 300 Input" sheetId="76" r:id="rId9"/>
    <sheet name="Series 400 Design" sheetId="29" state="veryHidden" r:id="rId10"/>
    <sheet name="Series 400 Final" sheetId="78" state="veryHidden" r:id="rId11"/>
    <sheet name="Series 400 Input" sheetId="79" r:id="rId12"/>
    <sheet name="Series 500 Design" sheetId="30" state="veryHidden" r:id="rId13"/>
    <sheet name="Series 500 Final" sheetId="81" state="veryHidden" r:id="rId14"/>
    <sheet name="Series 500 Input" sheetId="80" r:id="rId15"/>
    <sheet name="Series 600 Design" sheetId="31" state="veryHidden" r:id="rId16"/>
    <sheet name="Series 600 Final" sheetId="82" state="veryHidden" r:id="rId17"/>
    <sheet name="Series 600 Input" sheetId="83" r:id="rId18"/>
    <sheet name="Series 700 Design" sheetId="61" state="veryHidden" r:id="rId19"/>
    <sheet name="Series 700 Final" sheetId="86" state="veryHidden" r:id="rId20"/>
    <sheet name="Series 700 Input" sheetId="85" r:id="rId21"/>
    <sheet name="Series 1100 Design" sheetId="24" state="veryHidden" r:id="rId22"/>
    <sheet name="Series 1100 Final" sheetId="89" state="veryHidden" r:id="rId23"/>
    <sheet name="Series 1100 Input" sheetId="88" r:id="rId24"/>
    <sheet name="Series 1200 Design" sheetId="66" state="veryHidden" r:id="rId25"/>
    <sheet name="Series 1200 Final" sheetId="91" state="veryHidden" r:id="rId26"/>
    <sheet name="Series 1200 Input" sheetId="90" r:id="rId27"/>
    <sheet name="Series 2700 Design" sheetId="11" state="veryHidden" r:id="rId28"/>
    <sheet name="Series 2700 Final" sheetId="70" state="veryHidden" r:id="rId29"/>
    <sheet name="Series 2700 Input" sheetId="69" r:id="rId30"/>
    <sheet name="Series 3000 Design" sheetId="65" state="veryHidden" r:id="rId31"/>
    <sheet name="Series 3000 Final" sheetId="93" state="veryHidden" r:id="rId32"/>
    <sheet name="Series 3000 Input" sheetId="92" r:id="rId33"/>
    <sheet name="Sheet2" sheetId="101" r:id="rId34"/>
    <sheet name="Series 6400 Design" sheetId="34" state="veryHidden" r:id="rId35"/>
    <sheet name="Series 6400 Final" sheetId="94" state="veryHidden" r:id="rId36"/>
    <sheet name="Series 6400 Input" sheetId="95" r:id="rId37"/>
    <sheet name="Summary Design" sheetId="63" state="veryHidden" r:id="rId38"/>
    <sheet name="Summary Final" sheetId="97" state="veryHidden" r:id="rId39"/>
    <sheet name="Summary" sheetId="99" r:id="rId40"/>
    <sheet name="Area Calcs" sheetId="102" r:id="rId41"/>
    <sheet name="AVERAGE RATES Design" sheetId="67" state="veryHidden" r:id="rId42"/>
    <sheet name="AVERAGE RATES Final" sheetId="98" state="veryHidden" r:id="rId43"/>
    <sheet name="Do's &amp; Dont's" sheetId="68" state="veryHidden" r:id="rId44"/>
  </sheets>
  <definedNames>
    <definedName name="_xlnm.Print_Area" localSheetId="21">'Series 1100 Design'!$A$1:$AB$848</definedName>
    <definedName name="_xlnm.Print_Area" localSheetId="22">'Series 1100 Final'!$A$1:$AB$848</definedName>
    <definedName name="_xlnm.Print_Area" localSheetId="23">'Series 1100 Input'!$A$1:$L$848</definedName>
    <definedName name="_xlnm.Print_Area" localSheetId="27">'Series 2700 Design'!$A$1:$AB$521</definedName>
    <definedName name="_xlnm.Print_Area" localSheetId="28">'Series 2700 Final'!$A$1:$AB$521</definedName>
    <definedName name="_xlnm.Print_Area" localSheetId="15">'Series 600 Design'!$A$1:$AB$159</definedName>
    <definedName name="_xlnm.Print_Area" localSheetId="16">'Series 600 Final'!$A$1:$AB$159</definedName>
    <definedName name="_xlnm.Print_Area" localSheetId="17">'Series 600 Input'!$A$1:$H$159</definedName>
    <definedName name="_xlnm.Print_Area" localSheetId="18">'Series 700 Design'!$A$1:$AB$483</definedName>
    <definedName name="_xlnm.Print_Area" localSheetId="19">'Series 700 Final'!$A$1:$AB$483</definedName>
    <definedName name="_xlnm.Print_Area" localSheetId="20">'Series 700 Input'!$A$1:$H$483</definedName>
    <definedName name="_xlnm.Print_Area" localSheetId="39">Summary!$A$1:$G$34</definedName>
    <definedName name="_xlnm.Print_Area" localSheetId="37">'Summary Design'!$A$1:$J$33</definedName>
    <definedName name="_xlnm.Print_Area" localSheetId="38">'Summary Final'!$A$1:$J$33</definedName>
    <definedName name="_xlnm.Print_Titles" localSheetId="0">'Series 100 Design'!$1:$4</definedName>
    <definedName name="_xlnm.Print_Titles" localSheetId="1">'Series 100 Final'!$1:$4</definedName>
    <definedName name="_xlnm.Print_Titles" localSheetId="2">'Series 100 Input'!$1:$4</definedName>
    <definedName name="_xlnm.Print_Titles" localSheetId="3">'Series 200 Design'!$1:$3</definedName>
    <definedName name="_xlnm.Print_Titles" localSheetId="4">'Series 200 Final'!$1:$3</definedName>
    <definedName name="_xlnm.Print_Titles" localSheetId="5">'Series 200 Input'!$1:$3</definedName>
    <definedName name="_xlnm.Print_Titles" localSheetId="27">'Series 2700 Design'!$3:$5</definedName>
    <definedName name="_xlnm.Print_Titles" localSheetId="28">'Series 2700 Final'!$3:$5</definedName>
    <definedName name="_xlnm.Print_Titles" localSheetId="12">'Series 500 Design'!$1:$4</definedName>
    <definedName name="_xlnm.Print_Titles" localSheetId="13">'Series 500 Final'!$1:$4</definedName>
    <definedName name="_xlnm.Print_Titles" localSheetId="14">'Series 500 Input'!$1:$4</definedName>
    <definedName name="_xlnm.Print_Titles" localSheetId="15">'Series 600 Design'!$3:$5</definedName>
    <definedName name="_xlnm.Print_Titles" localSheetId="16">'Series 600 Final'!$3:$5</definedName>
    <definedName name="_xlnm.Print_Titles" localSheetId="17">'Series 600 Input'!$3:$5</definedName>
    <definedName name="_xlnm.Print_Titles" localSheetId="18">'Series 700 Design'!$3:$5</definedName>
    <definedName name="_xlnm.Print_Titles" localSheetId="19">'Series 700 Final'!$3:$5</definedName>
    <definedName name="_xlnm.Print_Titles" localSheetId="20">'Series 700 Input'!$3:$5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102" l="1"/>
  <c r="G24" i="99" l="1"/>
  <c r="G25" i="99"/>
  <c r="E26" i="97" s="1"/>
  <c r="G26" i="99"/>
  <c r="E27" i="97" s="1"/>
  <c r="AB36" i="93" s="1"/>
  <c r="E27" i="63"/>
  <c r="E26" i="63"/>
  <c r="G21" i="99"/>
  <c r="E21" i="99"/>
  <c r="J22" i="97"/>
  <c r="I22" i="97"/>
  <c r="H22" i="97"/>
  <c r="G22" i="97"/>
  <c r="F22" i="97"/>
  <c r="E22" i="97"/>
  <c r="G20" i="99" s="1"/>
  <c r="I20" i="97"/>
  <c r="G20" i="97"/>
  <c r="F20" i="97"/>
  <c r="E20" i="97"/>
  <c r="I19" i="97"/>
  <c r="G19" i="97"/>
  <c r="F19" i="97"/>
  <c r="E19" i="97"/>
  <c r="J20" i="97"/>
  <c r="H20" i="97"/>
  <c r="J19" i="97"/>
  <c r="H19" i="97"/>
  <c r="G18" i="99"/>
  <c r="G17" i="99"/>
  <c r="E6" i="99"/>
  <c r="E5" i="99"/>
  <c r="E18" i="99"/>
  <c r="E17" i="99"/>
  <c r="C75" i="77"/>
  <c r="C70" i="77"/>
  <c r="C69" i="77"/>
  <c r="C67" i="77"/>
  <c r="C65" i="77"/>
  <c r="C63" i="77"/>
  <c r="C61" i="77"/>
  <c r="C59" i="77"/>
  <c r="C57" i="77"/>
  <c r="C55" i="77"/>
  <c r="C53" i="77"/>
  <c r="C51" i="77"/>
  <c r="C49" i="77"/>
  <c r="C47" i="77"/>
  <c r="C41" i="77"/>
  <c r="C39" i="77"/>
  <c r="C35" i="77"/>
  <c r="C33" i="77"/>
  <c r="C31" i="77"/>
  <c r="C29" i="77"/>
  <c r="C28" i="77"/>
  <c r="C27" i="77"/>
  <c r="C25" i="77"/>
  <c r="C23" i="77"/>
  <c r="C21" i="77"/>
  <c r="C19" i="77"/>
  <c r="C17" i="77"/>
  <c r="C15" i="77"/>
  <c r="C13" i="77"/>
  <c r="C11" i="77"/>
  <c r="J22" i="63"/>
  <c r="I22" i="63"/>
  <c r="H22" i="63"/>
  <c r="G22" i="63"/>
  <c r="F22" i="63"/>
  <c r="E22" i="63"/>
  <c r="E20" i="99" s="1"/>
  <c r="J438" i="26"/>
  <c r="N434" i="26"/>
  <c r="L434" i="26"/>
  <c r="J434" i="26"/>
  <c r="F434" i="26"/>
  <c r="F430" i="26"/>
  <c r="P428" i="26"/>
  <c r="J428" i="26"/>
  <c r="P426" i="26"/>
  <c r="L426" i="26"/>
  <c r="J426" i="26"/>
  <c r="H426" i="26"/>
  <c r="L422" i="26"/>
  <c r="P400" i="26"/>
  <c r="N400" i="26"/>
  <c r="L400" i="26"/>
  <c r="F400" i="26"/>
  <c r="P396" i="26"/>
  <c r="L396" i="26"/>
  <c r="P392" i="26"/>
  <c r="L392" i="26"/>
  <c r="J392" i="26"/>
  <c r="H392" i="26"/>
  <c r="F392" i="26"/>
  <c r="N384" i="26"/>
  <c r="P368" i="26"/>
  <c r="N368" i="26"/>
  <c r="L368" i="26"/>
  <c r="J368" i="26"/>
  <c r="F368" i="26"/>
  <c r="N364" i="26"/>
  <c r="L364" i="26"/>
  <c r="J364" i="26"/>
  <c r="P362" i="26"/>
  <c r="L362" i="26"/>
  <c r="J362" i="26"/>
  <c r="J358" i="26"/>
  <c r="L350" i="26"/>
  <c r="J348" i="26"/>
  <c r="P342" i="26"/>
  <c r="N342" i="26"/>
  <c r="L342" i="26"/>
  <c r="J342" i="26"/>
  <c r="F342" i="26"/>
  <c r="P336" i="26"/>
  <c r="L336" i="26"/>
  <c r="J336" i="26"/>
  <c r="H336" i="26"/>
  <c r="F336" i="26"/>
  <c r="F314" i="26"/>
  <c r="P312" i="26"/>
  <c r="N312" i="26"/>
  <c r="L312" i="26"/>
  <c r="J312" i="26"/>
  <c r="F312" i="26"/>
  <c r="P304" i="26"/>
  <c r="N304" i="26"/>
  <c r="L304" i="26"/>
  <c r="J304" i="26"/>
  <c r="P302" i="26"/>
  <c r="P284" i="26"/>
  <c r="N284" i="26"/>
  <c r="L284" i="26"/>
  <c r="J284" i="26"/>
  <c r="L276" i="26"/>
  <c r="J276" i="26"/>
  <c r="H274" i="26"/>
  <c r="F274" i="26"/>
  <c r="P272" i="26"/>
  <c r="J272" i="26"/>
  <c r="F256" i="26"/>
  <c r="N254" i="26"/>
  <c r="J254" i="26"/>
  <c r="H254" i="26"/>
  <c r="H250" i="26"/>
  <c r="P248" i="26"/>
  <c r="J248" i="26"/>
  <c r="H248" i="26"/>
  <c r="P246" i="26"/>
  <c r="L244" i="26"/>
  <c r="J244" i="26"/>
  <c r="P228" i="26"/>
  <c r="N228" i="26"/>
  <c r="J228" i="26"/>
  <c r="H228" i="26"/>
  <c r="N226" i="26"/>
  <c r="J222" i="26"/>
  <c r="H222" i="26"/>
  <c r="F222" i="26"/>
  <c r="P196" i="26"/>
  <c r="L196" i="26"/>
  <c r="J196" i="26"/>
  <c r="H196" i="26"/>
  <c r="F196" i="26"/>
  <c r="L194" i="26"/>
  <c r="H194" i="26"/>
  <c r="F186" i="26"/>
  <c r="L178" i="26"/>
  <c r="H178" i="26"/>
  <c r="F178" i="26"/>
  <c r="P164" i="26"/>
  <c r="L164" i="26"/>
  <c r="J164" i="26"/>
  <c r="H164" i="26"/>
  <c r="F164" i="26"/>
  <c r="F156" i="26"/>
  <c r="P152" i="26"/>
  <c r="N152" i="26"/>
  <c r="F150" i="26"/>
  <c r="L134" i="26"/>
  <c r="P130" i="26"/>
  <c r="N130" i="26"/>
  <c r="J130" i="26"/>
  <c r="H130" i="26"/>
  <c r="F130" i="26"/>
  <c r="H126" i="26"/>
  <c r="F126" i="26"/>
  <c r="P124" i="26"/>
  <c r="J124" i="26"/>
  <c r="H124" i="26"/>
  <c r="H122" i="26"/>
  <c r="F122" i="26"/>
  <c r="N118" i="26"/>
  <c r="P96" i="26"/>
  <c r="N96" i="26"/>
  <c r="L96" i="26"/>
  <c r="H96" i="26"/>
  <c r="F96" i="26"/>
  <c r="L92" i="26"/>
  <c r="P90" i="26"/>
  <c r="N90" i="26"/>
  <c r="L88" i="26"/>
  <c r="H88" i="26"/>
  <c r="F74" i="26"/>
  <c r="H72" i="26"/>
  <c r="H58" i="26"/>
  <c r="H56" i="26"/>
  <c r="H54" i="26"/>
  <c r="F54" i="26"/>
  <c r="P34" i="26"/>
  <c r="N34" i="26"/>
  <c r="L34" i="26"/>
  <c r="J34" i="26"/>
  <c r="H34" i="26"/>
  <c r="F34" i="26"/>
  <c r="C438" i="71"/>
  <c r="P438" i="71" s="1"/>
  <c r="C436" i="71"/>
  <c r="C434" i="71"/>
  <c r="C430" i="71"/>
  <c r="C428" i="71"/>
  <c r="N428" i="71" s="1"/>
  <c r="C426" i="71"/>
  <c r="P426" i="71" s="1"/>
  <c r="C422" i="71"/>
  <c r="C420" i="71"/>
  <c r="C418" i="71"/>
  <c r="F418" i="71" s="1"/>
  <c r="J418" i="72" s="1"/>
  <c r="C412" i="71"/>
  <c r="C410" i="71"/>
  <c r="C408" i="71"/>
  <c r="F408" i="71" s="1"/>
  <c r="J408" i="72" s="1"/>
  <c r="C404" i="71"/>
  <c r="C402" i="71"/>
  <c r="C400" i="71"/>
  <c r="C396" i="71"/>
  <c r="C394" i="71"/>
  <c r="H394" i="71" s="1"/>
  <c r="C392" i="71"/>
  <c r="C384" i="71"/>
  <c r="J384" i="71" s="1"/>
  <c r="C382" i="71"/>
  <c r="C380" i="71"/>
  <c r="C378" i="71"/>
  <c r="C376" i="71"/>
  <c r="C374" i="71"/>
  <c r="C372" i="71"/>
  <c r="N372" i="71" s="1"/>
  <c r="C370" i="71"/>
  <c r="C368" i="71"/>
  <c r="F368" i="71" s="1"/>
  <c r="J368" i="72" s="1"/>
  <c r="C366" i="71"/>
  <c r="C364" i="71"/>
  <c r="C362" i="71"/>
  <c r="C358" i="71"/>
  <c r="C356" i="71"/>
  <c r="C354" i="71"/>
  <c r="P354" i="71" s="1"/>
  <c r="C352" i="71"/>
  <c r="H352" i="71" s="1"/>
  <c r="C350" i="71"/>
  <c r="C348" i="71"/>
  <c r="H348" i="71" s="1"/>
  <c r="C346" i="71"/>
  <c r="C344" i="71"/>
  <c r="C342" i="71"/>
  <c r="C340" i="71"/>
  <c r="C338" i="71"/>
  <c r="C336" i="71"/>
  <c r="P336" i="71" s="1"/>
  <c r="C332" i="71"/>
  <c r="C330" i="71"/>
  <c r="P330" i="71" s="1"/>
  <c r="C328" i="71"/>
  <c r="N328" i="71" s="1"/>
  <c r="C324" i="71"/>
  <c r="C322" i="71"/>
  <c r="C320" i="71"/>
  <c r="C316" i="71"/>
  <c r="J316" i="71" s="1"/>
  <c r="C314" i="71"/>
  <c r="C312" i="71"/>
  <c r="F312" i="71" s="1"/>
  <c r="J312" i="72" s="1"/>
  <c r="C306" i="71"/>
  <c r="C304" i="71"/>
  <c r="N304" i="71" s="1"/>
  <c r="C302" i="71"/>
  <c r="C300" i="71"/>
  <c r="C298" i="71"/>
  <c r="C296" i="71"/>
  <c r="C294" i="71"/>
  <c r="C292" i="71"/>
  <c r="C290" i="71"/>
  <c r="C288" i="71"/>
  <c r="C286" i="71"/>
  <c r="N286" i="71" s="1"/>
  <c r="C284" i="71"/>
  <c r="F284" i="71" s="1"/>
  <c r="J284" i="72" s="1"/>
  <c r="C278" i="71"/>
  <c r="C276" i="71"/>
  <c r="C274" i="71"/>
  <c r="C272" i="71"/>
  <c r="C270" i="71"/>
  <c r="C268" i="71"/>
  <c r="L268" i="71" s="1"/>
  <c r="C266" i="71"/>
  <c r="C264" i="71"/>
  <c r="C262" i="71"/>
  <c r="H262" i="71" s="1"/>
  <c r="C260" i="71"/>
  <c r="C256" i="71"/>
  <c r="C254" i="71"/>
  <c r="L254" i="71" s="1"/>
  <c r="C252" i="71"/>
  <c r="C250" i="71"/>
  <c r="C248" i="71"/>
  <c r="P248" i="71" s="1"/>
  <c r="C246" i="71"/>
  <c r="F246" i="71" s="1"/>
  <c r="J246" i="72" s="1"/>
  <c r="C244" i="71"/>
  <c r="C242" i="71"/>
  <c r="P242" i="71" s="1"/>
  <c r="C238" i="71"/>
  <c r="C236" i="71"/>
  <c r="C234" i="71"/>
  <c r="C232" i="71"/>
  <c r="H232" i="71" s="1"/>
  <c r="C230" i="71"/>
  <c r="P230" i="71" s="1"/>
  <c r="C228" i="71"/>
  <c r="C226" i="71"/>
  <c r="C224" i="71"/>
  <c r="L224" i="71" s="1"/>
  <c r="C222" i="71"/>
  <c r="C220" i="71"/>
  <c r="J220" i="71" s="1"/>
  <c r="C218" i="71"/>
  <c r="C214" i="71"/>
  <c r="N214" i="71" s="1"/>
  <c r="C212" i="71"/>
  <c r="C210" i="71"/>
  <c r="C206" i="71"/>
  <c r="H206" i="71" s="1"/>
  <c r="C204" i="71"/>
  <c r="H204" i="71" s="1"/>
  <c r="C202" i="71"/>
  <c r="C196" i="71"/>
  <c r="C194" i="71"/>
  <c r="C192" i="71"/>
  <c r="N192" i="71" s="1"/>
  <c r="C188" i="71"/>
  <c r="C186" i="71"/>
  <c r="N186" i="71" s="1"/>
  <c r="C184" i="71"/>
  <c r="C180" i="71"/>
  <c r="C178" i="71"/>
  <c r="F178" i="71" s="1"/>
  <c r="J178" i="72" s="1"/>
  <c r="C176" i="71"/>
  <c r="C170" i="71"/>
  <c r="C168" i="71"/>
  <c r="C166" i="71"/>
  <c r="P166" i="71" s="1"/>
  <c r="C164" i="71"/>
  <c r="F164" i="71" s="1"/>
  <c r="J164" i="72" s="1"/>
  <c r="C160" i="71"/>
  <c r="C158" i="71"/>
  <c r="C156" i="71"/>
  <c r="C152" i="71"/>
  <c r="J152" i="71" s="1"/>
  <c r="C150" i="71"/>
  <c r="C148" i="71"/>
  <c r="P148" i="71" s="1"/>
  <c r="C142" i="71"/>
  <c r="C140" i="71"/>
  <c r="C138" i="71"/>
  <c r="C134" i="71"/>
  <c r="H134" i="71" s="1"/>
  <c r="C132" i="71"/>
  <c r="C130" i="71"/>
  <c r="P130" i="71" s="1"/>
  <c r="C126" i="71"/>
  <c r="C124" i="71"/>
  <c r="P124" i="71" s="1"/>
  <c r="C122" i="71"/>
  <c r="P122" i="71" s="1"/>
  <c r="C118" i="71"/>
  <c r="C116" i="71"/>
  <c r="P116" i="71" s="1"/>
  <c r="C114" i="71"/>
  <c r="C110" i="71"/>
  <c r="C108" i="71"/>
  <c r="H108" i="71" s="1"/>
  <c r="C106" i="71"/>
  <c r="N106" i="71" s="1"/>
  <c r="C100" i="71"/>
  <c r="C98" i="71"/>
  <c r="H98" i="71" s="1"/>
  <c r="C96" i="71"/>
  <c r="J96" i="71" s="1"/>
  <c r="C92" i="71"/>
  <c r="C90" i="71"/>
  <c r="C88" i="71"/>
  <c r="C82" i="71"/>
  <c r="F82" i="71" s="1"/>
  <c r="J82" i="72" s="1"/>
  <c r="C80" i="71"/>
  <c r="C78" i="71"/>
  <c r="N78" i="71" s="1"/>
  <c r="C74" i="71"/>
  <c r="P74" i="71" s="1"/>
  <c r="C72" i="71"/>
  <c r="F72" i="71" s="1"/>
  <c r="J72" i="72" s="1"/>
  <c r="C70" i="71"/>
  <c r="C66" i="71"/>
  <c r="J66" i="71" s="1"/>
  <c r="C64" i="71"/>
  <c r="L64" i="71" s="1"/>
  <c r="C62" i="71"/>
  <c r="L62" i="71" s="1"/>
  <c r="C58" i="71"/>
  <c r="C56" i="71"/>
  <c r="L56" i="71" s="1"/>
  <c r="C54" i="71"/>
  <c r="C52" i="71"/>
  <c r="N52" i="71" s="1"/>
  <c r="C50" i="71"/>
  <c r="L50" i="71" s="1"/>
  <c r="C48" i="71"/>
  <c r="C46" i="71"/>
  <c r="C44" i="71"/>
  <c r="C40" i="71"/>
  <c r="C38" i="71"/>
  <c r="N38" i="71" s="1"/>
  <c r="C36" i="71"/>
  <c r="C34" i="71"/>
  <c r="C32" i="71"/>
  <c r="C30" i="71"/>
  <c r="P30" i="71" s="1"/>
  <c r="C24" i="71"/>
  <c r="L24" i="71" s="1"/>
  <c r="C22" i="71"/>
  <c r="C18" i="71"/>
  <c r="L18" i="71" s="1"/>
  <c r="C16" i="71"/>
  <c r="C14" i="71"/>
  <c r="C12" i="71"/>
  <c r="C10" i="71"/>
  <c r="C8" i="71"/>
  <c r="F8" i="71" s="1"/>
  <c r="J8" i="72" s="1"/>
  <c r="C438" i="26"/>
  <c r="H438" i="26" s="1"/>
  <c r="C436" i="26"/>
  <c r="C434" i="26"/>
  <c r="H434" i="26" s="1"/>
  <c r="C430" i="26"/>
  <c r="C428" i="26"/>
  <c r="L428" i="26" s="1"/>
  <c r="C426" i="26"/>
  <c r="C422" i="26"/>
  <c r="J422" i="26" s="1"/>
  <c r="C420" i="26"/>
  <c r="C418" i="26"/>
  <c r="C412" i="26"/>
  <c r="C410" i="26"/>
  <c r="C408" i="26"/>
  <c r="C404" i="26"/>
  <c r="L404" i="26" s="1"/>
  <c r="C402" i="26"/>
  <c r="C400" i="26"/>
  <c r="H400" i="26" s="1"/>
  <c r="C396" i="26"/>
  <c r="J396" i="26" s="1"/>
  <c r="C394" i="26"/>
  <c r="C392" i="26"/>
  <c r="N392" i="26" s="1"/>
  <c r="C384" i="26"/>
  <c r="P384" i="26" s="1"/>
  <c r="C382" i="26"/>
  <c r="C380" i="26"/>
  <c r="C378" i="26"/>
  <c r="C376" i="26"/>
  <c r="C374" i="26"/>
  <c r="C372" i="26"/>
  <c r="H372" i="26" s="1"/>
  <c r="C370" i="26"/>
  <c r="F370" i="26" s="1"/>
  <c r="C368" i="26"/>
  <c r="H368" i="26" s="1"/>
  <c r="C366" i="26"/>
  <c r="J366" i="26" s="1"/>
  <c r="C364" i="26"/>
  <c r="P364" i="26" s="1"/>
  <c r="C362" i="26"/>
  <c r="C358" i="26"/>
  <c r="C356" i="26"/>
  <c r="N356" i="26" s="1"/>
  <c r="C354" i="26"/>
  <c r="C352" i="26"/>
  <c r="C350" i="26"/>
  <c r="C348" i="26"/>
  <c r="C346" i="26"/>
  <c r="C344" i="26"/>
  <c r="C342" i="26"/>
  <c r="H342" i="26" s="1"/>
  <c r="C340" i="26"/>
  <c r="C338" i="26"/>
  <c r="C336" i="26"/>
  <c r="N336" i="26" s="1"/>
  <c r="C332" i="26"/>
  <c r="P332" i="26" s="1"/>
  <c r="C330" i="26"/>
  <c r="C328" i="26"/>
  <c r="C324" i="26"/>
  <c r="C322" i="26"/>
  <c r="C320" i="26"/>
  <c r="H320" i="26" s="1"/>
  <c r="C316" i="26"/>
  <c r="C314" i="26"/>
  <c r="C312" i="26"/>
  <c r="H312" i="26" s="1"/>
  <c r="C306" i="26"/>
  <c r="C304" i="26"/>
  <c r="C302" i="26"/>
  <c r="C300" i="26"/>
  <c r="C298" i="26"/>
  <c r="J298" i="26" s="1"/>
  <c r="C296" i="26"/>
  <c r="C294" i="26"/>
  <c r="C292" i="26"/>
  <c r="C290" i="26"/>
  <c r="C288" i="26"/>
  <c r="L288" i="26" s="1"/>
  <c r="C286" i="26"/>
  <c r="C284" i="26"/>
  <c r="H284" i="26" s="1"/>
  <c r="C278" i="26"/>
  <c r="C276" i="26"/>
  <c r="N276" i="26" s="1"/>
  <c r="C274" i="26"/>
  <c r="C272" i="26"/>
  <c r="C270" i="26"/>
  <c r="N270" i="26" s="1"/>
  <c r="C268" i="26"/>
  <c r="J268" i="26" s="1"/>
  <c r="C266" i="26"/>
  <c r="N266" i="26" s="1"/>
  <c r="C264" i="26"/>
  <c r="L264" i="26" s="1"/>
  <c r="C262" i="26"/>
  <c r="H262" i="26" s="1"/>
  <c r="C260" i="26"/>
  <c r="J260" i="26" s="1"/>
  <c r="C256" i="26"/>
  <c r="C254" i="26"/>
  <c r="L254" i="26" s="1"/>
  <c r="C252" i="26"/>
  <c r="C250" i="26"/>
  <c r="P250" i="26" s="1"/>
  <c r="C248" i="26"/>
  <c r="F248" i="26" s="1"/>
  <c r="C246" i="26"/>
  <c r="C244" i="26"/>
  <c r="C242" i="26"/>
  <c r="C238" i="26"/>
  <c r="N238" i="26" s="1"/>
  <c r="C236" i="26"/>
  <c r="C234" i="26"/>
  <c r="C232" i="26"/>
  <c r="C230" i="26"/>
  <c r="C228" i="26"/>
  <c r="L228" i="26" s="1"/>
  <c r="C226" i="26"/>
  <c r="P226" i="26" s="1"/>
  <c r="C224" i="26"/>
  <c r="C222" i="26"/>
  <c r="P222" i="26" s="1"/>
  <c r="C220" i="26"/>
  <c r="H220" i="26" s="1"/>
  <c r="C218" i="26"/>
  <c r="C214" i="26"/>
  <c r="C212" i="26"/>
  <c r="J212" i="26" s="1"/>
  <c r="C210" i="26"/>
  <c r="P210" i="26" s="1"/>
  <c r="C206" i="26"/>
  <c r="C204" i="26"/>
  <c r="C202" i="26"/>
  <c r="C196" i="26"/>
  <c r="N196" i="26" s="1"/>
  <c r="C194" i="26"/>
  <c r="C192" i="26"/>
  <c r="C188" i="26"/>
  <c r="L188" i="26" s="1"/>
  <c r="C186" i="26"/>
  <c r="P186" i="26" s="1"/>
  <c r="C184" i="26"/>
  <c r="C180" i="26"/>
  <c r="C178" i="26"/>
  <c r="C176" i="26"/>
  <c r="P176" i="26" s="1"/>
  <c r="C170" i="26"/>
  <c r="L170" i="26" s="1"/>
  <c r="C168" i="26"/>
  <c r="F168" i="26" s="1"/>
  <c r="C166" i="26"/>
  <c r="C164" i="26"/>
  <c r="N164" i="26" s="1"/>
  <c r="C160" i="26"/>
  <c r="C158" i="26"/>
  <c r="F158" i="26" s="1"/>
  <c r="C156" i="26"/>
  <c r="L156" i="26" s="1"/>
  <c r="C152" i="26"/>
  <c r="C150" i="26"/>
  <c r="C148" i="26"/>
  <c r="C142" i="26"/>
  <c r="F142" i="26" s="1"/>
  <c r="C140" i="26"/>
  <c r="P140" i="26" s="1"/>
  <c r="C138" i="26"/>
  <c r="C134" i="26"/>
  <c r="C132" i="26"/>
  <c r="C130" i="26"/>
  <c r="L130" i="26" s="1"/>
  <c r="C126" i="26"/>
  <c r="L126" i="26" s="1"/>
  <c r="C124" i="26"/>
  <c r="F124" i="26" s="1"/>
  <c r="C122" i="26"/>
  <c r="C118" i="26"/>
  <c r="C116" i="26"/>
  <c r="C114" i="26"/>
  <c r="C110" i="26"/>
  <c r="C108" i="26"/>
  <c r="C106" i="26"/>
  <c r="N106" i="26" s="1"/>
  <c r="C100" i="26"/>
  <c r="N100" i="26" s="1"/>
  <c r="C98" i="26"/>
  <c r="C96" i="26"/>
  <c r="J96" i="26" s="1"/>
  <c r="C92" i="26"/>
  <c r="C90" i="26"/>
  <c r="C88" i="26"/>
  <c r="F88" i="26" s="1"/>
  <c r="C82" i="26"/>
  <c r="J82" i="26" s="1"/>
  <c r="C80" i="26"/>
  <c r="L80" i="26" s="1"/>
  <c r="C78" i="26"/>
  <c r="C74" i="26"/>
  <c r="C72" i="26"/>
  <c r="L72" i="26" s="1"/>
  <c r="C70" i="26"/>
  <c r="N70" i="26" s="1"/>
  <c r="C66" i="26"/>
  <c r="J66" i="26" s="1"/>
  <c r="C64" i="26"/>
  <c r="J64" i="26" s="1"/>
  <c r="C62" i="26"/>
  <c r="J62" i="26" s="1"/>
  <c r="C58" i="26"/>
  <c r="F58" i="26" s="1"/>
  <c r="C56" i="26"/>
  <c r="L56" i="26" s="1"/>
  <c r="C54" i="26"/>
  <c r="C52" i="26"/>
  <c r="L52" i="26" s="1"/>
  <c r="C50" i="26"/>
  <c r="P50" i="26" s="1"/>
  <c r="C48" i="26"/>
  <c r="J48" i="26" s="1"/>
  <c r="C46" i="26"/>
  <c r="N46" i="26" s="1"/>
  <c r="C44" i="26"/>
  <c r="J44" i="26" s="1"/>
  <c r="C40" i="26"/>
  <c r="N40" i="26" s="1"/>
  <c r="C38" i="26"/>
  <c r="C36" i="26"/>
  <c r="C34" i="26"/>
  <c r="C32" i="26"/>
  <c r="L32" i="26" s="1"/>
  <c r="C30" i="26"/>
  <c r="C24" i="26"/>
  <c r="L24" i="26" s="1"/>
  <c r="C22" i="26"/>
  <c r="J22" i="26" s="1"/>
  <c r="C18" i="26"/>
  <c r="H18" i="26" s="1"/>
  <c r="C16" i="26"/>
  <c r="C14" i="26"/>
  <c r="H14" i="26" s="1"/>
  <c r="C12" i="26"/>
  <c r="J12" i="26" s="1"/>
  <c r="C10" i="26"/>
  <c r="N10" i="26" s="1"/>
  <c r="C8" i="26"/>
  <c r="P8" i="26" s="1"/>
  <c r="C19" i="94"/>
  <c r="C17" i="94"/>
  <c r="C15" i="94"/>
  <c r="C13" i="94"/>
  <c r="C11" i="94"/>
  <c r="E8" i="94"/>
  <c r="G8" i="94" s="1"/>
  <c r="E8" i="34"/>
  <c r="I8" i="34" s="1"/>
  <c r="C15" i="34"/>
  <c r="C19" i="34"/>
  <c r="C17" i="34"/>
  <c r="C13" i="34"/>
  <c r="C11" i="34"/>
  <c r="L35" i="92"/>
  <c r="L33" i="92"/>
  <c r="L31" i="92"/>
  <c r="L27" i="92"/>
  <c r="L25" i="92"/>
  <c r="L23" i="92"/>
  <c r="L21" i="92"/>
  <c r="L19" i="92"/>
  <c r="L17" i="92"/>
  <c r="L13" i="92"/>
  <c r="C33" i="93"/>
  <c r="C31" i="93"/>
  <c r="AB31" i="93" s="1"/>
  <c r="C27" i="93"/>
  <c r="AB27" i="93" s="1"/>
  <c r="C25" i="93"/>
  <c r="C23" i="93"/>
  <c r="C21" i="93"/>
  <c r="X21" i="93" s="1"/>
  <c r="C19" i="93"/>
  <c r="C17" i="93"/>
  <c r="C13" i="93"/>
  <c r="C11" i="93"/>
  <c r="L11" i="93" s="1"/>
  <c r="P33" i="93"/>
  <c r="T33" i="93"/>
  <c r="P31" i="93"/>
  <c r="X31" i="93"/>
  <c r="X27" i="93"/>
  <c r="P27" i="93"/>
  <c r="L27" i="93"/>
  <c r="T27" i="93"/>
  <c r="X25" i="93"/>
  <c r="P23" i="93"/>
  <c r="T23" i="93"/>
  <c r="AB21" i="93"/>
  <c r="P21" i="93"/>
  <c r="L21" i="93"/>
  <c r="AB19" i="93"/>
  <c r="X19" i="93"/>
  <c r="P19" i="93"/>
  <c r="L19" i="93"/>
  <c r="H19" i="93"/>
  <c r="T19" i="93"/>
  <c r="X17" i="93"/>
  <c r="P13" i="93"/>
  <c r="T13" i="93"/>
  <c r="AB11" i="93"/>
  <c r="H35" i="92"/>
  <c r="H31" i="92"/>
  <c r="H27" i="92"/>
  <c r="H25" i="92"/>
  <c r="H23" i="92"/>
  <c r="H21" i="92"/>
  <c r="H19" i="92"/>
  <c r="H17" i="92"/>
  <c r="C33" i="65"/>
  <c r="X33" i="65" s="1"/>
  <c r="C31" i="65"/>
  <c r="C27" i="65"/>
  <c r="C25" i="65"/>
  <c r="T25" i="65" s="1"/>
  <c r="C23" i="65"/>
  <c r="C21" i="65"/>
  <c r="C19" i="65"/>
  <c r="C17" i="65"/>
  <c r="X17" i="65" s="1"/>
  <c r="C13" i="65"/>
  <c r="T13" i="65" s="1"/>
  <c r="P31" i="65"/>
  <c r="X23" i="65"/>
  <c r="AB21" i="65"/>
  <c r="AB27" i="65"/>
  <c r="AB19" i="65"/>
  <c r="C11" i="65"/>
  <c r="L11" i="65" s="1"/>
  <c r="X31" i="65"/>
  <c r="T31" i="65"/>
  <c r="H31" i="65"/>
  <c r="P27" i="65"/>
  <c r="AB23" i="65"/>
  <c r="L23" i="65"/>
  <c r="T21" i="65"/>
  <c r="P21" i="65"/>
  <c r="X19" i="65"/>
  <c r="P19" i="65"/>
  <c r="H19" i="65"/>
  <c r="AB17" i="65"/>
  <c r="L17" i="65"/>
  <c r="X11" i="65"/>
  <c r="L770" i="90"/>
  <c r="L768" i="90"/>
  <c r="L766" i="90"/>
  <c r="L764" i="90"/>
  <c r="L760" i="90"/>
  <c r="L756" i="90"/>
  <c r="L754" i="90"/>
  <c r="L750" i="90"/>
  <c r="L748" i="90"/>
  <c r="L746" i="90"/>
  <c r="L744" i="90"/>
  <c r="L742" i="90"/>
  <c r="L740" i="90"/>
  <c r="L734" i="90"/>
  <c r="L732" i="90"/>
  <c r="L730" i="90"/>
  <c r="L728" i="90"/>
  <c r="L726" i="90"/>
  <c r="L724" i="90"/>
  <c r="L722" i="90"/>
  <c r="L720" i="90"/>
  <c r="L718" i="90"/>
  <c r="L714" i="90"/>
  <c r="L712" i="90"/>
  <c r="L710" i="90"/>
  <c r="L708" i="90"/>
  <c r="L706" i="90"/>
  <c r="L704" i="90"/>
  <c r="L702" i="90"/>
  <c r="L700" i="90"/>
  <c r="L698" i="90"/>
  <c r="L696" i="90"/>
  <c r="L694" i="90"/>
  <c r="L692" i="90"/>
  <c r="L688" i="90"/>
  <c r="L686" i="90"/>
  <c r="L684" i="90"/>
  <c r="L682" i="90"/>
  <c r="L680" i="90"/>
  <c r="L678" i="90"/>
  <c r="L676" i="90"/>
  <c r="L674" i="90"/>
  <c r="L672" i="90"/>
  <c r="L668" i="90"/>
  <c r="L666" i="90"/>
  <c r="L664" i="90"/>
  <c r="L662" i="90"/>
  <c r="L660" i="90"/>
  <c r="L658" i="90"/>
  <c r="L656" i="90"/>
  <c r="L654" i="90"/>
  <c r="L652" i="90"/>
  <c r="L650" i="90"/>
  <c r="L648" i="90"/>
  <c r="L646" i="90"/>
  <c r="L644" i="90"/>
  <c r="L642" i="90"/>
  <c r="L640" i="90"/>
  <c r="L638" i="90"/>
  <c r="L636" i="90"/>
  <c r="L634" i="90"/>
  <c r="L632" i="90"/>
  <c r="L630" i="90"/>
  <c r="L628" i="90"/>
  <c r="L626" i="90"/>
  <c r="L624" i="90"/>
  <c r="L622" i="90"/>
  <c r="L620" i="90"/>
  <c r="L618" i="90"/>
  <c r="L616" i="90"/>
  <c r="L614" i="90"/>
  <c r="L612" i="90"/>
  <c r="L610" i="90"/>
  <c r="L608" i="90"/>
  <c r="L606" i="90"/>
  <c r="L604" i="90"/>
  <c r="L602" i="90"/>
  <c r="L600" i="90"/>
  <c r="L598" i="90"/>
  <c r="L596" i="90"/>
  <c r="L594" i="90"/>
  <c r="L592" i="90"/>
  <c r="L590" i="90"/>
  <c r="L588" i="90"/>
  <c r="L586" i="90"/>
  <c r="L584" i="90"/>
  <c r="L582" i="90"/>
  <c r="L580" i="90"/>
  <c r="L578" i="90"/>
  <c r="L576" i="90"/>
  <c r="L574" i="90"/>
  <c r="L570" i="90"/>
  <c r="L568" i="90"/>
  <c r="L566" i="90"/>
  <c r="L564" i="90"/>
  <c r="L560" i="90"/>
  <c r="L558" i="90"/>
  <c r="L556" i="90"/>
  <c r="L554" i="90"/>
  <c r="L550" i="90"/>
  <c r="L548" i="90"/>
  <c r="L546" i="90"/>
  <c r="L544" i="90"/>
  <c r="L542" i="90"/>
  <c r="L540" i="90"/>
  <c r="L538" i="90"/>
  <c r="L536" i="90"/>
  <c r="L534" i="90"/>
  <c r="L530" i="90"/>
  <c r="L528" i="90"/>
  <c r="L526" i="90"/>
  <c r="L524" i="90"/>
  <c r="L522" i="90"/>
  <c r="L520" i="90"/>
  <c r="L518" i="90"/>
  <c r="L516" i="90"/>
  <c r="L512" i="90"/>
  <c r="L510" i="90"/>
  <c r="L508" i="90"/>
  <c r="L506" i="90"/>
  <c r="L504" i="90"/>
  <c r="L502" i="90"/>
  <c r="L500" i="90"/>
  <c r="L498" i="90"/>
  <c r="L496" i="90"/>
  <c r="L494" i="90"/>
  <c r="L492" i="90"/>
  <c r="L490" i="90"/>
  <c r="L488" i="90"/>
  <c r="L486" i="90"/>
  <c r="L484" i="90"/>
  <c r="L482" i="90"/>
  <c r="L480" i="90"/>
  <c r="L478" i="90"/>
  <c r="L476" i="90"/>
  <c r="L474" i="90"/>
  <c r="L470" i="90"/>
  <c r="L468" i="90"/>
  <c r="L466" i="90"/>
  <c r="L464" i="90"/>
  <c r="L462" i="90"/>
  <c r="L460" i="90"/>
  <c r="L458" i="90"/>
  <c r="L454" i="90"/>
  <c r="L452" i="90"/>
  <c r="L450" i="90"/>
  <c r="L448" i="90"/>
  <c r="L446" i="90"/>
  <c r="L444" i="90"/>
  <c r="L442" i="90"/>
  <c r="L440" i="90"/>
  <c r="L438" i="90"/>
  <c r="L436" i="90"/>
  <c r="L434" i="90"/>
  <c r="L432" i="90"/>
  <c r="L430" i="90"/>
  <c r="L428" i="90"/>
  <c r="L426" i="90"/>
  <c r="L424" i="90"/>
  <c r="L422" i="90"/>
  <c r="L420" i="90"/>
  <c r="L418" i="90"/>
  <c r="L416" i="90"/>
  <c r="L414" i="90"/>
  <c r="L412" i="90"/>
  <c r="L410" i="90"/>
  <c r="L408" i="90"/>
  <c r="L406" i="90"/>
  <c r="L404" i="90"/>
  <c r="L402" i="90"/>
  <c r="L400" i="90"/>
  <c r="L398" i="90"/>
  <c r="L396" i="90"/>
  <c r="L394" i="90"/>
  <c r="L392" i="90"/>
  <c r="L390" i="90"/>
  <c r="L388" i="90"/>
  <c r="L386" i="90"/>
  <c r="L384" i="90"/>
  <c r="L382" i="90"/>
  <c r="L380" i="90"/>
  <c r="L378" i="90"/>
  <c r="L376" i="90"/>
  <c r="L374" i="90"/>
  <c r="L372" i="90"/>
  <c r="L370" i="90"/>
  <c r="L368" i="90"/>
  <c r="L366" i="90"/>
  <c r="L364" i="90"/>
  <c r="L362" i="90"/>
  <c r="L360" i="90"/>
  <c r="L354" i="90"/>
  <c r="L352" i="90"/>
  <c r="L350" i="90"/>
  <c r="L348" i="90"/>
  <c r="L346" i="90"/>
  <c r="L344" i="90"/>
  <c r="L342" i="90"/>
  <c r="L340" i="90"/>
  <c r="L338" i="90"/>
  <c r="L336" i="90"/>
  <c r="L334" i="90"/>
  <c r="L332" i="90"/>
  <c r="L330" i="90"/>
  <c r="L328" i="90"/>
  <c r="L324" i="90"/>
  <c r="L322" i="90"/>
  <c r="L320" i="90"/>
  <c r="L318" i="90"/>
  <c r="L316" i="90"/>
  <c r="L314" i="90"/>
  <c r="L312" i="90"/>
  <c r="L310" i="90"/>
  <c r="L308" i="90"/>
  <c r="L306" i="90"/>
  <c r="L304" i="90"/>
  <c r="L296" i="90"/>
  <c r="L294" i="90"/>
  <c r="L292" i="90"/>
  <c r="L290" i="90"/>
  <c r="L288" i="90"/>
  <c r="L286" i="90"/>
  <c r="L284" i="90"/>
  <c r="L282" i="90"/>
  <c r="L280" i="90"/>
  <c r="L278" i="90"/>
  <c r="L276" i="90"/>
  <c r="L274" i="90"/>
  <c r="L270" i="90"/>
  <c r="L268" i="90"/>
  <c r="L266" i="90"/>
  <c r="L264" i="90"/>
  <c r="L262" i="90"/>
  <c r="L260" i="90"/>
  <c r="L256" i="90"/>
  <c r="L254" i="90"/>
  <c r="L252" i="90"/>
  <c r="L250" i="90"/>
  <c r="L248" i="90"/>
  <c r="L246" i="90"/>
  <c r="L242" i="90"/>
  <c r="L240" i="90"/>
  <c r="L238" i="90"/>
  <c r="L236" i="90"/>
  <c r="L234" i="90"/>
  <c r="L232" i="90"/>
  <c r="L228" i="90"/>
  <c r="L226" i="90"/>
  <c r="L224" i="90"/>
  <c r="L222" i="90"/>
  <c r="L220" i="90"/>
  <c r="L218" i="90"/>
  <c r="L214" i="90"/>
  <c r="L212" i="90"/>
  <c r="L210" i="90"/>
  <c r="L208" i="90"/>
  <c r="L206" i="90"/>
  <c r="L204" i="90"/>
  <c r="L200" i="90"/>
  <c r="L198" i="90"/>
  <c r="L196" i="90"/>
  <c r="L194" i="90"/>
  <c r="L192" i="90"/>
  <c r="L190" i="90"/>
  <c r="L184" i="90"/>
  <c r="L182" i="90"/>
  <c r="L180" i="90"/>
  <c r="L178" i="90"/>
  <c r="L176" i="90"/>
  <c r="L174" i="90"/>
  <c r="L172" i="90"/>
  <c r="L170" i="90"/>
  <c r="L168" i="90"/>
  <c r="L166" i="90"/>
  <c r="L164" i="90"/>
  <c r="L162" i="90"/>
  <c r="L158" i="90"/>
  <c r="L156" i="90"/>
  <c r="L154" i="90"/>
  <c r="L152" i="90"/>
  <c r="L150" i="90"/>
  <c r="L148" i="90"/>
  <c r="L146" i="90"/>
  <c r="L144" i="90"/>
  <c r="L142" i="90"/>
  <c r="L140" i="90"/>
  <c r="L138" i="90"/>
  <c r="L136" i="90"/>
  <c r="L132" i="90"/>
  <c r="L130" i="90"/>
  <c r="L128" i="90"/>
  <c r="L126" i="90"/>
  <c r="L124" i="90"/>
  <c r="L122" i="90"/>
  <c r="L120" i="90"/>
  <c r="L118" i="90"/>
  <c r="L116" i="90"/>
  <c r="L114" i="90"/>
  <c r="L112" i="90"/>
  <c r="L110" i="90"/>
  <c r="L106" i="90"/>
  <c r="L104" i="90"/>
  <c r="L102" i="90"/>
  <c r="L100" i="90"/>
  <c r="L98" i="90"/>
  <c r="L96" i="90"/>
  <c r="L94" i="90"/>
  <c r="L92" i="90"/>
  <c r="L90" i="90"/>
  <c r="L86" i="90"/>
  <c r="L84" i="90"/>
  <c r="L82" i="90"/>
  <c r="L80" i="90"/>
  <c r="L78" i="90"/>
  <c r="L76" i="90"/>
  <c r="L74" i="90"/>
  <c r="L72" i="90"/>
  <c r="L70" i="90"/>
  <c r="L66" i="90"/>
  <c r="L64" i="90"/>
  <c r="L62" i="90"/>
  <c r="L60" i="90"/>
  <c r="L58" i="90"/>
  <c r="L56" i="90"/>
  <c r="L54" i="90"/>
  <c r="L52" i="90"/>
  <c r="L50" i="90"/>
  <c r="L46" i="90"/>
  <c r="L44" i="90"/>
  <c r="L42" i="90"/>
  <c r="L40" i="90"/>
  <c r="L38" i="90"/>
  <c r="L36" i="90"/>
  <c r="L34" i="90"/>
  <c r="L30" i="90"/>
  <c r="L28" i="90"/>
  <c r="L26" i="90"/>
  <c r="L13" i="90"/>
  <c r="H770" i="90"/>
  <c r="H768" i="90"/>
  <c r="H766" i="90"/>
  <c r="H764" i="90"/>
  <c r="H760" i="90"/>
  <c r="H756" i="90"/>
  <c r="H754" i="90"/>
  <c r="H750" i="90"/>
  <c r="H748" i="90"/>
  <c r="H746" i="90"/>
  <c r="H744" i="90"/>
  <c r="H742" i="90"/>
  <c r="H740" i="90"/>
  <c r="H734" i="90"/>
  <c r="H732" i="90"/>
  <c r="H730" i="90"/>
  <c r="H728" i="90"/>
  <c r="H726" i="90"/>
  <c r="H724" i="90"/>
  <c r="H722" i="90"/>
  <c r="H720" i="90"/>
  <c r="H718" i="90"/>
  <c r="H714" i="90"/>
  <c r="H712" i="90"/>
  <c r="H710" i="90"/>
  <c r="H708" i="90"/>
  <c r="H706" i="90"/>
  <c r="H704" i="90"/>
  <c r="H702" i="90"/>
  <c r="H700" i="90"/>
  <c r="H698" i="90"/>
  <c r="H696" i="90"/>
  <c r="H694" i="90"/>
  <c r="H692" i="90"/>
  <c r="H688" i="90"/>
  <c r="H686" i="90"/>
  <c r="H684" i="90"/>
  <c r="H682" i="90"/>
  <c r="H680" i="90"/>
  <c r="H678" i="90"/>
  <c r="H676" i="90"/>
  <c r="H674" i="90"/>
  <c r="H672" i="90"/>
  <c r="H668" i="90"/>
  <c r="H666" i="90"/>
  <c r="H664" i="90"/>
  <c r="H662" i="90"/>
  <c r="H660" i="90"/>
  <c r="H658" i="90"/>
  <c r="H656" i="90"/>
  <c r="H654" i="90"/>
  <c r="H652" i="90"/>
  <c r="H650" i="90"/>
  <c r="H648" i="90"/>
  <c r="H646" i="90"/>
  <c r="H644" i="90"/>
  <c r="H642" i="90"/>
  <c r="H640" i="90"/>
  <c r="H638" i="90"/>
  <c r="H636" i="90"/>
  <c r="H634" i="90"/>
  <c r="H632" i="90"/>
  <c r="H630" i="90"/>
  <c r="H628" i="90"/>
  <c r="H626" i="90"/>
  <c r="H624" i="90"/>
  <c r="H622" i="90"/>
  <c r="H620" i="90"/>
  <c r="H618" i="90"/>
  <c r="H616" i="90"/>
  <c r="H614" i="90"/>
  <c r="H612" i="90"/>
  <c r="H610" i="90"/>
  <c r="H608" i="90"/>
  <c r="H606" i="90"/>
  <c r="H604" i="90"/>
  <c r="H602" i="90"/>
  <c r="H600" i="90"/>
  <c r="H598" i="90"/>
  <c r="H596" i="90"/>
  <c r="H594" i="90"/>
  <c r="H592" i="90"/>
  <c r="H590" i="90"/>
  <c r="H588" i="90"/>
  <c r="H586" i="90"/>
  <c r="H584" i="90"/>
  <c r="H582" i="90"/>
  <c r="H580" i="90"/>
  <c r="H578" i="90"/>
  <c r="H576" i="90"/>
  <c r="H574" i="90"/>
  <c r="H570" i="90"/>
  <c r="H568" i="90"/>
  <c r="H566" i="90"/>
  <c r="H564" i="90"/>
  <c r="H560" i="90"/>
  <c r="H558" i="90"/>
  <c r="H556" i="90"/>
  <c r="H554" i="90"/>
  <c r="H550" i="90"/>
  <c r="H548" i="90"/>
  <c r="H546" i="90"/>
  <c r="H544" i="90"/>
  <c r="H542" i="90"/>
  <c r="H540" i="90"/>
  <c r="H538" i="90"/>
  <c r="H536" i="90"/>
  <c r="H534" i="90"/>
  <c r="H530" i="90"/>
  <c r="H528" i="90"/>
  <c r="H526" i="90"/>
  <c r="H524" i="90"/>
  <c r="H522" i="90"/>
  <c r="H520" i="90"/>
  <c r="H518" i="90"/>
  <c r="H516" i="90"/>
  <c r="H512" i="90"/>
  <c r="H510" i="90"/>
  <c r="H508" i="90"/>
  <c r="H506" i="90"/>
  <c r="H504" i="90"/>
  <c r="H502" i="90"/>
  <c r="H500" i="90"/>
  <c r="H498" i="90"/>
  <c r="H496" i="90"/>
  <c r="H494" i="90"/>
  <c r="H492" i="90"/>
  <c r="H490" i="90"/>
  <c r="H488" i="90"/>
  <c r="H486" i="90"/>
  <c r="H484" i="90"/>
  <c r="H482" i="90"/>
  <c r="H480" i="90"/>
  <c r="H478" i="90"/>
  <c r="H476" i="90"/>
  <c r="H474" i="90"/>
  <c r="H470" i="90"/>
  <c r="H468" i="90"/>
  <c r="H466" i="90"/>
  <c r="H464" i="90"/>
  <c r="H462" i="90"/>
  <c r="H460" i="90"/>
  <c r="H458" i="90"/>
  <c r="H454" i="90"/>
  <c r="H452" i="90"/>
  <c r="H450" i="90"/>
  <c r="H448" i="90"/>
  <c r="H446" i="90"/>
  <c r="H444" i="90"/>
  <c r="H442" i="90"/>
  <c r="H440" i="90"/>
  <c r="H438" i="90"/>
  <c r="H436" i="90"/>
  <c r="H434" i="90"/>
  <c r="H432" i="90"/>
  <c r="H430" i="90"/>
  <c r="H428" i="90"/>
  <c r="H426" i="90"/>
  <c r="H416" i="90"/>
  <c r="H414" i="90"/>
  <c r="H410" i="90"/>
  <c r="H408" i="90"/>
  <c r="H406" i="90"/>
  <c r="H404" i="90"/>
  <c r="H402" i="90"/>
  <c r="H400" i="90"/>
  <c r="H398" i="90"/>
  <c r="H396" i="90"/>
  <c r="H380" i="90"/>
  <c r="H378" i="90"/>
  <c r="H376" i="90"/>
  <c r="H374" i="90"/>
  <c r="H372" i="90"/>
  <c r="H370" i="90"/>
  <c r="H368" i="90"/>
  <c r="H366" i="90"/>
  <c r="H364" i="90"/>
  <c r="H362" i="90"/>
  <c r="H360" i="90"/>
  <c r="H354" i="90"/>
  <c r="H352" i="90"/>
  <c r="H350" i="90"/>
  <c r="H348" i="90"/>
  <c r="H346" i="90"/>
  <c r="H344" i="90"/>
  <c r="H342" i="90"/>
  <c r="H340" i="90"/>
  <c r="H338" i="90"/>
  <c r="H336" i="90"/>
  <c r="H334" i="90"/>
  <c r="H332" i="90"/>
  <c r="H330" i="90"/>
  <c r="H328" i="90"/>
  <c r="H324" i="90"/>
  <c r="H322" i="90"/>
  <c r="H320" i="90"/>
  <c r="H318" i="90"/>
  <c r="H316" i="90"/>
  <c r="H314" i="90"/>
  <c r="H312" i="90"/>
  <c r="H310" i="90"/>
  <c r="H308" i="90"/>
  <c r="H306" i="90"/>
  <c r="H304" i="90"/>
  <c r="H296" i="90"/>
  <c r="H294" i="90"/>
  <c r="H292" i="90"/>
  <c r="H290" i="90"/>
  <c r="H288" i="90"/>
  <c r="H286" i="90"/>
  <c r="H284" i="90"/>
  <c r="H282" i="90"/>
  <c r="H280" i="90"/>
  <c r="H278" i="90"/>
  <c r="H276" i="90"/>
  <c r="H274" i="90"/>
  <c r="H270" i="90"/>
  <c r="H268" i="90"/>
  <c r="H266" i="90"/>
  <c r="H264" i="90"/>
  <c r="H262" i="90"/>
  <c r="H260" i="90"/>
  <c r="H256" i="90"/>
  <c r="H254" i="90"/>
  <c r="H252" i="90"/>
  <c r="H250" i="90"/>
  <c r="H248" i="90"/>
  <c r="H246" i="90"/>
  <c r="H242" i="90"/>
  <c r="H240" i="90"/>
  <c r="H238" i="90"/>
  <c r="H236" i="90"/>
  <c r="H234" i="90"/>
  <c r="H232" i="90"/>
  <c r="H228" i="90"/>
  <c r="H226" i="90"/>
  <c r="H224" i="90"/>
  <c r="H222" i="90"/>
  <c r="H220" i="90"/>
  <c r="H218" i="90"/>
  <c r="H214" i="90"/>
  <c r="H212" i="90"/>
  <c r="H210" i="90"/>
  <c r="H208" i="90"/>
  <c r="H206" i="90"/>
  <c r="H204" i="90"/>
  <c r="H200" i="90"/>
  <c r="H198" i="90"/>
  <c r="H196" i="90"/>
  <c r="H194" i="90"/>
  <c r="H192" i="90"/>
  <c r="H190" i="90"/>
  <c r="H184" i="90"/>
  <c r="H182" i="90"/>
  <c r="H180" i="90"/>
  <c r="H178" i="90"/>
  <c r="H176" i="90"/>
  <c r="H174" i="90"/>
  <c r="H172" i="90"/>
  <c r="H170" i="90"/>
  <c r="H168" i="90"/>
  <c r="H166" i="90"/>
  <c r="H164" i="90"/>
  <c r="H162" i="90"/>
  <c r="H158" i="90"/>
  <c r="H156" i="90"/>
  <c r="H154" i="90"/>
  <c r="H152" i="90"/>
  <c r="H150" i="90"/>
  <c r="H148" i="90"/>
  <c r="H146" i="90"/>
  <c r="H144" i="90"/>
  <c r="H142" i="90"/>
  <c r="H140" i="90"/>
  <c r="H138" i="90"/>
  <c r="H136" i="90"/>
  <c r="H132" i="90"/>
  <c r="H130" i="90"/>
  <c r="H128" i="90"/>
  <c r="H126" i="90"/>
  <c r="H124" i="90"/>
  <c r="H122" i="90"/>
  <c r="H120" i="90"/>
  <c r="H118" i="90"/>
  <c r="H116" i="90"/>
  <c r="H114" i="90"/>
  <c r="H112" i="90"/>
  <c r="H110" i="90"/>
  <c r="H106" i="90"/>
  <c r="H104" i="90"/>
  <c r="H102" i="90"/>
  <c r="H100" i="90"/>
  <c r="H98" i="90"/>
  <c r="H96" i="90"/>
  <c r="H94" i="90"/>
  <c r="H92" i="90"/>
  <c r="H90" i="90"/>
  <c r="H86" i="90"/>
  <c r="H84" i="90"/>
  <c r="H82" i="90"/>
  <c r="H80" i="90"/>
  <c r="H78" i="90"/>
  <c r="H76" i="90"/>
  <c r="H74" i="90"/>
  <c r="H72" i="90"/>
  <c r="H70" i="90"/>
  <c r="H66" i="90"/>
  <c r="H64" i="90"/>
  <c r="H62" i="90"/>
  <c r="H60" i="90"/>
  <c r="H58" i="90"/>
  <c r="H56" i="90"/>
  <c r="H54" i="90"/>
  <c r="H52" i="90"/>
  <c r="H50" i="90"/>
  <c r="H46" i="90"/>
  <c r="H44" i="90"/>
  <c r="H42" i="90"/>
  <c r="H40" i="90"/>
  <c r="H38" i="90"/>
  <c r="H36" i="90"/>
  <c r="H34" i="90"/>
  <c r="H30" i="90"/>
  <c r="H28" i="90"/>
  <c r="H26" i="90"/>
  <c r="H24" i="90"/>
  <c r="H22" i="90"/>
  <c r="H20" i="90"/>
  <c r="H18" i="90"/>
  <c r="H13" i="90"/>
  <c r="C770" i="91"/>
  <c r="C768" i="91"/>
  <c r="C766" i="91"/>
  <c r="C764" i="91"/>
  <c r="C760" i="91"/>
  <c r="C756" i="91"/>
  <c r="C754" i="91"/>
  <c r="C750" i="91"/>
  <c r="C748" i="91"/>
  <c r="C746" i="91"/>
  <c r="C744" i="91"/>
  <c r="C742" i="91"/>
  <c r="C740" i="91"/>
  <c r="C734" i="91"/>
  <c r="C732" i="91"/>
  <c r="C730" i="91"/>
  <c r="C728" i="91"/>
  <c r="C726" i="91"/>
  <c r="C724" i="91"/>
  <c r="C722" i="91"/>
  <c r="C720" i="91"/>
  <c r="C718" i="91"/>
  <c r="C714" i="91"/>
  <c r="C712" i="91"/>
  <c r="C710" i="91"/>
  <c r="C708" i="91"/>
  <c r="C706" i="91"/>
  <c r="C704" i="91"/>
  <c r="C702" i="91"/>
  <c r="C700" i="91"/>
  <c r="C698" i="91"/>
  <c r="AB698" i="91" s="1"/>
  <c r="C696" i="91"/>
  <c r="C694" i="91"/>
  <c r="C692" i="91"/>
  <c r="C688" i="91"/>
  <c r="T688" i="91" s="1"/>
  <c r="C686" i="91"/>
  <c r="C684" i="91"/>
  <c r="C682" i="91"/>
  <c r="C680" i="91"/>
  <c r="C678" i="91"/>
  <c r="C676" i="91"/>
  <c r="C674" i="91"/>
  <c r="C672" i="91"/>
  <c r="C668" i="91"/>
  <c r="C666" i="91"/>
  <c r="C664" i="91"/>
  <c r="C662" i="91"/>
  <c r="C660" i="91"/>
  <c r="C658" i="91"/>
  <c r="C656" i="91"/>
  <c r="C654" i="91"/>
  <c r="T654" i="91" s="1"/>
  <c r="C652" i="91"/>
  <c r="C650" i="91"/>
  <c r="C648" i="91"/>
  <c r="C646" i="91"/>
  <c r="C644" i="91"/>
  <c r="C642" i="91"/>
  <c r="C640" i="91"/>
  <c r="C638" i="91"/>
  <c r="C636" i="91"/>
  <c r="C634" i="91"/>
  <c r="C632" i="91"/>
  <c r="C630" i="91"/>
  <c r="X630" i="91" s="1"/>
  <c r="C628" i="91"/>
  <c r="C626" i="91"/>
  <c r="C624" i="91"/>
  <c r="C622" i="91"/>
  <c r="L622" i="91" s="1"/>
  <c r="C620" i="91"/>
  <c r="C618" i="91"/>
  <c r="C616" i="91"/>
  <c r="C614" i="91"/>
  <c r="P614" i="91" s="1"/>
  <c r="C612" i="91"/>
  <c r="C610" i="91"/>
  <c r="C608" i="91"/>
  <c r="C606" i="91"/>
  <c r="X606" i="91" s="1"/>
  <c r="C604" i="91"/>
  <c r="C602" i="91"/>
  <c r="C600" i="91"/>
  <c r="C598" i="91"/>
  <c r="L598" i="91" s="1"/>
  <c r="C596" i="91"/>
  <c r="C594" i="91"/>
  <c r="C592" i="91"/>
  <c r="C590" i="91"/>
  <c r="T590" i="91" s="1"/>
  <c r="C588" i="91"/>
  <c r="C586" i="91"/>
  <c r="C584" i="91"/>
  <c r="C582" i="91"/>
  <c r="AB582" i="91" s="1"/>
  <c r="C580" i="91"/>
  <c r="C578" i="91"/>
  <c r="C576" i="91"/>
  <c r="C574" i="91"/>
  <c r="C570" i="91"/>
  <c r="C568" i="91"/>
  <c r="C566" i="91"/>
  <c r="C564" i="91"/>
  <c r="C560" i="91"/>
  <c r="C558" i="91"/>
  <c r="C556" i="91"/>
  <c r="C554" i="91"/>
  <c r="C550" i="91"/>
  <c r="C548" i="91"/>
  <c r="C546" i="91"/>
  <c r="C544" i="91"/>
  <c r="T544" i="91" s="1"/>
  <c r="C542" i="91"/>
  <c r="C540" i="91"/>
  <c r="C538" i="91"/>
  <c r="C536" i="91"/>
  <c r="C534" i="91"/>
  <c r="C530" i="91"/>
  <c r="C528" i="91"/>
  <c r="C526" i="91"/>
  <c r="H526" i="91" s="1"/>
  <c r="C524" i="91"/>
  <c r="C522" i="91"/>
  <c r="C520" i="91"/>
  <c r="C518" i="91"/>
  <c r="C516" i="91"/>
  <c r="C512" i="91"/>
  <c r="C510" i="91"/>
  <c r="C508" i="91"/>
  <c r="C506" i="91"/>
  <c r="C504" i="91"/>
  <c r="C502" i="91"/>
  <c r="C500" i="91"/>
  <c r="H500" i="91" s="1"/>
  <c r="C498" i="91"/>
  <c r="C496" i="91"/>
  <c r="C494" i="91"/>
  <c r="C492" i="91"/>
  <c r="X492" i="91" s="1"/>
  <c r="C490" i="91"/>
  <c r="C488" i="91"/>
  <c r="C486" i="91"/>
  <c r="C484" i="91"/>
  <c r="C482" i="91"/>
  <c r="C480" i="91"/>
  <c r="C478" i="91"/>
  <c r="C476" i="91"/>
  <c r="C474" i="91"/>
  <c r="C472" i="91"/>
  <c r="H472" i="91" s="1"/>
  <c r="L472" i="90" s="1"/>
  <c r="C470" i="91"/>
  <c r="C468" i="91"/>
  <c r="P468" i="91" s="1"/>
  <c r="C466" i="91"/>
  <c r="C464" i="91"/>
  <c r="C462" i="91"/>
  <c r="C460" i="91"/>
  <c r="L460" i="91" s="1"/>
  <c r="C458" i="91"/>
  <c r="C454" i="91"/>
  <c r="C452" i="91"/>
  <c r="C450" i="91"/>
  <c r="C448" i="91"/>
  <c r="C446" i="91"/>
  <c r="C444" i="91"/>
  <c r="C442" i="91"/>
  <c r="X442" i="91" s="1"/>
  <c r="C440" i="91"/>
  <c r="C438" i="91"/>
  <c r="C436" i="91"/>
  <c r="C434" i="91"/>
  <c r="H434" i="91" s="1"/>
  <c r="C432" i="91"/>
  <c r="C430" i="91"/>
  <c r="C428" i="91"/>
  <c r="C426" i="91"/>
  <c r="C424" i="91"/>
  <c r="C422" i="91"/>
  <c r="C420" i="91"/>
  <c r="C418" i="91"/>
  <c r="X418" i="91" s="1"/>
  <c r="C416" i="91"/>
  <c r="C414" i="91"/>
  <c r="C412" i="91"/>
  <c r="C410" i="91"/>
  <c r="C408" i="91"/>
  <c r="C406" i="91"/>
  <c r="C404" i="91"/>
  <c r="C402" i="91"/>
  <c r="C400" i="91"/>
  <c r="C398" i="91"/>
  <c r="C396" i="91"/>
  <c r="C394" i="91"/>
  <c r="C392" i="91"/>
  <c r="C390" i="91"/>
  <c r="C388" i="91"/>
  <c r="C386" i="91"/>
  <c r="T386" i="91" s="1"/>
  <c r="C384" i="91"/>
  <c r="C382" i="91"/>
  <c r="C380" i="91"/>
  <c r="C378" i="91"/>
  <c r="AB378" i="91" s="1"/>
  <c r="C376" i="91"/>
  <c r="C374" i="91"/>
  <c r="C372" i="91"/>
  <c r="C370" i="91"/>
  <c r="C368" i="91"/>
  <c r="C366" i="91"/>
  <c r="C364" i="91"/>
  <c r="C362" i="91"/>
  <c r="C360" i="91"/>
  <c r="C354" i="91"/>
  <c r="C352" i="91"/>
  <c r="C350" i="91"/>
  <c r="T350" i="91" s="1"/>
  <c r="C348" i="91"/>
  <c r="C346" i="91"/>
  <c r="C344" i="91"/>
  <c r="C342" i="91"/>
  <c r="AB342" i="91" s="1"/>
  <c r="C340" i="91"/>
  <c r="C338" i="91"/>
  <c r="C336" i="91"/>
  <c r="C334" i="91"/>
  <c r="C332" i="91"/>
  <c r="C330" i="91"/>
  <c r="C328" i="91"/>
  <c r="C324" i="91"/>
  <c r="X324" i="91" s="1"/>
  <c r="C322" i="91"/>
  <c r="C320" i="91"/>
  <c r="C318" i="91"/>
  <c r="C316" i="91"/>
  <c r="C314" i="91"/>
  <c r="C312" i="91"/>
  <c r="C310" i="91"/>
  <c r="C308" i="91"/>
  <c r="C306" i="91"/>
  <c r="C304" i="91"/>
  <c r="C296" i="91"/>
  <c r="C294" i="91"/>
  <c r="AB294" i="91" s="1"/>
  <c r="C292" i="91"/>
  <c r="C290" i="91"/>
  <c r="C288" i="91"/>
  <c r="C286" i="91"/>
  <c r="C284" i="91"/>
  <c r="C282" i="91"/>
  <c r="C280" i="91"/>
  <c r="C278" i="91"/>
  <c r="C276" i="91"/>
  <c r="C274" i="91"/>
  <c r="C270" i="91"/>
  <c r="C268" i="91"/>
  <c r="C266" i="91"/>
  <c r="C264" i="91"/>
  <c r="C262" i="91"/>
  <c r="C260" i="91"/>
  <c r="P260" i="91" s="1"/>
  <c r="C256" i="91"/>
  <c r="C254" i="91"/>
  <c r="C252" i="91"/>
  <c r="C250" i="91"/>
  <c r="C248" i="91"/>
  <c r="C246" i="91"/>
  <c r="C242" i="91"/>
  <c r="C240" i="91"/>
  <c r="C238" i="91"/>
  <c r="C236" i="91"/>
  <c r="C234" i="91"/>
  <c r="C232" i="91"/>
  <c r="P232" i="91" s="1"/>
  <c r="C228" i="91"/>
  <c r="C226" i="91"/>
  <c r="C224" i="91"/>
  <c r="C222" i="91"/>
  <c r="P222" i="91" s="1"/>
  <c r="C220" i="91"/>
  <c r="C218" i="91"/>
  <c r="C214" i="91"/>
  <c r="C212" i="91"/>
  <c r="X212" i="91" s="1"/>
  <c r="C210" i="91"/>
  <c r="C208" i="91"/>
  <c r="C206" i="91"/>
  <c r="C204" i="91"/>
  <c r="P204" i="91" s="1"/>
  <c r="C200" i="91"/>
  <c r="C198" i="91"/>
  <c r="C196" i="91"/>
  <c r="C194" i="91"/>
  <c r="C192" i="91"/>
  <c r="C190" i="91"/>
  <c r="C184" i="91"/>
  <c r="C182" i="91"/>
  <c r="P182" i="91" s="1"/>
  <c r="C180" i="91"/>
  <c r="C178" i="91"/>
  <c r="C176" i="91"/>
  <c r="C174" i="91"/>
  <c r="AB174" i="91" s="1"/>
  <c r="C172" i="91"/>
  <c r="C170" i="91"/>
  <c r="C168" i="91"/>
  <c r="C166" i="91"/>
  <c r="P166" i="91" s="1"/>
  <c r="C164" i="91"/>
  <c r="C162" i="91"/>
  <c r="C158" i="91"/>
  <c r="C156" i="91"/>
  <c r="P156" i="91" s="1"/>
  <c r="C154" i="91"/>
  <c r="C152" i="91"/>
  <c r="C150" i="91"/>
  <c r="C148" i="91"/>
  <c r="C146" i="91"/>
  <c r="C144" i="91"/>
  <c r="C142" i="91"/>
  <c r="C140" i="91"/>
  <c r="P140" i="91" s="1"/>
  <c r="C138" i="91"/>
  <c r="C136" i="91"/>
  <c r="C132" i="91"/>
  <c r="C130" i="91"/>
  <c r="H130" i="91" s="1"/>
  <c r="C128" i="91"/>
  <c r="C126" i="91"/>
  <c r="C124" i="91"/>
  <c r="C122" i="91"/>
  <c r="C120" i="91"/>
  <c r="C118" i="91"/>
  <c r="C116" i="91"/>
  <c r="C114" i="91"/>
  <c r="L114" i="91" s="1"/>
  <c r="C112" i="91"/>
  <c r="C110" i="91"/>
  <c r="C106" i="91"/>
  <c r="C104" i="91"/>
  <c r="P104" i="91" s="1"/>
  <c r="C102" i="91"/>
  <c r="C100" i="91"/>
  <c r="C98" i="91"/>
  <c r="C96" i="91"/>
  <c r="T96" i="91" s="1"/>
  <c r="C94" i="91"/>
  <c r="C92" i="91"/>
  <c r="C90" i="91"/>
  <c r="C86" i="91"/>
  <c r="L86" i="91" s="1"/>
  <c r="C84" i="91"/>
  <c r="C82" i="91"/>
  <c r="C80" i="91"/>
  <c r="C78" i="91"/>
  <c r="L78" i="91" s="1"/>
  <c r="C76" i="91"/>
  <c r="C74" i="91"/>
  <c r="C72" i="91"/>
  <c r="C70" i="91"/>
  <c r="L70" i="91" s="1"/>
  <c r="C66" i="91"/>
  <c r="C64" i="91"/>
  <c r="C62" i="91"/>
  <c r="C60" i="91"/>
  <c r="C58" i="91"/>
  <c r="C56" i="91"/>
  <c r="C54" i="91"/>
  <c r="C52" i="91"/>
  <c r="P52" i="91" s="1"/>
  <c r="C50" i="91"/>
  <c r="C46" i="91"/>
  <c r="C44" i="91"/>
  <c r="C42" i="91"/>
  <c r="AB42" i="91" s="1"/>
  <c r="C40" i="91"/>
  <c r="C38" i="91"/>
  <c r="C36" i="91"/>
  <c r="C34" i="91"/>
  <c r="L34" i="91" s="1"/>
  <c r="C30" i="91"/>
  <c r="C28" i="91"/>
  <c r="C26" i="91"/>
  <c r="C24" i="91"/>
  <c r="AB24" i="91" s="1"/>
  <c r="C22" i="91"/>
  <c r="C20" i="91"/>
  <c r="C18" i="91"/>
  <c r="AB18" i="91" s="1"/>
  <c r="C13" i="91"/>
  <c r="AB13" i="91" s="1"/>
  <c r="T770" i="91"/>
  <c r="X768" i="91"/>
  <c r="P768" i="91"/>
  <c r="H768" i="91"/>
  <c r="T768" i="91"/>
  <c r="AB764" i="91"/>
  <c r="X764" i="91"/>
  <c r="P764" i="91"/>
  <c r="L764" i="91"/>
  <c r="H764" i="91"/>
  <c r="T764" i="91"/>
  <c r="T760" i="91"/>
  <c r="X756" i="91"/>
  <c r="P756" i="91"/>
  <c r="H756" i="91"/>
  <c r="T756" i="91"/>
  <c r="AB750" i="91"/>
  <c r="X750" i="91"/>
  <c r="P750" i="91"/>
  <c r="L750" i="91"/>
  <c r="H750" i="91"/>
  <c r="T750" i="91"/>
  <c r="X746" i="91"/>
  <c r="P746" i="91"/>
  <c r="H746" i="91"/>
  <c r="T746" i="91"/>
  <c r="AB742" i="91"/>
  <c r="X742" i="91"/>
  <c r="P742" i="91"/>
  <c r="L742" i="91"/>
  <c r="H742" i="91"/>
  <c r="T742" i="91"/>
  <c r="T740" i="91"/>
  <c r="X734" i="91"/>
  <c r="P734" i="91"/>
  <c r="H734" i="91"/>
  <c r="T734" i="91"/>
  <c r="L732" i="91"/>
  <c r="AB730" i="91"/>
  <c r="X730" i="91"/>
  <c r="P730" i="91"/>
  <c r="L730" i="91"/>
  <c r="H730" i="91"/>
  <c r="T730" i="91"/>
  <c r="T728" i="91"/>
  <c r="X726" i="91"/>
  <c r="P726" i="91"/>
  <c r="H726" i="91"/>
  <c r="T726" i="91"/>
  <c r="AB722" i="91"/>
  <c r="X722" i="91"/>
  <c r="P722" i="91"/>
  <c r="L722" i="91"/>
  <c r="H722" i="91"/>
  <c r="T722" i="91"/>
  <c r="AB720" i="91"/>
  <c r="L720" i="91"/>
  <c r="T720" i="91"/>
  <c r="X718" i="91"/>
  <c r="P718" i="91"/>
  <c r="H718" i="91"/>
  <c r="T718" i="91"/>
  <c r="AB712" i="91"/>
  <c r="X712" i="91"/>
  <c r="P712" i="91"/>
  <c r="L712" i="91"/>
  <c r="H712" i="91"/>
  <c r="T712" i="91"/>
  <c r="AB710" i="91"/>
  <c r="T710" i="91"/>
  <c r="L710" i="91"/>
  <c r="X708" i="91"/>
  <c r="P708" i="91"/>
  <c r="H708" i="91"/>
  <c r="T708" i="91"/>
  <c r="AB704" i="91"/>
  <c r="X704" i="91"/>
  <c r="P704" i="91"/>
  <c r="L704" i="91"/>
  <c r="H704" i="91"/>
  <c r="T704" i="91"/>
  <c r="AB702" i="91"/>
  <c r="L702" i="91"/>
  <c r="T702" i="91"/>
  <c r="X700" i="91"/>
  <c r="P700" i="91"/>
  <c r="H700" i="91"/>
  <c r="T700" i="91"/>
  <c r="AB696" i="91"/>
  <c r="X696" i="91"/>
  <c r="P696" i="91"/>
  <c r="L696" i="91"/>
  <c r="H696" i="91"/>
  <c r="T696" i="91"/>
  <c r="X694" i="91"/>
  <c r="T692" i="91"/>
  <c r="P692" i="91"/>
  <c r="H692" i="91"/>
  <c r="AB686" i="91"/>
  <c r="X686" i="91"/>
  <c r="P686" i="91"/>
  <c r="L686" i="91"/>
  <c r="H686" i="91"/>
  <c r="T686" i="91"/>
  <c r="L684" i="91"/>
  <c r="P684" i="91"/>
  <c r="T682" i="91"/>
  <c r="H682" i="91"/>
  <c r="P682" i="91"/>
  <c r="AB678" i="91"/>
  <c r="X678" i="91"/>
  <c r="P678" i="91"/>
  <c r="L678" i="91"/>
  <c r="H678" i="91"/>
  <c r="T678" i="91"/>
  <c r="T674" i="91"/>
  <c r="P674" i="91"/>
  <c r="H674" i="91"/>
  <c r="AB668" i="91"/>
  <c r="X668" i="91"/>
  <c r="P668" i="91"/>
  <c r="L668" i="91"/>
  <c r="H668" i="91"/>
  <c r="T668" i="91"/>
  <c r="L666" i="91"/>
  <c r="P666" i="91"/>
  <c r="T664" i="91"/>
  <c r="H664" i="91"/>
  <c r="P664" i="91"/>
  <c r="AB660" i="91"/>
  <c r="X660" i="91"/>
  <c r="P660" i="91"/>
  <c r="L660" i="91"/>
  <c r="H660" i="91"/>
  <c r="T660" i="91"/>
  <c r="T656" i="91"/>
  <c r="P656" i="91"/>
  <c r="H656" i="91"/>
  <c r="AB652" i="91"/>
  <c r="X652" i="91"/>
  <c r="P652" i="91"/>
  <c r="L652" i="91"/>
  <c r="H652" i="91"/>
  <c r="T652" i="91"/>
  <c r="L650" i="91"/>
  <c r="P650" i="91"/>
  <c r="T648" i="91"/>
  <c r="H648" i="91"/>
  <c r="P648" i="91"/>
  <c r="X642" i="91"/>
  <c r="P642" i="91"/>
  <c r="H642" i="91"/>
  <c r="T642" i="91"/>
  <c r="AB640" i="91"/>
  <c r="L640" i="91"/>
  <c r="T640" i="91"/>
  <c r="T636" i="91"/>
  <c r="X634" i="91"/>
  <c r="P634" i="91"/>
  <c r="H634" i="91"/>
  <c r="T634" i="91"/>
  <c r="AB632" i="91"/>
  <c r="L632" i="91"/>
  <c r="T632" i="91"/>
  <c r="T630" i="91"/>
  <c r="T628" i="91"/>
  <c r="X626" i="91"/>
  <c r="P626" i="91"/>
  <c r="H626" i="91"/>
  <c r="T626" i="91"/>
  <c r="AB624" i="91"/>
  <c r="L624" i="91"/>
  <c r="T624" i="91"/>
  <c r="X618" i="91"/>
  <c r="P618" i="91"/>
  <c r="H618" i="91"/>
  <c r="T618" i="91"/>
  <c r="AB616" i="91"/>
  <c r="L616" i="91"/>
  <c r="T616" i="91"/>
  <c r="X610" i="91"/>
  <c r="P610" i="91"/>
  <c r="H610" i="91"/>
  <c r="T610" i="91"/>
  <c r="AB608" i="91"/>
  <c r="L608" i="91"/>
  <c r="T608" i="91"/>
  <c r="T604" i="91"/>
  <c r="X602" i="91"/>
  <c r="P602" i="91"/>
  <c r="H602" i="91"/>
  <c r="T602" i="91"/>
  <c r="AB600" i="91"/>
  <c r="L600" i="91"/>
  <c r="T600" i="91"/>
  <c r="T596" i="91"/>
  <c r="X594" i="91"/>
  <c r="P594" i="91"/>
  <c r="H594" i="91"/>
  <c r="T594" i="91"/>
  <c r="AB592" i="91"/>
  <c r="L592" i="91"/>
  <c r="T592" i="91"/>
  <c r="X590" i="91"/>
  <c r="X586" i="91"/>
  <c r="P586" i="91"/>
  <c r="H586" i="91"/>
  <c r="T586" i="91"/>
  <c r="AB584" i="91"/>
  <c r="L584" i="91"/>
  <c r="T584" i="91"/>
  <c r="X578" i="91"/>
  <c r="P578" i="91"/>
  <c r="H578" i="91"/>
  <c r="T578" i="91"/>
  <c r="AB576" i="91"/>
  <c r="L576" i="91"/>
  <c r="T576" i="91"/>
  <c r="T570" i="91"/>
  <c r="X568" i="91"/>
  <c r="P568" i="91"/>
  <c r="H568" i="91"/>
  <c r="T568" i="91"/>
  <c r="AB566" i="91"/>
  <c r="T566" i="91"/>
  <c r="T560" i="91"/>
  <c r="L560" i="91"/>
  <c r="X558" i="91"/>
  <c r="P558" i="91"/>
  <c r="H558" i="91"/>
  <c r="T558" i="91"/>
  <c r="T556" i="91"/>
  <c r="L556" i="91"/>
  <c r="H554" i="91"/>
  <c r="AB550" i="91"/>
  <c r="L550" i="91"/>
  <c r="H550" i="91"/>
  <c r="P550" i="91"/>
  <c r="T548" i="91"/>
  <c r="P548" i="91"/>
  <c r="H548" i="91"/>
  <c r="T546" i="91"/>
  <c r="P546" i="91"/>
  <c r="T542" i="91"/>
  <c r="P542" i="91"/>
  <c r="P538" i="91"/>
  <c r="L538" i="91"/>
  <c r="L536" i="91"/>
  <c r="AB534" i="91"/>
  <c r="L534" i="91"/>
  <c r="H534" i="91"/>
  <c r="P534" i="91"/>
  <c r="T530" i="91"/>
  <c r="P530" i="91"/>
  <c r="H530" i="91"/>
  <c r="T528" i="91"/>
  <c r="P528" i="91"/>
  <c r="T524" i="91"/>
  <c r="P524" i="91"/>
  <c r="P520" i="91"/>
  <c r="L520" i="91"/>
  <c r="P518" i="91"/>
  <c r="AB516" i="91"/>
  <c r="L516" i="91"/>
  <c r="H516" i="91"/>
  <c r="P516" i="91"/>
  <c r="T512" i="91"/>
  <c r="P512" i="91"/>
  <c r="H512" i="91"/>
  <c r="T510" i="91"/>
  <c r="P510" i="91"/>
  <c r="T506" i="91"/>
  <c r="P506" i="91"/>
  <c r="X504" i="91"/>
  <c r="P502" i="91"/>
  <c r="L502" i="91"/>
  <c r="AB500" i="91"/>
  <c r="AB498" i="91"/>
  <c r="L498" i="91"/>
  <c r="H498" i="91"/>
  <c r="P498" i="91"/>
  <c r="T496" i="91"/>
  <c r="P496" i="91"/>
  <c r="H496" i="91"/>
  <c r="AB494" i="91"/>
  <c r="T494" i="91"/>
  <c r="T492" i="91"/>
  <c r="X490" i="91"/>
  <c r="T490" i="91"/>
  <c r="X488" i="91"/>
  <c r="H488" i="91"/>
  <c r="P486" i="91"/>
  <c r="L486" i="91"/>
  <c r="T484" i="91"/>
  <c r="AB482" i="91"/>
  <c r="L482" i="91"/>
  <c r="H482" i="91"/>
  <c r="P482" i="91"/>
  <c r="T480" i="91"/>
  <c r="P480" i="91"/>
  <c r="H480" i="91"/>
  <c r="AB478" i="91"/>
  <c r="T478" i="91"/>
  <c r="X474" i="91"/>
  <c r="T474" i="91"/>
  <c r="X472" i="91"/>
  <c r="P470" i="91"/>
  <c r="L470" i="91"/>
  <c r="AB466" i="91"/>
  <c r="L466" i="91"/>
  <c r="H466" i="91"/>
  <c r="P466" i="91"/>
  <c r="T464" i="91"/>
  <c r="P464" i="91"/>
  <c r="H464" i="91"/>
  <c r="AB462" i="91"/>
  <c r="T462" i="91"/>
  <c r="X458" i="91"/>
  <c r="T458" i="91"/>
  <c r="X454" i="91"/>
  <c r="H454" i="91"/>
  <c r="P452" i="91"/>
  <c r="L452" i="91"/>
  <c r="AB448" i="91"/>
  <c r="L448" i="91"/>
  <c r="H448" i="91"/>
  <c r="P448" i="91"/>
  <c r="T446" i="91"/>
  <c r="P446" i="91"/>
  <c r="H446" i="91"/>
  <c r="AB444" i="91"/>
  <c r="X444" i="91"/>
  <c r="L444" i="91"/>
  <c r="H444" i="91"/>
  <c r="P444" i="91"/>
  <c r="T440" i="91"/>
  <c r="P440" i="91"/>
  <c r="AB438" i="91"/>
  <c r="X438" i="91"/>
  <c r="P438" i="91"/>
  <c r="L438" i="91"/>
  <c r="H438" i="91"/>
  <c r="T438" i="91"/>
  <c r="AB436" i="91"/>
  <c r="X436" i="91"/>
  <c r="L436" i="91"/>
  <c r="H436" i="91"/>
  <c r="P436" i="91"/>
  <c r="T432" i="91"/>
  <c r="P432" i="91"/>
  <c r="L432" i="91"/>
  <c r="AB430" i="91"/>
  <c r="X430" i="91"/>
  <c r="P430" i="91"/>
  <c r="L430" i="91"/>
  <c r="H430" i="91"/>
  <c r="T430" i="91"/>
  <c r="AB428" i="91"/>
  <c r="T428" i="91"/>
  <c r="L428" i="91"/>
  <c r="H428" i="91"/>
  <c r="P428" i="91"/>
  <c r="P426" i="91"/>
  <c r="T424" i="91"/>
  <c r="P424" i="91"/>
  <c r="AB422" i="91"/>
  <c r="X422" i="91"/>
  <c r="P422" i="91"/>
  <c r="L422" i="91"/>
  <c r="H422" i="91"/>
  <c r="T422" i="91"/>
  <c r="T420" i="91"/>
  <c r="P420" i="91"/>
  <c r="T416" i="91"/>
  <c r="P416" i="91"/>
  <c r="L416" i="91"/>
  <c r="AB414" i="91"/>
  <c r="X414" i="91"/>
  <c r="P414" i="91"/>
  <c r="L414" i="91"/>
  <c r="H414" i="91"/>
  <c r="T414" i="91"/>
  <c r="AB412" i="91"/>
  <c r="T412" i="91"/>
  <c r="L412" i="91"/>
  <c r="H412" i="91"/>
  <c r="P412" i="91"/>
  <c r="T408" i="91"/>
  <c r="P406" i="91"/>
  <c r="X406" i="91"/>
  <c r="AB404" i="91"/>
  <c r="P404" i="91"/>
  <c r="L404" i="91"/>
  <c r="T404" i="91"/>
  <c r="T400" i="91"/>
  <c r="P398" i="91"/>
  <c r="X398" i="91"/>
  <c r="AB396" i="91"/>
  <c r="P396" i="91"/>
  <c r="L396" i="91"/>
  <c r="T396" i="91"/>
  <c r="T392" i="91"/>
  <c r="P390" i="91"/>
  <c r="X390" i="91"/>
  <c r="AB388" i="91"/>
  <c r="P388" i="91"/>
  <c r="L388" i="91"/>
  <c r="T388" i="91"/>
  <c r="T384" i="91"/>
  <c r="P382" i="91"/>
  <c r="X382" i="91"/>
  <c r="AB380" i="91"/>
  <c r="P380" i="91"/>
  <c r="L380" i="91"/>
  <c r="T380" i="91"/>
  <c r="H378" i="91"/>
  <c r="T376" i="91"/>
  <c r="P374" i="91"/>
  <c r="X374" i="91"/>
  <c r="AB372" i="91"/>
  <c r="P372" i="91"/>
  <c r="L372" i="91"/>
  <c r="T372" i="91"/>
  <c r="L370" i="91"/>
  <c r="T368" i="91"/>
  <c r="P366" i="91"/>
  <c r="X366" i="91"/>
  <c r="AB364" i="91"/>
  <c r="P364" i="91"/>
  <c r="L364" i="91"/>
  <c r="T364" i="91"/>
  <c r="P362" i="91"/>
  <c r="T360" i="91"/>
  <c r="P354" i="91"/>
  <c r="X354" i="91"/>
  <c r="AB352" i="91"/>
  <c r="P352" i="91"/>
  <c r="L352" i="91"/>
  <c r="T352" i="91"/>
  <c r="X350" i="91"/>
  <c r="T348" i="91"/>
  <c r="P346" i="91"/>
  <c r="X346" i="91"/>
  <c r="AB344" i="91"/>
  <c r="P344" i="91"/>
  <c r="L344" i="91"/>
  <c r="T344" i="91"/>
  <c r="T340" i="91"/>
  <c r="P338" i="91"/>
  <c r="X338" i="91"/>
  <c r="AB336" i="91"/>
  <c r="P336" i="91"/>
  <c r="L336" i="91"/>
  <c r="T336" i="91"/>
  <c r="T332" i="91"/>
  <c r="P330" i="91"/>
  <c r="X330" i="91"/>
  <c r="AB328" i="91"/>
  <c r="P328" i="91"/>
  <c r="L328" i="91"/>
  <c r="T328" i="91"/>
  <c r="AB326" i="91"/>
  <c r="X326" i="91"/>
  <c r="T326" i="91"/>
  <c r="P326" i="91"/>
  <c r="L326" i="91"/>
  <c r="H326" i="91"/>
  <c r="P324" i="91"/>
  <c r="AB322" i="91"/>
  <c r="P322" i="91"/>
  <c r="L322" i="91"/>
  <c r="T322" i="91"/>
  <c r="AB320" i="91"/>
  <c r="X320" i="91"/>
  <c r="P320" i="91"/>
  <c r="L320" i="91"/>
  <c r="H320" i="91"/>
  <c r="T320" i="91"/>
  <c r="T318" i="91"/>
  <c r="AB314" i="91"/>
  <c r="P314" i="91"/>
  <c r="L314" i="91"/>
  <c r="T314" i="91"/>
  <c r="AB312" i="91"/>
  <c r="X312" i="91"/>
  <c r="P312" i="91"/>
  <c r="L312" i="91"/>
  <c r="H312" i="91"/>
  <c r="T312" i="91"/>
  <c r="T310" i="91"/>
  <c r="AB306" i="91"/>
  <c r="P306" i="91"/>
  <c r="L306" i="91"/>
  <c r="T306" i="91"/>
  <c r="AB304" i="91"/>
  <c r="X304" i="91"/>
  <c r="P304" i="91"/>
  <c r="L304" i="91"/>
  <c r="H304" i="91"/>
  <c r="T304" i="91"/>
  <c r="AB302" i="91"/>
  <c r="X302" i="91"/>
  <c r="T302" i="91"/>
  <c r="P302" i="91"/>
  <c r="L302" i="91"/>
  <c r="H302" i="91"/>
  <c r="AB300" i="91"/>
  <c r="X300" i="91"/>
  <c r="T300" i="91"/>
  <c r="P300" i="91"/>
  <c r="L300" i="91"/>
  <c r="H300" i="91"/>
  <c r="AB298" i="91"/>
  <c r="X298" i="91"/>
  <c r="T298" i="91"/>
  <c r="P298" i="91"/>
  <c r="L298" i="91"/>
  <c r="H298" i="91"/>
  <c r="AB296" i="91"/>
  <c r="P296" i="91"/>
  <c r="L296" i="91"/>
  <c r="T296" i="91"/>
  <c r="H294" i="91"/>
  <c r="T292" i="91"/>
  <c r="P290" i="91"/>
  <c r="X290" i="91"/>
  <c r="AB288" i="91"/>
  <c r="P288" i="91"/>
  <c r="L288" i="91"/>
  <c r="T288" i="91"/>
  <c r="L286" i="91"/>
  <c r="T284" i="91"/>
  <c r="P282" i="91"/>
  <c r="X282" i="91"/>
  <c r="AB280" i="91"/>
  <c r="P280" i="91"/>
  <c r="L280" i="91"/>
  <c r="T280" i="91"/>
  <c r="P278" i="91"/>
  <c r="T276" i="91"/>
  <c r="P274" i="91"/>
  <c r="X274" i="91"/>
  <c r="AB272" i="91"/>
  <c r="X272" i="91"/>
  <c r="T272" i="91"/>
  <c r="P272" i="91"/>
  <c r="L272" i="91"/>
  <c r="H272" i="91"/>
  <c r="T270" i="91"/>
  <c r="AB266" i="91"/>
  <c r="P266" i="91"/>
  <c r="L266" i="91"/>
  <c r="T266" i="91"/>
  <c r="AB264" i="91"/>
  <c r="X264" i="91"/>
  <c r="P264" i="91"/>
  <c r="L264" i="91"/>
  <c r="H264" i="91"/>
  <c r="T264" i="91"/>
  <c r="T262" i="91"/>
  <c r="AB258" i="91"/>
  <c r="X258" i="91"/>
  <c r="T258" i="91"/>
  <c r="P258" i="91"/>
  <c r="L258" i="91"/>
  <c r="H258" i="91"/>
  <c r="T256" i="91"/>
  <c r="P254" i="91"/>
  <c r="X254" i="91"/>
  <c r="AB252" i="91"/>
  <c r="P252" i="91"/>
  <c r="L252" i="91"/>
  <c r="T252" i="91"/>
  <c r="P250" i="91"/>
  <c r="T248" i="91"/>
  <c r="P246" i="91"/>
  <c r="X246" i="91"/>
  <c r="AB244" i="91"/>
  <c r="X244" i="91"/>
  <c r="T244" i="91"/>
  <c r="P244" i="91"/>
  <c r="L244" i="91"/>
  <c r="H244" i="91"/>
  <c r="T242" i="91"/>
  <c r="AB238" i="91"/>
  <c r="P238" i="91"/>
  <c r="L238" i="91"/>
  <c r="T238" i="91"/>
  <c r="AB236" i="91"/>
  <c r="X236" i="91"/>
  <c r="P236" i="91"/>
  <c r="L236" i="91"/>
  <c r="H236" i="91"/>
  <c r="T236" i="91"/>
  <c r="T234" i="91"/>
  <c r="AB230" i="91"/>
  <c r="X230" i="91"/>
  <c r="T230" i="91"/>
  <c r="P230" i="91"/>
  <c r="L230" i="91"/>
  <c r="H230" i="91"/>
  <c r="T228" i="91"/>
  <c r="P226" i="91"/>
  <c r="X226" i="91"/>
  <c r="AB224" i="91"/>
  <c r="P224" i="91"/>
  <c r="L224" i="91"/>
  <c r="T224" i="91"/>
  <c r="AB222" i="91"/>
  <c r="T220" i="91"/>
  <c r="P218" i="91"/>
  <c r="X218" i="91"/>
  <c r="AB216" i="91"/>
  <c r="X216" i="91"/>
  <c r="T216" i="91"/>
  <c r="P216" i="91"/>
  <c r="L216" i="91"/>
  <c r="H216" i="91"/>
  <c r="T214" i="91"/>
  <c r="AB210" i="91"/>
  <c r="P210" i="91"/>
  <c r="L210" i="91"/>
  <c r="T210" i="91"/>
  <c r="AB208" i="91"/>
  <c r="X208" i="91"/>
  <c r="P208" i="91"/>
  <c r="L208" i="91"/>
  <c r="H208" i="91"/>
  <c r="T208" i="91"/>
  <c r="T206" i="91"/>
  <c r="AB202" i="91"/>
  <c r="X202" i="91"/>
  <c r="T202" i="91"/>
  <c r="P202" i="91"/>
  <c r="L202" i="91"/>
  <c r="H202" i="91"/>
  <c r="T200" i="91"/>
  <c r="P198" i="91"/>
  <c r="AB196" i="91"/>
  <c r="P196" i="91"/>
  <c r="L196" i="91"/>
  <c r="T196" i="91"/>
  <c r="T194" i="91"/>
  <c r="X192" i="91"/>
  <c r="T192" i="91"/>
  <c r="H192" i="91"/>
  <c r="AB188" i="91"/>
  <c r="X188" i="91"/>
  <c r="T188" i="91"/>
  <c r="P188" i="91"/>
  <c r="L188" i="91"/>
  <c r="H188" i="91"/>
  <c r="AB186" i="91"/>
  <c r="X186" i="91"/>
  <c r="T186" i="91"/>
  <c r="P186" i="91"/>
  <c r="L186" i="91"/>
  <c r="H186" i="91"/>
  <c r="AB184" i="91"/>
  <c r="P184" i="91"/>
  <c r="L184" i="91"/>
  <c r="T184" i="91"/>
  <c r="AB182" i="91"/>
  <c r="T180" i="91"/>
  <c r="X180" i="91"/>
  <c r="T178" i="91"/>
  <c r="P178" i="91"/>
  <c r="AB176" i="91"/>
  <c r="P176" i="91"/>
  <c r="L176" i="91"/>
  <c r="T176" i="91"/>
  <c r="P174" i="91"/>
  <c r="AB172" i="91"/>
  <c r="T172" i="91"/>
  <c r="L172" i="91"/>
  <c r="H172" i="91"/>
  <c r="P172" i="91"/>
  <c r="P170" i="91"/>
  <c r="T170" i="91"/>
  <c r="T168" i="91"/>
  <c r="L168" i="91"/>
  <c r="P168" i="91"/>
  <c r="AB166" i="91"/>
  <c r="AB164" i="91"/>
  <c r="T164" i="91"/>
  <c r="H164" i="91"/>
  <c r="P164" i="91"/>
  <c r="T162" i="91"/>
  <c r="AB160" i="91"/>
  <c r="X160" i="91"/>
  <c r="T160" i="91"/>
  <c r="P160" i="91"/>
  <c r="L160" i="91"/>
  <c r="H160" i="91"/>
  <c r="P158" i="91"/>
  <c r="H156" i="91"/>
  <c r="P154" i="91"/>
  <c r="T154" i="91"/>
  <c r="AB152" i="91"/>
  <c r="X152" i="91"/>
  <c r="P152" i="91"/>
  <c r="L152" i="91"/>
  <c r="H152" i="91"/>
  <c r="T152" i="91"/>
  <c r="L150" i="91"/>
  <c r="P150" i="91"/>
  <c r="T146" i="91"/>
  <c r="AB144" i="91"/>
  <c r="X144" i="91"/>
  <c r="P144" i="91"/>
  <c r="L144" i="91"/>
  <c r="H144" i="91"/>
  <c r="T144" i="91"/>
  <c r="P142" i="91"/>
  <c r="T140" i="91"/>
  <c r="P138" i="91"/>
  <c r="T138" i="91"/>
  <c r="AB136" i="91"/>
  <c r="X136" i="91"/>
  <c r="P136" i="91"/>
  <c r="L136" i="91"/>
  <c r="H136" i="91"/>
  <c r="T136" i="91"/>
  <c r="AB134" i="91"/>
  <c r="X134" i="91"/>
  <c r="T134" i="91"/>
  <c r="P134" i="91"/>
  <c r="L134" i="91"/>
  <c r="H134" i="91"/>
  <c r="T132" i="91"/>
  <c r="L132" i="91"/>
  <c r="P132" i="91"/>
  <c r="P130" i="91"/>
  <c r="AB128" i="91"/>
  <c r="T128" i="91"/>
  <c r="H128" i="91"/>
  <c r="P128" i="91"/>
  <c r="T126" i="91"/>
  <c r="T124" i="91"/>
  <c r="P124" i="91"/>
  <c r="L124" i="91"/>
  <c r="H122" i="91"/>
  <c r="AB120" i="91"/>
  <c r="T120" i="91"/>
  <c r="L120" i="91"/>
  <c r="H120" i="91"/>
  <c r="P120" i="91"/>
  <c r="P118" i="91"/>
  <c r="T118" i="91"/>
  <c r="T116" i="91"/>
  <c r="L116" i="91"/>
  <c r="P116" i="91"/>
  <c r="X114" i="91"/>
  <c r="T114" i="91"/>
  <c r="AB112" i="91"/>
  <c r="T112" i="91"/>
  <c r="H112" i="91"/>
  <c r="P112" i="91"/>
  <c r="T110" i="91"/>
  <c r="AB108" i="91"/>
  <c r="X108" i="91"/>
  <c r="T108" i="91"/>
  <c r="P108" i="91"/>
  <c r="L108" i="91"/>
  <c r="H108" i="91"/>
  <c r="P106" i="91"/>
  <c r="P102" i="91"/>
  <c r="T102" i="91"/>
  <c r="AB100" i="91"/>
  <c r="X100" i="91"/>
  <c r="P100" i="91"/>
  <c r="L100" i="91"/>
  <c r="H100" i="91"/>
  <c r="T100" i="91"/>
  <c r="L98" i="91"/>
  <c r="P98" i="91"/>
  <c r="P96" i="91"/>
  <c r="T94" i="91"/>
  <c r="AB92" i="91"/>
  <c r="X92" i="91"/>
  <c r="P92" i="91"/>
  <c r="L92" i="91"/>
  <c r="H92" i="91"/>
  <c r="T92" i="91"/>
  <c r="P90" i="91"/>
  <c r="AB88" i="91"/>
  <c r="X88" i="91"/>
  <c r="T88" i="91"/>
  <c r="P88" i="91"/>
  <c r="L88" i="91"/>
  <c r="H88" i="91"/>
  <c r="X86" i="91"/>
  <c r="T86" i="91"/>
  <c r="L84" i="91"/>
  <c r="P84" i="91"/>
  <c r="T82" i="91"/>
  <c r="H82" i="91"/>
  <c r="P82" i="91"/>
  <c r="T80" i="91"/>
  <c r="X78" i="91"/>
  <c r="T78" i="91"/>
  <c r="P76" i="91"/>
  <c r="T74" i="91"/>
  <c r="P74" i="91"/>
  <c r="H74" i="91"/>
  <c r="P72" i="91"/>
  <c r="T72" i="91"/>
  <c r="X70" i="91"/>
  <c r="T70" i="91"/>
  <c r="AB68" i="91"/>
  <c r="X68" i="91"/>
  <c r="T68" i="91"/>
  <c r="P68" i="91"/>
  <c r="L68" i="91"/>
  <c r="H68" i="91"/>
  <c r="T66" i="91"/>
  <c r="L66" i="91"/>
  <c r="P66" i="91"/>
  <c r="AB64" i="91"/>
  <c r="X64" i="91"/>
  <c r="P64" i="91"/>
  <c r="L64" i="91"/>
  <c r="H64" i="91"/>
  <c r="T64" i="91"/>
  <c r="AB62" i="91"/>
  <c r="T62" i="91"/>
  <c r="H62" i="91"/>
  <c r="P62" i="91"/>
  <c r="T60" i="91"/>
  <c r="T58" i="91"/>
  <c r="P58" i="91"/>
  <c r="L58" i="91"/>
  <c r="AB56" i="91"/>
  <c r="X56" i="91"/>
  <c r="P56" i="91"/>
  <c r="L56" i="91"/>
  <c r="H56" i="91"/>
  <c r="T56" i="91"/>
  <c r="AB54" i="91"/>
  <c r="T54" i="91"/>
  <c r="L54" i="91"/>
  <c r="H54" i="91"/>
  <c r="P54" i="91"/>
  <c r="T52" i="91"/>
  <c r="T50" i="91"/>
  <c r="L50" i="91"/>
  <c r="P50" i="91"/>
  <c r="AB48" i="91"/>
  <c r="X48" i="91"/>
  <c r="T48" i="91"/>
  <c r="P48" i="91"/>
  <c r="L48" i="91"/>
  <c r="H48" i="91"/>
  <c r="P46" i="91"/>
  <c r="T46" i="91"/>
  <c r="T44" i="91"/>
  <c r="L44" i="91"/>
  <c r="P44" i="91"/>
  <c r="L42" i="91"/>
  <c r="AB40" i="91"/>
  <c r="X40" i="91"/>
  <c r="P40" i="91"/>
  <c r="L40" i="91"/>
  <c r="H40" i="91"/>
  <c r="T40" i="91"/>
  <c r="AB38" i="91"/>
  <c r="X36" i="91"/>
  <c r="P36" i="91"/>
  <c r="H36" i="91"/>
  <c r="T36" i="91"/>
  <c r="AB32" i="91"/>
  <c r="X32" i="91"/>
  <c r="T32" i="91"/>
  <c r="P32" i="91"/>
  <c r="L32" i="91"/>
  <c r="H32" i="91"/>
  <c r="X30" i="91"/>
  <c r="P30" i="91"/>
  <c r="H30" i="91"/>
  <c r="T30" i="91"/>
  <c r="AB28" i="91"/>
  <c r="L28" i="91"/>
  <c r="T28" i="91"/>
  <c r="AB26" i="91"/>
  <c r="X26" i="91"/>
  <c r="P26" i="91"/>
  <c r="L26" i="91"/>
  <c r="H26" i="91"/>
  <c r="T26" i="91"/>
  <c r="X22" i="91"/>
  <c r="P22" i="91"/>
  <c r="H22" i="91"/>
  <c r="L22" i="90" s="1"/>
  <c r="T22" i="91"/>
  <c r="AB20" i="91"/>
  <c r="L20" i="91"/>
  <c r="T20" i="91"/>
  <c r="P18" i="91"/>
  <c r="L18" i="91"/>
  <c r="AB16" i="91"/>
  <c r="X16" i="91"/>
  <c r="T16" i="91"/>
  <c r="P16" i="91"/>
  <c r="L16" i="91"/>
  <c r="H16" i="91"/>
  <c r="L13" i="91"/>
  <c r="C770" i="66"/>
  <c r="C768" i="66"/>
  <c r="C766" i="66"/>
  <c r="L766" i="66" s="1"/>
  <c r="C764" i="66"/>
  <c r="C760" i="66"/>
  <c r="C756" i="66"/>
  <c r="C754" i="66"/>
  <c r="L754" i="66" s="1"/>
  <c r="C750" i="66"/>
  <c r="C748" i="66"/>
  <c r="C746" i="66"/>
  <c r="C744" i="66"/>
  <c r="L744" i="66" s="1"/>
  <c r="C742" i="66"/>
  <c r="C740" i="66"/>
  <c r="C734" i="66"/>
  <c r="C732" i="66"/>
  <c r="L732" i="66" s="1"/>
  <c r="C730" i="66"/>
  <c r="C728" i="66"/>
  <c r="C726" i="66"/>
  <c r="C724" i="66"/>
  <c r="L724" i="66" s="1"/>
  <c r="C722" i="66"/>
  <c r="C720" i="66"/>
  <c r="C718" i="66"/>
  <c r="C714" i="66"/>
  <c r="L714" i="66" s="1"/>
  <c r="C712" i="66"/>
  <c r="C710" i="66"/>
  <c r="C708" i="66"/>
  <c r="C706" i="66"/>
  <c r="L706" i="66" s="1"/>
  <c r="C704" i="66"/>
  <c r="C702" i="66"/>
  <c r="C700" i="66"/>
  <c r="C698" i="66"/>
  <c r="L698" i="66" s="1"/>
  <c r="C696" i="66"/>
  <c r="C694" i="66"/>
  <c r="C692" i="66"/>
  <c r="C688" i="66"/>
  <c r="L688" i="66" s="1"/>
  <c r="C686" i="66"/>
  <c r="C684" i="66"/>
  <c r="C682" i="66"/>
  <c r="C680" i="66"/>
  <c r="L680" i="66" s="1"/>
  <c r="C678" i="66"/>
  <c r="C676" i="66"/>
  <c r="C674" i="66"/>
  <c r="C672" i="66"/>
  <c r="L672" i="66" s="1"/>
  <c r="C668" i="66"/>
  <c r="C666" i="66"/>
  <c r="C664" i="66"/>
  <c r="C662" i="66"/>
  <c r="L662" i="66" s="1"/>
  <c r="C660" i="66"/>
  <c r="C658" i="66"/>
  <c r="C656" i="66"/>
  <c r="C654" i="66"/>
  <c r="L654" i="66" s="1"/>
  <c r="C652" i="66"/>
  <c r="C650" i="66"/>
  <c r="C648" i="66"/>
  <c r="C646" i="66"/>
  <c r="L646" i="66" s="1"/>
  <c r="C644" i="66"/>
  <c r="C642" i="66"/>
  <c r="C640" i="66"/>
  <c r="C638" i="66"/>
  <c r="L638" i="66" s="1"/>
  <c r="C636" i="66"/>
  <c r="C634" i="66"/>
  <c r="C632" i="66"/>
  <c r="C630" i="66"/>
  <c r="L630" i="66" s="1"/>
  <c r="C628" i="66"/>
  <c r="C626" i="66"/>
  <c r="C624" i="66"/>
  <c r="C622" i="66"/>
  <c r="L622" i="66" s="1"/>
  <c r="C620" i="66"/>
  <c r="C618" i="66"/>
  <c r="C616" i="66"/>
  <c r="C614" i="66"/>
  <c r="L614" i="66" s="1"/>
  <c r="C612" i="66"/>
  <c r="C610" i="66"/>
  <c r="C608" i="66"/>
  <c r="C606" i="66"/>
  <c r="L606" i="66" s="1"/>
  <c r="C604" i="66"/>
  <c r="C602" i="66"/>
  <c r="C600" i="66"/>
  <c r="C598" i="66"/>
  <c r="L598" i="66" s="1"/>
  <c r="C596" i="66"/>
  <c r="C594" i="66"/>
  <c r="C592" i="66"/>
  <c r="C590" i="66"/>
  <c r="L590" i="66" s="1"/>
  <c r="C588" i="66"/>
  <c r="C586" i="66"/>
  <c r="C584" i="66"/>
  <c r="C582" i="66"/>
  <c r="L582" i="66" s="1"/>
  <c r="C580" i="66"/>
  <c r="C578" i="66"/>
  <c r="C576" i="66"/>
  <c r="C574" i="66"/>
  <c r="L574" i="66" s="1"/>
  <c r="C570" i="66"/>
  <c r="C568" i="66"/>
  <c r="C566" i="66"/>
  <c r="C564" i="66"/>
  <c r="L564" i="66" s="1"/>
  <c r="C560" i="66"/>
  <c r="C558" i="66"/>
  <c r="C556" i="66"/>
  <c r="C554" i="66"/>
  <c r="L554" i="66" s="1"/>
  <c r="C550" i="66"/>
  <c r="C548" i="66"/>
  <c r="C546" i="66"/>
  <c r="C544" i="66"/>
  <c r="L544" i="66" s="1"/>
  <c r="C542" i="66"/>
  <c r="C540" i="66"/>
  <c r="C538" i="66"/>
  <c r="C536" i="66"/>
  <c r="L536" i="66" s="1"/>
  <c r="C534" i="66"/>
  <c r="C530" i="66"/>
  <c r="C528" i="66"/>
  <c r="C526" i="66"/>
  <c r="L526" i="66" s="1"/>
  <c r="C524" i="66"/>
  <c r="C522" i="66"/>
  <c r="C520" i="66"/>
  <c r="C518" i="66"/>
  <c r="L518" i="66" s="1"/>
  <c r="C516" i="66"/>
  <c r="C512" i="66"/>
  <c r="C510" i="66"/>
  <c r="C508" i="66"/>
  <c r="L508" i="66" s="1"/>
  <c r="C506" i="66"/>
  <c r="C504" i="66"/>
  <c r="C502" i="66"/>
  <c r="C500" i="66"/>
  <c r="L500" i="66" s="1"/>
  <c r="C498" i="66"/>
  <c r="C496" i="66"/>
  <c r="C494" i="66"/>
  <c r="C492" i="66"/>
  <c r="L492" i="66" s="1"/>
  <c r="C490" i="66"/>
  <c r="C488" i="66"/>
  <c r="C486" i="66"/>
  <c r="C484" i="66"/>
  <c r="L484" i="66" s="1"/>
  <c r="C482" i="66"/>
  <c r="C480" i="66"/>
  <c r="C478" i="66"/>
  <c r="C476" i="66"/>
  <c r="L476" i="66" s="1"/>
  <c r="C474" i="66"/>
  <c r="C472" i="66"/>
  <c r="AB472" i="66" s="1"/>
  <c r="C470" i="66"/>
  <c r="C468" i="66"/>
  <c r="L468" i="66" s="1"/>
  <c r="C466" i="66"/>
  <c r="C464" i="66"/>
  <c r="C462" i="66"/>
  <c r="C460" i="66"/>
  <c r="L460" i="66" s="1"/>
  <c r="C458" i="66"/>
  <c r="C454" i="66"/>
  <c r="C452" i="66"/>
  <c r="C450" i="66"/>
  <c r="L450" i="66" s="1"/>
  <c r="C448" i="66"/>
  <c r="C446" i="66"/>
  <c r="C444" i="66"/>
  <c r="C442" i="66"/>
  <c r="L442" i="66" s="1"/>
  <c r="C440" i="66"/>
  <c r="C438" i="66"/>
  <c r="C436" i="66"/>
  <c r="C434" i="66"/>
  <c r="L434" i="66" s="1"/>
  <c r="C432" i="66"/>
  <c r="C430" i="66"/>
  <c r="C428" i="66"/>
  <c r="C426" i="66"/>
  <c r="L426" i="66" s="1"/>
  <c r="C424" i="66"/>
  <c r="P424" i="66" s="1"/>
  <c r="C422" i="66"/>
  <c r="AB422" i="66" s="1"/>
  <c r="C420" i="66"/>
  <c r="H420" i="66" s="1"/>
  <c r="H420" i="90" s="1"/>
  <c r="C418" i="66"/>
  <c r="L418" i="66" s="1"/>
  <c r="C416" i="66"/>
  <c r="C414" i="66"/>
  <c r="C412" i="66"/>
  <c r="C410" i="66"/>
  <c r="L410" i="66" s="1"/>
  <c r="C408" i="66"/>
  <c r="C406" i="66"/>
  <c r="C404" i="66"/>
  <c r="C402" i="66"/>
  <c r="L402" i="66" s="1"/>
  <c r="C400" i="66"/>
  <c r="C398" i="66"/>
  <c r="C396" i="66"/>
  <c r="C394" i="66"/>
  <c r="AB394" i="66" s="1"/>
  <c r="C392" i="66"/>
  <c r="C390" i="66"/>
  <c r="AB390" i="66" s="1"/>
  <c r="C388" i="66"/>
  <c r="L388" i="66" s="1"/>
  <c r="C386" i="66"/>
  <c r="L386" i="66" s="1"/>
  <c r="C384" i="66"/>
  <c r="AB384" i="66" s="1"/>
  <c r="C382" i="66"/>
  <c r="T382" i="66" s="1"/>
  <c r="C380" i="66"/>
  <c r="C378" i="66"/>
  <c r="AB378" i="66" s="1"/>
  <c r="C376" i="66"/>
  <c r="C374" i="66"/>
  <c r="C372" i="66"/>
  <c r="C370" i="66"/>
  <c r="T370" i="66" s="1"/>
  <c r="C368" i="66"/>
  <c r="C366" i="66"/>
  <c r="C364" i="66"/>
  <c r="C362" i="66"/>
  <c r="AB362" i="66" s="1"/>
  <c r="C360" i="66"/>
  <c r="C354" i="66"/>
  <c r="C352" i="66"/>
  <c r="C350" i="66"/>
  <c r="AB350" i="66" s="1"/>
  <c r="C348" i="66"/>
  <c r="C346" i="66"/>
  <c r="C344" i="66"/>
  <c r="C342" i="66"/>
  <c r="AB342" i="66" s="1"/>
  <c r="C340" i="66"/>
  <c r="C338" i="66"/>
  <c r="C336" i="66"/>
  <c r="C334" i="66"/>
  <c r="AB334" i="66" s="1"/>
  <c r="C332" i="66"/>
  <c r="C330" i="66"/>
  <c r="C328" i="66"/>
  <c r="C324" i="66"/>
  <c r="T324" i="66" s="1"/>
  <c r="C322" i="66"/>
  <c r="C320" i="66"/>
  <c r="C318" i="66"/>
  <c r="C316" i="66"/>
  <c r="T316" i="66" s="1"/>
  <c r="C314" i="66"/>
  <c r="C312" i="66"/>
  <c r="C310" i="66"/>
  <c r="C308" i="66"/>
  <c r="T308" i="66" s="1"/>
  <c r="C306" i="66"/>
  <c r="C304" i="66"/>
  <c r="C296" i="66"/>
  <c r="C294" i="66"/>
  <c r="AB294" i="66" s="1"/>
  <c r="C292" i="66"/>
  <c r="C290" i="66"/>
  <c r="C288" i="66"/>
  <c r="C286" i="66"/>
  <c r="AB286" i="66" s="1"/>
  <c r="C284" i="66"/>
  <c r="C282" i="66"/>
  <c r="C280" i="66"/>
  <c r="C278" i="66"/>
  <c r="AB278" i="66" s="1"/>
  <c r="C276" i="66"/>
  <c r="C274" i="66"/>
  <c r="C270" i="66"/>
  <c r="C268" i="66"/>
  <c r="T268" i="66" s="1"/>
  <c r="C266" i="66"/>
  <c r="C264" i="66"/>
  <c r="C262" i="66"/>
  <c r="C260" i="66"/>
  <c r="T260" i="66" s="1"/>
  <c r="C256" i="66"/>
  <c r="C254" i="66"/>
  <c r="C252" i="66"/>
  <c r="C250" i="66"/>
  <c r="AB250" i="66" s="1"/>
  <c r="C248" i="66"/>
  <c r="C246" i="66"/>
  <c r="C242" i="66"/>
  <c r="C240" i="66"/>
  <c r="T240" i="66" s="1"/>
  <c r="C238" i="66"/>
  <c r="C236" i="66"/>
  <c r="C234" i="66"/>
  <c r="C232" i="66"/>
  <c r="T232" i="66" s="1"/>
  <c r="C228" i="66"/>
  <c r="C226" i="66"/>
  <c r="C224" i="66"/>
  <c r="C222" i="66"/>
  <c r="AB222" i="66" s="1"/>
  <c r="C220" i="66"/>
  <c r="C218" i="66"/>
  <c r="C214" i="66"/>
  <c r="C212" i="66"/>
  <c r="T212" i="66" s="1"/>
  <c r="C210" i="66"/>
  <c r="C208" i="66"/>
  <c r="C206" i="66"/>
  <c r="C204" i="66"/>
  <c r="T204" i="66" s="1"/>
  <c r="C200" i="66"/>
  <c r="C198" i="66"/>
  <c r="C196" i="66"/>
  <c r="C194" i="66"/>
  <c r="AB194" i="66" s="1"/>
  <c r="C192" i="66"/>
  <c r="C190" i="66"/>
  <c r="C184" i="66"/>
  <c r="C182" i="66"/>
  <c r="AB182" i="66" s="1"/>
  <c r="C180" i="66"/>
  <c r="C178" i="66"/>
  <c r="C176" i="66"/>
  <c r="C174" i="66"/>
  <c r="AB174" i="66" s="1"/>
  <c r="C172" i="66"/>
  <c r="C170" i="66"/>
  <c r="C168" i="66"/>
  <c r="C166" i="66"/>
  <c r="AB166" i="66" s="1"/>
  <c r="C164" i="66"/>
  <c r="C162" i="66"/>
  <c r="C158" i="66"/>
  <c r="C156" i="66"/>
  <c r="T156" i="66" s="1"/>
  <c r="C154" i="66"/>
  <c r="C152" i="66"/>
  <c r="C150" i="66"/>
  <c r="C148" i="66"/>
  <c r="T148" i="66" s="1"/>
  <c r="C146" i="66"/>
  <c r="C144" i="66"/>
  <c r="C142" i="66"/>
  <c r="C140" i="66"/>
  <c r="T140" i="66" s="1"/>
  <c r="C138" i="66"/>
  <c r="C136" i="66"/>
  <c r="C132" i="66"/>
  <c r="C130" i="66"/>
  <c r="AB130" i="66" s="1"/>
  <c r="C128" i="66"/>
  <c r="C126" i="66"/>
  <c r="C124" i="66"/>
  <c r="C122" i="66"/>
  <c r="AB122" i="66" s="1"/>
  <c r="C120" i="66"/>
  <c r="C118" i="66"/>
  <c r="C116" i="66"/>
  <c r="C114" i="66"/>
  <c r="AB114" i="66" s="1"/>
  <c r="C112" i="66"/>
  <c r="C110" i="66"/>
  <c r="C106" i="66"/>
  <c r="C104" i="66"/>
  <c r="T104" i="66" s="1"/>
  <c r="C102" i="66"/>
  <c r="C100" i="66"/>
  <c r="C98" i="66"/>
  <c r="C96" i="66"/>
  <c r="T96" i="66" s="1"/>
  <c r="C94" i="66"/>
  <c r="C92" i="66"/>
  <c r="C90" i="66"/>
  <c r="C86" i="66"/>
  <c r="AB86" i="66" s="1"/>
  <c r="C84" i="66"/>
  <c r="C82" i="66"/>
  <c r="C80" i="66"/>
  <c r="C78" i="66"/>
  <c r="AB78" i="66" s="1"/>
  <c r="C76" i="66"/>
  <c r="C74" i="66"/>
  <c r="C72" i="66"/>
  <c r="C70" i="66"/>
  <c r="AB70" i="66" s="1"/>
  <c r="C66" i="66"/>
  <c r="C64" i="66"/>
  <c r="C62" i="66"/>
  <c r="C60" i="66"/>
  <c r="T60" i="66" s="1"/>
  <c r="C58" i="66"/>
  <c r="C56" i="66"/>
  <c r="C54" i="66"/>
  <c r="C52" i="66"/>
  <c r="T52" i="66" s="1"/>
  <c r="C50" i="66"/>
  <c r="C46" i="66"/>
  <c r="C44" i="66"/>
  <c r="C42" i="66"/>
  <c r="AB42" i="66" s="1"/>
  <c r="C40" i="66"/>
  <c r="C38" i="66"/>
  <c r="C36" i="66"/>
  <c r="C34" i="66"/>
  <c r="AB34" i="66" s="1"/>
  <c r="C30" i="66"/>
  <c r="C28" i="66"/>
  <c r="C26" i="66"/>
  <c r="C24" i="66"/>
  <c r="T24" i="66" s="1"/>
  <c r="C22" i="66"/>
  <c r="C20" i="66"/>
  <c r="C18" i="66"/>
  <c r="C13" i="66"/>
  <c r="AB13" i="66" s="1"/>
  <c r="AB770" i="66"/>
  <c r="X770" i="66"/>
  <c r="T770" i="66"/>
  <c r="P770" i="66"/>
  <c r="L770" i="66"/>
  <c r="H770" i="66"/>
  <c r="AB768" i="66"/>
  <c r="X768" i="66"/>
  <c r="T768" i="66"/>
  <c r="P768" i="66"/>
  <c r="L768" i="66"/>
  <c r="H768" i="66"/>
  <c r="AB766" i="66"/>
  <c r="AB764" i="66"/>
  <c r="X764" i="66"/>
  <c r="T764" i="66"/>
  <c r="P764" i="66"/>
  <c r="L764" i="66"/>
  <c r="H764" i="66"/>
  <c r="AB760" i="66"/>
  <c r="X760" i="66"/>
  <c r="T760" i="66"/>
  <c r="P760" i="66"/>
  <c r="L760" i="66"/>
  <c r="H760" i="66"/>
  <c r="AB756" i="66"/>
  <c r="X756" i="66"/>
  <c r="T756" i="66"/>
  <c r="P756" i="66"/>
  <c r="L756" i="66"/>
  <c r="H756" i="66"/>
  <c r="AB754" i="66"/>
  <c r="AB750" i="66"/>
  <c r="X750" i="66"/>
  <c r="T750" i="66"/>
  <c r="P750" i="66"/>
  <c r="L750" i="66"/>
  <c r="H750" i="66"/>
  <c r="AB748" i="66"/>
  <c r="X748" i="66"/>
  <c r="T748" i="66"/>
  <c r="P748" i="66"/>
  <c r="L748" i="66"/>
  <c r="H748" i="66"/>
  <c r="AB746" i="66"/>
  <c r="X746" i="66"/>
  <c r="T746" i="66"/>
  <c r="P746" i="66"/>
  <c r="L746" i="66"/>
  <c r="H746" i="66"/>
  <c r="AB744" i="66"/>
  <c r="AB742" i="66"/>
  <c r="X742" i="66"/>
  <c r="T742" i="66"/>
  <c r="P742" i="66"/>
  <c r="L742" i="66"/>
  <c r="H742" i="66"/>
  <c r="AB740" i="66"/>
  <c r="X740" i="66"/>
  <c r="T740" i="66"/>
  <c r="P740" i="66"/>
  <c r="L740" i="66"/>
  <c r="H740" i="66"/>
  <c r="AB734" i="66"/>
  <c r="X734" i="66"/>
  <c r="T734" i="66"/>
  <c r="P734" i="66"/>
  <c r="L734" i="66"/>
  <c r="H734" i="66"/>
  <c r="AB732" i="66"/>
  <c r="AB730" i="66"/>
  <c r="X730" i="66"/>
  <c r="T730" i="66"/>
  <c r="P730" i="66"/>
  <c r="L730" i="66"/>
  <c r="H730" i="66"/>
  <c r="AB728" i="66"/>
  <c r="X728" i="66"/>
  <c r="T728" i="66"/>
  <c r="P728" i="66"/>
  <c r="L728" i="66"/>
  <c r="H728" i="66"/>
  <c r="AB726" i="66"/>
  <c r="X726" i="66"/>
  <c r="T726" i="66"/>
  <c r="P726" i="66"/>
  <c r="L726" i="66"/>
  <c r="H726" i="66"/>
  <c r="AB724" i="66"/>
  <c r="AB722" i="66"/>
  <c r="X722" i="66"/>
  <c r="T722" i="66"/>
  <c r="P722" i="66"/>
  <c r="L722" i="66"/>
  <c r="H722" i="66"/>
  <c r="AB720" i="66"/>
  <c r="X720" i="66"/>
  <c r="T720" i="66"/>
  <c r="P720" i="66"/>
  <c r="L720" i="66"/>
  <c r="H720" i="66"/>
  <c r="AB718" i="66"/>
  <c r="X718" i="66"/>
  <c r="T718" i="66"/>
  <c r="P718" i="66"/>
  <c r="L718" i="66"/>
  <c r="H718" i="66"/>
  <c r="AB714" i="66"/>
  <c r="AB712" i="66"/>
  <c r="X712" i="66"/>
  <c r="T712" i="66"/>
  <c r="P712" i="66"/>
  <c r="L712" i="66"/>
  <c r="H712" i="66"/>
  <c r="AB710" i="66"/>
  <c r="X710" i="66"/>
  <c r="T710" i="66"/>
  <c r="P710" i="66"/>
  <c r="L710" i="66"/>
  <c r="H710" i="66"/>
  <c r="AB708" i="66"/>
  <c r="X708" i="66"/>
  <c r="T708" i="66"/>
  <c r="P708" i="66"/>
  <c r="L708" i="66"/>
  <c r="H708" i="66"/>
  <c r="AB706" i="66"/>
  <c r="AB704" i="66"/>
  <c r="X704" i="66"/>
  <c r="T704" i="66"/>
  <c r="P704" i="66"/>
  <c r="L704" i="66"/>
  <c r="H704" i="66"/>
  <c r="AB702" i="66"/>
  <c r="X702" i="66"/>
  <c r="T702" i="66"/>
  <c r="P702" i="66"/>
  <c r="L702" i="66"/>
  <c r="H702" i="66"/>
  <c r="AB700" i="66"/>
  <c r="X700" i="66"/>
  <c r="T700" i="66"/>
  <c r="P700" i="66"/>
  <c r="L700" i="66"/>
  <c r="H700" i="66"/>
  <c r="AB698" i="66"/>
  <c r="AB696" i="66"/>
  <c r="X696" i="66"/>
  <c r="T696" i="66"/>
  <c r="P696" i="66"/>
  <c r="L696" i="66"/>
  <c r="H696" i="66"/>
  <c r="AB694" i="66"/>
  <c r="X694" i="66"/>
  <c r="T694" i="66"/>
  <c r="P694" i="66"/>
  <c r="L694" i="66"/>
  <c r="H694" i="66"/>
  <c r="AB692" i="66"/>
  <c r="X692" i="66"/>
  <c r="T692" i="66"/>
  <c r="P692" i="66"/>
  <c r="L692" i="66"/>
  <c r="H692" i="66"/>
  <c r="AB688" i="66"/>
  <c r="AB686" i="66"/>
  <c r="X686" i="66"/>
  <c r="T686" i="66"/>
  <c r="P686" i="66"/>
  <c r="L686" i="66"/>
  <c r="H686" i="66"/>
  <c r="AB684" i="66"/>
  <c r="X684" i="66"/>
  <c r="T684" i="66"/>
  <c r="P684" i="66"/>
  <c r="L684" i="66"/>
  <c r="H684" i="66"/>
  <c r="AB682" i="66"/>
  <c r="X682" i="66"/>
  <c r="T682" i="66"/>
  <c r="P682" i="66"/>
  <c r="L682" i="66"/>
  <c r="H682" i="66"/>
  <c r="AB680" i="66"/>
  <c r="AB678" i="66"/>
  <c r="X678" i="66"/>
  <c r="T678" i="66"/>
  <c r="P678" i="66"/>
  <c r="L678" i="66"/>
  <c r="H678" i="66"/>
  <c r="AB676" i="66"/>
  <c r="X676" i="66"/>
  <c r="T676" i="66"/>
  <c r="P676" i="66"/>
  <c r="L676" i="66"/>
  <c r="H676" i="66"/>
  <c r="AB674" i="66"/>
  <c r="X674" i="66"/>
  <c r="T674" i="66"/>
  <c r="P674" i="66"/>
  <c r="L674" i="66"/>
  <c r="H674" i="66"/>
  <c r="AB672" i="66"/>
  <c r="AB668" i="66"/>
  <c r="X668" i="66"/>
  <c r="T668" i="66"/>
  <c r="P668" i="66"/>
  <c r="L668" i="66"/>
  <c r="H668" i="66"/>
  <c r="AB666" i="66"/>
  <c r="X666" i="66"/>
  <c r="T666" i="66"/>
  <c r="P666" i="66"/>
  <c r="L666" i="66"/>
  <c r="H666" i="66"/>
  <c r="AB664" i="66"/>
  <c r="X664" i="66"/>
  <c r="T664" i="66"/>
  <c r="P664" i="66"/>
  <c r="L664" i="66"/>
  <c r="H664" i="66"/>
  <c r="AB662" i="66"/>
  <c r="AB660" i="66"/>
  <c r="X660" i="66"/>
  <c r="T660" i="66"/>
  <c r="P660" i="66"/>
  <c r="L660" i="66"/>
  <c r="H660" i="66"/>
  <c r="AB658" i="66"/>
  <c r="X658" i="66"/>
  <c r="T658" i="66"/>
  <c r="P658" i="66"/>
  <c r="L658" i="66"/>
  <c r="H658" i="66"/>
  <c r="AB656" i="66"/>
  <c r="X656" i="66"/>
  <c r="T656" i="66"/>
  <c r="P656" i="66"/>
  <c r="L656" i="66"/>
  <c r="H656" i="66"/>
  <c r="AB654" i="66"/>
  <c r="AB652" i="66"/>
  <c r="X652" i="66"/>
  <c r="T652" i="66"/>
  <c r="P652" i="66"/>
  <c r="L652" i="66"/>
  <c r="H652" i="66"/>
  <c r="AB650" i="66"/>
  <c r="X650" i="66"/>
  <c r="T650" i="66"/>
  <c r="P650" i="66"/>
  <c r="L650" i="66"/>
  <c r="H650" i="66"/>
  <c r="AB648" i="66"/>
  <c r="X648" i="66"/>
  <c r="T648" i="66"/>
  <c r="P648" i="66"/>
  <c r="L648" i="66"/>
  <c r="H648" i="66"/>
  <c r="AB646" i="66"/>
  <c r="AB644" i="66"/>
  <c r="X644" i="66"/>
  <c r="T644" i="66"/>
  <c r="P644" i="66"/>
  <c r="L644" i="66"/>
  <c r="H644" i="66"/>
  <c r="AB642" i="66"/>
  <c r="X642" i="66"/>
  <c r="T642" i="66"/>
  <c r="P642" i="66"/>
  <c r="L642" i="66"/>
  <c r="H642" i="66"/>
  <c r="AB640" i="66"/>
  <c r="X640" i="66"/>
  <c r="T640" i="66"/>
  <c r="P640" i="66"/>
  <c r="L640" i="66"/>
  <c r="H640" i="66"/>
  <c r="AB638" i="66"/>
  <c r="AB636" i="66"/>
  <c r="X636" i="66"/>
  <c r="T636" i="66"/>
  <c r="P636" i="66"/>
  <c r="L636" i="66"/>
  <c r="H636" i="66"/>
  <c r="AB634" i="66"/>
  <c r="X634" i="66"/>
  <c r="T634" i="66"/>
  <c r="P634" i="66"/>
  <c r="L634" i="66"/>
  <c r="H634" i="66"/>
  <c r="AB632" i="66"/>
  <c r="X632" i="66"/>
  <c r="T632" i="66"/>
  <c r="P632" i="66"/>
  <c r="L632" i="66"/>
  <c r="H632" i="66"/>
  <c r="AB630" i="66"/>
  <c r="AB628" i="66"/>
  <c r="X628" i="66"/>
  <c r="T628" i="66"/>
  <c r="P628" i="66"/>
  <c r="L628" i="66"/>
  <c r="H628" i="66"/>
  <c r="AB626" i="66"/>
  <c r="X626" i="66"/>
  <c r="T626" i="66"/>
  <c r="P626" i="66"/>
  <c r="L626" i="66"/>
  <c r="H626" i="66"/>
  <c r="AB624" i="66"/>
  <c r="X624" i="66"/>
  <c r="T624" i="66"/>
  <c r="P624" i="66"/>
  <c r="L624" i="66"/>
  <c r="H624" i="66"/>
  <c r="AB622" i="66"/>
  <c r="AB620" i="66"/>
  <c r="X620" i="66"/>
  <c r="T620" i="66"/>
  <c r="P620" i="66"/>
  <c r="L620" i="66"/>
  <c r="H620" i="66"/>
  <c r="AB618" i="66"/>
  <c r="X618" i="66"/>
  <c r="T618" i="66"/>
  <c r="P618" i="66"/>
  <c r="L618" i="66"/>
  <c r="H618" i="66"/>
  <c r="AB616" i="66"/>
  <c r="X616" i="66"/>
  <c r="T616" i="66"/>
  <c r="P616" i="66"/>
  <c r="L616" i="66"/>
  <c r="H616" i="66"/>
  <c r="AB614" i="66"/>
  <c r="AB612" i="66"/>
  <c r="X612" i="66"/>
  <c r="T612" i="66"/>
  <c r="P612" i="66"/>
  <c r="L612" i="66"/>
  <c r="H612" i="66"/>
  <c r="AB610" i="66"/>
  <c r="X610" i="66"/>
  <c r="T610" i="66"/>
  <c r="P610" i="66"/>
  <c r="L610" i="66"/>
  <c r="H610" i="66"/>
  <c r="AB608" i="66"/>
  <c r="X608" i="66"/>
  <c r="T608" i="66"/>
  <c r="P608" i="66"/>
  <c r="L608" i="66"/>
  <c r="H608" i="66"/>
  <c r="AB606" i="66"/>
  <c r="AB604" i="66"/>
  <c r="X604" i="66"/>
  <c r="T604" i="66"/>
  <c r="P604" i="66"/>
  <c r="L604" i="66"/>
  <c r="H604" i="66"/>
  <c r="AB602" i="66"/>
  <c r="X602" i="66"/>
  <c r="T602" i="66"/>
  <c r="P602" i="66"/>
  <c r="L602" i="66"/>
  <c r="H602" i="66"/>
  <c r="AB600" i="66"/>
  <c r="X600" i="66"/>
  <c r="T600" i="66"/>
  <c r="P600" i="66"/>
  <c r="L600" i="66"/>
  <c r="H600" i="66"/>
  <c r="AB598" i="66"/>
  <c r="AB596" i="66"/>
  <c r="X596" i="66"/>
  <c r="T596" i="66"/>
  <c r="P596" i="66"/>
  <c r="L596" i="66"/>
  <c r="H596" i="66"/>
  <c r="AB594" i="66"/>
  <c r="X594" i="66"/>
  <c r="T594" i="66"/>
  <c r="P594" i="66"/>
  <c r="L594" i="66"/>
  <c r="H594" i="66"/>
  <c r="AB592" i="66"/>
  <c r="X592" i="66"/>
  <c r="T592" i="66"/>
  <c r="P592" i="66"/>
  <c r="L592" i="66"/>
  <c r="H592" i="66"/>
  <c r="AB590" i="66"/>
  <c r="AB588" i="66"/>
  <c r="X588" i="66"/>
  <c r="T588" i="66"/>
  <c r="P588" i="66"/>
  <c r="L588" i="66"/>
  <c r="H588" i="66"/>
  <c r="AB586" i="66"/>
  <c r="X586" i="66"/>
  <c r="T586" i="66"/>
  <c r="P586" i="66"/>
  <c r="L586" i="66"/>
  <c r="H586" i="66"/>
  <c r="AB584" i="66"/>
  <c r="X584" i="66"/>
  <c r="T584" i="66"/>
  <c r="P584" i="66"/>
  <c r="L584" i="66"/>
  <c r="H584" i="66"/>
  <c r="AB582" i="66"/>
  <c r="AB580" i="66"/>
  <c r="X580" i="66"/>
  <c r="T580" i="66"/>
  <c r="P580" i="66"/>
  <c r="L580" i="66"/>
  <c r="H580" i="66"/>
  <c r="AB578" i="66"/>
  <c r="X578" i="66"/>
  <c r="T578" i="66"/>
  <c r="P578" i="66"/>
  <c r="L578" i="66"/>
  <c r="H578" i="66"/>
  <c r="AB576" i="66"/>
  <c r="X576" i="66"/>
  <c r="T576" i="66"/>
  <c r="P576" i="66"/>
  <c r="L576" i="66"/>
  <c r="H576" i="66"/>
  <c r="AB574" i="66"/>
  <c r="AB570" i="66"/>
  <c r="X570" i="66"/>
  <c r="T570" i="66"/>
  <c r="P570" i="66"/>
  <c r="L570" i="66"/>
  <c r="H570" i="66"/>
  <c r="AB568" i="66"/>
  <c r="X568" i="66"/>
  <c r="T568" i="66"/>
  <c r="P568" i="66"/>
  <c r="L568" i="66"/>
  <c r="H568" i="66"/>
  <c r="AB566" i="66"/>
  <c r="X566" i="66"/>
  <c r="T566" i="66"/>
  <c r="P566" i="66"/>
  <c r="L566" i="66"/>
  <c r="H566" i="66"/>
  <c r="AB564" i="66"/>
  <c r="AB560" i="66"/>
  <c r="X560" i="66"/>
  <c r="T560" i="66"/>
  <c r="P560" i="66"/>
  <c r="L560" i="66"/>
  <c r="H560" i="66"/>
  <c r="AB558" i="66"/>
  <c r="X558" i="66"/>
  <c r="T558" i="66"/>
  <c r="P558" i="66"/>
  <c r="L558" i="66"/>
  <c r="H558" i="66"/>
  <c r="AB556" i="66"/>
  <c r="X556" i="66"/>
  <c r="T556" i="66"/>
  <c r="P556" i="66"/>
  <c r="L556" i="66"/>
  <c r="H556" i="66"/>
  <c r="AB554" i="66"/>
  <c r="AB550" i="66"/>
  <c r="X550" i="66"/>
  <c r="T550" i="66"/>
  <c r="P550" i="66"/>
  <c r="L550" i="66"/>
  <c r="H550" i="66"/>
  <c r="AB548" i="66"/>
  <c r="X548" i="66"/>
  <c r="T548" i="66"/>
  <c r="P548" i="66"/>
  <c r="L548" i="66"/>
  <c r="H548" i="66"/>
  <c r="AB546" i="66"/>
  <c r="X546" i="66"/>
  <c r="T546" i="66"/>
  <c r="P546" i="66"/>
  <c r="L546" i="66"/>
  <c r="H546" i="66"/>
  <c r="AB544" i="66"/>
  <c r="AB542" i="66"/>
  <c r="X542" i="66"/>
  <c r="T542" i="66"/>
  <c r="P542" i="66"/>
  <c r="L542" i="66"/>
  <c r="H542" i="66"/>
  <c r="AB540" i="66"/>
  <c r="X540" i="66"/>
  <c r="T540" i="66"/>
  <c r="P540" i="66"/>
  <c r="L540" i="66"/>
  <c r="H540" i="66"/>
  <c r="AB538" i="66"/>
  <c r="X538" i="66"/>
  <c r="T538" i="66"/>
  <c r="P538" i="66"/>
  <c r="L538" i="66"/>
  <c r="H538" i="66"/>
  <c r="AB536" i="66"/>
  <c r="AB534" i="66"/>
  <c r="X534" i="66"/>
  <c r="T534" i="66"/>
  <c r="P534" i="66"/>
  <c r="L534" i="66"/>
  <c r="H534" i="66"/>
  <c r="AB530" i="66"/>
  <c r="X530" i="66"/>
  <c r="T530" i="66"/>
  <c r="P530" i="66"/>
  <c r="L530" i="66"/>
  <c r="H530" i="66"/>
  <c r="AB528" i="66"/>
  <c r="X528" i="66"/>
  <c r="T528" i="66"/>
  <c r="P528" i="66"/>
  <c r="L528" i="66"/>
  <c r="H528" i="66"/>
  <c r="AB526" i="66"/>
  <c r="AB524" i="66"/>
  <c r="X524" i="66"/>
  <c r="T524" i="66"/>
  <c r="P524" i="66"/>
  <c r="L524" i="66"/>
  <c r="H524" i="66"/>
  <c r="AB522" i="66"/>
  <c r="X522" i="66"/>
  <c r="T522" i="66"/>
  <c r="P522" i="66"/>
  <c r="L522" i="66"/>
  <c r="H522" i="66"/>
  <c r="AB520" i="66"/>
  <c r="X520" i="66"/>
  <c r="T520" i="66"/>
  <c r="P520" i="66"/>
  <c r="L520" i="66"/>
  <c r="H520" i="66"/>
  <c r="AB518" i="66"/>
  <c r="AB516" i="66"/>
  <c r="X516" i="66"/>
  <c r="T516" i="66"/>
  <c r="P516" i="66"/>
  <c r="L516" i="66"/>
  <c r="H516" i="66"/>
  <c r="AB512" i="66"/>
  <c r="X512" i="66"/>
  <c r="T512" i="66"/>
  <c r="P512" i="66"/>
  <c r="L512" i="66"/>
  <c r="H512" i="66"/>
  <c r="AB510" i="66"/>
  <c r="X510" i="66"/>
  <c r="T510" i="66"/>
  <c r="P510" i="66"/>
  <c r="L510" i="66"/>
  <c r="H510" i="66"/>
  <c r="AB508" i="66"/>
  <c r="AB506" i="66"/>
  <c r="X506" i="66"/>
  <c r="T506" i="66"/>
  <c r="P506" i="66"/>
  <c r="L506" i="66"/>
  <c r="H506" i="66"/>
  <c r="AB504" i="66"/>
  <c r="X504" i="66"/>
  <c r="T504" i="66"/>
  <c r="P504" i="66"/>
  <c r="L504" i="66"/>
  <c r="H504" i="66"/>
  <c r="AB502" i="66"/>
  <c r="X502" i="66"/>
  <c r="T502" i="66"/>
  <c r="P502" i="66"/>
  <c r="L502" i="66"/>
  <c r="H502" i="66"/>
  <c r="AB500" i="66"/>
  <c r="AB498" i="66"/>
  <c r="X498" i="66"/>
  <c r="T498" i="66"/>
  <c r="P498" i="66"/>
  <c r="L498" i="66"/>
  <c r="H498" i="66"/>
  <c r="AB496" i="66"/>
  <c r="X496" i="66"/>
  <c r="T496" i="66"/>
  <c r="P496" i="66"/>
  <c r="L496" i="66"/>
  <c r="H496" i="66"/>
  <c r="AB494" i="66"/>
  <c r="X494" i="66"/>
  <c r="T494" i="66"/>
  <c r="P494" i="66"/>
  <c r="L494" i="66"/>
  <c r="H494" i="66"/>
  <c r="AB492" i="66"/>
  <c r="AB490" i="66"/>
  <c r="X490" i="66"/>
  <c r="T490" i="66"/>
  <c r="P490" i="66"/>
  <c r="L490" i="66"/>
  <c r="H490" i="66"/>
  <c r="AB488" i="66"/>
  <c r="X488" i="66"/>
  <c r="T488" i="66"/>
  <c r="P488" i="66"/>
  <c r="L488" i="66"/>
  <c r="H488" i="66"/>
  <c r="AB486" i="66"/>
  <c r="X486" i="66"/>
  <c r="T486" i="66"/>
  <c r="P486" i="66"/>
  <c r="L486" i="66"/>
  <c r="H486" i="66"/>
  <c r="AB484" i="66"/>
  <c r="AB482" i="66"/>
  <c r="X482" i="66"/>
  <c r="T482" i="66"/>
  <c r="P482" i="66"/>
  <c r="L482" i="66"/>
  <c r="H482" i="66"/>
  <c r="AB480" i="66"/>
  <c r="X480" i="66"/>
  <c r="T480" i="66"/>
  <c r="P480" i="66"/>
  <c r="L480" i="66"/>
  <c r="H480" i="66"/>
  <c r="AB478" i="66"/>
  <c r="X478" i="66"/>
  <c r="T478" i="66"/>
  <c r="P478" i="66"/>
  <c r="L478" i="66"/>
  <c r="H478" i="66"/>
  <c r="AB476" i="66"/>
  <c r="AB474" i="66"/>
  <c r="X474" i="66"/>
  <c r="T474" i="66"/>
  <c r="P474" i="66"/>
  <c r="L474" i="66"/>
  <c r="H474" i="66"/>
  <c r="AB470" i="66"/>
  <c r="X470" i="66"/>
  <c r="T470" i="66"/>
  <c r="P470" i="66"/>
  <c r="L470" i="66"/>
  <c r="H470" i="66"/>
  <c r="AB468" i="66"/>
  <c r="AB466" i="66"/>
  <c r="X466" i="66"/>
  <c r="T466" i="66"/>
  <c r="P466" i="66"/>
  <c r="L466" i="66"/>
  <c r="H466" i="66"/>
  <c r="AB464" i="66"/>
  <c r="X464" i="66"/>
  <c r="T464" i="66"/>
  <c r="P464" i="66"/>
  <c r="L464" i="66"/>
  <c r="H464" i="66"/>
  <c r="AB462" i="66"/>
  <c r="X462" i="66"/>
  <c r="T462" i="66"/>
  <c r="P462" i="66"/>
  <c r="L462" i="66"/>
  <c r="H462" i="66"/>
  <c r="AB460" i="66"/>
  <c r="AB458" i="66"/>
  <c r="X458" i="66"/>
  <c r="T458" i="66"/>
  <c r="P458" i="66"/>
  <c r="L458" i="66"/>
  <c r="H458" i="66"/>
  <c r="AB454" i="66"/>
  <c r="X454" i="66"/>
  <c r="T454" i="66"/>
  <c r="P454" i="66"/>
  <c r="L454" i="66"/>
  <c r="H454" i="66"/>
  <c r="AB452" i="66"/>
  <c r="X452" i="66"/>
  <c r="T452" i="66"/>
  <c r="P452" i="66"/>
  <c r="L452" i="66"/>
  <c r="H452" i="66"/>
  <c r="AB450" i="66"/>
  <c r="AB448" i="66"/>
  <c r="X448" i="66"/>
  <c r="T448" i="66"/>
  <c r="P448" i="66"/>
  <c r="L448" i="66"/>
  <c r="H448" i="66"/>
  <c r="AB446" i="66"/>
  <c r="X446" i="66"/>
  <c r="T446" i="66"/>
  <c r="P446" i="66"/>
  <c r="L446" i="66"/>
  <c r="H446" i="66"/>
  <c r="AB444" i="66"/>
  <c r="X444" i="66"/>
  <c r="T444" i="66"/>
  <c r="P444" i="66"/>
  <c r="L444" i="66"/>
  <c r="H444" i="66"/>
  <c r="AB442" i="66"/>
  <c r="AB440" i="66"/>
  <c r="X440" i="66"/>
  <c r="T440" i="66"/>
  <c r="P440" i="66"/>
  <c r="L440" i="66"/>
  <c r="H440" i="66"/>
  <c r="AB438" i="66"/>
  <c r="X438" i="66"/>
  <c r="T438" i="66"/>
  <c r="P438" i="66"/>
  <c r="L438" i="66"/>
  <c r="H438" i="66"/>
  <c r="AB436" i="66"/>
  <c r="X436" i="66"/>
  <c r="T436" i="66"/>
  <c r="P436" i="66"/>
  <c r="L436" i="66"/>
  <c r="H436" i="66"/>
  <c r="AB434" i="66"/>
  <c r="AB432" i="66"/>
  <c r="X432" i="66"/>
  <c r="T432" i="66"/>
  <c r="P432" i="66"/>
  <c r="L432" i="66"/>
  <c r="H432" i="66"/>
  <c r="AB430" i="66"/>
  <c r="X430" i="66"/>
  <c r="T430" i="66"/>
  <c r="P430" i="66"/>
  <c r="L430" i="66"/>
  <c r="H430" i="66"/>
  <c r="AB428" i="66"/>
  <c r="X428" i="66"/>
  <c r="T428" i="66"/>
  <c r="P428" i="66"/>
  <c r="L428" i="66"/>
  <c r="H428" i="66"/>
  <c r="AB426" i="66"/>
  <c r="AB424" i="66"/>
  <c r="X424" i="66"/>
  <c r="T424" i="66"/>
  <c r="L424" i="66"/>
  <c r="H424" i="66"/>
  <c r="H424" i="90" s="1"/>
  <c r="AB418" i="66"/>
  <c r="AB416" i="66"/>
  <c r="X416" i="66"/>
  <c r="T416" i="66"/>
  <c r="P416" i="66"/>
  <c r="L416" i="66"/>
  <c r="H416" i="66"/>
  <c r="AB414" i="66"/>
  <c r="X414" i="66"/>
  <c r="T414" i="66"/>
  <c r="P414" i="66"/>
  <c r="L414" i="66"/>
  <c r="H414" i="66"/>
  <c r="AB412" i="66"/>
  <c r="X412" i="66"/>
  <c r="T412" i="66"/>
  <c r="P412" i="66"/>
  <c r="L412" i="66"/>
  <c r="H412" i="66"/>
  <c r="H412" i="90" s="1"/>
  <c r="AB410" i="66"/>
  <c r="AB408" i="66"/>
  <c r="X408" i="66"/>
  <c r="T408" i="66"/>
  <c r="P408" i="66"/>
  <c r="L408" i="66"/>
  <c r="H408" i="66"/>
  <c r="AB406" i="66"/>
  <c r="X406" i="66"/>
  <c r="T406" i="66"/>
  <c r="P406" i="66"/>
  <c r="L406" i="66"/>
  <c r="H406" i="66"/>
  <c r="AB404" i="66"/>
  <c r="X404" i="66"/>
  <c r="T404" i="66"/>
  <c r="P404" i="66"/>
  <c r="L404" i="66"/>
  <c r="H404" i="66"/>
  <c r="AB402" i="66"/>
  <c r="AB400" i="66"/>
  <c r="X400" i="66"/>
  <c r="T400" i="66"/>
  <c r="P400" i="66"/>
  <c r="L400" i="66"/>
  <c r="H400" i="66"/>
  <c r="AB398" i="66"/>
  <c r="X398" i="66"/>
  <c r="T398" i="66"/>
  <c r="P398" i="66"/>
  <c r="L398" i="66"/>
  <c r="H398" i="66"/>
  <c r="AB396" i="66"/>
  <c r="X396" i="66"/>
  <c r="T396" i="66"/>
  <c r="P396" i="66"/>
  <c r="L396" i="66"/>
  <c r="H396" i="66"/>
  <c r="H394" i="66"/>
  <c r="H394" i="90" s="1"/>
  <c r="AB392" i="66"/>
  <c r="X392" i="66"/>
  <c r="T392" i="66"/>
  <c r="P392" i="66"/>
  <c r="L392" i="66"/>
  <c r="H392" i="66"/>
  <c r="H392" i="90" s="1"/>
  <c r="H390" i="66"/>
  <c r="H390" i="90" s="1"/>
  <c r="AB388" i="66"/>
  <c r="X388" i="66"/>
  <c r="T388" i="66"/>
  <c r="P388" i="66"/>
  <c r="AB382" i="66"/>
  <c r="X382" i="66"/>
  <c r="AB380" i="66"/>
  <c r="X380" i="66"/>
  <c r="T380" i="66"/>
  <c r="P380" i="66"/>
  <c r="L380" i="66"/>
  <c r="H380" i="66"/>
  <c r="H378" i="66"/>
  <c r="AB376" i="66"/>
  <c r="X376" i="66"/>
  <c r="T376" i="66"/>
  <c r="P376" i="66"/>
  <c r="L376" i="66"/>
  <c r="H376" i="66"/>
  <c r="AB374" i="66"/>
  <c r="X374" i="66"/>
  <c r="T374" i="66"/>
  <c r="P374" i="66"/>
  <c r="L374" i="66"/>
  <c r="H374" i="66"/>
  <c r="AB372" i="66"/>
  <c r="X372" i="66"/>
  <c r="T372" i="66"/>
  <c r="P372" i="66"/>
  <c r="L372" i="66"/>
  <c r="H372" i="66"/>
  <c r="X370" i="66"/>
  <c r="AB368" i="66"/>
  <c r="X368" i="66"/>
  <c r="T368" i="66"/>
  <c r="P368" i="66"/>
  <c r="L368" i="66"/>
  <c r="H368" i="66"/>
  <c r="AB366" i="66"/>
  <c r="X366" i="66"/>
  <c r="T366" i="66"/>
  <c r="P366" i="66"/>
  <c r="L366" i="66"/>
  <c r="H366" i="66"/>
  <c r="AB364" i="66"/>
  <c r="X364" i="66"/>
  <c r="T364" i="66"/>
  <c r="P364" i="66"/>
  <c r="L364" i="66"/>
  <c r="H364" i="66"/>
  <c r="T362" i="66"/>
  <c r="AB360" i="66"/>
  <c r="X360" i="66"/>
  <c r="T360" i="66"/>
  <c r="P360" i="66"/>
  <c r="L360" i="66"/>
  <c r="H360" i="66"/>
  <c r="AB354" i="66"/>
  <c r="X354" i="66"/>
  <c r="T354" i="66"/>
  <c r="P354" i="66"/>
  <c r="L354" i="66"/>
  <c r="H354" i="66"/>
  <c r="AB352" i="66"/>
  <c r="X352" i="66"/>
  <c r="T352" i="66"/>
  <c r="P352" i="66"/>
  <c r="L352" i="66"/>
  <c r="H352" i="66"/>
  <c r="T350" i="66"/>
  <c r="AB348" i="66"/>
  <c r="X348" i="66"/>
  <c r="T348" i="66"/>
  <c r="P348" i="66"/>
  <c r="L348" i="66"/>
  <c r="H348" i="66"/>
  <c r="AB346" i="66"/>
  <c r="X346" i="66"/>
  <c r="T346" i="66"/>
  <c r="P346" i="66"/>
  <c r="L346" i="66"/>
  <c r="H346" i="66"/>
  <c r="AB344" i="66"/>
  <c r="X344" i="66"/>
  <c r="T344" i="66"/>
  <c r="P344" i="66"/>
  <c r="L344" i="66"/>
  <c r="H344" i="66"/>
  <c r="T342" i="66"/>
  <c r="AB340" i="66"/>
  <c r="X340" i="66"/>
  <c r="T340" i="66"/>
  <c r="P340" i="66"/>
  <c r="L340" i="66"/>
  <c r="H340" i="66"/>
  <c r="AB338" i="66"/>
  <c r="X338" i="66"/>
  <c r="T338" i="66"/>
  <c r="P338" i="66"/>
  <c r="L338" i="66"/>
  <c r="H338" i="66"/>
  <c r="AB336" i="66"/>
  <c r="X336" i="66"/>
  <c r="T336" i="66"/>
  <c r="P336" i="66"/>
  <c r="L336" i="66"/>
  <c r="H336" i="66"/>
  <c r="T334" i="66"/>
  <c r="AB332" i="66"/>
  <c r="X332" i="66"/>
  <c r="T332" i="66"/>
  <c r="P332" i="66"/>
  <c r="L332" i="66"/>
  <c r="H332" i="66"/>
  <c r="AB330" i="66"/>
  <c r="X330" i="66"/>
  <c r="T330" i="66"/>
  <c r="P330" i="66"/>
  <c r="L330" i="66"/>
  <c r="H330" i="66"/>
  <c r="AB328" i="66"/>
  <c r="X328" i="66"/>
  <c r="T328" i="66"/>
  <c r="P328" i="66"/>
  <c r="L328" i="66"/>
  <c r="H328" i="66"/>
  <c r="AB326" i="66"/>
  <c r="X326" i="66"/>
  <c r="T326" i="66"/>
  <c r="P326" i="66"/>
  <c r="L326" i="66"/>
  <c r="H326" i="66"/>
  <c r="AB324" i="66"/>
  <c r="L324" i="66"/>
  <c r="AB322" i="66"/>
  <c r="X322" i="66"/>
  <c r="T322" i="66"/>
  <c r="P322" i="66"/>
  <c r="L322" i="66"/>
  <c r="H322" i="66"/>
  <c r="AB320" i="66"/>
  <c r="X320" i="66"/>
  <c r="T320" i="66"/>
  <c r="P320" i="66"/>
  <c r="L320" i="66"/>
  <c r="H320" i="66"/>
  <c r="AB318" i="66"/>
  <c r="X318" i="66"/>
  <c r="T318" i="66"/>
  <c r="P318" i="66"/>
  <c r="L318" i="66"/>
  <c r="H318" i="66"/>
  <c r="AB316" i="66"/>
  <c r="L316" i="66"/>
  <c r="AB314" i="66"/>
  <c r="X314" i="66"/>
  <c r="T314" i="66"/>
  <c r="P314" i="66"/>
  <c r="L314" i="66"/>
  <c r="H314" i="66"/>
  <c r="AB312" i="66"/>
  <c r="X312" i="66"/>
  <c r="T312" i="66"/>
  <c r="P312" i="66"/>
  <c r="L312" i="66"/>
  <c r="H312" i="66"/>
  <c r="AB310" i="66"/>
  <c r="X310" i="66"/>
  <c r="T310" i="66"/>
  <c r="P310" i="66"/>
  <c r="L310" i="66"/>
  <c r="H310" i="66"/>
  <c r="AB308" i="66"/>
  <c r="L308" i="66"/>
  <c r="AB306" i="66"/>
  <c r="X306" i="66"/>
  <c r="T306" i="66"/>
  <c r="P306" i="66"/>
  <c r="L306" i="66"/>
  <c r="H306" i="66"/>
  <c r="AB304" i="66"/>
  <c r="X304" i="66"/>
  <c r="T304" i="66"/>
  <c r="P304" i="66"/>
  <c r="L304" i="66"/>
  <c r="H304" i="66"/>
  <c r="AB302" i="66"/>
  <c r="X302" i="66"/>
  <c r="T302" i="66"/>
  <c r="P302" i="66"/>
  <c r="L302" i="66"/>
  <c r="H302" i="66"/>
  <c r="AB300" i="66"/>
  <c r="X300" i="66"/>
  <c r="T300" i="66"/>
  <c r="P300" i="66"/>
  <c r="L300" i="66"/>
  <c r="H300" i="66"/>
  <c r="AB298" i="66"/>
  <c r="X298" i="66"/>
  <c r="T298" i="66"/>
  <c r="P298" i="66"/>
  <c r="L298" i="66"/>
  <c r="H298" i="66"/>
  <c r="AB296" i="66"/>
  <c r="X296" i="66"/>
  <c r="T296" i="66"/>
  <c r="P296" i="66"/>
  <c r="L296" i="66"/>
  <c r="H296" i="66"/>
  <c r="T294" i="66"/>
  <c r="AB292" i="66"/>
  <c r="X292" i="66"/>
  <c r="T292" i="66"/>
  <c r="P292" i="66"/>
  <c r="L292" i="66"/>
  <c r="H292" i="66"/>
  <c r="AB290" i="66"/>
  <c r="X290" i="66"/>
  <c r="T290" i="66"/>
  <c r="P290" i="66"/>
  <c r="L290" i="66"/>
  <c r="H290" i="66"/>
  <c r="AB288" i="66"/>
  <c r="X288" i="66"/>
  <c r="T288" i="66"/>
  <c r="P288" i="66"/>
  <c r="L288" i="66"/>
  <c r="H288" i="66"/>
  <c r="T286" i="66"/>
  <c r="AB284" i="66"/>
  <c r="X284" i="66"/>
  <c r="T284" i="66"/>
  <c r="P284" i="66"/>
  <c r="L284" i="66"/>
  <c r="H284" i="66"/>
  <c r="AB282" i="66"/>
  <c r="X282" i="66"/>
  <c r="T282" i="66"/>
  <c r="P282" i="66"/>
  <c r="L282" i="66"/>
  <c r="H282" i="66"/>
  <c r="AB280" i="66"/>
  <c r="X280" i="66"/>
  <c r="T280" i="66"/>
  <c r="P280" i="66"/>
  <c r="L280" i="66"/>
  <c r="H280" i="66"/>
  <c r="T278" i="66"/>
  <c r="AB276" i="66"/>
  <c r="X276" i="66"/>
  <c r="T276" i="66"/>
  <c r="P276" i="66"/>
  <c r="L276" i="66"/>
  <c r="H276" i="66"/>
  <c r="AB274" i="66"/>
  <c r="X274" i="66"/>
  <c r="T274" i="66"/>
  <c r="P274" i="66"/>
  <c r="L274" i="66"/>
  <c r="H274" i="66"/>
  <c r="AB272" i="66"/>
  <c r="X272" i="66"/>
  <c r="T272" i="66"/>
  <c r="P272" i="66"/>
  <c r="L272" i="66"/>
  <c r="H272" i="66"/>
  <c r="AB270" i="66"/>
  <c r="X270" i="66"/>
  <c r="T270" i="66"/>
  <c r="P270" i="66"/>
  <c r="L270" i="66"/>
  <c r="H270" i="66"/>
  <c r="AB268" i="66"/>
  <c r="L268" i="66"/>
  <c r="AB266" i="66"/>
  <c r="X266" i="66"/>
  <c r="T266" i="66"/>
  <c r="P266" i="66"/>
  <c r="L266" i="66"/>
  <c r="H266" i="66"/>
  <c r="AB264" i="66"/>
  <c r="X264" i="66"/>
  <c r="T264" i="66"/>
  <c r="P264" i="66"/>
  <c r="L264" i="66"/>
  <c r="H264" i="66"/>
  <c r="AB262" i="66"/>
  <c r="X262" i="66"/>
  <c r="T262" i="66"/>
  <c r="P262" i="66"/>
  <c r="L262" i="66"/>
  <c r="H262" i="66"/>
  <c r="AB260" i="66"/>
  <c r="L260" i="66"/>
  <c r="AB258" i="66"/>
  <c r="X258" i="66"/>
  <c r="T258" i="66"/>
  <c r="P258" i="66"/>
  <c r="L258" i="66"/>
  <c r="H258" i="66"/>
  <c r="AB256" i="66"/>
  <c r="X256" i="66"/>
  <c r="T256" i="66"/>
  <c r="P256" i="66"/>
  <c r="L256" i="66"/>
  <c r="H256" i="66"/>
  <c r="AB254" i="66"/>
  <c r="X254" i="66"/>
  <c r="T254" i="66"/>
  <c r="P254" i="66"/>
  <c r="L254" i="66"/>
  <c r="H254" i="66"/>
  <c r="AB252" i="66"/>
  <c r="X252" i="66"/>
  <c r="T252" i="66"/>
  <c r="P252" i="66"/>
  <c r="L252" i="66"/>
  <c r="H252" i="66"/>
  <c r="T250" i="66"/>
  <c r="AB248" i="66"/>
  <c r="X248" i="66"/>
  <c r="T248" i="66"/>
  <c r="P248" i="66"/>
  <c r="L248" i="66"/>
  <c r="H248" i="66"/>
  <c r="AB246" i="66"/>
  <c r="X246" i="66"/>
  <c r="T246" i="66"/>
  <c r="P246" i="66"/>
  <c r="L246" i="66"/>
  <c r="H246" i="66"/>
  <c r="AB244" i="66"/>
  <c r="X244" i="66"/>
  <c r="T244" i="66"/>
  <c r="P244" i="66"/>
  <c r="L244" i="66"/>
  <c r="H244" i="66"/>
  <c r="AB242" i="66"/>
  <c r="X242" i="66"/>
  <c r="T242" i="66"/>
  <c r="P242" i="66"/>
  <c r="L242" i="66"/>
  <c r="H242" i="66"/>
  <c r="AB240" i="66"/>
  <c r="L240" i="66"/>
  <c r="AB238" i="66"/>
  <c r="X238" i="66"/>
  <c r="T238" i="66"/>
  <c r="P238" i="66"/>
  <c r="L238" i="66"/>
  <c r="H238" i="66"/>
  <c r="AB236" i="66"/>
  <c r="X236" i="66"/>
  <c r="T236" i="66"/>
  <c r="P236" i="66"/>
  <c r="L236" i="66"/>
  <c r="H236" i="66"/>
  <c r="AB234" i="66"/>
  <c r="X234" i="66"/>
  <c r="T234" i="66"/>
  <c r="P234" i="66"/>
  <c r="L234" i="66"/>
  <c r="H234" i="66"/>
  <c r="AB232" i="66"/>
  <c r="L232" i="66"/>
  <c r="AB230" i="66"/>
  <c r="X230" i="66"/>
  <c r="T230" i="66"/>
  <c r="P230" i="66"/>
  <c r="L230" i="66"/>
  <c r="H230" i="66"/>
  <c r="AB228" i="66"/>
  <c r="X228" i="66"/>
  <c r="T228" i="66"/>
  <c r="P228" i="66"/>
  <c r="L228" i="66"/>
  <c r="H228" i="66"/>
  <c r="AB226" i="66"/>
  <c r="X226" i="66"/>
  <c r="T226" i="66"/>
  <c r="P226" i="66"/>
  <c r="L226" i="66"/>
  <c r="H226" i="66"/>
  <c r="AB224" i="66"/>
  <c r="X224" i="66"/>
  <c r="T224" i="66"/>
  <c r="P224" i="66"/>
  <c r="L224" i="66"/>
  <c r="H224" i="66"/>
  <c r="T222" i="66"/>
  <c r="AB220" i="66"/>
  <c r="X220" i="66"/>
  <c r="T220" i="66"/>
  <c r="P220" i="66"/>
  <c r="L220" i="66"/>
  <c r="H220" i="66"/>
  <c r="AB218" i="66"/>
  <c r="X218" i="66"/>
  <c r="T218" i="66"/>
  <c r="P218" i="66"/>
  <c r="L218" i="66"/>
  <c r="H218" i="66"/>
  <c r="AB216" i="66"/>
  <c r="X216" i="66"/>
  <c r="T216" i="66"/>
  <c r="P216" i="66"/>
  <c r="L216" i="66"/>
  <c r="H216" i="66"/>
  <c r="AB214" i="66"/>
  <c r="X214" i="66"/>
  <c r="T214" i="66"/>
  <c r="P214" i="66"/>
  <c r="L214" i="66"/>
  <c r="H214" i="66"/>
  <c r="AB212" i="66"/>
  <c r="L212" i="66"/>
  <c r="AB210" i="66"/>
  <c r="X210" i="66"/>
  <c r="T210" i="66"/>
  <c r="P210" i="66"/>
  <c r="L210" i="66"/>
  <c r="H210" i="66"/>
  <c r="AB208" i="66"/>
  <c r="X208" i="66"/>
  <c r="T208" i="66"/>
  <c r="P208" i="66"/>
  <c r="L208" i="66"/>
  <c r="H208" i="66"/>
  <c r="AB206" i="66"/>
  <c r="X206" i="66"/>
  <c r="T206" i="66"/>
  <c r="P206" i="66"/>
  <c r="L206" i="66"/>
  <c r="H206" i="66"/>
  <c r="AB204" i="66"/>
  <c r="L204" i="66"/>
  <c r="AB202" i="66"/>
  <c r="X202" i="66"/>
  <c r="T202" i="66"/>
  <c r="P202" i="66"/>
  <c r="L202" i="66"/>
  <c r="H202" i="66"/>
  <c r="AB200" i="66"/>
  <c r="X200" i="66"/>
  <c r="T200" i="66"/>
  <c r="P200" i="66"/>
  <c r="L200" i="66"/>
  <c r="H200" i="66"/>
  <c r="AB198" i="66"/>
  <c r="X198" i="66"/>
  <c r="T198" i="66"/>
  <c r="P198" i="66"/>
  <c r="L198" i="66"/>
  <c r="H198" i="66"/>
  <c r="AB196" i="66"/>
  <c r="X196" i="66"/>
  <c r="T196" i="66"/>
  <c r="P196" i="66"/>
  <c r="L196" i="66"/>
  <c r="H196" i="66"/>
  <c r="T194" i="66"/>
  <c r="AB192" i="66"/>
  <c r="X192" i="66"/>
  <c r="T192" i="66"/>
  <c r="P192" i="66"/>
  <c r="L192" i="66"/>
  <c r="H192" i="66"/>
  <c r="AB190" i="66"/>
  <c r="X190" i="66"/>
  <c r="T190" i="66"/>
  <c r="P190" i="66"/>
  <c r="L190" i="66"/>
  <c r="H190" i="66"/>
  <c r="AB188" i="66"/>
  <c r="X188" i="66"/>
  <c r="T188" i="66"/>
  <c r="P188" i="66"/>
  <c r="L188" i="66"/>
  <c r="H188" i="66"/>
  <c r="AB186" i="66"/>
  <c r="X186" i="66"/>
  <c r="T186" i="66"/>
  <c r="P186" i="66"/>
  <c r="L186" i="66"/>
  <c r="H186" i="66"/>
  <c r="AB184" i="66"/>
  <c r="X184" i="66"/>
  <c r="T184" i="66"/>
  <c r="P184" i="66"/>
  <c r="L184" i="66"/>
  <c r="H184" i="66"/>
  <c r="T182" i="66"/>
  <c r="AB180" i="66"/>
  <c r="X180" i="66"/>
  <c r="T180" i="66"/>
  <c r="P180" i="66"/>
  <c r="L180" i="66"/>
  <c r="H180" i="66"/>
  <c r="AB178" i="66"/>
  <c r="X178" i="66"/>
  <c r="T178" i="66"/>
  <c r="P178" i="66"/>
  <c r="L178" i="66"/>
  <c r="H178" i="66"/>
  <c r="AB176" i="66"/>
  <c r="X176" i="66"/>
  <c r="T176" i="66"/>
  <c r="P176" i="66"/>
  <c r="L176" i="66"/>
  <c r="H176" i="66"/>
  <c r="T174" i="66"/>
  <c r="AB172" i="66"/>
  <c r="X172" i="66"/>
  <c r="T172" i="66"/>
  <c r="P172" i="66"/>
  <c r="L172" i="66"/>
  <c r="H172" i="66"/>
  <c r="AB170" i="66"/>
  <c r="X170" i="66"/>
  <c r="T170" i="66"/>
  <c r="P170" i="66"/>
  <c r="L170" i="66"/>
  <c r="H170" i="66"/>
  <c r="AB168" i="66"/>
  <c r="X168" i="66"/>
  <c r="T168" i="66"/>
  <c r="P168" i="66"/>
  <c r="L168" i="66"/>
  <c r="H168" i="66"/>
  <c r="T166" i="66"/>
  <c r="AB164" i="66"/>
  <c r="X164" i="66"/>
  <c r="T164" i="66"/>
  <c r="P164" i="66"/>
  <c r="L164" i="66"/>
  <c r="H164" i="66"/>
  <c r="AB162" i="66"/>
  <c r="X162" i="66"/>
  <c r="T162" i="66"/>
  <c r="P162" i="66"/>
  <c r="L162" i="66"/>
  <c r="H162" i="66"/>
  <c r="AB160" i="66"/>
  <c r="X160" i="66"/>
  <c r="T160" i="66"/>
  <c r="P160" i="66"/>
  <c r="L160" i="66"/>
  <c r="H160" i="66"/>
  <c r="AB158" i="66"/>
  <c r="X158" i="66"/>
  <c r="T158" i="66"/>
  <c r="P158" i="66"/>
  <c r="L158" i="66"/>
  <c r="H158" i="66"/>
  <c r="AB156" i="66"/>
  <c r="L156" i="66"/>
  <c r="AB154" i="66"/>
  <c r="X154" i="66"/>
  <c r="T154" i="66"/>
  <c r="P154" i="66"/>
  <c r="L154" i="66"/>
  <c r="H154" i="66"/>
  <c r="AB152" i="66"/>
  <c r="X152" i="66"/>
  <c r="T152" i="66"/>
  <c r="P152" i="66"/>
  <c r="L152" i="66"/>
  <c r="H152" i="66"/>
  <c r="AB150" i="66"/>
  <c r="X150" i="66"/>
  <c r="T150" i="66"/>
  <c r="P150" i="66"/>
  <c r="L150" i="66"/>
  <c r="H150" i="66"/>
  <c r="AB148" i="66"/>
  <c r="L148" i="66"/>
  <c r="AB146" i="66"/>
  <c r="X146" i="66"/>
  <c r="T146" i="66"/>
  <c r="P146" i="66"/>
  <c r="L146" i="66"/>
  <c r="H146" i="66"/>
  <c r="AB144" i="66"/>
  <c r="X144" i="66"/>
  <c r="T144" i="66"/>
  <c r="P144" i="66"/>
  <c r="L144" i="66"/>
  <c r="H144" i="66"/>
  <c r="AB142" i="66"/>
  <c r="X142" i="66"/>
  <c r="T142" i="66"/>
  <c r="P142" i="66"/>
  <c r="L142" i="66"/>
  <c r="H142" i="66"/>
  <c r="AB140" i="66"/>
  <c r="L140" i="66"/>
  <c r="AB138" i="66"/>
  <c r="X138" i="66"/>
  <c r="T138" i="66"/>
  <c r="P138" i="66"/>
  <c r="L138" i="66"/>
  <c r="H138" i="66"/>
  <c r="AB136" i="66"/>
  <c r="X136" i="66"/>
  <c r="T136" i="66"/>
  <c r="P136" i="66"/>
  <c r="L136" i="66"/>
  <c r="H136" i="66"/>
  <c r="AB134" i="66"/>
  <c r="X134" i="66"/>
  <c r="T134" i="66"/>
  <c r="P134" i="66"/>
  <c r="L134" i="66"/>
  <c r="H134" i="66"/>
  <c r="AB132" i="66"/>
  <c r="X132" i="66"/>
  <c r="T132" i="66"/>
  <c r="P132" i="66"/>
  <c r="L132" i="66"/>
  <c r="H132" i="66"/>
  <c r="T130" i="66"/>
  <c r="AB128" i="66"/>
  <c r="X128" i="66"/>
  <c r="T128" i="66"/>
  <c r="P128" i="66"/>
  <c r="L128" i="66"/>
  <c r="H128" i="66"/>
  <c r="AB126" i="66"/>
  <c r="X126" i="66"/>
  <c r="T126" i="66"/>
  <c r="P126" i="66"/>
  <c r="L126" i="66"/>
  <c r="H126" i="66"/>
  <c r="AB124" i="66"/>
  <c r="X124" i="66"/>
  <c r="T124" i="66"/>
  <c r="P124" i="66"/>
  <c r="L124" i="66"/>
  <c r="H124" i="66"/>
  <c r="T122" i="66"/>
  <c r="AB120" i="66"/>
  <c r="X120" i="66"/>
  <c r="T120" i="66"/>
  <c r="P120" i="66"/>
  <c r="L120" i="66"/>
  <c r="H120" i="66"/>
  <c r="AB118" i="66"/>
  <c r="X118" i="66"/>
  <c r="T118" i="66"/>
  <c r="P118" i="66"/>
  <c r="L118" i="66"/>
  <c r="H118" i="66"/>
  <c r="AB116" i="66"/>
  <c r="X116" i="66"/>
  <c r="T116" i="66"/>
  <c r="P116" i="66"/>
  <c r="L116" i="66"/>
  <c r="H116" i="66"/>
  <c r="T114" i="66"/>
  <c r="AB112" i="66"/>
  <c r="X112" i="66"/>
  <c r="T112" i="66"/>
  <c r="P112" i="66"/>
  <c r="L112" i="66"/>
  <c r="H112" i="66"/>
  <c r="AB110" i="66"/>
  <c r="X110" i="66"/>
  <c r="T110" i="66"/>
  <c r="P110" i="66"/>
  <c r="L110" i="66"/>
  <c r="H110" i="66"/>
  <c r="AB108" i="66"/>
  <c r="X108" i="66"/>
  <c r="T108" i="66"/>
  <c r="P108" i="66"/>
  <c r="L108" i="66"/>
  <c r="H108" i="66"/>
  <c r="AB106" i="66"/>
  <c r="X106" i="66"/>
  <c r="T106" i="66"/>
  <c r="P106" i="66"/>
  <c r="L106" i="66"/>
  <c r="H106" i="66"/>
  <c r="AB104" i="66"/>
  <c r="L104" i="66"/>
  <c r="AB102" i="66"/>
  <c r="X102" i="66"/>
  <c r="T102" i="66"/>
  <c r="P102" i="66"/>
  <c r="L102" i="66"/>
  <c r="H102" i="66"/>
  <c r="AB100" i="66"/>
  <c r="X100" i="66"/>
  <c r="T100" i="66"/>
  <c r="P100" i="66"/>
  <c r="L100" i="66"/>
  <c r="H100" i="66"/>
  <c r="AB98" i="66"/>
  <c r="X98" i="66"/>
  <c r="T98" i="66"/>
  <c r="P98" i="66"/>
  <c r="L98" i="66"/>
  <c r="H98" i="66"/>
  <c r="AB96" i="66"/>
  <c r="L96" i="66"/>
  <c r="AB94" i="66"/>
  <c r="X94" i="66"/>
  <c r="T94" i="66"/>
  <c r="P94" i="66"/>
  <c r="L94" i="66"/>
  <c r="H94" i="66"/>
  <c r="AB92" i="66"/>
  <c r="X92" i="66"/>
  <c r="T92" i="66"/>
  <c r="P92" i="66"/>
  <c r="L92" i="66"/>
  <c r="H92" i="66"/>
  <c r="AB90" i="66"/>
  <c r="X90" i="66"/>
  <c r="T90" i="66"/>
  <c r="P90" i="66"/>
  <c r="L90" i="66"/>
  <c r="H90" i="66"/>
  <c r="AB88" i="66"/>
  <c r="X88" i="66"/>
  <c r="T88" i="66"/>
  <c r="P88" i="66"/>
  <c r="L88" i="66"/>
  <c r="H88" i="66"/>
  <c r="T86" i="66"/>
  <c r="AB84" i="66"/>
  <c r="X84" i="66"/>
  <c r="T84" i="66"/>
  <c r="P84" i="66"/>
  <c r="L84" i="66"/>
  <c r="H84" i="66"/>
  <c r="AB82" i="66"/>
  <c r="X82" i="66"/>
  <c r="T82" i="66"/>
  <c r="P82" i="66"/>
  <c r="L82" i="66"/>
  <c r="H82" i="66"/>
  <c r="AB80" i="66"/>
  <c r="X80" i="66"/>
  <c r="T80" i="66"/>
  <c r="P80" i="66"/>
  <c r="L80" i="66"/>
  <c r="H80" i="66"/>
  <c r="T78" i="66"/>
  <c r="AB76" i="66"/>
  <c r="X76" i="66"/>
  <c r="T76" i="66"/>
  <c r="P76" i="66"/>
  <c r="L76" i="66"/>
  <c r="H76" i="66"/>
  <c r="AB74" i="66"/>
  <c r="X74" i="66"/>
  <c r="T74" i="66"/>
  <c r="P74" i="66"/>
  <c r="L74" i="66"/>
  <c r="H74" i="66"/>
  <c r="AB72" i="66"/>
  <c r="X72" i="66"/>
  <c r="T72" i="66"/>
  <c r="P72" i="66"/>
  <c r="L72" i="66"/>
  <c r="H72" i="66"/>
  <c r="T70" i="66"/>
  <c r="AB68" i="66"/>
  <c r="X68" i="66"/>
  <c r="T68" i="66"/>
  <c r="P68" i="66"/>
  <c r="L68" i="66"/>
  <c r="H68" i="66"/>
  <c r="AB66" i="66"/>
  <c r="X66" i="66"/>
  <c r="T66" i="66"/>
  <c r="P66" i="66"/>
  <c r="L66" i="66"/>
  <c r="H66" i="66"/>
  <c r="AB64" i="66"/>
  <c r="X64" i="66"/>
  <c r="T64" i="66"/>
  <c r="P64" i="66"/>
  <c r="L64" i="66"/>
  <c r="H64" i="66"/>
  <c r="AB62" i="66"/>
  <c r="X62" i="66"/>
  <c r="T62" i="66"/>
  <c r="P62" i="66"/>
  <c r="L62" i="66"/>
  <c r="H62" i="66"/>
  <c r="AB60" i="66"/>
  <c r="L60" i="66"/>
  <c r="AB58" i="66"/>
  <c r="X58" i="66"/>
  <c r="T58" i="66"/>
  <c r="P58" i="66"/>
  <c r="L58" i="66"/>
  <c r="H58" i="66"/>
  <c r="AB56" i="66"/>
  <c r="X56" i="66"/>
  <c r="T56" i="66"/>
  <c r="P56" i="66"/>
  <c r="L56" i="66"/>
  <c r="H56" i="66"/>
  <c r="AB54" i="66"/>
  <c r="X54" i="66"/>
  <c r="T54" i="66"/>
  <c r="P54" i="66"/>
  <c r="L54" i="66"/>
  <c r="H54" i="66"/>
  <c r="AB52" i="66"/>
  <c r="L52" i="66"/>
  <c r="AB50" i="66"/>
  <c r="X50" i="66"/>
  <c r="T50" i="66"/>
  <c r="P50" i="66"/>
  <c r="L50" i="66"/>
  <c r="H50" i="66"/>
  <c r="AB48" i="66"/>
  <c r="X48" i="66"/>
  <c r="T48" i="66"/>
  <c r="P48" i="66"/>
  <c r="L48" i="66"/>
  <c r="H48" i="66"/>
  <c r="AB46" i="66"/>
  <c r="X46" i="66"/>
  <c r="T46" i="66"/>
  <c r="P46" i="66"/>
  <c r="L46" i="66"/>
  <c r="H46" i="66"/>
  <c r="AB44" i="66"/>
  <c r="X44" i="66"/>
  <c r="T44" i="66"/>
  <c r="P44" i="66"/>
  <c r="L44" i="66"/>
  <c r="H44" i="66"/>
  <c r="T42" i="66"/>
  <c r="AB40" i="66"/>
  <c r="X40" i="66"/>
  <c r="T40" i="66"/>
  <c r="P40" i="66"/>
  <c r="L40" i="66"/>
  <c r="H40" i="66"/>
  <c r="AB38" i="66"/>
  <c r="X38" i="66"/>
  <c r="T38" i="66"/>
  <c r="P38" i="66"/>
  <c r="L38" i="66"/>
  <c r="H38" i="66"/>
  <c r="AB36" i="66"/>
  <c r="X36" i="66"/>
  <c r="T36" i="66"/>
  <c r="P36" i="66"/>
  <c r="L36" i="66"/>
  <c r="H36" i="66"/>
  <c r="T34" i="66"/>
  <c r="AB32" i="66"/>
  <c r="X32" i="66"/>
  <c r="T32" i="66"/>
  <c r="P32" i="66"/>
  <c r="L32" i="66"/>
  <c r="H32" i="66"/>
  <c r="AB30" i="66"/>
  <c r="X30" i="66"/>
  <c r="T30" i="66"/>
  <c r="P30" i="66"/>
  <c r="L30" i="66"/>
  <c r="H30" i="66"/>
  <c r="AB28" i="66"/>
  <c r="X28" i="66"/>
  <c r="T28" i="66"/>
  <c r="P28" i="66"/>
  <c r="L28" i="66"/>
  <c r="H28" i="66"/>
  <c r="AB26" i="66"/>
  <c r="X26" i="66"/>
  <c r="T26" i="66"/>
  <c r="P26" i="66"/>
  <c r="L26" i="66"/>
  <c r="H26" i="66"/>
  <c r="AB24" i="66"/>
  <c r="L24" i="66"/>
  <c r="AB22" i="66"/>
  <c r="X22" i="66"/>
  <c r="T22" i="66"/>
  <c r="P22" i="66"/>
  <c r="L22" i="66"/>
  <c r="H22" i="66"/>
  <c r="AB20" i="66"/>
  <c r="X20" i="66"/>
  <c r="T20" i="66"/>
  <c r="P20" i="66"/>
  <c r="L20" i="66"/>
  <c r="H20" i="66"/>
  <c r="AB18" i="66"/>
  <c r="X18" i="66"/>
  <c r="T18" i="66"/>
  <c r="P18" i="66"/>
  <c r="L18" i="66"/>
  <c r="H18" i="66"/>
  <c r="AB16" i="66"/>
  <c r="X16" i="66"/>
  <c r="T16" i="66"/>
  <c r="P16" i="66"/>
  <c r="L16" i="66"/>
  <c r="H16" i="66"/>
  <c r="T13" i="66"/>
  <c r="C842" i="89"/>
  <c r="C840" i="89"/>
  <c r="T840" i="89" s="1"/>
  <c r="C835" i="89"/>
  <c r="P835" i="89" s="1"/>
  <c r="O832" i="89" s="1"/>
  <c r="C829" i="89"/>
  <c r="C827" i="89"/>
  <c r="T827" i="89" s="1"/>
  <c r="C825" i="89"/>
  <c r="C820" i="89"/>
  <c r="L820" i="89" s="1"/>
  <c r="C818" i="89"/>
  <c r="C816" i="89"/>
  <c r="C814" i="89"/>
  <c r="C809" i="89"/>
  <c r="C807" i="89"/>
  <c r="T807" i="89" s="1"/>
  <c r="C802" i="89"/>
  <c r="C800" i="89"/>
  <c r="C795" i="89"/>
  <c r="C790" i="89"/>
  <c r="X790" i="89" s="1"/>
  <c r="C788" i="89"/>
  <c r="C786" i="89"/>
  <c r="C784" i="89"/>
  <c r="C782" i="89"/>
  <c r="C780" i="89"/>
  <c r="H780" i="89" s="1"/>
  <c r="L780" i="88" s="1"/>
  <c r="C778" i="89"/>
  <c r="X778" i="89" s="1"/>
  <c r="C776" i="89"/>
  <c r="H776" i="89" s="1"/>
  <c r="L776" i="88" s="1"/>
  <c r="C774" i="89"/>
  <c r="C772" i="89"/>
  <c r="AB772" i="89" s="1"/>
  <c r="C765" i="89"/>
  <c r="C763" i="89"/>
  <c r="C761" i="89"/>
  <c r="H761" i="89" s="1"/>
  <c r="L761" i="88" s="1"/>
  <c r="C756" i="89"/>
  <c r="AB756" i="89" s="1"/>
  <c r="C754" i="89"/>
  <c r="C752" i="89"/>
  <c r="AB752" i="89" s="1"/>
  <c r="C750" i="89"/>
  <c r="AB750" i="89" s="1"/>
  <c r="C745" i="89"/>
  <c r="C743" i="89"/>
  <c r="C738" i="89"/>
  <c r="C736" i="89"/>
  <c r="P736" i="89" s="1"/>
  <c r="C731" i="89"/>
  <c r="C726" i="89"/>
  <c r="C724" i="89"/>
  <c r="AB724" i="89" s="1"/>
  <c r="C722" i="89"/>
  <c r="L722" i="89" s="1"/>
  <c r="C720" i="89"/>
  <c r="X720" i="89" s="1"/>
  <c r="C718" i="89"/>
  <c r="C716" i="89"/>
  <c r="C714" i="89"/>
  <c r="C712" i="89"/>
  <c r="C710" i="89"/>
  <c r="C708" i="89"/>
  <c r="C698" i="89"/>
  <c r="C696" i="89"/>
  <c r="P696" i="89" s="1"/>
  <c r="C694" i="89"/>
  <c r="C689" i="89"/>
  <c r="C687" i="89"/>
  <c r="H687" i="89" s="1"/>
  <c r="L687" i="88" s="1"/>
  <c r="C685" i="89"/>
  <c r="P685" i="89" s="1"/>
  <c r="C683" i="89"/>
  <c r="C678" i="89"/>
  <c r="T678" i="89" s="1"/>
  <c r="C676" i="89"/>
  <c r="H676" i="89" s="1"/>
  <c r="L676" i="88" s="1"/>
  <c r="C674" i="89"/>
  <c r="L674" i="89" s="1"/>
  <c r="C672" i="89"/>
  <c r="C667" i="89"/>
  <c r="T667" i="89" s="1"/>
  <c r="C665" i="89"/>
  <c r="C658" i="89"/>
  <c r="P658" i="89" s="1"/>
  <c r="C656" i="89"/>
  <c r="C654" i="89"/>
  <c r="P654" i="89" s="1"/>
  <c r="C652" i="89"/>
  <c r="C647" i="89"/>
  <c r="C645" i="89"/>
  <c r="P645" i="89" s="1"/>
  <c r="C643" i="89"/>
  <c r="C638" i="89"/>
  <c r="C636" i="89"/>
  <c r="C634" i="89"/>
  <c r="L634" i="89" s="1"/>
  <c r="C632" i="89"/>
  <c r="C627" i="89"/>
  <c r="H627" i="89" s="1"/>
  <c r="L627" i="88" s="1"/>
  <c r="C625" i="89"/>
  <c r="C618" i="89"/>
  <c r="C616" i="89"/>
  <c r="C614" i="89"/>
  <c r="C612" i="89"/>
  <c r="C607" i="89"/>
  <c r="C605" i="89"/>
  <c r="P605" i="89" s="1"/>
  <c r="C603" i="89"/>
  <c r="AB603" i="89" s="1"/>
  <c r="C598" i="89"/>
  <c r="C596" i="89"/>
  <c r="C594" i="89"/>
  <c r="AB594" i="89" s="1"/>
  <c r="C589" i="89"/>
  <c r="L589" i="89" s="1"/>
  <c r="C587" i="89"/>
  <c r="C585" i="89"/>
  <c r="C578" i="89"/>
  <c r="AB578" i="89" s="1"/>
  <c r="C576" i="89"/>
  <c r="C574" i="89"/>
  <c r="C572" i="89"/>
  <c r="H572" i="89" s="1"/>
  <c r="L572" i="88" s="1"/>
  <c r="C570" i="89"/>
  <c r="C568" i="89"/>
  <c r="C566" i="89"/>
  <c r="P566" i="89" s="1"/>
  <c r="C564" i="89"/>
  <c r="C562" i="89"/>
  <c r="C560" i="89"/>
  <c r="AB560" i="89" s="1"/>
  <c r="C558" i="89"/>
  <c r="AB558" i="89" s="1"/>
  <c r="C556" i="89"/>
  <c r="C551" i="89"/>
  <c r="P551" i="89" s="1"/>
  <c r="C549" i="89"/>
  <c r="H549" i="89" s="1"/>
  <c r="L549" i="88" s="1"/>
  <c r="C547" i="89"/>
  <c r="H547" i="89" s="1"/>
  <c r="L547" i="88" s="1"/>
  <c r="C545" i="89"/>
  <c r="C543" i="89"/>
  <c r="P543" i="89" s="1"/>
  <c r="C541" i="89"/>
  <c r="H541" i="89" s="1"/>
  <c r="L541" i="88" s="1"/>
  <c r="C539" i="89"/>
  <c r="T539" i="89" s="1"/>
  <c r="C537" i="89"/>
  <c r="C535" i="89"/>
  <c r="C533" i="89"/>
  <c r="H533" i="89" s="1"/>
  <c r="L533" i="88" s="1"/>
  <c r="C531" i="89"/>
  <c r="AB531" i="89" s="1"/>
  <c r="C529" i="89"/>
  <c r="C527" i="89"/>
  <c r="H527" i="89" s="1"/>
  <c r="L527" i="88" s="1"/>
  <c r="C525" i="89"/>
  <c r="H525" i="89" s="1"/>
  <c r="L525" i="88" s="1"/>
  <c r="C523" i="89"/>
  <c r="X523" i="89" s="1"/>
  <c r="C516" i="89"/>
  <c r="C514" i="89"/>
  <c r="C509" i="89"/>
  <c r="C507" i="89"/>
  <c r="C505" i="89"/>
  <c r="C503" i="89"/>
  <c r="T503" i="89" s="1"/>
  <c r="C501" i="89"/>
  <c r="X501" i="89" s="1"/>
  <c r="C499" i="89"/>
  <c r="C497" i="89"/>
  <c r="C491" i="89"/>
  <c r="H491" i="89" s="1"/>
  <c r="L491" i="88" s="1"/>
  <c r="C489" i="89"/>
  <c r="C487" i="89"/>
  <c r="C485" i="89"/>
  <c r="C483" i="89"/>
  <c r="X483" i="89" s="1"/>
  <c r="C478" i="89"/>
  <c r="C476" i="89"/>
  <c r="C474" i="89"/>
  <c r="H474" i="89" s="1"/>
  <c r="L474" i="88" s="1"/>
  <c r="C472" i="89"/>
  <c r="C470" i="89"/>
  <c r="C468" i="89"/>
  <c r="C466" i="89"/>
  <c r="C464" i="89"/>
  <c r="T464" i="89" s="1"/>
  <c r="C462" i="89"/>
  <c r="L462" i="89" s="1"/>
  <c r="C456" i="89"/>
  <c r="C454" i="89"/>
  <c r="C452" i="89"/>
  <c r="H452" i="89" s="1"/>
  <c r="L452" i="88" s="1"/>
  <c r="C450" i="89"/>
  <c r="AB450" i="89" s="1"/>
  <c r="C448" i="89"/>
  <c r="C446" i="89"/>
  <c r="C444" i="89"/>
  <c r="H444" i="89" s="1"/>
  <c r="L444" i="88" s="1"/>
  <c r="C442" i="89"/>
  <c r="AB442" i="89" s="1"/>
  <c r="C440" i="89"/>
  <c r="C438" i="89"/>
  <c r="C430" i="89"/>
  <c r="H430" i="89" s="1"/>
  <c r="L430" i="88" s="1"/>
  <c r="C428" i="89"/>
  <c r="T428" i="89" s="1"/>
  <c r="C423" i="89"/>
  <c r="P423" i="89" s="1"/>
  <c r="C421" i="89"/>
  <c r="C416" i="89"/>
  <c r="C414" i="89"/>
  <c r="C409" i="89"/>
  <c r="C407" i="89"/>
  <c r="X407" i="89" s="1"/>
  <c r="C405" i="89"/>
  <c r="C403" i="89"/>
  <c r="X403" i="89" s="1"/>
  <c r="C394" i="89"/>
  <c r="C392" i="89"/>
  <c r="C390" i="89"/>
  <c r="C388" i="89"/>
  <c r="T388" i="89" s="1"/>
  <c r="C383" i="89"/>
  <c r="C381" i="89"/>
  <c r="C379" i="89"/>
  <c r="C377" i="89"/>
  <c r="T377" i="89" s="1"/>
  <c r="C375" i="89"/>
  <c r="C373" i="89"/>
  <c r="T373" i="89" s="1"/>
  <c r="C368" i="89"/>
  <c r="H368" i="89" s="1"/>
  <c r="L368" i="88" s="1"/>
  <c r="C366" i="89"/>
  <c r="H366" i="89" s="1"/>
  <c r="L366" i="88" s="1"/>
  <c r="C364" i="89"/>
  <c r="X364" i="89" s="1"/>
  <c r="C362" i="89"/>
  <c r="C360" i="89"/>
  <c r="T360" i="89" s="1"/>
  <c r="C358" i="89"/>
  <c r="X358" i="89" s="1"/>
  <c r="C356" i="89"/>
  <c r="X356" i="89" s="1"/>
  <c r="C354" i="89"/>
  <c r="C352" i="89"/>
  <c r="X352" i="89" s="1"/>
  <c r="C344" i="89"/>
  <c r="L344" i="89" s="1"/>
  <c r="C342" i="89"/>
  <c r="C337" i="89"/>
  <c r="X337" i="89" s="1"/>
  <c r="C335" i="89"/>
  <c r="X335" i="89" s="1"/>
  <c r="C328" i="89"/>
  <c r="P328" i="89" s="1"/>
  <c r="C326" i="89"/>
  <c r="C324" i="89"/>
  <c r="C322" i="89"/>
  <c r="L322" i="89" s="1"/>
  <c r="C320" i="89"/>
  <c r="P320" i="89" s="1"/>
  <c r="C318" i="89"/>
  <c r="C316" i="89"/>
  <c r="T316" i="89" s="1"/>
  <c r="C314" i="89"/>
  <c r="C312" i="89"/>
  <c r="P312" i="89" s="1"/>
  <c r="C310" i="89"/>
  <c r="C308" i="89"/>
  <c r="C306" i="89"/>
  <c r="C304" i="89"/>
  <c r="P304" i="89" s="1"/>
  <c r="C302" i="89"/>
  <c r="C300" i="89"/>
  <c r="T300" i="89" s="1"/>
  <c r="C298" i="89"/>
  <c r="C296" i="89"/>
  <c r="P296" i="89" s="1"/>
  <c r="C294" i="89"/>
  <c r="C292" i="89"/>
  <c r="L292" i="89" s="1"/>
  <c r="C290" i="89"/>
  <c r="C288" i="89"/>
  <c r="P288" i="89" s="1"/>
  <c r="C283" i="89"/>
  <c r="C281" i="89"/>
  <c r="T281" i="89" s="1"/>
  <c r="C279" i="89"/>
  <c r="H279" i="89" s="1"/>
  <c r="L279" i="88" s="1"/>
  <c r="C277" i="89"/>
  <c r="T277" i="89" s="1"/>
  <c r="C275" i="89"/>
  <c r="T275" i="89" s="1"/>
  <c r="C273" i="89"/>
  <c r="T273" i="89" s="1"/>
  <c r="C271" i="89"/>
  <c r="H271" i="89" s="1"/>
  <c r="L271" i="88" s="1"/>
  <c r="C269" i="89"/>
  <c r="X269" i="89" s="1"/>
  <c r="C267" i="89"/>
  <c r="X267" i="89" s="1"/>
  <c r="C265" i="89"/>
  <c r="X265" i="89" s="1"/>
  <c r="C263" i="89"/>
  <c r="P263" i="89" s="1"/>
  <c r="C261" i="89"/>
  <c r="X261" i="89" s="1"/>
  <c r="C259" i="89"/>
  <c r="T259" i="89" s="1"/>
  <c r="C257" i="89"/>
  <c r="C252" i="89"/>
  <c r="T252" i="89" s="1"/>
  <c r="C250" i="89"/>
  <c r="T250" i="89" s="1"/>
  <c r="C248" i="89"/>
  <c r="T248" i="89" s="1"/>
  <c r="C246" i="89"/>
  <c r="C241" i="89"/>
  <c r="C239" i="89"/>
  <c r="L239" i="89" s="1"/>
  <c r="C237" i="89"/>
  <c r="P237" i="89" s="1"/>
  <c r="C235" i="89"/>
  <c r="C226" i="89"/>
  <c r="T226" i="89" s="1"/>
  <c r="C224" i="89"/>
  <c r="C222" i="89"/>
  <c r="T222" i="89" s="1"/>
  <c r="C216" i="89"/>
  <c r="C214" i="89"/>
  <c r="T214" i="89" s="1"/>
  <c r="C212" i="89"/>
  <c r="X212" i="89" s="1"/>
  <c r="C210" i="89"/>
  <c r="L210" i="89" s="1"/>
  <c r="C208" i="89"/>
  <c r="C206" i="89"/>
  <c r="L206" i="89" s="1"/>
  <c r="C204" i="89"/>
  <c r="P204" i="89" s="1"/>
  <c r="C202" i="89"/>
  <c r="C200" i="89"/>
  <c r="H200" i="89" s="1"/>
  <c r="L200" i="88" s="1"/>
  <c r="C198" i="89"/>
  <c r="C196" i="89"/>
  <c r="P196" i="89" s="1"/>
  <c r="C194" i="89"/>
  <c r="T194" i="89" s="1"/>
  <c r="C192" i="89"/>
  <c r="C190" i="89"/>
  <c r="C188" i="89"/>
  <c r="C186" i="89"/>
  <c r="P186" i="89" s="1"/>
  <c r="C184" i="89"/>
  <c r="C182" i="89"/>
  <c r="L182" i="89" s="1"/>
  <c r="C180" i="89"/>
  <c r="P180" i="89" s="1"/>
  <c r="C178" i="89"/>
  <c r="L178" i="89" s="1"/>
  <c r="C176" i="89"/>
  <c r="C171" i="89"/>
  <c r="T171" i="89" s="1"/>
  <c r="C169" i="89"/>
  <c r="T169" i="89" s="1"/>
  <c r="C167" i="89"/>
  <c r="T167" i="89" s="1"/>
  <c r="C165" i="89"/>
  <c r="C163" i="89"/>
  <c r="T163" i="89" s="1"/>
  <c r="C161" i="89"/>
  <c r="T161" i="89" s="1"/>
  <c r="C159" i="89"/>
  <c r="T159" i="89" s="1"/>
  <c r="C157" i="89"/>
  <c r="C155" i="89"/>
  <c r="C153" i="89"/>
  <c r="T153" i="89" s="1"/>
  <c r="C151" i="89"/>
  <c r="T151" i="89" s="1"/>
  <c r="C149" i="89"/>
  <c r="C147" i="89"/>
  <c r="T147" i="89" s="1"/>
  <c r="C145" i="89"/>
  <c r="T145" i="89" s="1"/>
  <c r="C138" i="89"/>
  <c r="C136" i="89"/>
  <c r="P136" i="89" s="1"/>
  <c r="C131" i="89"/>
  <c r="T131" i="89" s="1"/>
  <c r="C129" i="89"/>
  <c r="T129" i="89" s="1"/>
  <c r="C124" i="89"/>
  <c r="L124" i="89" s="1"/>
  <c r="C122" i="89"/>
  <c r="C120" i="89"/>
  <c r="X120" i="89" s="1"/>
  <c r="C118" i="89"/>
  <c r="L118" i="89" s="1"/>
  <c r="C111" i="89"/>
  <c r="T111" i="89" s="1"/>
  <c r="C109" i="89"/>
  <c r="T109" i="89" s="1"/>
  <c r="C104" i="89"/>
  <c r="C102" i="89"/>
  <c r="AB102" i="89" s="1"/>
  <c r="C100" i="89"/>
  <c r="AB100" i="89" s="1"/>
  <c r="C98" i="89"/>
  <c r="C91" i="89"/>
  <c r="H91" i="89" s="1"/>
  <c r="L91" i="88" s="1"/>
  <c r="C89" i="89"/>
  <c r="H89" i="89" s="1"/>
  <c r="L89" i="88" s="1"/>
  <c r="C87" i="89"/>
  <c r="H87" i="89" s="1"/>
  <c r="L87" i="88" s="1"/>
  <c r="C85" i="89"/>
  <c r="X85" i="89" s="1"/>
  <c r="C80" i="89"/>
  <c r="C78" i="89"/>
  <c r="X78" i="89" s="1"/>
  <c r="C76" i="89"/>
  <c r="L76" i="89" s="1"/>
  <c r="C74" i="89"/>
  <c r="C67" i="89"/>
  <c r="X67" i="89" s="1"/>
  <c r="C65" i="89"/>
  <c r="X65" i="89" s="1"/>
  <c r="C63" i="89"/>
  <c r="C61" i="89"/>
  <c r="C56" i="89"/>
  <c r="X56" i="89" s="1"/>
  <c r="C54" i="89"/>
  <c r="P54" i="89" s="1"/>
  <c r="C52" i="89"/>
  <c r="L52" i="89" s="1"/>
  <c r="C50" i="89"/>
  <c r="C48" i="89"/>
  <c r="X48" i="89" s="1"/>
  <c r="C46" i="89"/>
  <c r="P46" i="89" s="1"/>
  <c r="C44" i="89"/>
  <c r="L44" i="89" s="1"/>
  <c r="C42" i="89"/>
  <c r="C40" i="89"/>
  <c r="C38" i="89"/>
  <c r="P38" i="89" s="1"/>
  <c r="C36" i="89"/>
  <c r="P36" i="89" s="1"/>
  <c r="C34" i="89"/>
  <c r="C32" i="89"/>
  <c r="C30" i="89"/>
  <c r="T30" i="89" s="1"/>
  <c r="C28" i="89"/>
  <c r="T28" i="89" s="1"/>
  <c r="C26" i="89"/>
  <c r="AB26" i="89" s="1"/>
  <c r="C24" i="89"/>
  <c r="C22" i="89"/>
  <c r="X22" i="89" s="1"/>
  <c r="C20" i="89"/>
  <c r="X20" i="89" s="1"/>
  <c r="C18" i="89"/>
  <c r="X18" i="89" s="1"/>
  <c r="C16" i="89"/>
  <c r="H16" i="89" s="1"/>
  <c r="L16" i="88" s="1"/>
  <c r="C14" i="89"/>
  <c r="X14" i="89" s="1"/>
  <c r="AD842" i="89"/>
  <c r="AD840" i="89"/>
  <c r="AD835" i="89"/>
  <c r="AD829" i="89"/>
  <c r="AD827" i="89"/>
  <c r="AD825" i="89"/>
  <c r="AD820" i="89"/>
  <c r="AD818" i="89"/>
  <c r="AD816" i="89"/>
  <c r="AD814" i="89"/>
  <c r="AD809" i="89"/>
  <c r="AD807" i="89"/>
  <c r="AD802" i="89"/>
  <c r="AD800" i="89"/>
  <c r="AD795" i="89"/>
  <c r="AD790" i="89"/>
  <c r="AD788" i="89"/>
  <c r="AD786" i="89"/>
  <c r="AD784" i="89"/>
  <c r="AD782" i="89"/>
  <c r="AD780" i="89"/>
  <c r="AD778" i="89"/>
  <c r="AD776" i="89"/>
  <c r="AD774" i="89"/>
  <c r="AD772" i="89"/>
  <c r="AD765" i="89"/>
  <c r="AD763" i="89"/>
  <c r="AD761" i="89"/>
  <c r="AD756" i="89"/>
  <c r="AD754" i="89"/>
  <c r="AD752" i="89"/>
  <c r="AD750" i="89"/>
  <c r="AD745" i="89"/>
  <c r="AD743" i="89"/>
  <c r="AD738" i="89"/>
  <c r="AD736" i="89"/>
  <c r="AD731" i="89"/>
  <c r="AD726" i="89"/>
  <c r="AD724" i="89"/>
  <c r="AD722" i="89"/>
  <c r="AD720" i="89"/>
  <c r="AD718" i="89"/>
  <c r="AD716" i="89"/>
  <c r="AD714" i="89"/>
  <c r="AD712" i="89"/>
  <c r="AD710" i="89"/>
  <c r="AD708" i="89"/>
  <c r="AD698" i="89"/>
  <c r="AD696" i="89"/>
  <c r="AD694" i="89"/>
  <c r="AD689" i="89"/>
  <c r="AD687" i="89"/>
  <c r="AD685" i="89"/>
  <c r="AD683" i="89"/>
  <c r="AD678" i="89"/>
  <c r="AD676" i="89"/>
  <c r="AD674" i="89"/>
  <c r="AD672" i="89"/>
  <c r="AD667" i="89"/>
  <c r="AD665" i="89"/>
  <c r="AD658" i="89"/>
  <c r="AD656" i="89"/>
  <c r="AD654" i="89"/>
  <c r="AD652" i="89"/>
  <c r="AD647" i="89"/>
  <c r="AD645" i="89"/>
  <c r="AD643" i="89"/>
  <c r="AD638" i="89"/>
  <c r="AD636" i="89"/>
  <c r="AD634" i="89"/>
  <c r="AD632" i="89"/>
  <c r="AD627" i="89"/>
  <c r="AD625" i="89"/>
  <c r="P625" i="89"/>
  <c r="AD618" i="89"/>
  <c r="AD616" i="89"/>
  <c r="AD614" i="89"/>
  <c r="AD612" i="89"/>
  <c r="AD607" i="89"/>
  <c r="AD605" i="89"/>
  <c r="AD603" i="89"/>
  <c r="AD598" i="89"/>
  <c r="AD596" i="89"/>
  <c r="AD594" i="89"/>
  <c r="AD589" i="89"/>
  <c r="AD587" i="89"/>
  <c r="AD585" i="89"/>
  <c r="AD578" i="89"/>
  <c r="AD576" i="89"/>
  <c r="AD574" i="89"/>
  <c r="AD572" i="89"/>
  <c r="AD570" i="89"/>
  <c r="AD568" i="89"/>
  <c r="AD566" i="89"/>
  <c r="AD564" i="89"/>
  <c r="AD562" i="89"/>
  <c r="AD560" i="89"/>
  <c r="AD558" i="89"/>
  <c r="AD556" i="89"/>
  <c r="AD551" i="89"/>
  <c r="AD549" i="89"/>
  <c r="AD547" i="89"/>
  <c r="AD545" i="89"/>
  <c r="AD543" i="89"/>
  <c r="AD541" i="89"/>
  <c r="AD539" i="89"/>
  <c r="AD537" i="89"/>
  <c r="AD535" i="89"/>
  <c r="AD533" i="89"/>
  <c r="AD531" i="89"/>
  <c r="AD529" i="89"/>
  <c r="AD527" i="89"/>
  <c r="AD525" i="89"/>
  <c r="AD523" i="89"/>
  <c r="AD516" i="89"/>
  <c r="AD514" i="89"/>
  <c r="AD509" i="89"/>
  <c r="AD507" i="89"/>
  <c r="AD505" i="89"/>
  <c r="AD503" i="89"/>
  <c r="AD501" i="89"/>
  <c r="AD499" i="89"/>
  <c r="AD497" i="89"/>
  <c r="AD491" i="89"/>
  <c r="X491" i="89"/>
  <c r="T491" i="89"/>
  <c r="AD489" i="89"/>
  <c r="AD487" i="89"/>
  <c r="AD485" i="89"/>
  <c r="AD483" i="89"/>
  <c r="AD478" i="89"/>
  <c r="AD476" i="89"/>
  <c r="AD474" i="89"/>
  <c r="AD472" i="89"/>
  <c r="AD470" i="89"/>
  <c r="AD468" i="89"/>
  <c r="AD466" i="89"/>
  <c r="AD464" i="89"/>
  <c r="X464" i="89"/>
  <c r="AD462" i="89"/>
  <c r="AD456" i="89"/>
  <c r="AD454" i="89"/>
  <c r="AD452" i="89"/>
  <c r="R452" i="89"/>
  <c r="Q452" i="89" s="1"/>
  <c r="AD450" i="89"/>
  <c r="R450" i="89"/>
  <c r="Q450" i="89" s="1"/>
  <c r="AD448" i="89"/>
  <c r="R448" i="89"/>
  <c r="Q448" i="89" s="1"/>
  <c r="AD446" i="89"/>
  <c r="R446" i="89"/>
  <c r="Q446" i="89" s="1"/>
  <c r="AD444" i="89"/>
  <c r="R444" i="89"/>
  <c r="Q444" i="89" s="1"/>
  <c r="AD442" i="89"/>
  <c r="R442" i="89"/>
  <c r="Q442" i="89" s="1"/>
  <c r="AD440" i="89"/>
  <c r="R440" i="89"/>
  <c r="Q440" i="89" s="1"/>
  <c r="AD438" i="89"/>
  <c r="R438" i="89"/>
  <c r="Q438" i="89" s="1"/>
  <c r="AD430" i="89"/>
  <c r="AD428" i="89"/>
  <c r="AD423" i="89"/>
  <c r="AD421" i="89"/>
  <c r="AD416" i="89"/>
  <c r="AD414" i="89"/>
  <c r="AD409" i="89"/>
  <c r="AD407" i="89"/>
  <c r="AD405" i="89"/>
  <c r="AD403" i="89"/>
  <c r="AD394" i="89"/>
  <c r="AD392" i="89"/>
  <c r="AD390" i="89"/>
  <c r="X390" i="89"/>
  <c r="AD388" i="89"/>
  <c r="AD383" i="89"/>
  <c r="AD381" i="89"/>
  <c r="AD379" i="89"/>
  <c r="AD377" i="89"/>
  <c r="AD375" i="89"/>
  <c r="AD373" i="89"/>
  <c r="AD368" i="89"/>
  <c r="AD366" i="89"/>
  <c r="AD364" i="89"/>
  <c r="AD362" i="89"/>
  <c r="AD360" i="89"/>
  <c r="AD358" i="89"/>
  <c r="AD356" i="89"/>
  <c r="AD354" i="89"/>
  <c r="AD352" i="89"/>
  <c r="AD344" i="89"/>
  <c r="AD342" i="89"/>
  <c r="AD337" i="89"/>
  <c r="AD335" i="89"/>
  <c r="AD328" i="89"/>
  <c r="AD326" i="89"/>
  <c r="AD324" i="89"/>
  <c r="AD322" i="89"/>
  <c r="P322" i="89"/>
  <c r="T322" i="89"/>
  <c r="AD320" i="89"/>
  <c r="AD318" i="89"/>
  <c r="AD316" i="89"/>
  <c r="AD314" i="89"/>
  <c r="AD312" i="89"/>
  <c r="AD310" i="89"/>
  <c r="AD308" i="89"/>
  <c r="AD306" i="89"/>
  <c r="AD304" i="89"/>
  <c r="AD302" i="89"/>
  <c r="AD300" i="89"/>
  <c r="AD298" i="89"/>
  <c r="AD296" i="89"/>
  <c r="AD294" i="89"/>
  <c r="AD292" i="89"/>
  <c r="AD290" i="89"/>
  <c r="AD288" i="89"/>
  <c r="AD283" i="89"/>
  <c r="AD281" i="89"/>
  <c r="AD279" i="89"/>
  <c r="AD277" i="89"/>
  <c r="AD275" i="89"/>
  <c r="AD273" i="89"/>
  <c r="AD271" i="89"/>
  <c r="X271" i="89"/>
  <c r="AD269" i="89"/>
  <c r="AD267" i="89"/>
  <c r="AD265" i="89"/>
  <c r="AD263" i="89"/>
  <c r="AD261" i="89"/>
  <c r="AD259" i="89"/>
  <c r="AD257" i="89"/>
  <c r="AD252" i="89"/>
  <c r="AD250" i="89"/>
  <c r="AD248" i="89"/>
  <c r="AD246" i="89"/>
  <c r="AD241" i="89"/>
  <c r="AD239" i="89"/>
  <c r="AD237" i="89"/>
  <c r="AD235" i="89"/>
  <c r="AD226" i="89"/>
  <c r="AD224" i="89"/>
  <c r="AD222" i="89"/>
  <c r="AD216" i="89"/>
  <c r="AD214" i="89"/>
  <c r="AD212" i="89"/>
  <c r="AD210" i="89"/>
  <c r="AD208" i="89"/>
  <c r="AD206" i="89"/>
  <c r="T206" i="89"/>
  <c r="AD204" i="89"/>
  <c r="AD202" i="89"/>
  <c r="AD200" i="89"/>
  <c r="AD198" i="89"/>
  <c r="AD196" i="89"/>
  <c r="AD194" i="89"/>
  <c r="AD192" i="89"/>
  <c r="AD190" i="89"/>
  <c r="AD188" i="89"/>
  <c r="AD186" i="89"/>
  <c r="AD184" i="89"/>
  <c r="AD182" i="89"/>
  <c r="AD180" i="89"/>
  <c r="T180" i="89"/>
  <c r="AD178" i="89"/>
  <c r="AD176" i="89"/>
  <c r="AD171" i="89"/>
  <c r="AD169" i="89"/>
  <c r="AD167" i="89"/>
  <c r="AD165" i="89"/>
  <c r="AD163" i="89"/>
  <c r="AD161" i="89"/>
  <c r="AD159" i="89"/>
  <c r="AD157" i="89"/>
  <c r="AD155" i="89"/>
  <c r="T155" i="89"/>
  <c r="AD153" i="89"/>
  <c r="AD151" i="89"/>
  <c r="AD149" i="89"/>
  <c r="AD147" i="89"/>
  <c r="AD145" i="89"/>
  <c r="AD138" i="89"/>
  <c r="AD136" i="89"/>
  <c r="AD131" i="89"/>
  <c r="AD129" i="89"/>
  <c r="AD124" i="89"/>
  <c r="AD122" i="89"/>
  <c r="AD120" i="89"/>
  <c r="AD118" i="89"/>
  <c r="AD111" i="89"/>
  <c r="AD109" i="89"/>
  <c r="AD104" i="89"/>
  <c r="AD102" i="89"/>
  <c r="AD100" i="89"/>
  <c r="AD98" i="89"/>
  <c r="AD91" i="89"/>
  <c r="AD89" i="89"/>
  <c r="AD87" i="89"/>
  <c r="AD85" i="89"/>
  <c r="AD80" i="89"/>
  <c r="AD78" i="89"/>
  <c r="AD76" i="89"/>
  <c r="AD74" i="89"/>
  <c r="AD67" i="89"/>
  <c r="AD65" i="89"/>
  <c r="AD63" i="89"/>
  <c r="AD61" i="89"/>
  <c r="AD56" i="89"/>
  <c r="AD54" i="89"/>
  <c r="AD52" i="89"/>
  <c r="AD50" i="89"/>
  <c r="AD48" i="89"/>
  <c r="AD46" i="89"/>
  <c r="AD44" i="89"/>
  <c r="AD42" i="89"/>
  <c r="AD40" i="89"/>
  <c r="AD38" i="89"/>
  <c r="AD36" i="89"/>
  <c r="AD34" i="89"/>
  <c r="AD32" i="89"/>
  <c r="AD30" i="89"/>
  <c r="AD28" i="89"/>
  <c r="AD26" i="89"/>
  <c r="AD24" i="89"/>
  <c r="AD22" i="89"/>
  <c r="AD20" i="89"/>
  <c r="AD18" i="89"/>
  <c r="AD16" i="89"/>
  <c r="AD14" i="89"/>
  <c r="C842" i="24"/>
  <c r="T842" i="24" s="1"/>
  <c r="C840" i="24"/>
  <c r="C835" i="24"/>
  <c r="C829" i="24"/>
  <c r="C827" i="24"/>
  <c r="H827" i="24" s="1"/>
  <c r="H827" i="88" s="1"/>
  <c r="C825" i="24"/>
  <c r="L825" i="24" s="1"/>
  <c r="C820" i="24"/>
  <c r="C818" i="24"/>
  <c r="P818" i="24" s="1"/>
  <c r="C816" i="24"/>
  <c r="L816" i="24" s="1"/>
  <c r="C814" i="24"/>
  <c r="X814" i="24" s="1"/>
  <c r="C809" i="24"/>
  <c r="C807" i="24"/>
  <c r="C802" i="24"/>
  <c r="C800" i="24"/>
  <c r="C795" i="24"/>
  <c r="C790" i="24"/>
  <c r="C788" i="24"/>
  <c r="X788" i="24" s="1"/>
  <c r="C786" i="24"/>
  <c r="P786" i="24" s="1"/>
  <c r="C784" i="24"/>
  <c r="C782" i="24"/>
  <c r="C780" i="24"/>
  <c r="C778" i="24"/>
  <c r="H778" i="24" s="1"/>
  <c r="H778" i="88" s="1"/>
  <c r="C776" i="24"/>
  <c r="X776" i="24" s="1"/>
  <c r="C774" i="24"/>
  <c r="P774" i="24" s="1"/>
  <c r="C772" i="24"/>
  <c r="C765" i="24"/>
  <c r="C763" i="24"/>
  <c r="C761" i="24"/>
  <c r="C756" i="24"/>
  <c r="H756" i="24" s="1"/>
  <c r="H756" i="88" s="1"/>
  <c r="C754" i="24"/>
  <c r="AB754" i="24" s="1"/>
  <c r="C752" i="24"/>
  <c r="C750" i="24"/>
  <c r="C745" i="24"/>
  <c r="C743" i="24"/>
  <c r="C738" i="24"/>
  <c r="C736" i="24"/>
  <c r="C731" i="24"/>
  <c r="C726" i="24"/>
  <c r="C724" i="24"/>
  <c r="C722" i="24"/>
  <c r="P722" i="24" s="1"/>
  <c r="C720" i="24"/>
  <c r="C718" i="24"/>
  <c r="L718" i="24" s="1"/>
  <c r="C716" i="24"/>
  <c r="C714" i="24"/>
  <c r="C712" i="24"/>
  <c r="L712" i="24" s="1"/>
  <c r="C710" i="24"/>
  <c r="X710" i="24" s="1"/>
  <c r="C708" i="24"/>
  <c r="L708" i="24" s="1"/>
  <c r="C698" i="24"/>
  <c r="C696" i="24"/>
  <c r="C694" i="24"/>
  <c r="C689" i="24"/>
  <c r="C687" i="24"/>
  <c r="C685" i="24"/>
  <c r="T685" i="24" s="1"/>
  <c r="C683" i="24"/>
  <c r="P683" i="24" s="1"/>
  <c r="C678" i="24"/>
  <c r="C676" i="24"/>
  <c r="P676" i="24" s="1"/>
  <c r="C674" i="24"/>
  <c r="H674" i="24" s="1"/>
  <c r="H674" i="88" s="1"/>
  <c r="C672" i="24"/>
  <c r="H672" i="24" s="1"/>
  <c r="H672" i="88" s="1"/>
  <c r="C667" i="24"/>
  <c r="X667" i="24" s="1"/>
  <c r="C665" i="24"/>
  <c r="P665" i="24" s="1"/>
  <c r="C658" i="24"/>
  <c r="C656" i="24"/>
  <c r="C654" i="24"/>
  <c r="C652" i="24"/>
  <c r="C647" i="24"/>
  <c r="L647" i="24" s="1"/>
  <c r="C645" i="24"/>
  <c r="AB645" i="24" s="1"/>
  <c r="C643" i="24"/>
  <c r="H643" i="24" s="1"/>
  <c r="H643" i="88" s="1"/>
  <c r="C638" i="24"/>
  <c r="C636" i="24"/>
  <c r="AB636" i="24" s="1"/>
  <c r="C634" i="24"/>
  <c r="P634" i="24" s="1"/>
  <c r="C632" i="24"/>
  <c r="C627" i="24"/>
  <c r="P627" i="24" s="1"/>
  <c r="C625" i="24"/>
  <c r="C618" i="24"/>
  <c r="C616" i="24"/>
  <c r="C614" i="24"/>
  <c r="P614" i="24" s="1"/>
  <c r="C612" i="24"/>
  <c r="C607" i="24"/>
  <c r="X607" i="24" s="1"/>
  <c r="C605" i="24"/>
  <c r="X605" i="24" s="1"/>
  <c r="C603" i="24"/>
  <c r="C598" i="24"/>
  <c r="P598" i="24" s="1"/>
  <c r="C596" i="24"/>
  <c r="X596" i="24" s="1"/>
  <c r="C594" i="24"/>
  <c r="C589" i="24"/>
  <c r="C587" i="24"/>
  <c r="C585" i="24"/>
  <c r="C578" i="24"/>
  <c r="H578" i="24" s="1"/>
  <c r="H578" i="88" s="1"/>
  <c r="C576" i="24"/>
  <c r="P576" i="24" s="1"/>
  <c r="C574" i="24"/>
  <c r="H574" i="24" s="1"/>
  <c r="H574" i="88" s="1"/>
  <c r="C572" i="24"/>
  <c r="P572" i="24" s="1"/>
  <c r="C570" i="24"/>
  <c r="X570" i="24" s="1"/>
  <c r="C568" i="24"/>
  <c r="P568" i="24" s="1"/>
  <c r="C566" i="24"/>
  <c r="AB566" i="24" s="1"/>
  <c r="C564" i="24"/>
  <c r="P564" i="24" s="1"/>
  <c r="C562" i="24"/>
  <c r="C560" i="24"/>
  <c r="C558" i="24"/>
  <c r="C556" i="24"/>
  <c r="C551" i="24"/>
  <c r="L551" i="24" s="1"/>
  <c r="C549" i="24"/>
  <c r="C547" i="24"/>
  <c r="AB547" i="24" s="1"/>
  <c r="C545" i="24"/>
  <c r="C543" i="24"/>
  <c r="C541" i="24"/>
  <c r="P541" i="24" s="1"/>
  <c r="C539" i="24"/>
  <c r="T539" i="24" s="1"/>
  <c r="C537" i="24"/>
  <c r="H537" i="24" s="1"/>
  <c r="H537" i="88" s="1"/>
  <c r="C535" i="24"/>
  <c r="C533" i="24"/>
  <c r="P533" i="24" s="1"/>
  <c r="C531" i="24"/>
  <c r="C529" i="24"/>
  <c r="C527" i="24"/>
  <c r="AB527" i="24" s="1"/>
  <c r="C525" i="24"/>
  <c r="C523" i="24"/>
  <c r="X523" i="24" s="1"/>
  <c r="C516" i="24"/>
  <c r="T516" i="24" s="1"/>
  <c r="C514" i="24"/>
  <c r="C509" i="24"/>
  <c r="C507" i="24"/>
  <c r="T507" i="24" s="1"/>
  <c r="C505" i="24"/>
  <c r="L505" i="24" s="1"/>
  <c r="C503" i="24"/>
  <c r="L503" i="24" s="1"/>
  <c r="C501" i="24"/>
  <c r="P501" i="24" s="1"/>
  <c r="C499" i="24"/>
  <c r="L499" i="24" s="1"/>
  <c r="C497" i="24"/>
  <c r="C491" i="24"/>
  <c r="C489" i="24"/>
  <c r="P489" i="24" s="1"/>
  <c r="C487" i="24"/>
  <c r="T487" i="24" s="1"/>
  <c r="C485" i="24"/>
  <c r="H485" i="24" s="1"/>
  <c r="H485" i="88" s="1"/>
  <c r="C483" i="24"/>
  <c r="C478" i="24"/>
  <c r="C476" i="24"/>
  <c r="P476" i="24" s="1"/>
  <c r="C474" i="24"/>
  <c r="H474" i="24" s="1"/>
  <c r="H474" i="88" s="1"/>
  <c r="C472" i="24"/>
  <c r="C470" i="24"/>
  <c r="C468" i="24"/>
  <c r="C466" i="24"/>
  <c r="T466" i="24" s="1"/>
  <c r="C464" i="24"/>
  <c r="C462" i="24"/>
  <c r="P462" i="24" s="1"/>
  <c r="C456" i="24"/>
  <c r="T456" i="24" s="1"/>
  <c r="C454" i="24"/>
  <c r="AB454" i="24" s="1"/>
  <c r="C452" i="24"/>
  <c r="L452" i="24" s="1"/>
  <c r="C450" i="24"/>
  <c r="P450" i="24" s="1"/>
  <c r="C448" i="24"/>
  <c r="P448" i="24" s="1"/>
  <c r="C446" i="24"/>
  <c r="H446" i="24" s="1"/>
  <c r="H446" i="88" s="1"/>
  <c r="C444" i="24"/>
  <c r="AB444" i="24" s="1"/>
  <c r="C442" i="24"/>
  <c r="P442" i="24" s="1"/>
  <c r="C440" i="24"/>
  <c r="C438" i="24"/>
  <c r="C430" i="24"/>
  <c r="C428" i="24"/>
  <c r="P428" i="24" s="1"/>
  <c r="C423" i="24"/>
  <c r="P423" i="24" s="1"/>
  <c r="C421" i="24"/>
  <c r="T421" i="24" s="1"/>
  <c r="C416" i="24"/>
  <c r="P416" i="24" s="1"/>
  <c r="C414" i="24"/>
  <c r="P414" i="24" s="1"/>
  <c r="C409" i="24"/>
  <c r="H409" i="24" s="1"/>
  <c r="H409" i="88" s="1"/>
  <c r="C407" i="24"/>
  <c r="H407" i="24" s="1"/>
  <c r="H407" i="88" s="1"/>
  <c r="C405" i="24"/>
  <c r="C403" i="24"/>
  <c r="P403" i="24" s="1"/>
  <c r="C394" i="24"/>
  <c r="C392" i="24"/>
  <c r="C390" i="24"/>
  <c r="C388" i="24"/>
  <c r="P388" i="24" s="1"/>
  <c r="C383" i="24"/>
  <c r="H383" i="24" s="1"/>
  <c r="H383" i="88" s="1"/>
  <c r="C381" i="24"/>
  <c r="AB381" i="24" s="1"/>
  <c r="C379" i="24"/>
  <c r="C377" i="24"/>
  <c r="P377" i="24" s="1"/>
  <c r="C375" i="24"/>
  <c r="X375" i="24" s="1"/>
  <c r="C373" i="24"/>
  <c r="P373" i="24" s="1"/>
  <c r="C368" i="24"/>
  <c r="C366" i="24"/>
  <c r="T366" i="24" s="1"/>
  <c r="C364" i="24"/>
  <c r="C362" i="24"/>
  <c r="C360" i="24"/>
  <c r="C358" i="24"/>
  <c r="C356" i="24"/>
  <c r="L356" i="24" s="1"/>
  <c r="C354" i="24"/>
  <c r="H354" i="24" s="1"/>
  <c r="H354" i="88" s="1"/>
  <c r="C352" i="24"/>
  <c r="P352" i="24" s="1"/>
  <c r="C344" i="24"/>
  <c r="C342" i="24"/>
  <c r="H342" i="24" s="1"/>
  <c r="H342" i="88" s="1"/>
  <c r="C337" i="24"/>
  <c r="L337" i="24" s="1"/>
  <c r="C335" i="24"/>
  <c r="P335" i="24" s="1"/>
  <c r="C328" i="24"/>
  <c r="C326" i="24"/>
  <c r="C324" i="24"/>
  <c r="L324" i="24" s="1"/>
  <c r="C322" i="24"/>
  <c r="P322" i="24" s="1"/>
  <c r="C320" i="24"/>
  <c r="C318" i="24"/>
  <c r="H318" i="24" s="1"/>
  <c r="H318" i="88" s="1"/>
  <c r="C316" i="24"/>
  <c r="T316" i="24" s="1"/>
  <c r="C314" i="24"/>
  <c r="T314" i="24" s="1"/>
  <c r="C312" i="24"/>
  <c r="C310" i="24"/>
  <c r="P310" i="24" s="1"/>
  <c r="C308" i="24"/>
  <c r="X308" i="24" s="1"/>
  <c r="C306" i="24"/>
  <c r="AB306" i="24" s="1"/>
  <c r="C304" i="24"/>
  <c r="H304" i="24" s="1"/>
  <c r="H304" i="88" s="1"/>
  <c r="C302" i="24"/>
  <c r="C300" i="24"/>
  <c r="C298" i="24"/>
  <c r="C296" i="24"/>
  <c r="AB296" i="24" s="1"/>
  <c r="C294" i="24"/>
  <c r="P294" i="24" s="1"/>
  <c r="C292" i="24"/>
  <c r="P292" i="24" s="1"/>
  <c r="C290" i="24"/>
  <c r="T290" i="24" s="1"/>
  <c r="C288" i="24"/>
  <c r="C283" i="24"/>
  <c r="X283" i="24" s="1"/>
  <c r="C281" i="24"/>
  <c r="AB281" i="24" s="1"/>
  <c r="C279" i="24"/>
  <c r="C277" i="24"/>
  <c r="X277" i="24" s="1"/>
  <c r="C275" i="24"/>
  <c r="C273" i="24"/>
  <c r="C271" i="24"/>
  <c r="C269" i="24"/>
  <c r="C267" i="24"/>
  <c r="T267" i="24" s="1"/>
  <c r="C265" i="24"/>
  <c r="H265" i="24" s="1"/>
  <c r="H265" i="88" s="1"/>
  <c r="C263" i="24"/>
  <c r="C261" i="24"/>
  <c r="AB261" i="24" s="1"/>
  <c r="C259" i="24"/>
  <c r="X259" i="24" s="1"/>
  <c r="C257" i="24"/>
  <c r="T257" i="24" s="1"/>
  <c r="C252" i="24"/>
  <c r="C250" i="24"/>
  <c r="P250" i="24" s="1"/>
  <c r="C248" i="24"/>
  <c r="C246" i="24"/>
  <c r="L246" i="24" s="1"/>
  <c r="C241" i="24"/>
  <c r="T241" i="24" s="1"/>
  <c r="C239" i="24"/>
  <c r="AB239" i="24" s="1"/>
  <c r="C237" i="24"/>
  <c r="AB237" i="24" s="1"/>
  <c r="C235" i="24"/>
  <c r="AB235" i="24" s="1"/>
  <c r="C226" i="24"/>
  <c r="H226" i="24" s="1"/>
  <c r="H226" i="88" s="1"/>
  <c r="C224" i="24"/>
  <c r="H224" i="24" s="1"/>
  <c r="H224" i="88" s="1"/>
  <c r="C222" i="24"/>
  <c r="AB222" i="24" s="1"/>
  <c r="C216" i="24"/>
  <c r="X216" i="24" s="1"/>
  <c r="C214" i="24"/>
  <c r="C212" i="24"/>
  <c r="C210" i="24"/>
  <c r="AB210" i="24" s="1"/>
  <c r="C208" i="24"/>
  <c r="C206" i="24"/>
  <c r="T206" i="24" s="1"/>
  <c r="C204" i="24"/>
  <c r="P204" i="24" s="1"/>
  <c r="C202" i="24"/>
  <c r="X202" i="24" s="1"/>
  <c r="C200" i="24"/>
  <c r="P200" i="24" s="1"/>
  <c r="C198" i="24"/>
  <c r="X198" i="24" s="1"/>
  <c r="C196" i="24"/>
  <c r="H196" i="24" s="1"/>
  <c r="H196" i="88" s="1"/>
  <c r="C194" i="24"/>
  <c r="T194" i="24" s="1"/>
  <c r="C192" i="24"/>
  <c r="T192" i="24" s="1"/>
  <c r="C190" i="24"/>
  <c r="X190" i="24" s="1"/>
  <c r="C188" i="24"/>
  <c r="L188" i="24" s="1"/>
  <c r="C186" i="24"/>
  <c r="H186" i="24" s="1"/>
  <c r="H186" i="88" s="1"/>
  <c r="C184" i="24"/>
  <c r="C182" i="24"/>
  <c r="C180" i="24"/>
  <c r="C178" i="24"/>
  <c r="P178" i="24" s="1"/>
  <c r="C176" i="24"/>
  <c r="AB176" i="24" s="1"/>
  <c r="C171" i="24"/>
  <c r="X171" i="24" s="1"/>
  <c r="C169" i="24"/>
  <c r="P169" i="24" s="1"/>
  <c r="C167" i="24"/>
  <c r="P167" i="24" s="1"/>
  <c r="C165" i="24"/>
  <c r="T165" i="24" s="1"/>
  <c r="C163" i="24"/>
  <c r="C161" i="24"/>
  <c r="AB161" i="24" s="1"/>
  <c r="C159" i="24"/>
  <c r="C157" i="24"/>
  <c r="C155" i="24"/>
  <c r="X155" i="24" s="1"/>
  <c r="C153" i="24"/>
  <c r="AB153" i="24" s="1"/>
  <c r="C151" i="24"/>
  <c r="H151" i="24" s="1"/>
  <c r="H151" i="88" s="1"/>
  <c r="C149" i="24"/>
  <c r="AB149" i="24" s="1"/>
  <c r="C147" i="24"/>
  <c r="H147" i="24" s="1"/>
  <c r="H147" i="88" s="1"/>
  <c r="C145" i="24"/>
  <c r="AB145" i="24" s="1"/>
  <c r="C138" i="24"/>
  <c r="P138" i="24" s="1"/>
  <c r="C136" i="24"/>
  <c r="H136" i="24" s="1"/>
  <c r="H136" i="88" s="1"/>
  <c r="C131" i="24"/>
  <c r="C129" i="24"/>
  <c r="P129" i="24" s="1"/>
  <c r="C124" i="24"/>
  <c r="C122" i="24"/>
  <c r="H122" i="24" s="1"/>
  <c r="H122" i="88" s="1"/>
  <c r="C120" i="24"/>
  <c r="X120" i="24" s="1"/>
  <c r="C118" i="24"/>
  <c r="L118" i="24" s="1"/>
  <c r="C111" i="24"/>
  <c r="L111" i="24" s="1"/>
  <c r="C109" i="24"/>
  <c r="T109" i="24" s="1"/>
  <c r="C104" i="24"/>
  <c r="X104" i="24" s="1"/>
  <c r="C102" i="24"/>
  <c r="L102" i="24" s="1"/>
  <c r="C100" i="24"/>
  <c r="P100" i="24" s="1"/>
  <c r="C98" i="24"/>
  <c r="AB98" i="24" s="1"/>
  <c r="C91" i="24"/>
  <c r="H91" i="24" s="1"/>
  <c r="H91" i="88" s="1"/>
  <c r="C89" i="24"/>
  <c r="C87" i="24"/>
  <c r="C85" i="24"/>
  <c r="P85" i="24" s="1"/>
  <c r="C80" i="24"/>
  <c r="H80" i="24" s="1"/>
  <c r="H80" i="88" s="1"/>
  <c r="C78" i="24"/>
  <c r="P78" i="24" s="1"/>
  <c r="C76" i="24"/>
  <c r="P76" i="24" s="1"/>
  <c r="C74" i="24"/>
  <c r="H74" i="24" s="1"/>
  <c r="H74" i="88" s="1"/>
  <c r="C67" i="24"/>
  <c r="X67" i="24" s="1"/>
  <c r="C65" i="24"/>
  <c r="AB65" i="24" s="1"/>
  <c r="C63" i="24"/>
  <c r="P63" i="24" s="1"/>
  <c r="C61" i="24"/>
  <c r="AB61" i="24" s="1"/>
  <c r="C56" i="24"/>
  <c r="H56" i="24" s="1"/>
  <c r="H56" i="88" s="1"/>
  <c r="C54" i="24"/>
  <c r="C52" i="24"/>
  <c r="C50" i="24"/>
  <c r="P50" i="24" s="1"/>
  <c r="C48" i="24"/>
  <c r="C46" i="24"/>
  <c r="L46" i="24" s="1"/>
  <c r="C44" i="24"/>
  <c r="P44" i="24" s="1"/>
  <c r="C42" i="24"/>
  <c r="H42" i="24" s="1"/>
  <c r="H42" i="88" s="1"/>
  <c r="C40" i="24"/>
  <c r="P40" i="24" s="1"/>
  <c r="C38" i="24"/>
  <c r="T38" i="24" s="1"/>
  <c r="C36" i="24"/>
  <c r="AB36" i="24" s="1"/>
  <c r="C34" i="24"/>
  <c r="P34" i="24" s="1"/>
  <c r="C32" i="24"/>
  <c r="C30" i="24"/>
  <c r="L30" i="24" s="1"/>
  <c r="C28" i="24"/>
  <c r="AB28" i="24" s="1"/>
  <c r="C26" i="24"/>
  <c r="C24" i="24"/>
  <c r="P24" i="24" s="1"/>
  <c r="C22" i="24"/>
  <c r="X22" i="24" s="1"/>
  <c r="C20" i="24"/>
  <c r="P20" i="24" s="1"/>
  <c r="C18" i="24"/>
  <c r="L18" i="24" s="1"/>
  <c r="C16" i="24"/>
  <c r="P16" i="24" s="1"/>
  <c r="C14" i="24"/>
  <c r="X14" i="24" s="1"/>
  <c r="AB816" i="24"/>
  <c r="P816" i="24"/>
  <c r="P780" i="24"/>
  <c r="T745" i="24"/>
  <c r="L572" i="24"/>
  <c r="X392" i="24"/>
  <c r="H288" i="24"/>
  <c r="H288" i="88" s="1"/>
  <c r="AB283" i="24"/>
  <c r="T283" i="24"/>
  <c r="P222" i="24"/>
  <c r="T138" i="24"/>
  <c r="L138" i="24"/>
  <c r="H138" i="24"/>
  <c r="H138" i="88" s="1"/>
  <c r="X74" i="24"/>
  <c r="AD16" i="24"/>
  <c r="AD18" i="24"/>
  <c r="AD20" i="24"/>
  <c r="AD22" i="24"/>
  <c r="AD24" i="24"/>
  <c r="AD26" i="24"/>
  <c r="AD28" i="24"/>
  <c r="AD30" i="24"/>
  <c r="AD32" i="24"/>
  <c r="AD34" i="24"/>
  <c r="AD36" i="24"/>
  <c r="AD38" i="24"/>
  <c r="AD40" i="24"/>
  <c r="AD42" i="24"/>
  <c r="AD44" i="24"/>
  <c r="AD46" i="24"/>
  <c r="AD48" i="24"/>
  <c r="AD50" i="24"/>
  <c r="AD52" i="24"/>
  <c r="AD54" i="24"/>
  <c r="AD56" i="24"/>
  <c r="AD61" i="24"/>
  <c r="AD63" i="24"/>
  <c r="AD65" i="24"/>
  <c r="AD67" i="24"/>
  <c r="AD74" i="24"/>
  <c r="AD76" i="24"/>
  <c r="AD78" i="24"/>
  <c r="AD80" i="24"/>
  <c r="AD85" i="24"/>
  <c r="AD87" i="24"/>
  <c r="AD89" i="24"/>
  <c r="AD91" i="24"/>
  <c r="AD98" i="24"/>
  <c r="AD100" i="24"/>
  <c r="AD102" i="24"/>
  <c r="AD104" i="24"/>
  <c r="AD109" i="24"/>
  <c r="AD111" i="24"/>
  <c r="AD118" i="24"/>
  <c r="AD120" i="24"/>
  <c r="AD122" i="24"/>
  <c r="AD124" i="24"/>
  <c r="AD129" i="24"/>
  <c r="AD131" i="24"/>
  <c r="AD136" i="24"/>
  <c r="AD138" i="24"/>
  <c r="AD145" i="24"/>
  <c r="AD147" i="24"/>
  <c r="AD149" i="24"/>
  <c r="AD151" i="24"/>
  <c r="AD153" i="24"/>
  <c r="AD155" i="24"/>
  <c r="AD157" i="24"/>
  <c r="AD159" i="24"/>
  <c r="AD176" i="24"/>
  <c r="AD178" i="24"/>
  <c r="AD180" i="24"/>
  <c r="AD182" i="24"/>
  <c r="AD184" i="24"/>
  <c r="AD186" i="24"/>
  <c r="AD188" i="24"/>
  <c r="AD190" i="24"/>
  <c r="AD192" i="24"/>
  <c r="AD194" i="24"/>
  <c r="AD196" i="24"/>
  <c r="AD198" i="24"/>
  <c r="AD235" i="24"/>
  <c r="AD237" i="24"/>
  <c r="AD239" i="24"/>
  <c r="AD241" i="24"/>
  <c r="AD246" i="24"/>
  <c r="AD248" i="24"/>
  <c r="AD250" i="24"/>
  <c r="AD252" i="24"/>
  <c r="AD257" i="24"/>
  <c r="AD259" i="24"/>
  <c r="AD261" i="24"/>
  <c r="AD263" i="24"/>
  <c r="AD265" i="24"/>
  <c r="AD267" i="24"/>
  <c r="AD269" i="24"/>
  <c r="AD271" i="24"/>
  <c r="AD288" i="24"/>
  <c r="AD290" i="24"/>
  <c r="AD292" i="24"/>
  <c r="AD294" i="24"/>
  <c r="AD296" i="24"/>
  <c r="AD298" i="24"/>
  <c r="AD300" i="24"/>
  <c r="AD302" i="24"/>
  <c r="AD304" i="24"/>
  <c r="AD306" i="24"/>
  <c r="AD308" i="24"/>
  <c r="AD310" i="24"/>
  <c r="AD335" i="24"/>
  <c r="AD337" i="24"/>
  <c r="AD342" i="24"/>
  <c r="AD344" i="24"/>
  <c r="AD352" i="24"/>
  <c r="AD354" i="24"/>
  <c r="AD356" i="24"/>
  <c r="AD358" i="24"/>
  <c r="AD360" i="24"/>
  <c r="AD362" i="24"/>
  <c r="AD364" i="24"/>
  <c r="AD366" i="24"/>
  <c r="AD368" i="24"/>
  <c r="AD373" i="24"/>
  <c r="AD375" i="24"/>
  <c r="AD377" i="24"/>
  <c r="AD379" i="24"/>
  <c r="AD381" i="24"/>
  <c r="AD383" i="24"/>
  <c r="AD388" i="24"/>
  <c r="AD390" i="24"/>
  <c r="AD392" i="24"/>
  <c r="AD394" i="24"/>
  <c r="AD403" i="24"/>
  <c r="AD405" i="24"/>
  <c r="AD407" i="24"/>
  <c r="AD409" i="24"/>
  <c r="AD414" i="24"/>
  <c r="AD416" i="24"/>
  <c r="AD421" i="24"/>
  <c r="AD423" i="24"/>
  <c r="AD428" i="24"/>
  <c r="AD430" i="24"/>
  <c r="AD438" i="24"/>
  <c r="AD440" i="24"/>
  <c r="AD442" i="24"/>
  <c r="AD444" i="24"/>
  <c r="AD446" i="24"/>
  <c r="AD448" i="24"/>
  <c r="AD450" i="24"/>
  <c r="AD452" i="24"/>
  <c r="AD454" i="24"/>
  <c r="AD456" i="24"/>
  <c r="AD483" i="24"/>
  <c r="AD485" i="24"/>
  <c r="AD487" i="24"/>
  <c r="AD489" i="24"/>
  <c r="AD491" i="24"/>
  <c r="AD497" i="24"/>
  <c r="AD499" i="24"/>
  <c r="AD501" i="24"/>
  <c r="AD503" i="24"/>
  <c r="AD505" i="24"/>
  <c r="AD507" i="24"/>
  <c r="AD509" i="24"/>
  <c r="AD523" i="24"/>
  <c r="AD525" i="24"/>
  <c r="AD527" i="24"/>
  <c r="AD529" i="24"/>
  <c r="AD531" i="24"/>
  <c r="AD533" i="24"/>
  <c r="AD535" i="24"/>
  <c r="AD537" i="24"/>
  <c r="AD539" i="24"/>
  <c r="AD541" i="24"/>
  <c r="AD543" i="24"/>
  <c r="AD545" i="24"/>
  <c r="AD547" i="24"/>
  <c r="AD549" i="24"/>
  <c r="AD551" i="24"/>
  <c r="AD556" i="24"/>
  <c r="AD558" i="24"/>
  <c r="AD560" i="24"/>
  <c r="AD562" i="24"/>
  <c r="AD564" i="24"/>
  <c r="AD566" i="24"/>
  <c r="AD568" i="24"/>
  <c r="AD570" i="24"/>
  <c r="AD572" i="24"/>
  <c r="AD574" i="24"/>
  <c r="AD576" i="24"/>
  <c r="AD578" i="24"/>
  <c r="AD585" i="24"/>
  <c r="AD587" i="24"/>
  <c r="AD589" i="24"/>
  <c r="AD594" i="24"/>
  <c r="AD596" i="24"/>
  <c r="AD598" i="24"/>
  <c r="AD603" i="24"/>
  <c r="AD605" i="24"/>
  <c r="AD607" i="24"/>
  <c r="AD612" i="24"/>
  <c r="AD614" i="24"/>
  <c r="AD616" i="24"/>
  <c r="AD618" i="24"/>
  <c r="AD625" i="24"/>
  <c r="AD627" i="24"/>
  <c r="AD632" i="24"/>
  <c r="AD634" i="24"/>
  <c r="AD636" i="24"/>
  <c r="AD638" i="24"/>
  <c r="AD643" i="24"/>
  <c r="AD645" i="24"/>
  <c r="AD647" i="24"/>
  <c r="AD652" i="24"/>
  <c r="AD654" i="24"/>
  <c r="AD656" i="24"/>
  <c r="AD658" i="24"/>
  <c r="AD665" i="24"/>
  <c r="AD667" i="24"/>
  <c r="AD672" i="24"/>
  <c r="AD674" i="24"/>
  <c r="AD676" i="24"/>
  <c r="AD678" i="24"/>
  <c r="AD683" i="24"/>
  <c r="AD685" i="24"/>
  <c r="AD687" i="24"/>
  <c r="AD689" i="24"/>
  <c r="AD694" i="24"/>
  <c r="AD696" i="24"/>
  <c r="AD698" i="24"/>
  <c r="AD514" i="24"/>
  <c r="AD516" i="24"/>
  <c r="AD462" i="24"/>
  <c r="AD464" i="24"/>
  <c r="AD466" i="24"/>
  <c r="AD468" i="24"/>
  <c r="AD470" i="24"/>
  <c r="AD472" i="24"/>
  <c r="AD474" i="24"/>
  <c r="AD476" i="24"/>
  <c r="AD478" i="24"/>
  <c r="AD835" i="24"/>
  <c r="AD840" i="24"/>
  <c r="AD842" i="24"/>
  <c r="AD222" i="24"/>
  <c r="AD224" i="24"/>
  <c r="AD226" i="24"/>
  <c r="AD161" i="24"/>
  <c r="AD163" i="24"/>
  <c r="AD165" i="24"/>
  <c r="AD167" i="24"/>
  <c r="AD169" i="24"/>
  <c r="AD171" i="24"/>
  <c r="AD200" i="24"/>
  <c r="AD202" i="24"/>
  <c r="AD204" i="24"/>
  <c r="AD206" i="24"/>
  <c r="AD208" i="24"/>
  <c r="AD210" i="24"/>
  <c r="AD212" i="24"/>
  <c r="AD214" i="24"/>
  <c r="AD216" i="24"/>
  <c r="AD273" i="24"/>
  <c r="AD275" i="24"/>
  <c r="AD277" i="24"/>
  <c r="AD279" i="24"/>
  <c r="AD281" i="24"/>
  <c r="AD283" i="24"/>
  <c r="AD312" i="24"/>
  <c r="AD314" i="24"/>
  <c r="AD316" i="24"/>
  <c r="AD318" i="24"/>
  <c r="AD320" i="24"/>
  <c r="AD322" i="24"/>
  <c r="AD324" i="24"/>
  <c r="AD326" i="24"/>
  <c r="AD328" i="24"/>
  <c r="AD708" i="24"/>
  <c r="AD710" i="24"/>
  <c r="AD712" i="24"/>
  <c r="AD714" i="24"/>
  <c r="AD716" i="24"/>
  <c r="AD718" i="24"/>
  <c r="AD720" i="24"/>
  <c r="AD722" i="24"/>
  <c r="AD724" i="24"/>
  <c r="AD726" i="24"/>
  <c r="AD731" i="24"/>
  <c r="AD736" i="24"/>
  <c r="AD738" i="24"/>
  <c r="AD743" i="24"/>
  <c r="AD745" i="24"/>
  <c r="AD750" i="24"/>
  <c r="AD752" i="24"/>
  <c r="AD754" i="24"/>
  <c r="AD756" i="24"/>
  <c r="AD761" i="24"/>
  <c r="AD763" i="24"/>
  <c r="AD765" i="24"/>
  <c r="AD772" i="24"/>
  <c r="AD774" i="24"/>
  <c r="AD776" i="24"/>
  <c r="AD778" i="24"/>
  <c r="AD780" i="24"/>
  <c r="AD782" i="24"/>
  <c r="AD784" i="24"/>
  <c r="AD786" i="24"/>
  <c r="AD788" i="24"/>
  <c r="AD790" i="24"/>
  <c r="AD795" i="24"/>
  <c r="AD800" i="24"/>
  <c r="AD802" i="24"/>
  <c r="AD807" i="24"/>
  <c r="AD809" i="24"/>
  <c r="AD814" i="24"/>
  <c r="AD816" i="24"/>
  <c r="AD818" i="24"/>
  <c r="AD820" i="24"/>
  <c r="AD825" i="24"/>
  <c r="AD827" i="24"/>
  <c r="AD829" i="24"/>
  <c r="AD14" i="24"/>
  <c r="L473" i="85"/>
  <c r="L471" i="85"/>
  <c r="L469" i="85"/>
  <c r="L462" i="85"/>
  <c r="L460" i="85"/>
  <c r="L454" i="85"/>
  <c r="L449" i="85"/>
  <c r="L447" i="85"/>
  <c r="L442" i="85"/>
  <c r="L440" i="85"/>
  <c r="L435" i="85"/>
  <c r="L433" i="85"/>
  <c r="L428" i="85"/>
  <c r="L426" i="85"/>
  <c r="L421" i="85"/>
  <c r="L419" i="85"/>
  <c r="L417" i="85"/>
  <c r="L415" i="85"/>
  <c r="L413" i="85"/>
  <c r="L411" i="85"/>
  <c r="L409" i="85"/>
  <c r="L407" i="85"/>
  <c r="L405" i="85"/>
  <c r="L403" i="85"/>
  <c r="L401" i="85"/>
  <c r="L399" i="85"/>
  <c r="L397" i="85"/>
  <c r="L392" i="85"/>
  <c r="L390" i="85"/>
  <c r="L388" i="85"/>
  <c r="L386" i="85"/>
  <c r="L384" i="85"/>
  <c r="L382" i="85"/>
  <c r="L380" i="85"/>
  <c r="L378" i="85"/>
  <c r="L376" i="85"/>
  <c r="L374" i="85"/>
  <c r="L372" i="85"/>
  <c r="L370" i="85"/>
  <c r="L368" i="85"/>
  <c r="L366" i="85"/>
  <c r="L364" i="85"/>
  <c r="L362" i="85"/>
  <c r="L360" i="85"/>
  <c r="L358" i="85"/>
  <c r="L353" i="85"/>
  <c r="L351" i="85"/>
  <c r="L349" i="85"/>
  <c r="L347" i="85"/>
  <c r="L345" i="85"/>
  <c r="L343" i="85"/>
  <c r="L341" i="85"/>
  <c r="L339" i="85"/>
  <c r="L333" i="85"/>
  <c r="L328" i="85"/>
  <c r="L326" i="85"/>
  <c r="L324" i="85"/>
  <c r="L322" i="85"/>
  <c r="L320" i="85"/>
  <c r="L318" i="85"/>
  <c r="L316" i="85"/>
  <c r="L314" i="85"/>
  <c r="L312" i="85"/>
  <c r="L310" i="85"/>
  <c r="L308" i="85"/>
  <c r="L306" i="85"/>
  <c r="L304" i="85"/>
  <c r="L302" i="85"/>
  <c r="L300" i="85"/>
  <c r="L298" i="85"/>
  <c r="L296" i="85"/>
  <c r="L294" i="85"/>
  <c r="L292" i="85"/>
  <c r="L290" i="85"/>
  <c r="L288" i="85"/>
  <c r="L283" i="85"/>
  <c r="L281" i="85"/>
  <c r="L279" i="85"/>
  <c r="L277" i="85"/>
  <c r="L275" i="85"/>
  <c r="L273" i="85"/>
  <c r="L271" i="85"/>
  <c r="L269" i="85"/>
  <c r="L267" i="85"/>
  <c r="L262" i="85"/>
  <c r="L256" i="85"/>
  <c r="L254" i="85"/>
  <c r="L249" i="85"/>
  <c r="L247" i="85"/>
  <c r="L245" i="85"/>
  <c r="L240" i="85"/>
  <c r="L238" i="85"/>
  <c r="L236" i="85"/>
  <c r="L227" i="85"/>
  <c r="L225" i="85"/>
  <c r="L223" i="85"/>
  <c r="L221" i="85"/>
  <c r="L219" i="85"/>
  <c r="L217" i="85"/>
  <c r="L215" i="85"/>
  <c r="L213" i="85"/>
  <c r="L211" i="85"/>
  <c r="L209" i="85"/>
  <c r="L207" i="85"/>
  <c r="L205" i="85"/>
  <c r="L203" i="85"/>
  <c r="L201" i="85"/>
  <c r="L199" i="85"/>
  <c r="L197" i="85"/>
  <c r="L192" i="85"/>
  <c r="L190" i="85"/>
  <c r="L188" i="85"/>
  <c r="L186" i="85"/>
  <c r="L184" i="85"/>
  <c r="L182" i="85"/>
  <c r="L180" i="85"/>
  <c r="L178" i="85"/>
  <c r="L171" i="85"/>
  <c r="L169" i="85"/>
  <c r="L167" i="85"/>
  <c r="L165" i="85"/>
  <c r="L163" i="85"/>
  <c r="L161" i="85"/>
  <c r="L159" i="85"/>
  <c r="L157" i="85"/>
  <c r="L155" i="85"/>
  <c r="L153" i="85"/>
  <c r="L151" i="85"/>
  <c r="L149" i="85"/>
  <c r="L147" i="85"/>
  <c r="L142" i="85"/>
  <c r="L140" i="85"/>
  <c r="L138" i="85"/>
  <c r="L136" i="85"/>
  <c r="L134" i="85"/>
  <c r="L132" i="85"/>
  <c r="L130" i="85"/>
  <c r="L128" i="85"/>
  <c r="L126" i="85"/>
  <c r="L124" i="85"/>
  <c r="L122" i="85"/>
  <c r="L120" i="85"/>
  <c r="L118" i="85"/>
  <c r="L116" i="85"/>
  <c r="L114" i="85"/>
  <c r="L112" i="85"/>
  <c r="L110" i="85"/>
  <c r="L108" i="85"/>
  <c r="L106" i="85"/>
  <c r="L104" i="85"/>
  <c r="L102" i="85"/>
  <c r="L100" i="85"/>
  <c r="L98" i="85"/>
  <c r="L96" i="85"/>
  <c r="L94" i="85"/>
  <c r="L92" i="85"/>
  <c r="L90" i="85"/>
  <c r="L88" i="85"/>
  <c r="L86" i="85"/>
  <c r="L84" i="85"/>
  <c r="L82" i="85"/>
  <c r="L80" i="85"/>
  <c r="L78" i="85"/>
  <c r="L76" i="85"/>
  <c r="L74" i="85"/>
  <c r="L72" i="85"/>
  <c r="L67" i="85"/>
  <c r="L65" i="85"/>
  <c r="L63" i="85"/>
  <c r="L61" i="85"/>
  <c r="L59" i="85"/>
  <c r="L57" i="85"/>
  <c r="L55" i="85"/>
  <c r="L53" i="85"/>
  <c r="L48" i="85"/>
  <c r="L46" i="85"/>
  <c r="L44" i="85"/>
  <c r="L42" i="85"/>
  <c r="L40" i="85"/>
  <c r="L38" i="85"/>
  <c r="L36" i="85"/>
  <c r="L34" i="85"/>
  <c r="L32" i="85"/>
  <c r="L30" i="85"/>
  <c r="L28" i="85"/>
  <c r="L26" i="85"/>
  <c r="L24" i="85"/>
  <c r="L22" i="85"/>
  <c r="L15" i="85"/>
  <c r="L13" i="85"/>
  <c r="L11" i="85"/>
  <c r="H473" i="85"/>
  <c r="H471" i="85"/>
  <c r="H469" i="85"/>
  <c r="H462" i="85"/>
  <c r="H460" i="85"/>
  <c r="H454" i="85"/>
  <c r="G452" i="85" s="1"/>
  <c r="H449" i="85"/>
  <c r="H447" i="85"/>
  <c r="H442" i="85"/>
  <c r="H440" i="85"/>
  <c r="H435" i="85"/>
  <c r="H433" i="85"/>
  <c r="H428" i="85"/>
  <c r="H426" i="85"/>
  <c r="H421" i="85"/>
  <c r="H419" i="85"/>
  <c r="H417" i="85"/>
  <c r="H415" i="85"/>
  <c r="H413" i="85"/>
  <c r="H411" i="85"/>
  <c r="H409" i="85"/>
  <c r="H407" i="85"/>
  <c r="H405" i="85"/>
  <c r="H403" i="85"/>
  <c r="H401" i="85"/>
  <c r="H399" i="85"/>
  <c r="H397" i="85"/>
  <c r="H392" i="85"/>
  <c r="H390" i="85"/>
  <c r="H388" i="85"/>
  <c r="H386" i="85"/>
  <c r="H384" i="85"/>
  <c r="H382" i="85"/>
  <c r="H380" i="85"/>
  <c r="H378" i="85"/>
  <c r="H376" i="85"/>
  <c r="H374" i="85"/>
  <c r="H372" i="85"/>
  <c r="H370" i="85"/>
  <c r="H368" i="85"/>
  <c r="H366" i="85"/>
  <c r="H364" i="85"/>
  <c r="H362" i="85"/>
  <c r="H360" i="85"/>
  <c r="H358" i="85"/>
  <c r="H353" i="85"/>
  <c r="H351" i="85"/>
  <c r="H349" i="85"/>
  <c r="H347" i="85"/>
  <c r="H345" i="85"/>
  <c r="H343" i="85"/>
  <c r="H341" i="85"/>
  <c r="H339" i="85"/>
  <c r="H333" i="85"/>
  <c r="H328" i="85"/>
  <c r="H326" i="85"/>
  <c r="H324" i="85"/>
  <c r="H322" i="85"/>
  <c r="H320" i="85"/>
  <c r="H318" i="85"/>
  <c r="H316" i="85"/>
  <c r="H314" i="85"/>
  <c r="H312" i="85"/>
  <c r="H310" i="85"/>
  <c r="H308" i="85"/>
  <c r="H306" i="85"/>
  <c r="H304" i="85"/>
  <c r="H302" i="85"/>
  <c r="H300" i="85"/>
  <c r="H298" i="85"/>
  <c r="H296" i="85"/>
  <c r="H294" i="85"/>
  <c r="H292" i="85"/>
  <c r="H290" i="85"/>
  <c r="H288" i="85"/>
  <c r="H283" i="85"/>
  <c r="H281" i="85"/>
  <c r="H256" i="85"/>
  <c r="H254" i="85"/>
  <c r="H249" i="85"/>
  <c r="H247" i="85"/>
  <c r="H245" i="85"/>
  <c r="H240" i="85"/>
  <c r="H238" i="85"/>
  <c r="H236" i="85"/>
  <c r="H227" i="85"/>
  <c r="H225" i="85"/>
  <c r="H223" i="85"/>
  <c r="H221" i="85"/>
  <c r="H219" i="85"/>
  <c r="H217" i="85"/>
  <c r="H215" i="85"/>
  <c r="H213" i="85"/>
  <c r="H211" i="85"/>
  <c r="H209" i="85"/>
  <c r="H207" i="85"/>
  <c r="H205" i="85"/>
  <c r="H203" i="85"/>
  <c r="H201" i="85"/>
  <c r="H199" i="85"/>
  <c r="H197" i="85"/>
  <c r="H192" i="85"/>
  <c r="H190" i="85"/>
  <c r="H188" i="85"/>
  <c r="H186" i="85"/>
  <c r="H184" i="85"/>
  <c r="H182" i="85"/>
  <c r="H180" i="85"/>
  <c r="H178" i="85"/>
  <c r="H171" i="85"/>
  <c r="H169" i="85"/>
  <c r="H167" i="85"/>
  <c r="H165" i="85"/>
  <c r="H163" i="85"/>
  <c r="H159" i="85"/>
  <c r="H157" i="85"/>
  <c r="H151" i="85"/>
  <c r="H149" i="85"/>
  <c r="H147" i="85"/>
  <c r="H142" i="85"/>
  <c r="H140" i="85"/>
  <c r="H138" i="85"/>
  <c r="H136" i="85"/>
  <c r="H134" i="85"/>
  <c r="H132" i="85"/>
  <c r="H130" i="85"/>
  <c r="H126" i="85"/>
  <c r="H122" i="85"/>
  <c r="H120" i="85"/>
  <c r="H118" i="85"/>
  <c r="H116" i="85"/>
  <c r="H114" i="85"/>
  <c r="H112" i="85"/>
  <c r="H110" i="85"/>
  <c r="H108" i="85"/>
  <c r="H106" i="85"/>
  <c r="H104" i="85"/>
  <c r="H102" i="85"/>
  <c r="H100" i="85"/>
  <c r="H98" i="85"/>
  <c r="H96" i="85"/>
  <c r="H88" i="85"/>
  <c r="H86" i="85"/>
  <c r="H82" i="85"/>
  <c r="H80" i="85"/>
  <c r="H78" i="85"/>
  <c r="H76" i="85"/>
  <c r="H74" i="85"/>
  <c r="H67" i="85"/>
  <c r="H55" i="85"/>
  <c r="H48" i="85"/>
  <c r="H46" i="85"/>
  <c r="H44" i="85"/>
  <c r="H42" i="85"/>
  <c r="H40" i="85"/>
  <c r="H38" i="85"/>
  <c r="H36" i="85"/>
  <c r="H28" i="85"/>
  <c r="H26" i="85"/>
  <c r="H24" i="85"/>
  <c r="H22" i="85"/>
  <c r="H15" i="85"/>
  <c r="H13" i="85"/>
  <c r="H11" i="85"/>
  <c r="H8" i="85"/>
  <c r="C473" i="86"/>
  <c r="C471" i="86"/>
  <c r="C469" i="86"/>
  <c r="AB469" i="86" s="1"/>
  <c r="AC469" i="86" s="1"/>
  <c r="C467" i="86"/>
  <c r="T467" i="86" s="1"/>
  <c r="C462" i="86"/>
  <c r="C460" i="86"/>
  <c r="C454" i="86"/>
  <c r="C449" i="86"/>
  <c r="T449" i="86" s="1"/>
  <c r="C447" i="86"/>
  <c r="C442" i="86"/>
  <c r="C440" i="86"/>
  <c r="C435" i="86"/>
  <c r="C433" i="86"/>
  <c r="C428" i="86"/>
  <c r="C426" i="86"/>
  <c r="T426" i="86" s="1"/>
  <c r="S424" i="86" s="1"/>
  <c r="C421" i="86"/>
  <c r="T421" i="86" s="1"/>
  <c r="C419" i="86"/>
  <c r="C417" i="86"/>
  <c r="C415" i="86"/>
  <c r="C413" i="86"/>
  <c r="T413" i="86" s="1"/>
  <c r="C411" i="86"/>
  <c r="C409" i="86"/>
  <c r="C407" i="86"/>
  <c r="C405" i="86"/>
  <c r="T405" i="86" s="1"/>
  <c r="C403" i="86"/>
  <c r="C401" i="86"/>
  <c r="C399" i="86"/>
  <c r="C397" i="86"/>
  <c r="T397" i="86" s="1"/>
  <c r="C392" i="86"/>
  <c r="C390" i="86"/>
  <c r="C388" i="86"/>
  <c r="AB388" i="86" s="1"/>
  <c r="AC388" i="86" s="1"/>
  <c r="C386" i="86"/>
  <c r="L386" i="86" s="1"/>
  <c r="C384" i="86"/>
  <c r="C382" i="86"/>
  <c r="C380" i="86"/>
  <c r="X380" i="86" s="1"/>
  <c r="C378" i="86"/>
  <c r="X378" i="86" s="1"/>
  <c r="C376" i="86"/>
  <c r="C374" i="86"/>
  <c r="C372" i="86"/>
  <c r="X372" i="86" s="1"/>
  <c r="C370" i="86"/>
  <c r="X370" i="86" s="1"/>
  <c r="C368" i="86"/>
  <c r="C366" i="86"/>
  <c r="C364" i="86"/>
  <c r="X364" i="86" s="1"/>
  <c r="C362" i="86"/>
  <c r="X362" i="86" s="1"/>
  <c r="C360" i="86"/>
  <c r="C358" i="86"/>
  <c r="C353" i="86"/>
  <c r="C351" i="86"/>
  <c r="C349" i="86"/>
  <c r="C347" i="86"/>
  <c r="C345" i="86"/>
  <c r="C343" i="86"/>
  <c r="C341" i="86"/>
  <c r="C339" i="86"/>
  <c r="C333" i="86"/>
  <c r="C328" i="86"/>
  <c r="C326" i="86"/>
  <c r="C324" i="86"/>
  <c r="C322" i="86"/>
  <c r="C320" i="86"/>
  <c r="H320" i="86" s="1"/>
  <c r="C318" i="86"/>
  <c r="C316" i="86"/>
  <c r="C314" i="86"/>
  <c r="X314" i="86" s="1"/>
  <c r="C312" i="86"/>
  <c r="C310" i="86"/>
  <c r="C308" i="86"/>
  <c r="C306" i="86"/>
  <c r="X306" i="86" s="1"/>
  <c r="C304" i="86"/>
  <c r="C302" i="86"/>
  <c r="C300" i="86"/>
  <c r="C298" i="86"/>
  <c r="X298" i="86" s="1"/>
  <c r="C296" i="86"/>
  <c r="C294" i="86"/>
  <c r="C292" i="86"/>
  <c r="C290" i="86"/>
  <c r="X290" i="86" s="1"/>
  <c r="C288" i="86"/>
  <c r="C283" i="86"/>
  <c r="C281" i="86"/>
  <c r="C279" i="86"/>
  <c r="C277" i="86"/>
  <c r="C275" i="86"/>
  <c r="C273" i="86"/>
  <c r="C271" i="86"/>
  <c r="C269" i="86"/>
  <c r="C267" i="86"/>
  <c r="C262" i="86"/>
  <c r="C256" i="86"/>
  <c r="C254" i="86"/>
  <c r="C249" i="86"/>
  <c r="C247" i="86"/>
  <c r="C245" i="86"/>
  <c r="C240" i="86"/>
  <c r="C238" i="86"/>
  <c r="C236" i="86"/>
  <c r="C227" i="86"/>
  <c r="C225" i="86"/>
  <c r="C223" i="86"/>
  <c r="C221" i="86"/>
  <c r="C219" i="86"/>
  <c r="C217" i="86"/>
  <c r="C215" i="86"/>
  <c r="C213" i="86"/>
  <c r="C211" i="86"/>
  <c r="C209" i="86"/>
  <c r="C207" i="86"/>
  <c r="C205" i="86"/>
  <c r="C203" i="86"/>
  <c r="C201" i="86"/>
  <c r="C199" i="86"/>
  <c r="C197" i="86"/>
  <c r="C192" i="86"/>
  <c r="C190" i="86"/>
  <c r="C188" i="86"/>
  <c r="C186" i="86"/>
  <c r="C184" i="86"/>
  <c r="C182" i="86"/>
  <c r="C180" i="86"/>
  <c r="C178" i="86"/>
  <c r="C171" i="86"/>
  <c r="C169" i="86"/>
  <c r="C167" i="86"/>
  <c r="C165" i="86"/>
  <c r="C163" i="86"/>
  <c r="C161" i="86"/>
  <c r="C159" i="86"/>
  <c r="C157" i="86"/>
  <c r="C155" i="86"/>
  <c r="C153" i="86"/>
  <c r="C151" i="86"/>
  <c r="C149" i="86"/>
  <c r="C147" i="86"/>
  <c r="C142" i="86"/>
  <c r="C140" i="86"/>
  <c r="C138" i="86"/>
  <c r="C136" i="86"/>
  <c r="C134" i="86"/>
  <c r="C132" i="86"/>
  <c r="C130" i="86"/>
  <c r="C128" i="86"/>
  <c r="C126" i="86"/>
  <c r="C124" i="86"/>
  <c r="C122" i="86"/>
  <c r="C120" i="86"/>
  <c r="C118" i="86"/>
  <c r="C116" i="86"/>
  <c r="C114" i="86"/>
  <c r="C112" i="86"/>
  <c r="C110" i="86"/>
  <c r="C108" i="86"/>
  <c r="C106" i="86"/>
  <c r="C104" i="86"/>
  <c r="C102" i="86"/>
  <c r="C100" i="86"/>
  <c r="C98" i="86"/>
  <c r="C96" i="86"/>
  <c r="C94" i="86"/>
  <c r="C92" i="86"/>
  <c r="C90" i="86"/>
  <c r="C88" i="86"/>
  <c r="C86" i="86"/>
  <c r="C84" i="86"/>
  <c r="C82" i="86"/>
  <c r="C80" i="86"/>
  <c r="C78" i="86"/>
  <c r="L78" i="86" s="1"/>
  <c r="C76" i="86"/>
  <c r="C74" i="86"/>
  <c r="C72" i="86"/>
  <c r="C67" i="86"/>
  <c r="C65" i="86"/>
  <c r="C63" i="86"/>
  <c r="C61" i="86"/>
  <c r="C59" i="86"/>
  <c r="C57" i="86"/>
  <c r="C55" i="86"/>
  <c r="C53" i="86"/>
  <c r="C48" i="86"/>
  <c r="C46" i="86"/>
  <c r="C44" i="86"/>
  <c r="C42" i="86"/>
  <c r="C40" i="86"/>
  <c r="C38" i="86"/>
  <c r="C36" i="86"/>
  <c r="C34" i="86"/>
  <c r="C32" i="86"/>
  <c r="C30" i="86"/>
  <c r="C28" i="86"/>
  <c r="C26" i="86"/>
  <c r="C24" i="86"/>
  <c r="C22" i="86"/>
  <c r="C15" i="86"/>
  <c r="C13" i="86"/>
  <c r="C11" i="86"/>
  <c r="C9" i="86"/>
  <c r="C8" i="86"/>
  <c r="AB473" i="86"/>
  <c r="AC473" i="86" s="1"/>
  <c r="L473" i="86"/>
  <c r="T473" i="86"/>
  <c r="AB471" i="86"/>
  <c r="AC471" i="86" s="1"/>
  <c r="L471" i="86"/>
  <c r="T471" i="86"/>
  <c r="T469" i="86"/>
  <c r="AB462" i="86"/>
  <c r="AC462" i="86" s="1"/>
  <c r="L462" i="86"/>
  <c r="T462" i="86"/>
  <c r="AB460" i="86"/>
  <c r="L460" i="86"/>
  <c r="K458" i="86" s="1"/>
  <c r="T460" i="86"/>
  <c r="L454" i="86"/>
  <c r="K452" i="86" s="1"/>
  <c r="AB449" i="86"/>
  <c r="AC449" i="86" s="1"/>
  <c r="L449" i="86"/>
  <c r="AB447" i="86"/>
  <c r="L447" i="86"/>
  <c r="T447" i="86"/>
  <c r="S445" i="86" s="1"/>
  <c r="T435" i="86"/>
  <c r="AB433" i="86"/>
  <c r="L433" i="86"/>
  <c r="T433" i="86"/>
  <c r="T428" i="86"/>
  <c r="T419" i="86"/>
  <c r="T417" i="86"/>
  <c r="T415" i="86"/>
  <c r="T411" i="86"/>
  <c r="T409" i="86"/>
  <c r="T407" i="86"/>
  <c r="T403" i="86"/>
  <c r="T401" i="86"/>
  <c r="T399" i="86"/>
  <c r="AB392" i="86"/>
  <c r="AC392" i="86" s="1"/>
  <c r="L392" i="86"/>
  <c r="AB390" i="86"/>
  <c r="AC390" i="86" s="1"/>
  <c r="L390" i="86"/>
  <c r="L388" i="86"/>
  <c r="AB386" i="86"/>
  <c r="AC386" i="86" s="1"/>
  <c r="AB384" i="86"/>
  <c r="AC384" i="86" s="1"/>
  <c r="L384" i="86"/>
  <c r="X382" i="86"/>
  <c r="X376" i="86"/>
  <c r="X374" i="86"/>
  <c r="X368" i="86"/>
  <c r="X366" i="86"/>
  <c r="X360" i="86"/>
  <c r="X358" i="86"/>
  <c r="P353" i="86"/>
  <c r="AB351" i="86"/>
  <c r="AC351" i="86" s="1"/>
  <c r="AB349" i="86"/>
  <c r="AC349" i="86" s="1"/>
  <c r="L349" i="86"/>
  <c r="P349" i="86"/>
  <c r="AB347" i="86"/>
  <c r="L347" i="86"/>
  <c r="P347" i="86"/>
  <c r="P345" i="86"/>
  <c r="AB343" i="86"/>
  <c r="AC343" i="86" s="1"/>
  <c r="AB341" i="86"/>
  <c r="AC341" i="86" s="1"/>
  <c r="L341" i="86"/>
  <c r="P341" i="86"/>
  <c r="AB339" i="86"/>
  <c r="L339" i="86"/>
  <c r="P339" i="86"/>
  <c r="P333" i="86"/>
  <c r="T328" i="86"/>
  <c r="T324" i="86"/>
  <c r="X318" i="86"/>
  <c r="H318" i="86"/>
  <c r="T318" i="86"/>
  <c r="X316" i="86"/>
  <c r="H316" i="86"/>
  <c r="T316" i="86"/>
  <c r="H314" i="86"/>
  <c r="T312" i="86"/>
  <c r="X310" i="86"/>
  <c r="H310" i="86"/>
  <c r="T310" i="86"/>
  <c r="X308" i="86"/>
  <c r="H308" i="86"/>
  <c r="T308" i="86"/>
  <c r="T306" i="86"/>
  <c r="T304" i="86"/>
  <c r="X302" i="86"/>
  <c r="H302" i="86"/>
  <c r="T302" i="86"/>
  <c r="X300" i="86"/>
  <c r="H300" i="86"/>
  <c r="T300" i="86"/>
  <c r="H298" i="86"/>
  <c r="T298" i="86"/>
  <c r="T296" i="86"/>
  <c r="X294" i="86"/>
  <c r="H294" i="86"/>
  <c r="T294" i="86"/>
  <c r="X292" i="86"/>
  <c r="H292" i="86"/>
  <c r="T292" i="86"/>
  <c r="H290" i="86"/>
  <c r="T290" i="86"/>
  <c r="T288" i="86"/>
  <c r="AC283" i="86"/>
  <c r="AB283" i="86"/>
  <c r="X283" i="86"/>
  <c r="P283" i="86"/>
  <c r="L283" i="86"/>
  <c r="H283" i="86"/>
  <c r="T283" i="86"/>
  <c r="AB281" i="86"/>
  <c r="AC281" i="86" s="1"/>
  <c r="X281" i="86"/>
  <c r="P281" i="86"/>
  <c r="L281" i="86"/>
  <c r="H281" i="86"/>
  <c r="T281" i="86"/>
  <c r="AB279" i="86"/>
  <c r="AC279" i="86" s="1"/>
  <c r="H279" i="86"/>
  <c r="T279" i="86"/>
  <c r="X277" i="86"/>
  <c r="P277" i="86"/>
  <c r="T277" i="86"/>
  <c r="AC275" i="86"/>
  <c r="AB275" i="86"/>
  <c r="X275" i="86"/>
  <c r="P275" i="86"/>
  <c r="L275" i="86"/>
  <c r="H275" i="86"/>
  <c r="T275" i="86"/>
  <c r="AB273" i="86"/>
  <c r="AC273" i="86" s="1"/>
  <c r="X273" i="86"/>
  <c r="P273" i="86"/>
  <c r="L273" i="86"/>
  <c r="H273" i="86"/>
  <c r="T273" i="86"/>
  <c r="X271" i="86"/>
  <c r="H271" i="86"/>
  <c r="T271" i="86"/>
  <c r="P269" i="86"/>
  <c r="L269" i="86"/>
  <c r="AB267" i="86"/>
  <c r="X267" i="86"/>
  <c r="P267" i="86"/>
  <c r="L267" i="86"/>
  <c r="H267" i="86"/>
  <c r="T267" i="86"/>
  <c r="AB258" i="86"/>
  <c r="AB249" i="86"/>
  <c r="AC249" i="86" s="1"/>
  <c r="X249" i="86"/>
  <c r="L249" i="86"/>
  <c r="H249" i="86"/>
  <c r="T249" i="86"/>
  <c r="P238" i="86"/>
  <c r="T238" i="86"/>
  <c r="P227" i="86"/>
  <c r="L225" i="86"/>
  <c r="H225" i="86"/>
  <c r="AB223" i="86"/>
  <c r="AC223" i="86" s="1"/>
  <c r="T223" i="86"/>
  <c r="H223" i="86"/>
  <c r="P223" i="86"/>
  <c r="AB221" i="86"/>
  <c r="AC221" i="86" s="1"/>
  <c r="T221" i="86"/>
  <c r="L221" i="86"/>
  <c r="H221" i="86"/>
  <c r="P221" i="86"/>
  <c r="AB219" i="86"/>
  <c r="AC219" i="86" s="1"/>
  <c r="T219" i="86"/>
  <c r="X217" i="86"/>
  <c r="P217" i="86"/>
  <c r="X215" i="86"/>
  <c r="P215" i="86"/>
  <c r="H215" i="86"/>
  <c r="AB215" i="86"/>
  <c r="AC215" i="86" s="1"/>
  <c r="X213" i="86"/>
  <c r="P213" i="86"/>
  <c r="H213" i="86"/>
  <c r="AB213" i="86"/>
  <c r="AC213" i="86" s="1"/>
  <c r="X211" i="86"/>
  <c r="P211" i="86"/>
  <c r="X209" i="86"/>
  <c r="P209" i="86"/>
  <c r="X207" i="86"/>
  <c r="P207" i="86"/>
  <c r="H207" i="86"/>
  <c r="AB207" i="86"/>
  <c r="AC207" i="86" s="1"/>
  <c r="X205" i="86"/>
  <c r="P205" i="86"/>
  <c r="H205" i="86"/>
  <c r="AB205" i="86"/>
  <c r="AC205" i="86" s="1"/>
  <c r="X203" i="86"/>
  <c r="P203" i="86"/>
  <c r="X201" i="86"/>
  <c r="P201" i="86"/>
  <c r="X199" i="86"/>
  <c r="P199" i="86"/>
  <c r="H199" i="86"/>
  <c r="AB199" i="86"/>
  <c r="AC199" i="86" s="1"/>
  <c r="X197" i="86"/>
  <c r="P197" i="86"/>
  <c r="H197" i="86"/>
  <c r="AB197" i="86"/>
  <c r="AB192" i="86"/>
  <c r="AC192" i="86" s="1"/>
  <c r="L192" i="86"/>
  <c r="H192" i="86"/>
  <c r="AB190" i="86"/>
  <c r="AC190" i="86" s="1"/>
  <c r="X190" i="86"/>
  <c r="H190" i="86"/>
  <c r="T190" i="86"/>
  <c r="AB188" i="86"/>
  <c r="AC188" i="86" s="1"/>
  <c r="X188" i="86"/>
  <c r="P188" i="86"/>
  <c r="L188" i="86"/>
  <c r="H188" i="86"/>
  <c r="T188" i="86"/>
  <c r="AC186" i="86"/>
  <c r="AB186" i="86"/>
  <c r="X186" i="86"/>
  <c r="P186" i="86"/>
  <c r="L186" i="86"/>
  <c r="H186" i="86"/>
  <c r="T186" i="86"/>
  <c r="AB184" i="86"/>
  <c r="AC184" i="86" s="1"/>
  <c r="L184" i="86"/>
  <c r="H184" i="86"/>
  <c r="AB182" i="86"/>
  <c r="AC182" i="86" s="1"/>
  <c r="X182" i="86"/>
  <c r="H182" i="86"/>
  <c r="T182" i="86"/>
  <c r="AB180" i="86"/>
  <c r="AC180" i="86" s="1"/>
  <c r="X180" i="86"/>
  <c r="P180" i="86"/>
  <c r="L180" i="86"/>
  <c r="H180" i="86"/>
  <c r="T180" i="86"/>
  <c r="AC178" i="86"/>
  <c r="AB178" i="86"/>
  <c r="X178" i="86"/>
  <c r="P178" i="86"/>
  <c r="L178" i="86"/>
  <c r="H178" i="86"/>
  <c r="T178" i="86"/>
  <c r="H171" i="86"/>
  <c r="AB171" i="86"/>
  <c r="AC171" i="86" s="1"/>
  <c r="H169" i="86"/>
  <c r="AB169" i="86"/>
  <c r="AC169" i="86" s="1"/>
  <c r="X167" i="86"/>
  <c r="P167" i="86"/>
  <c r="H167" i="86"/>
  <c r="AB167" i="86"/>
  <c r="AC167" i="86" s="1"/>
  <c r="X165" i="86"/>
  <c r="P165" i="86"/>
  <c r="H165" i="86"/>
  <c r="AB165" i="86"/>
  <c r="AC165" i="86" s="1"/>
  <c r="H163" i="86"/>
  <c r="AB163" i="86"/>
  <c r="AC163" i="86" s="1"/>
  <c r="H161" i="86"/>
  <c r="AB161" i="86"/>
  <c r="AC161" i="86" s="1"/>
  <c r="X159" i="86"/>
  <c r="P159" i="86"/>
  <c r="H159" i="86"/>
  <c r="AB159" i="86"/>
  <c r="AC159" i="86" s="1"/>
  <c r="X157" i="86"/>
  <c r="P157" i="86"/>
  <c r="H157" i="86"/>
  <c r="AB157" i="86"/>
  <c r="AC157" i="86" s="1"/>
  <c r="H155" i="86"/>
  <c r="AB155" i="86"/>
  <c r="AC155" i="86" s="1"/>
  <c r="H153" i="86"/>
  <c r="AB153" i="86"/>
  <c r="AC153" i="86" s="1"/>
  <c r="X151" i="86"/>
  <c r="P151" i="86"/>
  <c r="H151" i="86"/>
  <c r="AB151" i="86"/>
  <c r="AC151" i="86" s="1"/>
  <c r="X149" i="86"/>
  <c r="P149" i="86"/>
  <c r="H149" i="86"/>
  <c r="AB149" i="86"/>
  <c r="AC149" i="86" s="1"/>
  <c r="H147" i="86"/>
  <c r="AB147" i="86"/>
  <c r="X142" i="86"/>
  <c r="P142" i="86"/>
  <c r="T142" i="86"/>
  <c r="AC140" i="86"/>
  <c r="AB140" i="86"/>
  <c r="X140" i="86"/>
  <c r="P140" i="86"/>
  <c r="L140" i="86"/>
  <c r="H140" i="86"/>
  <c r="T140" i="86"/>
  <c r="AB138" i="86"/>
  <c r="AC138" i="86" s="1"/>
  <c r="X138" i="86"/>
  <c r="P138" i="86"/>
  <c r="L138" i="86"/>
  <c r="H138" i="86"/>
  <c r="T138" i="86"/>
  <c r="AB136" i="86"/>
  <c r="AC136" i="86" s="1"/>
  <c r="X136" i="86"/>
  <c r="H136" i="86"/>
  <c r="T136" i="86"/>
  <c r="X134" i="86"/>
  <c r="P134" i="86"/>
  <c r="T134" i="86"/>
  <c r="AB132" i="86"/>
  <c r="AC132" i="86" s="1"/>
  <c r="X132" i="86"/>
  <c r="P132" i="86"/>
  <c r="L132" i="86"/>
  <c r="H132" i="86"/>
  <c r="T132" i="86"/>
  <c r="AB130" i="86"/>
  <c r="AC130" i="86" s="1"/>
  <c r="X130" i="86"/>
  <c r="P130" i="86"/>
  <c r="L130" i="86"/>
  <c r="H130" i="86"/>
  <c r="T130" i="86"/>
  <c r="AB128" i="86"/>
  <c r="AC128" i="86" s="1"/>
  <c r="L128" i="86"/>
  <c r="H128" i="86"/>
  <c r="X126" i="86"/>
  <c r="P126" i="86"/>
  <c r="T126" i="86"/>
  <c r="AB124" i="86"/>
  <c r="AC124" i="86" s="1"/>
  <c r="X124" i="86"/>
  <c r="P124" i="86"/>
  <c r="L124" i="86"/>
  <c r="H124" i="86"/>
  <c r="T124" i="86"/>
  <c r="AB122" i="86"/>
  <c r="AC122" i="86" s="1"/>
  <c r="X122" i="86"/>
  <c r="P122" i="86"/>
  <c r="L122" i="86"/>
  <c r="H122" i="86"/>
  <c r="T122" i="86"/>
  <c r="AB120" i="86"/>
  <c r="AC120" i="86" s="1"/>
  <c r="L120" i="86"/>
  <c r="H120" i="86"/>
  <c r="X118" i="86"/>
  <c r="P118" i="86"/>
  <c r="T118" i="86"/>
  <c r="AB116" i="86"/>
  <c r="AC116" i="86" s="1"/>
  <c r="X116" i="86"/>
  <c r="P116" i="86"/>
  <c r="L116" i="86"/>
  <c r="H116" i="86"/>
  <c r="T116" i="86"/>
  <c r="AB114" i="86"/>
  <c r="AC114" i="86" s="1"/>
  <c r="X114" i="86"/>
  <c r="P114" i="86"/>
  <c r="L114" i="86"/>
  <c r="H114" i="86"/>
  <c r="T114" i="86"/>
  <c r="AB112" i="86"/>
  <c r="AC112" i="86" s="1"/>
  <c r="L112" i="86"/>
  <c r="H112" i="86"/>
  <c r="X110" i="86"/>
  <c r="P110" i="86"/>
  <c r="T110" i="86"/>
  <c r="AB108" i="86"/>
  <c r="AC108" i="86" s="1"/>
  <c r="X108" i="86"/>
  <c r="P108" i="86"/>
  <c r="L108" i="86"/>
  <c r="H108" i="86"/>
  <c r="T108" i="86"/>
  <c r="AB106" i="86"/>
  <c r="AC106" i="86" s="1"/>
  <c r="X106" i="86"/>
  <c r="P106" i="86"/>
  <c r="L106" i="86"/>
  <c r="H106" i="86"/>
  <c r="T106" i="86"/>
  <c r="AB104" i="86"/>
  <c r="AC104" i="86" s="1"/>
  <c r="L104" i="86"/>
  <c r="H104" i="86"/>
  <c r="X102" i="86"/>
  <c r="P102" i="86"/>
  <c r="T102" i="86"/>
  <c r="AB100" i="86"/>
  <c r="AC100" i="86" s="1"/>
  <c r="X100" i="86"/>
  <c r="P100" i="86"/>
  <c r="L100" i="86"/>
  <c r="H100" i="86"/>
  <c r="T100" i="86"/>
  <c r="AB98" i="86"/>
  <c r="AC98" i="86" s="1"/>
  <c r="X98" i="86"/>
  <c r="P98" i="86"/>
  <c r="L98" i="86"/>
  <c r="H98" i="86"/>
  <c r="T98" i="86"/>
  <c r="AB96" i="86"/>
  <c r="AC96" i="86" s="1"/>
  <c r="L96" i="86"/>
  <c r="H96" i="86"/>
  <c r="X94" i="86"/>
  <c r="P94" i="86"/>
  <c r="T94" i="86"/>
  <c r="AB92" i="86"/>
  <c r="AC92" i="86" s="1"/>
  <c r="X92" i="86"/>
  <c r="P92" i="86"/>
  <c r="L92" i="86"/>
  <c r="H92" i="86"/>
  <c r="T92" i="86"/>
  <c r="AB90" i="86"/>
  <c r="AC90" i="86" s="1"/>
  <c r="X90" i="86"/>
  <c r="P90" i="86"/>
  <c r="L90" i="86"/>
  <c r="H90" i="86"/>
  <c r="T90" i="86"/>
  <c r="AB88" i="86"/>
  <c r="AC88" i="86" s="1"/>
  <c r="L88" i="86"/>
  <c r="H88" i="86"/>
  <c r="X86" i="86"/>
  <c r="P86" i="86"/>
  <c r="T86" i="86"/>
  <c r="AB84" i="86"/>
  <c r="AC84" i="86" s="1"/>
  <c r="X84" i="86"/>
  <c r="P84" i="86"/>
  <c r="L84" i="86"/>
  <c r="H84" i="86"/>
  <c r="T84" i="86"/>
  <c r="AB82" i="86"/>
  <c r="AC82" i="86" s="1"/>
  <c r="X82" i="86"/>
  <c r="P82" i="86"/>
  <c r="L82" i="86"/>
  <c r="H82" i="86"/>
  <c r="T82" i="86"/>
  <c r="AB80" i="86"/>
  <c r="AC80" i="86" s="1"/>
  <c r="P80" i="86"/>
  <c r="L80" i="86"/>
  <c r="H80" i="86"/>
  <c r="AB78" i="86"/>
  <c r="AC78" i="86" s="1"/>
  <c r="X78" i="86"/>
  <c r="P78" i="86"/>
  <c r="H78" i="86"/>
  <c r="T78" i="86"/>
  <c r="AB76" i="86"/>
  <c r="AC76" i="86" s="1"/>
  <c r="X76" i="86"/>
  <c r="P76" i="86"/>
  <c r="L76" i="86"/>
  <c r="H76" i="86"/>
  <c r="T76" i="86"/>
  <c r="AB74" i="86"/>
  <c r="AC74" i="86" s="1"/>
  <c r="X74" i="86"/>
  <c r="P74" i="86"/>
  <c r="L74" i="86"/>
  <c r="H74" i="86"/>
  <c r="T74" i="86"/>
  <c r="AB72" i="86"/>
  <c r="AC72" i="86" s="1"/>
  <c r="P72" i="86"/>
  <c r="L72" i="86"/>
  <c r="H72" i="86"/>
  <c r="P67" i="86"/>
  <c r="AB67" i="86"/>
  <c r="AC67" i="86" s="1"/>
  <c r="AB65" i="86"/>
  <c r="AC65" i="86" s="1"/>
  <c r="P65" i="86"/>
  <c r="L65" i="86"/>
  <c r="H65" i="86"/>
  <c r="X65" i="86"/>
  <c r="AB63" i="86"/>
  <c r="AC63" i="86" s="1"/>
  <c r="L63" i="86"/>
  <c r="H63" i="86"/>
  <c r="P63" i="86"/>
  <c r="L61" i="86"/>
  <c r="P59" i="86"/>
  <c r="AB59" i="86"/>
  <c r="AC59" i="86" s="1"/>
  <c r="AB57" i="86"/>
  <c r="AC57" i="86" s="1"/>
  <c r="P57" i="86"/>
  <c r="L57" i="86"/>
  <c r="H57" i="86"/>
  <c r="X57" i="86"/>
  <c r="AB55" i="86"/>
  <c r="AC55" i="86" s="1"/>
  <c r="H55" i="86"/>
  <c r="P55" i="86"/>
  <c r="L53" i="86"/>
  <c r="S51" i="86"/>
  <c r="AB48" i="86"/>
  <c r="AC48" i="86" s="1"/>
  <c r="X48" i="86"/>
  <c r="P48" i="86"/>
  <c r="L48" i="86"/>
  <c r="H48" i="86"/>
  <c r="T48" i="86"/>
  <c r="AB46" i="86"/>
  <c r="AC46" i="86" s="1"/>
  <c r="X46" i="86"/>
  <c r="P46" i="86"/>
  <c r="L46" i="86"/>
  <c r="H46" i="86"/>
  <c r="T46" i="86"/>
  <c r="AB44" i="86"/>
  <c r="AC44" i="86" s="1"/>
  <c r="X44" i="86"/>
  <c r="P44" i="86"/>
  <c r="L44" i="86"/>
  <c r="H44" i="86"/>
  <c r="T44" i="86"/>
  <c r="AB42" i="86"/>
  <c r="AC42" i="86" s="1"/>
  <c r="X42" i="86"/>
  <c r="P42" i="86"/>
  <c r="L42" i="86"/>
  <c r="H42" i="86"/>
  <c r="T42" i="86"/>
  <c r="AB40" i="86"/>
  <c r="AC40" i="86" s="1"/>
  <c r="X40" i="86"/>
  <c r="P40" i="86"/>
  <c r="L40" i="86"/>
  <c r="H40" i="86"/>
  <c r="T40" i="86"/>
  <c r="AB38" i="86"/>
  <c r="AC38" i="86" s="1"/>
  <c r="X38" i="86"/>
  <c r="P38" i="86"/>
  <c r="L38" i="86"/>
  <c r="H38" i="86"/>
  <c r="T38" i="86"/>
  <c r="AB36" i="86"/>
  <c r="AC36" i="86" s="1"/>
  <c r="X36" i="86"/>
  <c r="P36" i="86"/>
  <c r="L36" i="86"/>
  <c r="H36" i="86"/>
  <c r="T36" i="86"/>
  <c r="AB34" i="86"/>
  <c r="AC34" i="86" s="1"/>
  <c r="X34" i="86"/>
  <c r="P34" i="86"/>
  <c r="L34" i="86"/>
  <c r="H34" i="86"/>
  <c r="T34" i="86"/>
  <c r="AB32" i="86"/>
  <c r="AC32" i="86" s="1"/>
  <c r="X32" i="86"/>
  <c r="P32" i="86"/>
  <c r="L32" i="86"/>
  <c r="H32" i="86"/>
  <c r="T32" i="86"/>
  <c r="AB30" i="86"/>
  <c r="AC30" i="86" s="1"/>
  <c r="X30" i="86"/>
  <c r="P30" i="86"/>
  <c r="L30" i="86"/>
  <c r="H30" i="86"/>
  <c r="T30" i="86"/>
  <c r="AB28" i="86"/>
  <c r="AC28" i="86" s="1"/>
  <c r="X28" i="86"/>
  <c r="P28" i="86"/>
  <c r="L28" i="86"/>
  <c r="H28" i="86"/>
  <c r="T28" i="86"/>
  <c r="AB26" i="86"/>
  <c r="AC26" i="86" s="1"/>
  <c r="X26" i="86"/>
  <c r="P26" i="86"/>
  <c r="L26" i="86"/>
  <c r="H26" i="86"/>
  <c r="T26" i="86"/>
  <c r="AB24" i="86"/>
  <c r="AC24" i="86" s="1"/>
  <c r="X24" i="86"/>
  <c r="P24" i="86"/>
  <c r="L24" i="86"/>
  <c r="H24" i="86"/>
  <c r="T24" i="86"/>
  <c r="AB22" i="86"/>
  <c r="AC22" i="86" s="1"/>
  <c r="X22" i="86"/>
  <c r="P22" i="86"/>
  <c r="L22" i="86"/>
  <c r="H22" i="86"/>
  <c r="G20" i="86" s="1"/>
  <c r="T22" i="86"/>
  <c r="W20" i="86"/>
  <c r="K20" i="86"/>
  <c r="AB15" i="86"/>
  <c r="AC15" i="86" s="1"/>
  <c r="AB13" i="86"/>
  <c r="AC13" i="86" s="1"/>
  <c r="AB11" i="86"/>
  <c r="AC11" i="86" s="1"/>
  <c r="AB9" i="86"/>
  <c r="C473" i="61"/>
  <c r="C471" i="61"/>
  <c r="C469" i="61"/>
  <c r="C467" i="61"/>
  <c r="AB467" i="61" s="1"/>
  <c r="AC467" i="61" s="1"/>
  <c r="C462" i="61"/>
  <c r="C460" i="61"/>
  <c r="C454" i="61"/>
  <c r="C449" i="61"/>
  <c r="AB449" i="61" s="1"/>
  <c r="AC449" i="61" s="1"/>
  <c r="C447" i="61"/>
  <c r="C442" i="61"/>
  <c r="C440" i="61"/>
  <c r="C435" i="61"/>
  <c r="P435" i="61" s="1"/>
  <c r="C433" i="61"/>
  <c r="C428" i="61"/>
  <c r="C426" i="61"/>
  <c r="C421" i="61"/>
  <c r="AB421" i="61" s="1"/>
  <c r="AC421" i="61" s="1"/>
  <c r="C419" i="61"/>
  <c r="C417" i="61"/>
  <c r="C415" i="61"/>
  <c r="C413" i="61"/>
  <c r="AB413" i="61" s="1"/>
  <c r="AC413" i="61" s="1"/>
  <c r="C411" i="61"/>
  <c r="C409" i="61"/>
  <c r="C407" i="61"/>
  <c r="C405" i="61"/>
  <c r="AB405" i="61" s="1"/>
  <c r="AC405" i="61" s="1"/>
  <c r="C403" i="61"/>
  <c r="C401" i="61"/>
  <c r="C399" i="61"/>
  <c r="C397" i="61"/>
  <c r="P397" i="61" s="1"/>
  <c r="C392" i="61"/>
  <c r="C390" i="61"/>
  <c r="C388" i="61"/>
  <c r="C386" i="61"/>
  <c r="AB386" i="61" s="1"/>
  <c r="AC386" i="61" s="1"/>
  <c r="C384" i="61"/>
  <c r="C382" i="61"/>
  <c r="C380" i="61"/>
  <c r="C378" i="61"/>
  <c r="AB378" i="61" s="1"/>
  <c r="AC378" i="61" s="1"/>
  <c r="C376" i="61"/>
  <c r="C374" i="61"/>
  <c r="C372" i="61"/>
  <c r="C370" i="61"/>
  <c r="AB370" i="61" s="1"/>
  <c r="AC370" i="61" s="1"/>
  <c r="C368" i="61"/>
  <c r="C366" i="61"/>
  <c r="C364" i="61"/>
  <c r="C362" i="61"/>
  <c r="P362" i="61" s="1"/>
  <c r="C360" i="61"/>
  <c r="C358" i="61"/>
  <c r="C353" i="61"/>
  <c r="C351" i="61"/>
  <c r="AB351" i="61" s="1"/>
  <c r="AC351" i="61" s="1"/>
  <c r="C349" i="61"/>
  <c r="C347" i="61"/>
  <c r="C345" i="61"/>
  <c r="C343" i="61"/>
  <c r="AB343" i="61" s="1"/>
  <c r="AC343" i="61" s="1"/>
  <c r="C341" i="61"/>
  <c r="C339" i="61"/>
  <c r="C333" i="61"/>
  <c r="C328" i="61"/>
  <c r="C326" i="61"/>
  <c r="C324" i="61"/>
  <c r="C322" i="61"/>
  <c r="C320" i="61"/>
  <c r="AB320" i="61" s="1"/>
  <c r="AC320" i="61" s="1"/>
  <c r="C318" i="61"/>
  <c r="C316" i="61"/>
  <c r="C314" i="61"/>
  <c r="C312" i="61"/>
  <c r="C310" i="61"/>
  <c r="C308" i="61"/>
  <c r="C306" i="61"/>
  <c r="C304" i="61"/>
  <c r="AB304" i="61" s="1"/>
  <c r="AC304" i="61" s="1"/>
  <c r="C302" i="61"/>
  <c r="C300" i="61"/>
  <c r="C298" i="61"/>
  <c r="C296" i="61"/>
  <c r="C294" i="61"/>
  <c r="C292" i="61"/>
  <c r="C290" i="61"/>
  <c r="C288" i="61"/>
  <c r="AB288" i="61" s="1"/>
  <c r="AC288" i="61" s="1"/>
  <c r="C283" i="61"/>
  <c r="C281" i="61"/>
  <c r="C279" i="61"/>
  <c r="C277" i="61"/>
  <c r="C275" i="61"/>
  <c r="C273" i="61"/>
  <c r="C271" i="61"/>
  <c r="C269" i="61"/>
  <c r="C267" i="61"/>
  <c r="C262" i="61"/>
  <c r="C256" i="61"/>
  <c r="C254" i="61"/>
  <c r="AB254" i="61" s="1"/>
  <c r="AC254" i="61" s="1"/>
  <c r="C249" i="61"/>
  <c r="C247" i="61"/>
  <c r="C245" i="61"/>
  <c r="C240" i="61"/>
  <c r="P240" i="61" s="1"/>
  <c r="C238" i="61"/>
  <c r="C236" i="61"/>
  <c r="C227" i="61"/>
  <c r="C225" i="61"/>
  <c r="P225" i="61" s="1"/>
  <c r="C223" i="61"/>
  <c r="C221" i="61"/>
  <c r="C219" i="61"/>
  <c r="C217" i="61"/>
  <c r="AB217" i="61" s="1"/>
  <c r="AC217" i="61" s="1"/>
  <c r="C215" i="61"/>
  <c r="C213" i="61"/>
  <c r="C211" i="61"/>
  <c r="C209" i="61"/>
  <c r="X209" i="61" s="1"/>
  <c r="C207" i="61"/>
  <c r="C205" i="61"/>
  <c r="C203" i="61"/>
  <c r="C201" i="61"/>
  <c r="T201" i="61" s="1"/>
  <c r="C199" i="61"/>
  <c r="C197" i="61"/>
  <c r="C192" i="61"/>
  <c r="C190" i="61"/>
  <c r="C188" i="61"/>
  <c r="C186" i="61"/>
  <c r="C184" i="61"/>
  <c r="C182" i="61"/>
  <c r="C180" i="61"/>
  <c r="C178" i="61"/>
  <c r="C171" i="61"/>
  <c r="C169" i="61"/>
  <c r="C167" i="61"/>
  <c r="C165" i="61"/>
  <c r="C163" i="61"/>
  <c r="C161" i="61"/>
  <c r="C159" i="61"/>
  <c r="C157" i="61"/>
  <c r="C155" i="61"/>
  <c r="C153" i="61"/>
  <c r="C151" i="61"/>
  <c r="C149" i="61"/>
  <c r="C147" i="61"/>
  <c r="C142" i="61"/>
  <c r="H142" i="61" s="1"/>
  <c r="C140" i="61"/>
  <c r="C138" i="61"/>
  <c r="C136" i="61"/>
  <c r="C134" i="61"/>
  <c r="C132" i="61"/>
  <c r="C130" i="61"/>
  <c r="C128" i="61"/>
  <c r="C126" i="61"/>
  <c r="C124" i="61"/>
  <c r="C122" i="61"/>
  <c r="C120" i="61"/>
  <c r="C118" i="61"/>
  <c r="C116" i="61"/>
  <c r="C114" i="61"/>
  <c r="C112" i="61"/>
  <c r="C110" i="61"/>
  <c r="C108" i="61"/>
  <c r="C106" i="61"/>
  <c r="C104" i="61"/>
  <c r="C102" i="61"/>
  <c r="C100" i="61"/>
  <c r="C98" i="61"/>
  <c r="C96" i="61"/>
  <c r="C94" i="61"/>
  <c r="C92" i="61"/>
  <c r="C90" i="61"/>
  <c r="C88" i="61"/>
  <c r="C86" i="61"/>
  <c r="C84" i="61"/>
  <c r="C82" i="61"/>
  <c r="C80" i="61"/>
  <c r="C78" i="61"/>
  <c r="C76" i="61"/>
  <c r="C74" i="61"/>
  <c r="C72" i="61"/>
  <c r="C67" i="61"/>
  <c r="AB67" i="61" s="1"/>
  <c r="AC67" i="61" s="1"/>
  <c r="C65" i="61"/>
  <c r="C63" i="61"/>
  <c r="C61" i="61"/>
  <c r="C59" i="61"/>
  <c r="C57" i="61"/>
  <c r="C55" i="61"/>
  <c r="C53" i="61"/>
  <c r="C48" i="61"/>
  <c r="AB48" i="61" s="1"/>
  <c r="AC48" i="61" s="1"/>
  <c r="C46" i="61"/>
  <c r="C44" i="61"/>
  <c r="C42" i="61"/>
  <c r="C40" i="61"/>
  <c r="C38" i="61"/>
  <c r="C36" i="61"/>
  <c r="C34" i="61"/>
  <c r="C32" i="61"/>
  <c r="C30" i="61"/>
  <c r="C28" i="61"/>
  <c r="C26" i="61"/>
  <c r="C24" i="61"/>
  <c r="C22" i="61"/>
  <c r="C15" i="61"/>
  <c r="C13" i="61"/>
  <c r="C11" i="61"/>
  <c r="C9" i="61"/>
  <c r="AB471" i="61"/>
  <c r="AC471" i="61" s="1"/>
  <c r="AB469" i="61"/>
  <c r="AC469" i="61" s="1"/>
  <c r="AB460" i="61"/>
  <c r="AC460" i="61" s="1"/>
  <c r="P454" i="61"/>
  <c r="AB442" i="61"/>
  <c r="AC442" i="61" s="1"/>
  <c r="P440" i="61"/>
  <c r="AB428" i="61"/>
  <c r="AC428" i="61" s="1"/>
  <c r="AB426" i="61"/>
  <c r="AC426" i="61" s="1"/>
  <c r="AB417" i="61"/>
  <c r="AC417" i="61" s="1"/>
  <c r="AB415" i="61"/>
  <c r="AC415" i="61" s="1"/>
  <c r="AB409" i="61"/>
  <c r="AC409" i="61" s="1"/>
  <c r="AB407" i="61"/>
  <c r="AC407" i="61" s="1"/>
  <c r="AB401" i="61"/>
  <c r="AC401" i="61" s="1"/>
  <c r="AB399" i="61"/>
  <c r="AC399" i="61" s="1"/>
  <c r="AB390" i="61"/>
  <c r="AC390" i="61" s="1"/>
  <c r="AB388" i="61"/>
  <c r="AC388" i="61" s="1"/>
  <c r="AB382" i="61"/>
  <c r="AC382" i="61" s="1"/>
  <c r="AB380" i="61"/>
  <c r="AC380" i="61" s="1"/>
  <c r="AB374" i="61"/>
  <c r="AC374" i="61" s="1"/>
  <c r="AB372" i="61"/>
  <c r="AC372" i="61" s="1"/>
  <c r="AB366" i="61"/>
  <c r="AC366" i="61" s="1"/>
  <c r="AB364" i="61"/>
  <c r="AC364" i="61" s="1"/>
  <c r="AB358" i="61"/>
  <c r="AC358" i="61" s="1"/>
  <c r="H353" i="61"/>
  <c r="T347" i="61"/>
  <c r="H345" i="61"/>
  <c r="T339" i="61"/>
  <c r="AB324" i="61"/>
  <c r="AC324" i="61" s="1"/>
  <c r="AB322" i="61"/>
  <c r="AC322" i="61" s="1"/>
  <c r="AB316" i="61"/>
  <c r="AC316" i="61" s="1"/>
  <c r="AB314" i="61"/>
  <c r="AC314" i="61" s="1"/>
  <c r="AB308" i="61"/>
  <c r="AC308" i="61" s="1"/>
  <c r="AB306" i="61"/>
  <c r="AC306" i="61" s="1"/>
  <c r="AB300" i="61"/>
  <c r="AC300" i="61" s="1"/>
  <c r="AB298" i="61"/>
  <c r="AC298" i="61" s="1"/>
  <c r="AB292" i="61"/>
  <c r="AC292" i="61" s="1"/>
  <c r="AB290" i="61"/>
  <c r="AC290" i="61" s="1"/>
  <c r="AB256" i="61"/>
  <c r="AC256" i="61" s="1"/>
  <c r="X247" i="61"/>
  <c r="AB245" i="61"/>
  <c r="AC245" i="61" s="1"/>
  <c r="H236" i="61"/>
  <c r="P227" i="61"/>
  <c r="P221" i="61"/>
  <c r="P219" i="61"/>
  <c r="P213" i="61"/>
  <c r="P211" i="61"/>
  <c r="P205" i="61"/>
  <c r="P203" i="61"/>
  <c r="P197" i="61"/>
  <c r="AB171" i="61"/>
  <c r="AC171" i="61" s="1"/>
  <c r="C8" i="61"/>
  <c r="AB473" i="61"/>
  <c r="AC473" i="61" s="1"/>
  <c r="AB462" i="61"/>
  <c r="AC462" i="61" s="1"/>
  <c r="T454" i="61"/>
  <c r="P449" i="61"/>
  <c r="AB447" i="61"/>
  <c r="AC447" i="61" s="1"/>
  <c r="X447" i="61"/>
  <c r="T447" i="61"/>
  <c r="P447" i="61"/>
  <c r="H447" i="61"/>
  <c r="T442" i="61"/>
  <c r="P442" i="61"/>
  <c r="T440" i="61"/>
  <c r="T435" i="61"/>
  <c r="AB433" i="61"/>
  <c r="AC433" i="61" s="1"/>
  <c r="X433" i="61"/>
  <c r="T433" i="61"/>
  <c r="P433" i="61"/>
  <c r="H433" i="61"/>
  <c r="P426" i="61"/>
  <c r="AB419" i="61"/>
  <c r="AC419" i="61" s="1"/>
  <c r="P419" i="61"/>
  <c r="P415" i="61"/>
  <c r="AB411" i="61"/>
  <c r="AC411" i="61" s="1"/>
  <c r="P411" i="61"/>
  <c r="P407" i="61"/>
  <c r="P405" i="61"/>
  <c r="AB403" i="61"/>
  <c r="AC403" i="61" s="1"/>
  <c r="P403" i="61"/>
  <c r="P399" i="61"/>
  <c r="AB397" i="61"/>
  <c r="AC397" i="61" s="1"/>
  <c r="AB392" i="61"/>
  <c r="AC392" i="61" s="1"/>
  <c r="P392" i="61"/>
  <c r="P388" i="61"/>
  <c r="AB384" i="61"/>
  <c r="AC384" i="61" s="1"/>
  <c r="P384" i="61"/>
  <c r="P380" i="61"/>
  <c r="AB376" i="61"/>
  <c r="AC376" i="61" s="1"/>
  <c r="P376" i="61"/>
  <c r="P372" i="61"/>
  <c r="P370" i="61"/>
  <c r="AB368" i="61"/>
  <c r="AC368" i="61" s="1"/>
  <c r="P368" i="61"/>
  <c r="P364" i="61"/>
  <c r="AB362" i="61"/>
  <c r="AC362" i="61" s="1"/>
  <c r="AB360" i="61"/>
  <c r="AC360" i="61" s="1"/>
  <c r="P360" i="61"/>
  <c r="T353" i="61"/>
  <c r="AB349" i="61"/>
  <c r="AC349" i="61" s="1"/>
  <c r="T349" i="61"/>
  <c r="H349" i="61"/>
  <c r="AB347" i="61"/>
  <c r="AC347" i="61" s="1"/>
  <c r="T345" i="61"/>
  <c r="AB341" i="61"/>
  <c r="AC341" i="61" s="1"/>
  <c r="T341" i="61"/>
  <c r="H341" i="61"/>
  <c r="AB339" i="61"/>
  <c r="AC339" i="61" s="1"/>
  <c r="AB328" i="61"/>
  <c r="AC328" i="61" s="1"/>
  <c r="AB326" i="61"/>
  <c r="AC326" i="61" s="1"/>
  <c r="AB318" i="61"/>
  <c r="AC318" i="61" s="1"/>
  <c r="AB312" i="61"/>
  <c r="AC312" i="61" s="1"/>
  <c r="AB310" i="61"/>
  <c r="AC310" i="61" s="1"/>
  <c r="AB302" i="61"/>
  <c r="AC302" i="61" s="1"/>
  <c r="AB296" i="61"/>
  <c r="AC296" i="61" s="1"/>
  <c r="AB294" i="61"/>
  <c r="AC294" i="61" s="1"/>
  <c r="AB258" i="61"/>
  <c r="P256" i="61"/>
  <c r="P254" i="61"/>
  <c r="AB249" i="61"/>
  <c r="AC249" i="61" s="1"/>
  <c r="X249" i="61"/>
  <c r="T249" i="61"/>
  <c r="P249" i="61"/>
  <c r="H249" i="61"/>
  <c r="AB247" i="61"/>
  <c r="AC247" i="61" s="1"/>
  <c r="P247" i="61"/>
  <c r="H247" i="61"/>
  <c r="P245" i="61"/>
  <c r="T240" i="61"/>
  <c r="AB238" i="61"/>
  <c r="AC238" i="61" s="1"/>
  <c r="T238" i="61"/>
  <c r="P238" i="61"/>
  <c r="H238" i="61"/>
  <c r="T236" i="61"/>
  <c r="P236" i="61"/>
  <c r="T227" i="61"/>
  <c r="T225" i="61"/>
  <c r="AB223" i="61"/>
  <c r="AC223" i="61" s="1"/>
  <c r="X223" i="61"/>
  <c r="T223" i="61"/>
  <c r="P223" i="61"/>
  <c r="X221" i="61"/>
  <c r="T221" i="61"/>
  <c r="T219" i="61"/>
  <c r="P217" i="61"/>
  <c r="AB215" i="61"/>
  <c r="AC215" i="61" s="1"/>
  <c r="X215" i="61"/>
  <c r="T215" i="61"/>
  <c r="P215" i="61"/>
  <c r="X213" i="61"/>
  <c r="T213" i="61"/>
  <c r="T211" i="61"/>
  <c r="AB209" i="61"/>
  <c r="AC209" i="61" s="1"/>
  <c r="AB207" i="61"/>
  <c r="AC207" i="61" s="1"/>
  <c r="X207" i="61"/>
  <c r="T207" i="61"/>
  <c r="P207" i="61"/>
  <c r="X205" i="61"/>
  <c r="T205" i="61"/>
  <c r="T203" i="61"/>
  <c r="X201" i="61"/>
  <c r="AB199" i="61"/>
  <c r="AC199" i="61" s="1"/>
  <c r="X199" i="61"/>
  <c r="T199" i="61"/>
  <c r="P199" i="61"/>
  <c r="X197" i="61"/>
  <c r="T197" i="61"/>
  <c r="H140" i="61"/>
  <c r="L67" i="61"/>
  <c r="AB65" i="61"/>
  <c r="AC65" i="61" s="1"/>
  <c r="AB46" i="61"/>
  <c r="AC46" i="61" s="1"/>
  <c r="L154" i="83"/>
  <c r="L152" i="83"/>
  <c r="L148" i="83"/>
  <c r="L146" i="83"/>
  <c r="L142" i="83"/>
  <c r="L138" i="83"/>
  <c r="L136" i="83"/>
  <c r="L132" i="83"/>
  <c r="L130" i="83"/>
  <c r="L128" i="83"/>
  <c r="L126" i="83"/>
  <c r="L122" i="83"/>
  <c r="L120" i="83"/>
  <c r="L118" i="83"/>
  <c r="L116" i="83"/>
  <c r="L114" i="83"/>
  <c r="L112" i="83"/>
  <c r="L110" i="83"/>
  <c r="L108" i="83"/>
  <c r="L106" i="83"/>
  <c r="L104" i="83"/>
  <c r="L102" i="83"/>
  <c r="L100" i="83"/>
  <c r="L98" i="83"/>
  <c r="L96" i="83"/>
  <c r="L94" i="83"/>
  <c r="L92" i="83"/>
  <c r="L90" i="83"/>
  <c r="L88" i="83"/>
  <c r="L86" i="83"/>
  <c r="L84" i="83"/>
  <c r="L82" i="83"/>
  <c r="L78" i="83"/>
  <c r="L76" i="83"/>
  <c r="L74" i="83"/>
  <c r="L72" i="83"/>
  <c r="L70" i="83"/>
  <c r="L62" i="83"/>
  <c r="L60" i="83"/>
  <c r="L58" i="83"/>
  <c r="L56" i="83"/>
  <c r="L54" i="83"/>
  <c r="L52" i="83"/>
  <c r="L50" i="83"/>
  <c r="L46" i="83"/>
  <c r="L44" i="83"/>
  <c r="L42" i="83"/>
  <c r="L38" i="83"/>
  <c r="L34" i="83"/>
  <c r="L30" i="83"/>
  <c r="L26" i="83"/>
  <c r="L24" i="83"/>
  <c r="L22" i="83"/>
  <c r="L20" i="83"/>
  <c r="H154" i="83"/>
  <c r="H152" i="83"/>
  <c r="H148" i="83"/>
  <c r="H146" i="83"/>
  <c r="H142" i="83"/>
  <c r="H138" i="83"/>
  <c r="H136" i="83"/>
  <c r="H132" i="83"/>
  <c r="H130" i="83"/>
  <c r="H128" i="83"/>
  <c r="H126" i="83"/>
  <c r="H122" i="83"/>
  <c r="H120" i="83"/>
  <c r="H118" i="83"/>
  <c r="H116" i="83"/>
  <c r="H114" i="83"/>
  <c r="H112" i="83"/>
  <c r="H110" i="83"/>
  <c r="H108" i="83"/>
  <c r="H106" i="83"/>
  <c r="H104" i="83"/>
  <c r="H102" i="83"/>
  <c r="H100" i="83"/>
  <c r="H98" i="83"/>
  <c r="H96" i="83"/>
  <c r="H94" i="83"/>
  <c r="H92" i="83"/>
  <c r="H90" i="83"/>
  <c r="H88" i="83"/>
  <c r="H86" i="83"/>
  <c r="H84" i="83"/>
  <c r="H82" i="83"/>
  <c r="H78" i="83"/>
  <c r="H76" i="83"/>
  <c r="H74" i="83"/>
  <c r="H72" i="83"/>
  <c r="H70" i="83"/>
  <c r="H62" i="83"/>
  <c r="H60" i="83"/>
  <c r="H58" i="83"/>
  <c r="H56" i="83"/>
  <c r="H54" i="83"/>
  <c r="H52" i="83"/>
  <c r="H50" i="83"/>
  <c r="H46" i="83"/>
  <c r="H42" i="83"/>
  <c r="H34" i="83"/>
  <c r="H30" i="83"/>
  <c r="H26" i="83"/>
  <c r="H24" i="83"/>
  <c r="H22" i="83"/>
  <c r="H16" i="83"/>
  <c r="H14" i="83"/>
  <c r="H12" i="83"/>
  <c r="C11" i="82"/>
  <c r="C12" i="82"/>
  <c r="T12" i="82" s="1"/>
  <c r="C13" i="82"/>
  <c r="C14" i="82"/>
  <c r="C15" i="82"/>
  <c r="C16" i="82"/>
  <c r="T16" i="82" s="1"/>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T132" i="82" s="1"/>
  <c r="C133" i="82"/>
  <c r="C134" i="82"/>
  <c r="C135" i="82"/>
  <c r="C136" i="82"/>
  <c r="AB136" i="82" s="1"/>
  <c r="C137" i="82"/>
  <c r="C138" i="82"/>
  <c r="C139" i="82"/>
  <c r="C140" i="82"/>
  <c r="C141" i="82"/>
  <c r="C142" i="82"/>
  <c r="C143" i="82"/>
  <c r="C144" i="82"/>
  <c r="C145" i="82"/>
  <c r="C146" i="82"/>
  <c r="C147" i="82"/>
  <c r="C148" i="82"/>
  <c r="AB148" i="82" s="1"/>
  <c r="C149" i="82"/>
  <c r="C150" i="82"/>
  <c r="C151" i="82"/>
  <c r="C152" i="82"/>
  <c r="T152" i="82" s="1"/>
  <c r="C153" i="82"/>
  <c r="C154" i="82"/>
  <c r="C10" i="82"/>
  <c r="T10" i="82" s="1"/>
  <c r="C11" i="31"/>
  <c r="C12" i="31"/>
  <c r="C13" i="31"/>
  <c r="C14" i="31"/>
  <c r="C15" i="31"/>
  <c r="C16" i="31"/>
  <c r="C17" i="31"/>
  <c r="C18" i="31"/>
  <c r="H18" i="31" s="1"/>
  <c r="H18" i="83" s="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0" i="31"/>
  <c r="AB154" i="82"/>
  <c r="X154" i="82"/>
  <c r="T154" i="82"/>
  <c r="P154" i="82"/>
  <c r="L154" i="82"/>
  <c r="H154" i="82"/>
  <c r="AB152" i="82"/>
  <c r="P152" i="82"/>
  <c r="L152" i="82"/>
  <c r="X148" i="82"/>
  <c r="T148" i="82"/>
  <c r="H148" i="82"/>
  <c r="AB146" i="82"/>
  <c r="X146" i="82"/>
  <c r="T146" i="82"/>
  <c r="P146" i="82"/>
  <c r="L146" i="82"/>
  <c r="H146" i="82"/>
  <c r="AB142" i="82"/>
  <c r="X142" i="82"/>
  <c r="T142" i="82"/>
  <c r="P142" i="82"/>
  <c r="L142" i="82"/>
  <c r="H142" i="82"/>
  <c r="AB138" i="82"/>
  <c r="X138" i="82"/>
  <c r="T138" i="82"/>
  <c r="P138" i="82"/>
  <c r="L138" i="82"/>
  <c r="H138" i="82"/>
  <c r="X136" i="82"/>
  <c r="T136" i="82"/>
  <c r="H136" i="82"/>
  <c r="AB132" i="82"/>
  <c r="P132" i="82"/>
  <c r="L132" i="82"/>
  <c r="H132" i="82"/>
  <c r="AB130" i="82"/>
  <c r="X130" i="82"/>
  <c r="T130" i="82"/>
  <c r="P130" i="82"/>
  <c r="L130" i="82"/>
  <c r="H130" i="82"/>
  <c r="AB128" i="82"/>
  <c r="X128" i="82"/>
  <c r="T128" i="82"/>
  <c r="P128" i="82"/>
  <c r="L128" i="82"/>
  <c r="H128" i="82"/>
  <c r="AB126" i="82"/>
  <c r="X126" i="82"/>
  <c r="T126" i="82"/>
  <c r="P126" i="82"/>
  <c r="L126" i="82"/>
  <c r="H126" i="82"/>
  <c r="AB122" i="82"/>
  <c r="X122" i="82"/>
  <c r="T122" i="82"/>
  <c r="P122" i="82"/>
  <c r="L122" i="82"/>
  <c r="H122" i="82"/>
  <c r="AB120" i="82"/>
  <c r="X120" i="82"/>
  <c r="T120" i="82"/>
  <c r="P120" i="82"/>
  <c r="L120" i="82"/>
  <c r="H120" i="82"/>
  <c r="AB118" i="82"/>
  <c r="X118" i="82"/>
  <c r="T118" i="82"/>
  <c r="P118" i="82"/>
  <c r="L118" i="82"/>
  <c r="H118" i="82"/>
  <c r="AB116" i="82"/>
  <c r="X116" i="82"/>
  <c r="T116" i="82"/>
  <c r="P116" i="82"/>
  <c r="L116" i="82"/>
  <c r="H116" i="82"/>
  <c r="AB114" i="82"/>
  <c r="X114" i="82"/>
  <c r="T114" i="82"/>
  <c r="P114" i="82"/>
  <c r="L114" i="82"/>
  <c r="H114" i="82"/>
  <c r="AB112" i="82"/>
  <c r="X112" i="82"/>
  <c r="T112" i="82"/>
  <c r="P112" i="82"/>
  <c r="L112" i="82"/>
  <c r="H112" i="82"/>
  <c r="AB110" i="82"/>
  <c r="X110" i="82"/>
  <c r="T110" i="82"/>
  <c r="P110" i="82"/>
  <c r="L110" i="82"/>
  <c r="H110" i="82"/>
  <c r="AB108" i="82"/>
  <c r="X108" i="82"/>
  <c r="T108" i="82"/>
  <c r="P108" i="82"/>
  <c r="L108" i="82"/>
  <c r="H108" i="82"/>
  <c r="AB106" i="82"/>
  <c r="X106" i="82"/>
  <c r="T106" i="82"/>
  <c r="P106" i="82"/>
  <c r="L106" i="82"/>
  <c r="H106" i="82"/>
  <c r="AB104" i="82"/>
  <c r="X104" i="82"/>
  <c r="T104" i="82"/>
  <c r="P104" i="82"/>
  <c r="L104" i="82"/>
  <c r="H104" i="82"/>
  <c r="AB102" i="82"/>
  <c r="X102" i="82"/>
  <c r="T102" i="82"/>
  <c r="P102" i="82"/>
  <c r="L102" i="82"/>
  <c r="H102" i="82"/>
  <c r="AB100" i="82"/>
  <c r="X100" i="82"/>
  <c r="T100" i="82"/>
  <c r="P100" i="82"/>
  <c r="L100" i="82"/>
  <c r="H100" i="82"/>
  <c r="AB98" i="82"/>
  <c r="X98" i="82"/>
  <c r="T98" i="82"/>
  <c r="P98" i="82"/>
  <c r="L98" i="82"/>
  <c r="H98" i="82"/>
  <c r="AB96" i="82"/>
  <c r="X96" i="82"/>
  <c r="T96" i="82"/>
  <c r="P96" i="82"/>
  <c r="L96" i="82"/>
  <c r="H96" i="82"/>
  <c r="AB94" i="82"/>
  <c r="X94" i="82"/>
  <c r="T94" i="82"/>
  <c r="P94" i="82"/>
  <c r="L94" i="82"/>
  <c r="H94" i="82"/>
  <c r="AB92" i="82"/>
  <c r="X92" i="82"/>
  <c r="T92" i="82"/>
  <c r="P92" i="82"/>
  <c r="L92" i="82"/>
  <c r="H92" i="82"/>
  <c r="AB90" i="82"/>
  <c r="X90" i="82"/>
  <c r="T90" i="82"/>
  <c r="P90" i="82"/>
  <c r="L90" i="82"/>
  <c r="H90" i="82"/>
  <c r="AB88" i="82"/>
  <c r="X88" i="82"/>
  <c r="T88" i="82"/>
  <c r="P88" i="82"/>
  <c r="L88" i="82"/>
  <c r="H88" i="82"/>
  <c r="AB86" i="82"/>
  <c r="X86" i="82"/>
  <c r="T86" i="82"/>
  <c r="P86" i="82"/>
  <c r="L86" i="82"/>
  <c r="H86" i="82"/>
  <c r="AB84" i="82"/>
  <c r="X84" i="82"/>
  <c r="T84" i="82"/>
  <c r="P84" i="82"/>
  <c r="L84" i="82"/>
  <c r="H84" i="82"/>
  <c r="AB82" i="82"/>
  <c r="X82" i="82"/>
  <c r="T82" i="82"/>
  <c r="P82" i="82"/>
  <c r="L82" i="82"/>
  <c r="H82" i="82"/>
  <c r="AB78" i="82"/>
  <c r="X78" i="82"/>
  <c r="T78" i="82"/>
  <c r="P78" i="82"/>
  <c r="L78" i="82"/>
  <c r="H78" i="82"/>
  <c r="AB76" i="82"/>
  <c r="X76" i="82"/>
  <c r="T76" i="82"/>
  <c r="P76" i="82"/>
  <c r="L76" i="82"/>
  <c r="H76" i="82"/>
  <c r="AB74" i="82"/>
  <c r="X74" i="82"/>
  <c r="T74" i="82"/>
  <c r="P74" i="82"/>
  <c r="L74" i="82"/>
  <c r="H74" i="82"/>
  <c r="AB72" i="82"/>
  <c r="X72" i="82"/>
  <c r="T72" i="82"/>
  <c r="P72" i="82"/>
  <c r="L72" i="82"/>
  <c r="H72" i="82"/>
  <c r="AB70" i="82"/>
  <c r="X70" i="82"/>
  <c r="T70" i="82"/>
  <c r="P70" i="82"/>
  <c r="L70" i="82"/>
  <c r="H70" i="82"/>
  <c r="AB66" i="82"/>
  <c r="X66" i="82"/>
  <c r="T66" i="82"/>
  <c r="P66" i="82"/>
  <c r="L66" i="82"/>
  <c r="H66" i="82"/>
  <c r="AB62" i="82"/>
  <c r="X62" i="82"/>
  <c r="T62" i="82"/>
  <c r="P62" i="82"/>
  <c r="L62" i="82"/>
  <c r="H62" i="82"/>
  <c r="AB60" i="82"/>
  <c r="X60" i="82"/>
  <c r="T60" i="82"/>
  <c r="P60" i="82"/>
  <c r="L60" i="82"/>
  <c r="H60" i="82"/>
  <c r="AB58" i="82"/>
  <c r="X58" i="82"/>
  <c r="T58" i="82"/>
  <c r="P58" i="82"/>
  <c r="L58" i="82"/>
  <c r="H58" i="82"/>
  <c r="AB56" i="82"/>
  <c r="X56" i="82"/>
  <c r="T56" i="82"/>
  <c r="P56" i="82"/>
  <c r="L56" i="82"/>
  <c r="H56" i="82"/>
  <c r="AB54" i="82"/>
  <c r="X54" i="82"/>
  <c r="T54" i="82"/>
  <c r="P54" i="82"/>
  <c r="L54" i="82"/>
  <c r="H54" i="82"/>
  <c r="AB52" i="82"/>
  <c r="X52" i="82"/>
  <c r="T52" i="82"/>
  <c r="P52" i="82"/>
  <c r="L52" i="82"/>
  <c r="H52" i="82"/>
  <c r="AB50" i="82"/>
  <c r="X50" i="82"/>
  <c r="T50" i="82"/>
  <c r="P50" i="82"/>
  <c r="L50" i="82"/>
  <c r="H50" i="82"/>
  <c r="AB46" i="82"/>
  <c r="X46" i="82"/>
  <c r="T46" i="82"/>
  <c r="P46" i="82"/>
  <c r="L46" i="82"/>
  <c r="H46" i="82"/>
  <c r="AB44" i="82"/>
  <c r="X44" i="82"/>
  <c r="T44" i="82"/>
  <c r="P44" i="82"/>
  <c r="L44" i="82"/>
  <c r="H44" i="82"/>
  <c r="AB42" i="82"/>
  <c r="X42" i="82"/>
  <c r="T42" i="82"/>
  <c r="P42" i="82"/>
  <c r="L42" i="82"/>
  <c r="H42" i="82"/>
  <c r="AB40" i="82"/>
  <c r="X40" i="82"/>
  <c r="T40" i="82"/>
  <c r="P40" i="82"/>
  <c r="L40" i="82"/>
  <c r="H40" i="82"/>
  <c r="L40" i="83" s="1"/>
  <c r="AB38" i="82"/>
  <c r="X38" i="82"/>
  <c r="T38" i="82"/>
  <c r="P38" i="82"/>
  <c r="L38" i="82"/>
  <c r="H38" i="82"/>
  <c r="AB34" i="82"/>
  <c r="X34" i="82"/>
  <c r="T34" i="82"/>
  <c r="P34" i="82"/>
  <c r="L34" i="82"/>
  <c r="H34" i="82"/>
  <c r="AB30" i="82"/>
  <c r="X30" i="82"/>
  <c r="T30" i="82"/>
  <c r="P30" i="82"/>
  <c r="L30" i="82"/>
  <c r="H30" i="82"/>
  <c r="AB26" i="82"/>
  <c r="X26" i="82"/>
  <c r="T26" i="82"/>
  <c r="P26" i="82"/>
  <c r="L26" i="82"/>
  <c r="H26" i="82"/>
  <c r="AB24" i="82"/>
  <c r="X24" i="82"/>
  <c r="T24" i="82"/>
  <c r="P24" i="82"/>
  <c r="L24" i="82"/>
  <c r="H24" i="82"/>
  <c r="AB22" i="82"/>
  <c r="X22" i="82"/>
  <c r="T22" i="82"/>
  <c r="P22" i="82"/>
  <c r="L22" i="82"/>
  <c r="H22" i="82"/>
  <c r="AB20" i="82"/>
  <c r="X20" i="82"/>
  <c r="T20" i="82"/>
  <c r="P20" i="82"/>
  <c r="L20" i="82"/>
  <c r="H20" i="82"/>
  <c r="AB18" i="82"/>
  <c r="X18" i="82"/>
  <c r="T18" i="82"/>
  <c r="P18" i="82"/>
  <c r="L18" i="82"/>
  <c r="H18" i="82"/>
  <c r="L18" i="83" s="1"/>
  <c r="AB16" i="82"/>
  <c r="X16" i="82"/>
  <c r="L16" i="82"/>
  <c r="H16" i="82"/>
  <c r="L16" i="83" s="1"/>
  <c r="AB14" i="82"/>
  <c r="X14" i="82"/>
  <c r="T14" i="82"/>
  <c r="P14" i="82"/>
  <c r="L14" i="82"/>
  <c r="H14" i="82"/>
  <c r="L14" i="83" s="1"/>
  <c r="AB12" i="82"/>
  <c r="X12" i="82"/>
  <c r="P12" i="82"/>
  <c r="L12" i="82"/>
  <c r="H12" i="82"/>
  <c r="L12" i="83" s="1"/>
  <c r="X10" i="82"/>
  <c r="H10" i="82"/>
  <c r="L10" i="83" s="1"/>
  <c r="AB148" i="31"/>
  <c r="P148" i="31"/>
  <c r="AB146" i="31"/>
  <c r="P146" i="31"/>
  <c r="AB132" i="31"/>
  <c r="AB130" i="31"/>
  <c r="AB128" i="31"/>
  <c r="AB126" i="31"/>
  <c r="AB122" i="31"/>
  <c r="AB120" i="31"/>
  <c r="AB118" i="31"/>
  <c r="AB116" i="31"/>
  <c r="AB114" i="31"/>
  <c r="AB112" i="31"/>
  <c r="AB110" i="31"/>
  <c r="AB108" i="31"/>
  <c r="AB106" i="31"/>
  <c r="AB104" i="31"/>
  <c r="AB102" i="31"/>
  <c r="AB100" i="31"/>
  <c r="AB98" i="31"/>
  <c r="AB96" i="31"/>
  <c r="AB94" i="31"/>
  <c r="AB92" i="31"/>
  <c r="AB90" i="31"/>
  <c r="AB88" i="31"/>
  <c r="AB86" i="31"/>
  <c r="AB84" i="31"/>
  <c r="AB82" i="31"/>
  <c r="H46" i="31"/>
  <c r="AB26" i="31"/>
  <c r="AB24" i="31"/>
  <c r="H14" i="31"/>
  <c r="L516" i="80"/>
  <c r="L494" i="80"/>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195" i="81"/>
  <c r="C196" i="81"/>
  <c r="C197" i="81"/>
  <c r="C198" i="81"/>
  <c r="C199" i="81"/>
  <c r="C200" i="81"/>
  <c r="C201" i="81"/>
  <c r="C202" i="81"/>
  <c r="C203" i="81"/>
  <c r="C204" i="81"/>
  <c r="C205" i="81"/>
  <c r="C206" i="81"/>
  <c r="C207" i="81"/>
  <c r="C208" i="81"/>
  <c r="C209" i="81"/>
  <c r="C210" i="81"/>
  <c r="C211" i="81"/>
  <c r="C212" i="81"/>
  <c r="C213" i="81"/>
  <c r="C214" i="81"/>
  <c r="C215" i="81"/>
  <c r="C216" i="81"/>
  <c r="C217" i="81"/>
  <c r="C218" i="81"/>
  <c r="C219" i="81"/>
  <c r="C220" i="81"/>
  <c r="C221" i="81"/>
  <c r="C222" i="81"/>
  <c r="C223" i="81"/>
  <c r="C224" i="81"/>
  <c r="C225" i="81"/>
  <c r="C226" i="81"/>
  <c r="C227" i="81"/>
  <c r="C228" i="81"/>
  <c r="C229" i="81"/>
  <c r="C230" i="81"/>
  <c r="C231" i="81"/>
  <c r="C232" i="81"/>
  <c r="C233" i="81"/>
  <c r="C234" i="81"/>
  <c r="C235" i="81"/>
  <c r="C236" i="81"/>
  <c r="C237" i="81"/>
  <c r="C238" i="81"/>
  <c r="C239" i="81"/>
  <c r="C240" i="81"/>
  <c r="C241" i="81"/>
  <c r="C242" i="81"/>
  <c r="C243" i="81"/>
  <c r="C244" i="81"/>
  <c r="C245" i="81"/>
  <c r="C246" i="81"/>
  <c r="C247" i="81"/>
  <c r="C248" i="81"/>
  <c r="C249" i="81"/>
  <c r="C250" i="81"/>
  <c r="C251" i="81"/>
  <c r="C252" i="81"/>
  <c r="C253" i="81"/>
  <c r="C254" i="81"/>
  <c r="C255" i="81"/>
  <c r="C256" i="81"/>
  <c r="C257" i="81"/>
  <c r="C258" i="81"/>
  <c r="C259" i="81"/>
  <c r="C260" i="81"/>
  <c r="C261" i="81"/>
  <c r="C262" i="81"/>
  <c r="C263" i="81"/>
  <c r="C264" i="81"/>
  <c r="C265" i="81"/>
  <c r="C266" i="81"/>
  <c r="C267" i="81"/>
  <c r="C268" i="81"/>
  <c r="C269" i="81"/>
  <c r="C270" i="81"/>
  <c r="C271" i="81"/>
  <c r="C272" i="81"/>
  <c r="C273" i="81"/>
  <c r="C274" i="81"/>
  <c r="C275" i="81"/>
  <c r="C276" i="81"/>
  <c r="C277" i="81"/>
  <c r="C278" i="81"/>
  <c r="C279" i="81"/>
  <c r="C280" i="81"/>
  <c r="C281" i="81"/>
  <c r="C282" i="81"/>
  <c r="C283" i="81"/>
  <c r="C284" i="81"/>
  <c r="C285" i="81"/>
  <c r="C286" i="81"/>
  <c r="C287" i="81"/>
  <c r="C288" i="81"/>
  <c r="C289" i="81"/>
  <c r="C290" i="81"/>
  <c r="C291" i="81"/>
  <c r="C292" i="81"/>
  <c r="C293" i="81"/>
  <c r="C294" i="81"/>
  <c r="C295" i="81"/>
  <c r="C296" i="81"/>
  <c r="C297" i="81"/>
  <c r="C298" i="81"/>
  <c r="C299" i="81"/>
  <c r="C300" i="81"/>
  <c r="C301" i="81"/>
  <c r="C302" i="81"/>
  <c r="C303" i="81"/>
  <c r="C304" i="81"/>
  <c r="C305" i="81"/>
  <c r="C306" i="81"/>
  <c r="C307" i="81"/>
  <c r="C308" i="81"/>
  <c r="C309" i="81"/>
  <c r="C310" i="81"/>
  <c r="C311" i="81"/>
  <c r="C312" i="81"/>
  <c r="C313" i="81"/>
  <c r="C314" i="81"/>
  <c r="C315" i="81"/>
  <c r="C316" i="81"/>
  <c r="C317" i="81"/>
  <c r="C318" i="81"/>
  <c r="C319" i="81"/>
  <c r="C320" i="81"/>
  <c r="C321" i="81"/>
  <c r="C322" i="81"/>
  <c r="C323" i="81"/>
  <c r="C324" i="81"/>
  <c r="C325" i="81"/>
  <c r="C326" i="81"/>
  <c r="C327" i="81"/>
  <c r="C328" i="81"/>
  <c r="H328" i="81" s="1"/>
  <c r="L328" i="80" s="1"/>
  <c r="C329" i="81"/>
  <c r="C330" i="81"/>
  <c r="C331" i="81"/>
  <c r="C332" i="81"/>
  <c r="C333" i="81"/>
  <c r="C334" i="81"/>
  <c r="C335" i="81"/>
  <c r="C336" i="81"/>
  <c r="C337" i="81"/>
  <c r="C338" i="81"/>
  <c r="C339" i="81"/>
  <c r="C340" i="81"/>
  <c r="C341" i="81"/>
  <c r="C342" i="81"/>
  <c r="C343" i="81"/>
  <c r="C344" i="81"/>
  <c r="C345" i="81"/>
  <c r="C346" i="81"/>
  <c r="C347" i="81"/>
  <c r="C348" i="81"/>
  <c r="C349" i="81"/>
  <c r="C350" i="81"/>
  <c r="C351" i="81"/>
  <c r="C352" i="81"/>
  <c r="C353" i="81"/>
  <c r="C354" i="81"/>
  <c r="C355" i="81"/>
  <c r="C356" i="81"/>
  <c r="C357" i="81"/>
  <c r="C358" i="81"/>
  <c r="C359" i="81"/>
  <c r="C360" i="81"/>
  <c r="C361" i="81"/>
  <c r="C362" i="81"/>
  <c r="C363" i="81"/>
  <c r="C364" i="81"/>
  <c r="C365" i="81"/>
  <c r="C366" i="81"/>
  <c r="C367" i="81"/>
  <c r="C368" i="81"/>
  <c r="C369" i="81"/>
  <c r="C370" i="81"/>
  <c r="C371" i="81"/>
  <c r="C372" i="81"/>
  <c r="C373" i="81"/>
  <c r="C374" i="81"/>
  <c r="C375" i="81"/>
  <c r="C376" i="81"/>
  <c r="C377" i="81"/>
  <c r="C378" i="81"/>
  <c r="C379" i="81"/>
  <c r="C380" i="81"/>
  <c r="C381" i="81"/>
  <c r="C382" i="81"/>
  <c r="C383" i="81"/>
  <c r="C384" i="81"/>
  <c r="C385" i="81"/>
  <c r="C386" i="81"/>
  <c r="C387" i="81"/>
  <c r="C388" i="81"/>
  <c r="C389" i="81"/>
  <c r="C390" i="81"/>
  <c r="C391" i="81"/>
  <c r="C392" i="81"/>
  <c r="C393" i="81"/>
  <c r="C394" i="81"/>
  <c r="C395" i="81"/>
  <c r="C396" i="81"/>
  <c r="C397" i="81"/>
  <c r="C398" i="81"/>
  <c r="C399" i="81"/>
  <c r="C400" i="81"/>
  <c r="C401" i="81"/>
  <c r="C402" i="81"/>
  <c r="C403" i="81"/>
  <c r="C404" i="81"/>
  <c r="C405" i="81"/>
  <c r="C406" i="81"/>
  <c r="C407" i="81"/>
  <c r="C408" i="81"/>
  <c r="C409" i="81"/>
  <c r="C410" i="81"/>
  <c r="C411" i="81"/>
  <c r="C412" i="81"/>
  <c r="C413" i="81"/>
  <c r="C414" i="81"/>
  <c r="C415" i="81"/>
  <c r="C416" i="81"/>
  <c r="C417" i="81"/>
  <c r="C418" i="81"/>
  <c r="C419" i="81"/>
  <c r="C420" i="81"/>
  <c r="C421" i="81"/>
  <c r="C422" i="81"/>
  <c r="C423" i="81"/>
  <c r="C424" i="81"/>
  <c r="C425" i="81"/>
  <c r="C426" i="81"/>
  <c r="C427" i="81"/>
  <c r="C428" i="81"/>
  <c r="C429" i="81"/>
  <c r="C430" i="81"/>
  <c r="C431" i="81"/>
  <c r="C432" i="81"/>
  <c r="C433" i="81"/>
  <c r="C434" i="81"/>
  <c r="C435" i="81"/>
  <c r="C436" i="81"/>
  <c r="C437" i="81"/>
  <c r="C438" i="81"/>
  <c r="C439" i="81"/>
  <c r="C440" i="81"/>
  <c r="C441" i="81"/>
  <c r="C442" i="81"/>
  <c r="C443" i="81"/>
  <c r="C444" i="81"/>
  <c r="C445" i="81"/>
  <c r="C446" i="81"/>
  <c r="C447" i="81"/>
  <c r="C448" i="81"/>
  <c r="C449" i="81"/>
  <c r="C450" i="81"/>
  <c r="C451" i="81"/>
  <c r="C452" i="81"/>
  <c r="C453" i="81"/>
  <c r="C454" i="81"/>
  <c r="C455" i="81"/>
  <c r="C456" i="81"/>
  <c r="P456" i="81" s="1"/>
  <c r="C457" i="81"/>
  <c r="C458" i="81"/>
  <c r="C459" i="81"/>
  <c r="C460" i="81"/>
  <c r="P460" i="81" s="1"/>
  <c r="C461" i="81"/>
  <c r="C462" i="81"/>
  <c r="C463" i="81"/>
  <c r="C464" i="81"/>
  <c r="P464" i="81" s="1"/>
  <c r="C465" i="81"/>
  <c r="C466" i="81"/>
  <c r="C467" i="81"/>
  <c r="C468" i="81"/>
  <c r="X468" i="81" s="1"/>
  <c r="C469" i="81"/>
  <c r="C470" i="81"/>
  <c r="C471" i="81"/>
  <c r="C472" i="81"/>
  <c r="X472" i="81" s="1"/>
  <c r="C473" i="81"/>
  <c r="C474" i="81"/>
  <c r="C475" i="81"/>
  <c r="C476" i="81"/>
  <c r="X476" i="81" s="1"/>
  <c r="C477" i="81"/>
  <c r="C478" i="81"/>
  <c r="C479" i="81"/>
  <c r="C480" i="81"/>
  <c r="C481" i="81"/>
  <c r="C482" i="81"/>
  <c r="C483" i="81"/>
  <c r="C484" i="81"/>
  <c r="X484" i="81" s="1"/>
  <c r="C485" i="81"/>
  <c r="C486" i="81"/>
  <c r="C487" i="81"/>
  <c r="C488" i="81"/>
  <c r="X488" i="81" s="1"/>
  <c r="C489" i="81"/>
  <c r="C490" i="81"/>
  <c r="C491" i="81"/>
  <c r="C492" i="81"/>
  <c r="C493" i="81"/>
  <c r="C494" i="81"/>
  <c r="C495" i="81"/>
  <c r="C496" i="81"/>
  <c r="C497" i="81"/>
  <c r="C498" i="81"/>
  <c r="C499" i="81"/>
  <c r="C500" i="81"/>
  <c r="C501" i="81"/>
  <c r="C502" i="81"/>
  <c r="C503" i="81"/>
  <c r="C504" i="81"/>
  <c r="C505" i="81"/>
  <c r="C506" i="81"/>
  <c r="C507" i="81"/>
  <c r="C508" i="81"/>
  <c r="C509" i="81"/>
  <c r="C510" i="81"/>
  <c r="C511" i="81"/>
  <c r="C512" i="81"/>
  <c r="C513" i="81"/>
  <c r="C514" i="81"/>
  <c r="C515" i="81"/>
  <c r="C516" i="81"/>
  <c r="C517" i="81"/>
  <c r="C518" i="81"/>
  <c r="C519" i="81"/>
  <c r="C520" i="81"/>
  <c r="C521" i="81"/>
  <c r="C522" i="81"/>
  <c r="P522" i="81" s="1"/>
  <c r="C10" i="81"/>
  <c r="T10" i="81" s="1"/>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AB498" i="30" s="1"/>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10" i="30"/>
  <c r="X522" i="81"/>
  <c r="H522" i="81"/>
  <c r="L522" i="80" s="1"/>
  <c r="X520" i="81"/>
  <c r="L520" i="81"/>
  <c r="AB518" i="81"/>
  <c r="X518" i="81"/>
  <c r="T518" i="81"/>
  <c r="P518" i="81"/>
  <c r="L518" i="81"/>
  <c r="H518" i="81"/>
  <c r="L518" i="80" s="1"/>
  <c r="AB516" i="81"/>
  <c r="H516" i="81"/>
  <c r="AB514" i="81"/>
  <c r="X514" i="81"/>
  <c r="T514" i="81"/>
  <c r="P514" i="81"/>
  <c r="L514" i="81"/>
  <c r="H514" i="81"/>
  <c r="L514" i="80" s="1"/>
  <c r="X512" i="81"/>
  <c r="L512" i="81"/>
  <c r="AB510" i="81"/>
  <c r="X510" i="81"/>
  <c r="T510" i="81"/>
  <c r="P510" i="81"/>
  <c r="L510" i="81"/>
  <c r="H510" i="81"/>
  <c r="L510" i="80" s="1"/>
  <c r="AB508" i="81"/>
  <c r="H508" i="81"/>
  <c r="L508" i="80" s="1"/>
  <c r="T504" i="81"/>
  <c r="AB502" i="81"/>
  <c r="X502" i="81"/>
  <c r="T502" i="81"/>
  <c r="P502" i="81"/>
  <c r="L502" i="81"/>
  <c r="H502" i="81"/>
  <c r="L502" i="80" s="1"/>
  <c r="T500" i="81"/>
  <c r="AB498" i="81"/>
  <c r="X498" i="81"/>
  <c r="T498" i="81"/>
  <c r="P498" i="81"/>
  <c r="L498" i="81"/>
  <c r="H498" i="81"/>
  <c r="L498" i="80" s="1"/>
  <c r="AB494" i="81"/>
  <c r="X494" i="81"/>
  <c r="T494" i="81"/>
  <c r="P494" i="81"/>
  <c r="L494" i="81"/>
  <c r="H494" i="81"/>
  <c r="X492" i="81"/>
  <c r="L492" i="81"/>
  <c r="AB490" i="81"/>
  <c r="X490" i="81"/>
  <c r="T490" i="81"/>
  <c r="P490" i="81"/>
  <c r="L490" i="81"/>
  <c r="H490" i="81"/>
  <c r="L490" i="80" s="1"/>
  <c r="AB488" i="81"/>
  <c r="P488" i="81"/>
  <c r="L488" i="81"/>
  <c r="AB486" i="81"/>
  <c r="X486" i="81"/>
  <c r="T486" i="81"/>
  <c r="P486" i="81"/>
  <c r="L486" i="81"/>
  <c r="H486" i="81"/>
  <c r="L486" i="80" s="1"/>
  <c r="AB484" i="81"/>
  <c r="P484" i="81"/>
  <c r="L484" i="81"/>
  <c r="AB482" i="81"/>
  <c r="X482" i="81"/>
  <c r="T482" i="81"/>
  <c r="P482" i="81"/>
  <c r="L482" i="81"/>
  <c r="H482" i="81"/>
  <c r="L482" i="80" s="1"/>
  <c r="AB476" i="81"/>
  <c r="P476" i="81"/>
  <c r="L476" i="81"/>
  <c r="AB474" i="81"/>
  <c r="X474" i="81"/>
  <c r="T474" i="81"/>
  <c r="P474" i="81"/>
  <c r="L474" i="81"/>
  <c r="H474" i="81"/>
  <c r="L474" i="80" s="1"/>
  <c r="AB472" i="81"/>
  <c r="P472" i="81"/>
  <c r="L472" i="81"/>
  <c r="AB470" i="81"/>
  <c r="X470" i="81"/>
  <c r="T470" i="81"/>
  <c r="P470" i="81"/>
  <c r="L470" i="81"/>
  <c r="H470" i="81"/>
  <c r="L470" i="80" s="1"/>
  <c r="AB468" i="81"/>
  <c r="P468" i="81"/>
  <c r="L468" i="81"/>
  <c r="X464" i="81"/>
  <c r="T464" i="81"/>
  <c r="H464" i="81"/>
  <c r="L464" i="80" s="1"/>
  <c r="AB462" i="81"/>
  <c r="X462" i="81"/>
  <c r="T462" i="81"/>
  <c r="P462" i="81"/>
  <c r="L462" i="81"/>
  <c r="H462" i="81"/>
  <c r="L462" i="80" s="1"/>
  <c r="X460" i="81"/>
  <c r="T460" i="81"/>
  <c r="H460" i="81"/>
  <c r="L460" i="80" s="1"/>
  <c r="AB458" i="81"/>
  <c r="X458" i="81"/>
  <c r="T458" i="81"/>
  <c r="P458" i="81"/>
  <c r="L458" i="81"/>
  <c r="H458" i="81"/>
  <c r="L458" i="80" s="1"/>
  <c r="X456" i="81"/>
  <c r="T456" i="81"/>
  <c r="L456" i="81"/>
  <c r="H456" i="81"/>
  <c r="L456" i="80" s="1"/>
  <c r="AB454" i="81"/>
  <c r="X454" i="81"/>
  <c r="T454" i="81"/>
  <c r="P454" i="81"/>
  <c r="L454" i="81"/>
  <c r="H454" i="81"/>
  <c r="L454" i="80" s="1"/>
  <c r="AB450" i="81"/>
  <c r="X450" i="81"/>
  <c r="T450" i="81"/>
  <c r="P450" i="81"/>
  <c r="L450" i="81"/>
  <c r="H450" i="81"/>
  <c r="L450" i="80" s="1"/>
  <c r="AB448" i="81"/>
  <c r="X448" i="81"/>
  <c r="T448" i="81"/>
  <c r="P448" i="81"/>
  <c r="L448" i="81"/>
  <c r="H448" i="81"/>
  <c r="L448" i="80" s="1"/>
  <c r="AB446" i="81"/>
  <c r="X446" i="81"/>
  <c r="T446" i="81"/>
  <c r="P446" i="81"/>
  <c r="L446" i="81"/>
  <c r="H446" i="81"/>
  <c r="L446" i="80" s="1"/>
  <c r="AB444" i="81"/>
  <c r="X444" i="81"/>
  <c r="T444" i="81"/>
  <c r="P444" i="81"/>
  <c r="L444" i="81"/>
  <c r="H444" i="81"/>
  <c r="L444" i="80" s="1"/>
  <c r="AB442" i="81"/>
  <c r="X442" i="81"/>
  <c r="T442" i="81"/>
  <c r="P442" i="81"/>
  <c r="L442" i="81"/>
  <c r="H442" i="81"/>
  <c r="L442" i="80" s="1"/>
  <c r="AB440" i="81"/>
  <c r="X440" i="81"/>
  <c r="T440" i="81"/>
  <c r="P440" i="81"/>
  <c r="L440" i="81"/>
  <c r="H440" i="81"/>
  <c r="L440" i="80" s="1"/>
  <c r="AB436" i="81"/>
  <c r="X436" i="81"/>
  <c r="T436" i="81"/>
  <c r="P436" i="81"/>
  <c r="L436" i="81"/>
  <c r="H436" i="81"/>
  <c r="L436" i="80" s="1"/>
  <c r="AB434" i="81"/>
  <c r="X434" i="81"/>
  <c r="T434" i="81"/>
  <c r="P434" i="81"/>
  <c r="L434" i="81"/>
  <c r="H434" i="81"/>
  <c r="L434" i="80" s="1"/>
  <c r="AB432" i="81"/>
  <c r="X432" i="81"/>
  <c r="T432" i="81"/>
  <c r="P432" i="81"/>
  <c r="L432" i="81"/>
  <c r="H432" i="81"/>
  <c r="L432" i="80" s="1"/>
  <c r="AB430" i="81"/>
  <c r="X430" i="81"/>
  <c r="T430" i="81"/>
  <c r="P430" i="81"/>
  <c r="L430" i="81"/>
  <c r="H430" i="81"/>
  <c r="L430" i="80" s="1"/>
  <c r="AB428" i="81"/>
  <c r="X428" i="81"/>
  <c r="T428" i="81"/>
  <c r="P428" i="81"/>
  <c r="L428" i="81"/>
  <c r="H428" i="81"/>
  <c r="L428" i="80" s="1"/>
  <c r="AB426" i="81"/>
  <c r="X426" i="81"/>
  <c r="T426" i="81"/>
  <c r="P426" i="81"/>
  <c r="L426" i="81"/>
  <c r="H426" i="81"/>
  <c r="L426" i="80" s="1"/>
  <c r="AB424" i="81"/>
  <c r="X424" i="81"/>
  <c r="T424" i="81"/>
  <c r="P424" i="81"/>
  <c r="L424" i="81"/>
  <c r="H424" i="81"/>
  <c r="L424" i="80" s="1"/>
  <c r="AB422" i="81"/>
  <c r="X422" i="81"/>
  <c r="T422" i="81"/>
  <c r="P422" i="81"/>
  <c r="L422" i="81"/>
  <c r="H422" i="81"/>
  <c r="L422" i="80" s="1"/>
  <c r="AB420" i="81"/>
  <c r="X420" i="81"/>
  <c r="T420" i="81"/>
  <c r="P420" i="81"/>
  <c r="L420" i="81"/>
  <c r="H420" i="81"/>
  <c r="L420" i="80" s="1"/>
  <c r="AB418" i="81"/>
  <c r="X418" i="81"/>
  <c r="T418" i="81"/>
  <c r="P418" i="81"/>
  <c r="L418" i="81"/>
  <c r="H418" i="81"/>
  <c r="L418" i="80" s="1"/>
  <c r="AB416" i="81"/>
  <c r="X416" i="81"/>
  <c r="T416" i="81"/>
  <c r="P416" i="81"/>
  <c r="L416" i="81"/>
  <c r="H416" i="81"/>
  <c r="L416" i="80" s="1"/>
  <c r="AB414" i="81"/>
  <c r="X414" i="81"/>
  <c r="T414" i="81"/>
  <c r="P414" i="81"/>
  <c r="L414" i="81"/>
  <c r="H414" i="81"/>
  <c r="L414" i="80" s="1"/>
  <c r="AB412" i="81"/>
  <c r="X412" i="81"/>
  <c r="T412" i="81"/>
  <c r="P412" i="81"/>
  <c r="L412" i="81"/>
  <c r="H412" i="81"/>
  <c r="L412" i="80" s="1"/>
  <c r="AB410" i="81"/>
  <c r="X410" i="81"/>
  <c r="T410" i="81"/>
  <c r="P410" i="81"/>
  <c r="L410" i="81"/>
  <c r="H410" i="81"/>
  <c r="L410" i="80" s="1"/>
  <c r="AB408" i="81"/>
  <c r="X408" i="81"/>
  <c r="T408" i="81"/>
  <c r="P408" i="81"/>
  <c r="L408" i="81"/>
  <c r="H408" i="81"/>
  <c r="L408" i="80" s="1"/>
  <c r="AB406" i="81"/>
  <c r="X406" i="81"/>
  <c r="T406" i="81"/>
  <c r="P406" i="81"/>
  <c r="L406" i="81"/>
  <c r="H406" i="81"/>
  <c r="L406" i="80" s="1"/>
  <c r="AB404" i="81"/>
  <c r="X404" i="81"/>
  <c r="T404" i="81"/>
  <c r="P404" i="81"/>
  <c r="L404" i="81"/>
  <c r="H404" i="81"/>
  <c r="L404" i="80" s="1"/>
  <c r="AB400" i="81"/>
  <c r="X400" i="81"/>
  <c r="T400" i="81"/>
  <c r="P400" i="81"/>
  <c r="L400" i="81"/>
  <c r="H400" i="81"/>
  <c r="L400" i="80" s="1"/>
  <c r="AB398" i="81"/>
  <c r="X398" i="81"/>
  <c r="T398" i="81"/>
  <c r="P398" i="81"/>
  <c r="L398" i="81"/>
  <c r="H398" i="81"/>
  <c r="L398" i="80" s="1"/>
  <c r="AB396" i="81"/>
  <c r="X396" i="81"/>
  <c r="T396" i="81"/>
  <c r="P396" i="81"/>
  <c r="L396" i="81"/>
  <c r="H396" i="81"/>
  <c r="L396" i="80" s="1"/>
  <c r="AB394" i="81"/>
  <c r="X394" i="81"/>
  <c r="T394" i="81"/>
  <c r="P394" i="81"/>
  <c r="L394" i="81"/>
  <c r="H394" i="81"/>
  <c r="L394" i="80" s="1"/>
  <c r="AB392" i="81"/>
  <c r="X392" i="81"/>
  <c r="T392" i="81"/>
  <c r="P392" i="81"/>
  <c r="L392" i="81"/>
  <c r="H392" i="81"/>
  <c r="L392" i="80" s="1"/>
  <c r="AB390" i="81"/>
  <c r="X390" i="81"/>
  <c r="T390" i="81"/>
  <c r="P390" i="81"/>
  <c r="L390" i="81"/>
  <c r="H390" i="81"/>
  <c r="L390" i="80" s="1"/>
  <c r="AB388" i="81"/>
  <c r="X388" i="81"/>
  <c r="T388" i="81"/>
  <c r="P388" i="81"/>
  <c r="L388" i="81"/>
  <c r="H388" i="81"/>
  <c r="L388" i="80" s="1"/>
  <c r="AB386" i="81"/>
  <c r="X386" i="81"/>
  <c r="T386" i="81"/>
  <c r="P386" i="81"/>
  <c r="L386" i="81"/>
  <c r="H386" i="81"/>
  <c r="L386" i="80" s="1"/>
  <c r="AB384" i="81"/>
  <c r="X384" i="81"/>
  <c r="T384" i="81"/>
  <c r="P384" i="81"/>
  <c r="L384" i="81"/>
  <c r="H384" i="81"/>
  <c r="L384" i="80" s="1"/>
  <c r="AB382" i="81"/>
  <c r="X382" i="81"/>
  <c r="T382" i="81"/>
  <c r="P382" i="81"/>
  <c r="L382" i="81"/>
  <c r="H382" i="81"/>
  <c r="L382" i="80" s="1"/>
  <c r="AB380" i="81"/>
  <c r="X380" i="81"/>
  <c r="T380" i="81"/>
  <c r="P380" i="81"/>
  <c r="L380" i="81"/>
  <c r="H380" i="81"/>
  <c r="L380" i="80" s="1"/>
  <c r="AB378" i="81"/>
  <c r="X378" i="81"/>
  <c r="T378" i="81"/>
  <c r="P378" i="81"/>
  <c r="L378" i="81"/>
  <c r="H378" i="81"/>
  <c r="L378" i="80" s="1"/>
  <c r="AB376" i="81"/>
  <c r="X376" i="81"/>
  <c r="T376" i="81"/>
  <c r="P376" i="81"/>
  <c r="L376" i="81"/>
  <c r="H376" i="81"/>
  <c r="L376" i="80" s="1"/>
  <c r="AB374" i="81"/>
  <c r="X374" i="81"/>
  <c r="T374" i="81"/>
  <c r="P374" i="81"/>
  <c r="L374" i="81"/>
  <c r="H374" i="81"/>
  <c r="L374" i="80" s="1"/>
  <c r="AB372" i="81"/>
  <c r="X372" i="81"/>
  <c r="T372" i="81"/>
  <c r="P372" i="81"/>
  <c r="L372" i="81"/>
  <c r="H372" i="81"/>
  <c r="L372" i="80" s="1"/>
  <c r="AB370" i="81"/>
  <c r="X370" i="81"/>
  <c r="T370" i="81"/>
  <c r="P370" i="81"/>
  <c r="L370" i="81"/>
  <c r="H370" i="81"/>
  <c r="L370" i="80" s="1"/>
  <c r="AB368" i="81"/>
  <c r="X368" i="81"/>
  <c r="T368" i="81"/>
  <c r="P368" i="81"/>
  <c r="L368" i="81"/>
  <c r="H368" i="81"/>
  <c r="L368" i="80" s="1"/>
  <c r="AB366" i="81"/>
  <c r="X366" i="81"/>
  <c r="T366" i="81"/>
  <c r="P366" i="81"/>
  <c r="L366" i="81"/>
  <c r="H366" i="81"/>
  <c r="L366" i="80" s="1"/>
  <c r="AB362" i="81"/>
  <c r="X362" i="81"/>
  <c r="T362" i="81"/>
  <c r="P362" i="81"/>
  <c r="L362" i="81"/>
  <c r="H362" i="81"/>
  <c r="L362" i="80" s="1"/>
  <c r="AB360" i="81"/>
  <c r="X360" i="81"/>
  <c r="T360" i="81"/>
  <c r="P360" i="81"/>
  <c r="L360" i="81"/>
  <c r="H360" i="81"/>
  <c r="L360" i="80" s="1"/>
  <c r="AB358" i="81"/>
  <c r="X358" i="81"/>
  <c r="T358" i="81"/>
  <c r="P358" i="81"/>
  <c r="L358" i="81"/>
  <c r="H358" i="81"/>
  <c r="L358" i="80" s="1"/>
  <c r="AB356" i="81"/>
  <c r="X356" i="81"/>
  <c r="T356" i="81"/>
  <c r="P356" i="81"/>
  <c r="L356" i="81"/>
  <c r="H356" i="81"/>
  <c r="L356" i="80" s="1"/>
  <c r="AB354" i="81"/>
  <c r="X354" i="81"/>
  <c r="T354" i="81"/>
  <c r="P354" i="81"/>
  <c r="L354" i="81"/>
  <c r="H354" i="81"/>
  <c r="L354" i="80" s="1"/>
  <c r="AB352" i="81"/>
  <c r="X352" i="81"/>
  <c r="T352" i="81"/>
  <c r="P352" i="81"/>
  <c r="L352" i="81"/>
  <c r="H352" i="81"/>
  <c r="L352" i="80" s="1"/>
  <c r="AB350" i="81"/>
  <c r="X350" i="81"/>
  <c r="T350" i="81"/>
  <c r="P350" i="81"/>
  <c r="L350" i="81"/>
  <c r="H350" i="81"/>
  <c r="L350" i="80" s="1"/>
  <c r="AB348" i="81"/>
  <c r="X348" i="81"/>
  <c r="T348" i="81"/>
  <c r="P348" i="81"/>
  <c r="L348" i="81"/>
  <c r="H348" i="81"/>
  <c r="L348" i="80" s="1"/>
  <c r="AB346" i="81"/>
  <c r="X346" i="81"/>
  <c r="T346" i="81"/>
  <c r="P346" i="81"/>
  <c r="L346" i="81"/>
  <c r="H346" i="81"/>
  <c r="L346" i="80" s="1"/>
  <c r="AB344" i="81"/>
  <c r="X344" i="81"/>
  <c r="T344" i="81"/>
  <c r="P344" i="81"/>
  <c r="L344" i="81"/>
  <c r="H344" i="81"/>
  <c r="L344" i="80" s="1"/>
  <c r="AB342" i="81"/>
  <c r="X342" i="81"/>
  <c r="T342" i="81"/>
  <c r="P342" i="81"/>
  <c r="L342" i="81"/>
  <c r="H342" i="81"/>
  <c r="L342" i="80" s="1"/>
  <c r="AB340" i="81"/>
  <c r="X340" i="81"/>
  <c r="T340" i="81"/>
  <c r="P340" i="81"/>
  <c r="L340" i="81"/>
  <c r="H340" i="81"/>
  <c r="L340" i="80" s="1"/>
  <c r="AB338" i="81"/>
  <c r="X338" i="81"/>
  <c r="T338" i="81"/>
  <c r="P338" i="81"/>
  <c r="L338" i="81"/>
  <c r="H338" i="81"/>
  <c r="L338" i="80" s="1"/>
  <c r="AB336" i="81"/>
  <c r="X336" i="81"/>
  <c r="T336" i="81"/>
  <c r="P336" i="81"/>
  <c r="L336" i="81"/>
  <c r="H336" i="81"/>
  <c r="L336" i="80" s="1"/>
  <c r="AB334" i="81"/>
  <c r="X334" i="81"/>
  <c r="T334" i="81"/>
  <c r="P334" i="81"/>
  <c r="L334" i="81"/>
  <c r="H334" i="81"/>
  <c r="L334" i="80" s="1"/>
  <c r="AB332" i="81"/>
  <c r="X332" i="81"/>
  <c r="T332" i="81"/>
  <c r="P332" i="81"/>
  <c r="L332" i="81"/>
  <c r="H332" i="81"/>
  <c r="L332" i="80" s="1"/>
  <c r="AB330" i="81"/>
  <c r="X330" i="81"/>
  <c r="T330" i="81"/>
  <c r="P330" i="81"/>
  <c r="L330" i="81"/>
  <c r="H330" i="81"/>
  <c r="L330" i="80" s="1"/>
  <c r="P328" i="81"/>
  <c r="L328" i="81"/>
  <c r="AB320" i="81"/>
  <c r="X320" i="81"/>
  <c r="T320" i="81"/>
  <c r="P320" i="81"/>
  <c r="L320" i="81"/>
  <c r="H320" i="81"/>
  <c r="L320" i="80" s="1"/>
  <c r="AB318" i="81"/>
  <c r="X318" i="81"/>
  <c r="T318" i="81"/>
  <c r="P318" i="81"/>
  <c r="L318" i="81"/>
  <c r="H318" i="81"/>
  <c r="L318" i="80" s="1"/>
  <c r="AB316" i="81"/>
  <c r="X316" i="81"/>
  <c r="T316" i="81"/>
  <c r="P316" i="81"/>
  <c r="L316" i="81"/>
  <c r="H316" i="81"/>
  <c r="L316" i="80" s="1"/>
  <c r="AB312" i="81"/>
  <c r="X312" i="81"/>
  <c r="T312" i="81"/>
  <c r="P312" i="81"/>
  <c r="L312" i="81"/>
  <c r="H312" i="81"/>
  <c r="L312" i="80" s="1"/>
  <c r="AB310" i="81"/>
  <c r="X310" i="81"/>
  <c r="T310" i="81"/>
  <c r="P310" i="81"/>
  <c r="L310" i="81"/>
  <c r="H310" i="81"/>
  <c r="L310" i="80" s="1"/>
  <c r="AB308" i="81"/>
  <c r="X308" i="81"/>
  <c r="T308" i="81"/>
  <c r="P308" i="81"/>
  <c r="L308" i="81"/>
  <c r="H308" i="81"/>
  <c r="L308" i="80" s="1"/>
  <c r="AB306" i="81"/>
  <c r="X306" i="81"/>
  <c r="T306" i="81"/>
  <c r="P306" i="81"/>
  <c r="L306" i="81"/>
  <c r="H306" i="81"/>
  <c r="L306" i="80" s="1"/>
  <c r="AB304" i="81"/>
  <c r="X304" i="81"/>
  <c r="T304" i="81"/>
  <c r="P304" i="81"/>
  <c r="L304" i="81"/>
  <c r="H304" i="81"/>
  <c r="L304" i="80" s="1"/>
  <c r="AB302" i="81"/>
  <c r="X302" i="81"/>
  <c r="T302" i="81"/>
  <c r="P302" i="81"/>
  <c r="L302" i="81"/>
  <c r="H302" i="81"/>
  <c r="L302" i="80" s="1"/>
  <c r="AB300" i="81"/>
  <c r="X300" i="81"/>
  <c r="T300" i="81"/>
  <c r="P300" i="81"/>
  <c r="L300" i="81"/>
  <c r="H300" i="81"/>
  <c r="L300" i="80" s="1"/>
  <c r="AB298" i="81"/>
  <c r="X298" i="81"/>
  <c r="T298" i="81"/>
  <c r="P298" i="81"/>
  <c r="L298" i="81"/>
  <c r="H298" i="81"/>
  <c r="L298" i="80" s="1"/>
  <c r="AB294" i="81"/>
  <c r="X294" i="81"/>
  <c r="T294" i="81"/>
  <c r="P294" i="81"/>
  <c r="L294" i="81"/>
  <c r="H294" i="81"/>
  <c r="L294" i="80" s="1"/>
  <c r="AB292" i="81"/>
  <c r="X292" i="81"/>
  <c r="T292" i="81"/>
  <c r="P292" i="81"/>
  <c r="L292" i="81"/>
  <c r="H292" i="81"/>
  <c r="L292" i="80" s="1"/>
  <c r="AB290" i="81"/>
  <c r="X290" i="81"/>
  <c r="T290" i="81"/>
  <c r="P290" i="81"/>
  <c r="L290" i="81"/>
  <c r="H290" i="81"/>
  <c r="L290" i="80" s="1"/>
  <c r="AB288" i="81"/>
  <c r="X288" i="81"/>
  <c r="T288" i="81"/>
  <c r="P288" i="81"/>
  <c r="L288" i="81"/>
  <c r="H288" i="81"/>
  <c r="L288" i="80" s="1"/>
  <c r="AB286" i="81"/>
  <c r="X286" i="81"/>
  <c r="T286" i="81"/>
  <c r="P286" i="81"/>
  <c r="L286" i="81"/>
  <c r="H286" i="81"/>
  <c r="L286" i="80" s="1"/>
  <c r="AB284" i="81"/>
  <c r="X284" i="81"/>
  <c r="T284" i="81"/>
  <c r="P284" i="81"/>
  <c r="L284" i="81"/>
  <c r="H284" i="81"/>
  <c r="L284" i="80" s="1"/>
  <c r="AB282" i="81"/>
  <c r="X282" i="81"/>
  <c r="T282" i="81"/>
  <c r="P282" i="81"/>
  <c r="L282" i="81"/>
  <c r="H282" i="81"/>
  <c r="L282" i="80" s="1"/>
  <c r="AB280" i="81"/>
  <c r="X280" i="81"/>
  <c r="T280" i="81"/>
  <c r="P280" i="81"/>
  <c r="L280" i="81"/>
  <c r="H280" i="81"/>
  <c r="L280" i="80" s="1"/>
  <c r="AB278" i="81"/>
  <c r="X278" i="81"/>
  <c r="T278" i="81"/>
  <c r="P278" i="81"/>
  <c r="L278" i="81"/>
  <c r="H278" i="81"/>
  <c r="L278" i="80" s="1"/>
  <c r="AB276" i="81"/>
  <c r="X276" i="81"/>
  <c r="T276" i="81"/>
  <c r="P276" i="81"/>
  <c r="L276" i="81"/>
  <c r="H276" i="81"/>
  <c r="L276" i="80" s="1"/>
  <c r="AB274" i="81"/>
  <c r="X274" i="81"/>
  <c r="T274" i="81"/>
  <c r="P274" i="81"/>
  <c r="L274" i="81"/>
  <c r="H274" i="81"/>
  <c r="L274" i="80" s="1"/>
  <c r="AB272" i="81"/>
  <c r="X272" i="81"/>
  <c r="T272" i="81"/>
  <c r="P272" i="81"/>
  <c r="L272" i="81"/>
  <c r="H272" i="81"/>
  <c r="L272" i="80" s="1"/>
  <c r="AB270" i="81"/>
  <c r="X270" i="81"/>
  <c r="T270" i="81"/>
  <c r="P270" i="81"/>
  <c r="L270" i="81"/>
  <c r="H270" i="81"/>
  <c r="L270" i="80" s="1"/>
  <c r="AB268" i="81"/>
  <c r="X268" i="81"/>
  <c r="T268" i="81"/>
  <c r="P268" i="81"/>
  <c r="L268" i="81"/>
  <c r="H268" i="81"/>
  <c r="L268" i="80" s="1"/>
  <c r="AB266" i="81"/>
  <c r="X266" i="81"/>
  <c r="T266" i="81"/>
  <c r="P266" i="81"/>
  <c r="L266" i="81"/>
  <c r="H266" i="81"/>
  <c r="L266" i="80" s="1"/>
  <c r="AB264" i="81"/>
  <c r="X264" i="81"/>
  <c r="T264" i="81"/>
  <c r="P264" i="81"/>
  <c r="L264" i="81"/>
  <c r="H264" i="81"/>
  <c r="L264" i="80" s="1"/>
  <c r="AB260" i="81"/>
  <c r="X260" i="81"/>
  <c r="T260" i="81"/>
  <c r="P260" i="81"/>
  <c r="L260" i="81"/>
  <c r="H260" i="81"/>
  <c r="L260" i="80" s="1"/>
  <c r="AB258" i="81"/>
  <c r="X258" i="81"/>
  <c r="T258" i="81"/>
  <c r="P258" i="81"/>
  <c r="L258" i="81"/>
  <c r="H258" i="81"/>
  <c r="L258" i="80" s="1"/>
  <c r="AB254" i="81"/>
  <c r="X254" i="81"/>
  <c r="T254" i="81"/>
  <c r="P254" i="81"/>
  <c r="L254" i="81"/>
  <c r="H254" i="81"/>
  <c r="L254" i="80" s="1"/>
  <c r="AB252" i="81"/>
  <c r="X252" i="81"/>
  <c r="T252" i="81"/>
  <c r="P252" i="81"/>
  <c r="L252" i="81"/>
  <c r="H252" i="81"/>
  <c r="L252" i="80" s="1"/>
  <c r="AB250" i="81"/>
  <c r="X250" i="81"/>
  <c r="T250" i="81"/>
  <c r="P250" i="81"/>
  <c r="L250" i="81"/>
  <c r="H250" i="81"/>
  <c r="L250" i="80" s="1"/>
  <c r="AB248" i="81"/>
  <c r="X248" i="81"/>
  <c r="T248" i="81"/>
  <c r="P248" i="81"/>
  <c r="L248" i="81"/>
  <c r="H248" i="81"/>
  <c r="L248" i="80" s="1"/>
  <c r="AB246" i="81"/>
  <c r="X246" i="81"/>
  <c r="T246" i="81"/>
  <c r="P246" i="81"/>
  <c r="L246" i="81"/>
  <c r="H246" i="81"/>
  <c r="L246" i="80" s="1"/>
  <c r="AB244" i="81"/>
  <c r="X244" i="81"/>
  <c r="T244" i="81"/>
  <c r="P244" i="81"/>
  <c r="L244" i="81"/>
  <c r="H244" i="81"/>
  <c r="L244" i="80" s="1"/>
  <c r="AB242" i="81"/>
  <c r="X242" i="81"/>
  <c r="T242" i="81"/>
  <c r="P242" i="81"/>
  <c r="L242" i="81"/>
  <c r="H242" i="81"/>
  <c r="L242" i="80" s="1"/>
  <c r="AB240" i="81"/>
  <c r="X240" i="81"/>
  <c r="T240" i="81"/>
  <c r="P240" i="81"/>
  <c r="L240" i="81"/>
  <c r="H240" i="81"/>
  <c r="L240" i="80" s="1"/>
  <c r="AB238" i="81"/>
  <c r="X238" i="81"/>
  <c r="T238" i="81"/>
  <c r="P238" i="81"/>
  <c r="L238" i="81"/>
  <c r="H238" i="81"/>
  <c r="L238" i="80" s="1"/>
  <c r="AB236" i="81"/>
  <c r="X236" i="81"/>
  <c r="T236" i="81"/>
  <c r="P236" i="81"/>
  <c r="L236" i="81"/>
  <c r="H236" i="81"/>
  <c r="L236" i="80" s="1"/>
  <c r="AB234" i="81"/>
  <c r="X234" i="81"/>
  <c r="T234" i="81"/>
  <c r="P234" i="81"/>
  <c r="L234" i="81"/>
  <c r="H234" i="81"/>
  <c r="L234" i="80" s="1"/>
  <c r="AB232" i="81"/>
  <c r="X232" i="81"/>
  <c r="T232" i="81"/>
  <c r="P232" i="81"/>
  <c r="L232" i="81"/>
  <c r="H232" i="81"/>
  <c r="L232" i="80" s="1"/>
  <c r="AB230" i="81"/>
  <c r="X230" i="81"/>
  <c r="T230" i="81"/>
  <c r="P230" i="81"/>
  <c r="L230" i="81"/>
  <c r="H230" i="81"/>
  <c r="L230" i="80" s="1"/>
  <c r="AB228" i="81"/>
  <c r="X228" i="81"/>
  <c r="T228" i="81"/>
  <c r="P228" i="81"/>
  <c r="L228" i="81"/>
  <c r="H228" i="81"/>
  <c r="L228" i="80" s="1"/>
  <c r="AB226" i="81"/>
  <c r="X226" i="81"/>
  <c r="T226" i="81"/>
  <c r="P226" i="81"/>
  <c r="L226" i="81"/>
  <c r="H226" i="81"/>
  <c r="L226" i="80" s="1"/>
  <c r="AB224" i="81"/>
  <c r="X224" i="81"/>
  <c r="T224" i="81"/>
  <c r="P224" i="81"/>
  <c r="L224" i="81"/>
  <c r="H224" i="81"/>
  <c r="L224" i="80" s="1"/>
  <c r="AB222" i="81"/>
  <c r="X222" i="81"/>
  <c r="T222" i="81"/>
  <c r="P222" i="81"/>
  <c r="L222" i="81"/>
  <c r="H222" i="81"/>
  <c r="L222" i="80" s="1"/>
  <c r="AB218" i="81"/>
  <c r="X218" i="81"/>
  <c r="T218" i="81"/>
  <c r="P218" i="81"/>
  <c r="L218" i="81"/>
  <c r="H218" i="81"/>
  <c r="L218" i="80" s="1"/>
  <c r="AB216" i="81"/>
  <c r="X216" i="81"/>
  <c r="T216" i="81"/>
  <c r="P216" i="81"/>
  <c r="L216" i="81"/>
  <c r="H216" i="81"/>
  <c r="L216" i="80" s="1"/>
  <c r="AB214" i="81"/>
  <c r="X214" i="81"/>
  <c r="T214" i="81"/>
  <c r="P214" i="81"/>
  <c r="L214" i="81"/>
  <c r="H214" i="81"/>
  <c r="L214" i="80" s="1"/>
  <c r="AB212" i="81"/>
  <c r="X212" i="81"/>
  <c r="T212" i="81"/>
  <c r="P212" i="81"/>
  <c r="L212" i="81"/>
  <c r="H212" i="81"/>
  <c r="L212" i="80" s="1"/>
  <c r="AB210" i="81"/>
  <c r="X210" i="81"/>
  <c r="T210" i="81"/>
  <c r="P210" i="81"/>
  <c r="L210" i="81"/>
  <c r="H210" i="81"/>
  <c r="L210" i="80" s="1"/>
  <c r="AB208" i="81"/>
  <c r="X208" i="81"/>
  <c r="T208" i="81"/>
  <c r="P208" i="81"/>
  <c r="L208" i="81"/>
  <c r="H208" i="81"/>
  <c r="L208" i="80" s="1"/>
  <c r="AB206" i="81"/>
  <c r="X206" i="81"/>
  <c r="T206" i="81"/>
  <c r="P206" i="81"/>
  <c r="L206" i="81"/>
  <c r="H206" i="81"/>
  <c r="L206" i="80" s="1"/>
  <c r="AB204" i="81"/>
  <c r="X204" i="81"/>
  <c r="T204" i="81"/>
  <c r="P204" i="81"/>
  <c r="L204" i="81"/>
  <c r="H204" i="81"/>
  <c r="L204" i="80" s="1"/>
  <c r="AB202" i="81"/>
  <c r="X202" i="81"/>
  <c r="T202" i="81"/>
  <c r="P202" i="81"/>
  <c r="L202" i="81"/>
  <c r="H202" i="81"/>
  <c r="L202" i="80" s="1"/>
  <c r="AB200" i="81"/>
  <c r="X200" i="81"/>
  <c r="T200" i="81"/>
  <c r="P200" i="81"/>
  <c r="L200" i="81"/>
  <c r="H200" i="81"/>
  <c r="L200" i="80" s="1"/>
  <c r="AB194" i="81"/>
  <c r="X194" i="81"/>
  <c r="T194" i="81"/>
  <c r="P194" i="81"/>
  <c r="L194" i="81"/>
  <c r="H194" i="81"/>
  <c r="L194" i="80" s="1"/>
  <c r="AB192" i="81"/>
  <c r="X192" i="81"/>
  <c r="T192" i="81"/>
  <c r="P192" i="81"/>
  <c r="L192" i="81"/>
  <c r="H192" i="81"/>
  <c r="L192" i="80" s="1"/>
  <c r="AB190" i="81"/>
  <c r="X190" i="81"/>
  <c r="T190" i="81"/>
  <c r="P190" i="81"/>
  <c r="L190" i="81"/>
  <c r="H190" i="81"/>
  <c r="L190" i="80" s="1"/>
  <c r="AB188" i="81"/>
  <c r="X188" i="81"/>
  <c r="T188" i="81"/>
  <c r="P188" i="81"/>
  <c r="L188" i="81"/>
  <c r="H188" i="81"/>
  <c r="L188" i="80" s="1"/>
  <c r="AB186" i="81"/>
  <c r="X186" i="81"/>
  <c r="T186" i="81"/>
  <c r="P186" i="81"/>
  <c r="L186" i="81"/>
  <c r="H186" i="81"/>
  <c r="L186" i="80" s="1"/>
  <c r="AB184" i="81"/>
  <c r="X184" i="81"/>
  <c r="T184" i="81"/>
  <c r="P184" i="81"/>
  <c r="L184" i="81"/>
  <c r="H184" i="81"/>
  <c r="L184" i="80" s="1"/>
  <c r="AB180" i="81"/>
  <c r="X180" i="81"/>
  <c r="T180" i="81"/>
  <c r="P180" i="81"/>
  <c r="L180" i="81"/>
  <c r="H180" i="81"/>
  <c r="L180" i="80" s="1"/>
  <c r="AB178" i="81"/>
  <c r="X178" i="81"/>
  <c r="T178" i="81"/>
  <c r="P178" i="81"/>
  <c r="L178" i="81"/>
  <c r="H178" i="81"/>
  <c r="L178" i="80" s="1"/>
  <c r="AB176" i="81"/>
  <c r="X176" i="81"/>
  <c r="T176" i="81"/>
  <c r="P176" i="81"/>
  <c r="L176" i="81"/>
  <c r="H176" i="81"/>
  <c r="L176" i="80" s="1"/>
  <c r="AB174" i="81"/>
  <c r="X174" i="81"/>
  <c r="T174" i="81"/>
  <c r="P174" i="81"/>
  <c r="L174" i="81"/>
  <c r="H174" i="81"/>
  <c r="L174" i="80" s="1"/>
  <c r="AB172" i="81"/>
  <c r="X172" i="81"/>
  <c r="T172" i="81"/>
  <c r="P172" i="81"/>
  <c r="L172" i="81"/>
  <c r="H172" i="81"/>
  <c r="L172" i="80" s="1"/>
  <c r="AB170" i="81"/>
  <c r="X170" i="81"/>
  <c r="T170" i="81"/>
  <c r="P170" i="81"/>
  <c r="L170" i="81"/>
  <c r="H170" i="81"/>
  <c r="L170" i="80" s="1"/>
  <c r="AB164" i="81"/>
  <c r="X164" i="81"/>
  <c r="T164" i="81"/>
  <c r="P164" i="81"/>
  <c r="L164" i="81"/>
  <c r="H164" i="81"/>
  <c r="L164" i="80" s="1"/>
  <c r="AB162" i="81"/>
  <c r="X162" i="81"/>
  <c r="T162" i="81"/>
  <c r="P162" i="81"/>
  <c r="L162" i="81"/>
  <c r="H162" i="81"/>
  <c r="L162" i="80" s="1"/>
  <c r="AB160" i="81"/>
  <c r="X160" i="81"/>
  <c r="T160" i="81"/>
  <c r="P160" i="81"/>
  <c r="L160" i="81"/>
  <c r="H160" i="81"/>
  <c r="L160" i="80" s="1"/>
  <c r="AB158" i="81"/>
  <c r="X158" i="81"/>
  <c r="T158" i="81"/>
  <c r="P158" i="81"/>
  <c r="L158" i="81"/>
  <c r="H158" i="81"/>
  <c r="L158" i="80" s="1"/>
  <c r="AB156" i="81"/>
  <c r="X156" i="81"/>
  <c r="T156" i="81"/>
  <c r="P156" i="81"/>
  <c r="L156" i="81"/>
  <c r="H156" i="81"/>
  <c r="L156" i="80" s="1"/>
  <c r="AB154" i="81"/>
  <c r="X154" i="81"/>
  <c r="T154" i="81"/>
  <c r="P154" i="81"/>
  <c r="L154" i="81"/>
  <c r="H154" i="81"/>
  <c r="L154" i="80" s="1"/>
  <c r="AB152" i="81"/>
  <c r="X152" i="81"/>
  <c r="T152" i="81"/>
  <c r="P152" i="81"/>
  <c r="L152" i="81"/>
  <c r="H152" i="81"/>
  <c r="L152" i="80" s="1"/>
  <c r="AB150" i="81"/>
  <c r="X150" i="81"/>
  <c r="T150" i="81"/>
  <c r="P150" i="81"/>
  <c r="L150" i="81"/>
  <c r="H150" i="81"/>
  <c r="L150" i="80" s="1"/>
  <c r="AB148" i="81"/>
  <c r="X148" i="81"/>
  <c r="T148" i="81"/>
  <c r="P148" i="81"/>
  <c r="L148" i="81"/>
  <c r="H148" i="81"/>
  <c r="L148" i="80" s="1"/>
  <c r="AB146" i="81"/>
  <c r="X146" i="81"/>
  <c r="T146" i="81"/>
  <c r="P146" i="81"/>
  <c r="L146" i="81"/>
  <c r="H146" i="81"/>
  <c r="L146" i="80" s="1"/>
  <c r="AB144" i="81"/>
  <c r="X144" i="81"/>
  <c r="T144" i="81"/>
  <c r="P144" i="81"/>
  <c r="L144" i="81"/>
  <c r="H144" i="81"/>
  <c r="L144" i="80" s="1"/>
  <c r="AB142" i="81"/>
  <c r="X142" i="81"/>
  <c r="T142" i="81"/>
  <c r="P142" i="81"/>
  <c r="L142" i="81"/>
  <c r="H142" i="81"/>
  <c r="L142" i="80" s="1"/>
  <c r="AB140" i="81"/>
  <c r="X140" i="81"/>
  <c r="T140" i="81"/>
  <c r="P140" i="81"/>
  <c r="L140" i="81"/>
  <c r="H140" i="81"/>
  <c r="L140" i="80" s="1"/>
  <c r="AB138" i="81"/>
  <c r="X138" i="81"/>
  <c r="T138" i="81"/>
  <c r="P138" i="81"/>
  <c r="L138" i="81"/>
  <c r="H138" i="81"/>
  <c r="L138" i="80" s="1"/>
  <c r="AB136" i="81"/>
  <c r="X136" i="81"/>
  <c r="T136" i="81"/>
  <c r="P136" i="81"/>
  <c r="L136" i="81"/>
  <c r="H136" i="81"/>
  <c r="L136" i="80" s="1"/>
  <c r="AB134" i="81"/>
  <c r="X134" i="81"/>
  <c r="T134" i="81"/>
  <c r="P134" i="81"/>
  <c r="L134" i="81"/>
  <c r="H134" i="81"/>
  <c r="L134" i="80" s="1"/>
  <c r="AB128" i="81"/>
  <c r="X128" i="81"/>
  <c r="T128" i="81"/>
  <c r="P128" i="81"/>
  <c r="L128" i="81"/>
  <c r="H128" i="81"/>
  <c r="L128" i="80" s="1"/>
  <c r="AB126" i="81"/>
  <c r="X126" i="81"/>
  <c r="T126" i="81"/>
  <c r="P126" i="81"/>
  <c r="L126" i="81"/>
  <c r="H126" i="81"/>
  <c r="L126" i="80" s="1"/>
  <c r="AB124" i="81"/>
  <c r="X124" i="81"/>
  <c r="T124" i="81"/>
  <c r="P124" i="81"/>
  <c r="L124" i="81"/>
  <c r="H124" i="81"/>
  <c r="L124" i="80" s="1"/>
  <c r="AB122" i="81"/>
  <c r="X122" i="81"/>
  <c r="T122" i="81"/>
  <c r="P122" i="81"/>
  <c r="L122" i="81"/>
  <c r="H122" i="81"/>
  <c r="L122" i="80" s="1"/>
  <c r="AB120" i="81"/>
  <c r="X120" i="81"/>
  <c r="T120" i="81"/>
  <c r="P120" i="81"/>
  <c r="L120" i="81"/>
  <c r="H120" i="81"/>
  <c r="L120" i="80" s="1"/>
  <c r="AB118" i="81"/>
  <c r="X118" i="81"/>
  <c r="T118" i="81"/>
  <c r="P118" i="81"/>
  <c r="L118" i="81"/>
  <c r="H118" i="81"/>
  <c r="L118" i="80" s="1"/>
  <c r="AB116" i="81"/>
  <c r="X116" i="81"/>
  <c r="T116" i="81"/>
  <c r="P116" i="81"/>
  <c r="L116" i="81"/>
  <c r="H116" i="81"/>
  <c r="L116" i="80" s="1"/>
  <c r="AB114" i="81"/>
  <c r="X114" i="81"/>
  <c r="T114" i="81"/>
  <c r="P114" i="81"/>
  <c r="L114" i="81"/>
  <c r="H114" i="81"/>
  <c r="L114" i="80" s="1"/>
  <c r="AB112" i="81"/>
  <c r="X112" i="81"/>
  <c r="T112" i="81"/>
  <c r="P112" i="81"/>
  <c r="L112" i="81"/>
  <c r="H112" i="81"/>
  <c r="L112" i="80" s="1"/>
  <c r="AB110" i="81"/>
  <c r="X110" i="81"/>
  <c r="T110" i="81"/>
  <c r="P110" i="81"/>
  <c r="L110" i="81"/>
  <c r="H110" i="81"/>
  <c r="L110" i="80" s="1"/>
  <c r="AB108" i="81"/>
  <c r="X108" i="81"/>
  <c r="T108" i="81"/>
  <c r="P108" i="81"/>
  <c r="L108" i="81"/>
  <c r="H108" i="81"/>
  <c r="L108" i="80" s="1"/>
  <c r="AB106" i="81"/>
  <c r="X106" i="81"/>
  <c r="T106" i="81"/>
  <c r="P106" i="81"/>
  <c r="L106" i="81"/>
  <c r="H106" i="81"/>
  <c r="L106" i="80" s="1"/>
  <c r="AB104" i="81"/>
  <c r="X104" i="81"/>
  <c r="T104" i="81"/>
  <c r="P104" i="81"/>
  <c r="L104" i="81"/>
  <c r="H104" i="81"/>
  <c r="L104" i="80" s="1"/>
  <c r="AB102" i="81"/>
  <c r="X102" i="81"/>
  <c r="T102" i="81"/>
  <c r="P102" i="81"/>
  <c r="L102" i="81"/>
  <c r="H102" i="81"/>
  <c r="L102" i="80" s="1"/>
  <c r="AB100" i="81"/>
  <c r="X100" i="81"/>
  <c r="T100" i="81"/>
  <c r="P100" i="81"/>
  <c r="L100" i="81"/>
  <c r="H100" i="81"/>
  <c r="L100" i="80" s="1"/>
  <c r="AB98" i="81"/>
  <c r="X98" i="81"/>
  <c r="T98" i="81"/>
  <c r="P98" i="81"/>
  <c r="L98" i="81"/>
  <c r="H98" i="81"/>
  <c r="L98" i="80" s="1"/>
  <c r="AB96" i="81"/>
  <c r="X96" i="81"/>
  <c r="T96" i="81"/>
  <c r="P96" i="81"/>
  <c r="L96" i="81"/>
  <c r="H96" i="81"/>
  <c r="L96" i="80" s="1"/>
  <c r="AB94" i="81"/>
  <c r="X94" i="81"/>
  <c r="T94" i="81"/>
  <c r="P94" i="81"/>
  <c r="L94" i="81"/>
  <c r="H94" i="81"/>
  <c r="L94" i="80" s="1"/>
  <c r="AB92" i="81"/>
  <c r="X92" i="81"/>
  <c r="T92" i="81"/>
  <c r="P92" i="81"/>
  <c r="L92" i="81"/>
  <c r="H92" i="81"/>
  <c r="L92" i="80" s="1"/>
  <c r="AB90" i="81"/>
  <c r="X90" i="81"/>
  <c r="T90" i="81"/>
  <c r="P90" i="81"/>
  <c r="L90" i="81"/>
  <c r="H90" i="81"/>
  <c r="L90" i="80" s="1"/>
  <c r="AB88" i="81"/>
  <c r="X88" i="81"/>
  <c r="T88" i="81"/>
  <c r="P88" i="81"/>
  <c r="L88" i="81"/>
  <c r="H88" i="81"/>
  <c r="L88" i="80" s="1"/>
  <c r="AB84" i="81"/>
  <c r="X84" i="81"/>
  <c r="T84" i="81"/>
  <c r="P84" i="81"/>
  <c r="L84" i="81"/>
  <c r="H84" i="81"/>
  <c r="L84" i="80" s="1"/>
  <c r="AB82" i="81"/>
  <c r="X82" i="81"/>
  <c r="T82" i="81"/>
  <c r="P82" i="81"/>
  <c r="L82" i="81"/>
  <c r="H82" i="81"/>
  <c r="L82" i="80" s="1"/>
  <c r="AB80" i="81"/>
  <c r="X80" i="81"/>
  <c r="T80" i="81"/>
  <c r="P80" i="81"/>
  <c r="L80" i="81"/>
  <c r="H80" i="81"/>
  <c r="L80" i="80" s="1"/>
  <c r="AB78" i="81"/>
  <c r="X78" i="81"/>
  <c r="T78" i="81"/>
  <c r="P78" i="81"/>
  <c r="L78" i="81"/>
  <c r="H78" i="81"/>
  <c r="L78" i="80" s="1"/>
  <c r="AB76" i="81"/>
  <c r="X76" i="81"/>
  <c r="T76" i="81"/>
  <c r="P76" i="81"/>
  <c r="L76" i="81"/>
  <c r="H76" i="81"/>
  <c r="L76" i="80" s="1"/>
  <c r="AB74" i="81"/>
  <c r="X74" i="81"/>
  <c r="T74" i="81"/>
  <c r="P74" i="81"/>
  <c r="L74" i="81"/>
  <c r="H74" i="81"/>
  <c r="L74" i="80" s="1"/>
  <c r="AB72" i="81"/>
  <c r="X72" i="81"/>
  <c r="T72" i="81"/>
  <c r="P72" i="81"/>
  <c r="L72" i="81"/>
  <c r="H72" i="81"/>
  <c r="L72" i="80" s="1"/>
  <c r="AB70" i="81"/>
  <c r="X70" i="81"/>
  <c r="T70" i="81"/>
  <c r="P70" i="81"/>
  <c r="L70" i="81"/>
  <c r="H70" i="81"/>
  <c r="L70" i="80" s="1"/>
  <c r="AB68" i="81"/>
  <c r="X68" i="81"/>
  <c r="T68" i="81"/>
  <c r="P68" i="81"/>
  <c r="L68" i="81"/>
  <c r="H68" i="81"/>
  <c r="L68" i="80" s="1"/>
  <c r="AB66" i="81"/>
  <c r="X66" i="81"/>
  <c r="T66" i="81"/>
  <c r="P66" i="81"/>
  <c r="L66" i="81"/>
  <c r="H66" i="81"/>
  <c r="L66" i="80" s="1"/>
  <c r="AB64" i="81"/>
  <c r="X64" i="81"/>
  <c r="T64" i="81"/>
  <c r="P64" i="81"/>
  <c r="L64" i="81"/>
  <c r="H64" i="81"/>
  <c r="L64" i="80" s="1"/>
  <c r="AB62" i="81"/>
  <c r="X62" i="81"/>
  <c r="T62" i="81"/>
  <c r="P62" i="81"/>
  <c r="L62" i="81"/>
  <c r="H62" i="81"/>
  <c r="L62" i="80" s="1"/>
  <c r="AB58" i="81"/>
  <c r="X58" i="81"/>
  <c r="T58" i="81"/>
  <c r="P58" i="81"/>
  <c r="L58" i="81"/>
  <c r="H58" i="81"/>
  <c r="L58" i="80" s="1"/>
  <c r="AB56" i="81"/>
  <c r="X56" i="81"/>
  <c r="T56" i="81"/>
  <c r="P56" i="81"/>
  <c r="L56" i="81"/>
  <c r="H56" i="81"/>
  <c r="L56" i="80" s="1"/>
  <c r="AB54" i="81"/>
  <c r="X54" i="81"/>
  <c r="T54" i="81"/>
  <c r="P54" i="81"/>
  <c r="L54" i="81"/>
  <c r="H54" i="81"/>
  <c r="L54" i="80" s="1"/>
  <c r="AB52" i="81"/>
  <c r="X52" i="81"/>
  <c r="T52" i="81"/>
  <c r="P52" i="81"/>
  <c r="L52" i="81"/>
  <c r="H52" i="81"/>
  <c r="L52" i="80" s="1"/>
  <c r="AB50" i="81"/>
  <c r="X50" i="81"/>
  <c r="T50" i="81"/>
  <c r="P50" i="81"/>
  <c r="L50" i="81"/>
  <c r="H50" i="81"/>
  <c r="L50" i="80" s="1"/>
  <c r="AB48" i="81"/>
  <c r="X48" i="81"/>
  <c r="T48" i="81"/>
  <c r="P48" i="81"/>
  <c r="L48" i="81"/>
  <c r="H48" i="81"/>
  <c r="L48" i="80" s="1"/>
  <c r="AB46" i="81"/>
  <c r="X46" i="81"/>
  <c r="T46" i="81"/>
  <c r="P46" i="81"/>
  <c r="L46" i="81"/>
  <c r="H46" i="81"/>
  <c r="L46" i="80" s="1"/>
  <c r="AB44" i="81"/>
  <c r="X44" i="81"/>
  <c r="T44" i="81"/>
  <c r="P44" i="81"/>
  <c r="L44" i="81"/>
  <c r="H44" i="81"/>
  <c r="L44" i="80" s="1"/>
  <c r="AB42" i="81"/>
  <c r="X42" i="81"/>
  <c r="T42" i="81"/>
  <c r="P42" i="81"/>
  <c r="L42" i="81"/>
  <c r="H42" i="81"/>
  <c r="L42" i="80" s="1"/>
  <c r="AB40" i="81"/>
  <c r="X40" i="81"/>
  <c r="T40" i="81"/>
  <c r="P40" i="81"/>
  <c r="L40" i="81"/>
  <c r="H40" i="81"/>
  <c r="L40" i="80" s="1"/>
  <c r="AB38" i="81"/>
  <c r="X38" i="81"/>
  <c r="T38" i="81"/>
  <c r="P38" i="81"/>
  <c r="L38" i="81"/>
  <c r="H38" i="81"/>
  <c r="L38" i="80" s="1"/>
  <c r="AB36" i="81"/>
  <c r="X36" i="81"/>
  <c r="T36" i="81"/>
  <c r="P36" i="81"/>
  <c r="L36" i="81"/>
  <c r="H36" i="81"/>
  <c r="L36" i="80" s="1"/>
  <c r="AB32" i="81"/>
  <c r="X32" i="81"/>
  <c r="T32" i="81"/>
  <c r="P32" i="81"/>
  <c r="L32" i="81"/>
  <c r="H32" i="81"/>
  <c r="L32" i="80" s="1"/>
  <c r="AB30" i="81"/>
  <c r="X30" i="81"/>
  <c r="T30" i="81"/>
  <c r="P30" i="81"/>
  <c r="L30" i="81"/>
  <c r="H30" i="81"/>
  <c r="L30" i="80" s="1"/>
  <c r="AB28" i="81"/>
  <c r="X28" i="81"/>
  <c r="T28" i="81"/>
  <c r="P28" i="81"/>
  <c r="L28" i="81"/>
  <c r="H28" i="81"/>
  <c r="L28" i="80" s="1"/>
  <c r="AB26" i="81"/>
  <c r="X26" i="81"/>
  <c r="T26" i="81"/>
  <c r="P26" i="81"/>
  <c r="L26" i="81"/>
  <c r="H26" i="81"/>
  <c r="L26" i="80" s="1"/>
  <c r="AB24" i="81"/>
  <c r="X24" i="81"/>
  <c r="T24" i="81"/>
  <c r="P24" i="81"/>
  <c r="L24" i="81"/>
  <c r="H24" i="81"/>
  <c r="L24" i="80" s="1"/>
  <c r="AB22" i="81"/>
  <c r="X22" i="81"/>
  <c r="T22" i="81"/>
  <c r="P22" i="81"/>
  <c r="L22" i="81"/>
  <c r="H22" i="81"/>
  <c r="L22" i="80" s="1"/>
  <c r="AB20" i="81"/>
  <c r="X20" i="81"/>
  <c r="T20" i="81"/>
  <c r="P20" i="81"/>
  <c r="L20" i="81"/>
  <c r="H20" i="81"/>
  <c r="L20" i="80" s="1"/>
  <c r="AB18" i="81"/>
  <c r="X18" i="81"/>
  <c r="T18" i="81"/>
  <c r="P18" i="81"/>
  <c r="L18" i="81"/>
  <c r="H18" i="81"/>
  <c r="L18" i="80" s="1"/>
  <c r="AB16" i="81"/>
  <c r="X16" i="81"/>
  <c r="T16" i="81"/>
  <c r="P16" i="81"/>
  <c r="L16" i="81"/>
  <c r="H16" i="81"/>
  <c r="L16" i="80" s="1"/>
  <c r="AB14" i="81"/>
  <c r="X14" i="81"/>
  <c r="T14" i="81"/>
  <c r="P14" i="81"/>
  <c r="L14" i="81"/>
  <c r="H14" i="81"/>
  <c r="L14" i="80" s="1"/>
  <c r="AB12" i="81"/>
  <c r="X12" i="81"/>
  <c r="T12" i="81"/>
  <c r="P12" i="81"/>
  <c r="L12" i="81"/>
  <c r="H12" i="81"/>
  <c r="L12" i="80" s="1"/>
  <c r="H10" i="81"/>
  <c r="L10" i="80" s="1"/>
  <c r="AB516" i="30"/>
  <c r="AB508" i="30"/>
  <c r="AB306" i="30"/>
  <c r="AB298" i="30"/>
  <c r="AB124" i="30"/>
  <c r="AB116" i="30"/>
  <c r="AB108" i="30"/>
  <c r="AB100" i="30"/>
  <c r="AB92" i="30"/>
  <c r="L30" i="30"/>
  <c r="L22" i="30"/>
  <c r="L14" i="30"/>
  <c r="AB522" i="30"/>
  <c r="AB520" i="30"/>
  <c r="AB518" i="30"/>
  <c r="AB514" i="30"/>
  <c r="AB512" i="30"/>
  <c r="AB510" i="30"/>
  <c r="AB504" i="30"/>
  <c r="AB502" i="30"/>
  <c r="AB500" i="30"/>
  <c r="AB312" i="30"/>
  <c r="P312" i="30"/>
  <c r="AB310" i="30"/>
  <c r="P310" i="30"/>
  <c r="AB308" i="30"/>
  <c r="P308" i="30"/>
  <c r="AB304" i="30"/>
  <c r="P304" i="30"/>
  <c r="AB302" i="30"/>
  <c r="P302" i="30"/>
  <c r="AB300" i="30"/>
  <c r="P300" i="30"/>
  <c r="AB260" i="30"/>
  <c r="L260" i="30"/>
  <c r="AB258" i="30"/>
  <c r="L258" i="30"/>
  <c r="AB254" i="30"/>
  <c r="AB252" i="30"/>
  <c r="AB250" i="30"/>
  <c r="AB248" i="30"/>
  <c r="AB246" i="30"/>
  <c r="AB244" i="30"/>
  <c r="AB242" i="30"/>
  <c r="AB240" i="30"/>
  <c r="AB238" i="30"/>
  <c r="AB236" i="30"/>
  <c r="AB234" i="30"/>
  <c r="AB232" i="30"/>
  <c r="AB230" i="30"/>
  <c r="AB228" i="30"/>
  <c r="AB226" i="30"/>
  <c r="AB224" i="30"/>
  <c r="AB222" i="30"/>
  <c r="AB128" i="30"/>
  <c r="AB126" i="30"/>
  <c r="AB122" i="30"/>
  <c r="AB120" i="30"/>
  <c r="AB118" i="30"/>
  <c r="AB114" i="30"/>
  <c r="AB112" i="30"/>
  <c r="AB110" i="30"/>
  <c r="AB106" i="30"/>
  <c r="AB104" i="30"/>
  <c r="AB102" i="30"/>
  <c r="AB98" i="30"/>
  <c r="AB96" i="30"/>
  <c r="AB94" i="30"/>
  <c r="AB90" i="30"/>
  <c r="AB88" i="30"/>
  <c r="L32" i="30"/>
  <c r="L28" i="30"/>
  <c r="L26" i="30"/>
  <c r="L24" i="30"/>
  <c r="L20" i="30"/>
  <c r="L18" i="30"/>
  <c r="L16" i="30"/>
  <c r="L12" i="30"/>
  <c r="L10" i="30"/>
  <c r="C59" i="78"/>
  <c r="P59" i="78" s="1"/>
  <c r="C57" i="78"/>
  <c r="AB57" i="78" s="1"/>
  <c r="C55" i="78"/>
  <c r="P55" i="78" s="1"/>
  <c r="C53" i="78"/>
  <c r="C51" i="78"/>
  <c r="X51" i="78" s="1"/>
  <c r="C49" i="78"/>
  <c r="X49" i="78" s="1"/>
  <c r="C47" i="78"/>
  <c r="X47" i="78" s="1"/>
  <c r="C45" i="78"/>
  <c r="T45" i="78" s="1"/>
  <c r="C43" i="78"/>
  <c r="P43" i="78" s="1"/>
  <c r="C39" i="78"/>
  <c r="P39" i="78" s="1"/>
  <c r="C37" i="78"/>
  <c r="P37" i="78" s="1"/>
  <c r="C35" i="78"/>
  <c r="T35" i="78" s="1"/>
  <c r="C33" i="78"/>
  <c r="X33" i="78" s="1"/>
  <c r="C31" i="78"/>
  <c r="AB31" i="78" s="1"/>
  <c r="C29" i="78"/>
  <c r="X29" i="78" s="1"/>
  <c r="C27" i="78"/>
  <c r="T27" i="78" s="1"/>
  <c r="C25" i="78"/>
  <c r="X25" i="78" s="1"/>
  <c r="C23" i="78"/>
  <c r="P23" i="78" s="1"/>
  <c r="C19" i="78"/>
  <c r="X19" i="78" s="1"/>
  <c r="C17" i="78"/>
  <c r="T17" i="78" s="1"/>
  <c r="C15" i="78"/>
  <c r="X15" i="78" s="1"/>
  <c r="C13" i="78"/>
  <c r="X13" i="78" s="1"/>
  <c r="C11" i="78"/>
  <c r="C9" i="78"/>
  <c r="T9" i="78" s="1"/>
  <c r="T53" i="78"/>
  <c r="C59" i="29"/>
  <c r="P59" i="29" s="1"/>
  <c r="C57" i="29"/>
  <c r="C55" i="29"/>
  <c r="P55" i="29" s="1"/>
  <c r="C53" i="29"/>
  <c r="P53" i="29" s="1"/>
  <c r="C51" i="29"/>
  <c r="P51" i="29" s="1"/>
  <c r="C49" i="29"/>
  <c r="C47" i="29"/>
  <c r="P47" i="29" s="1"/>
  <c r="C45" i="29"/>
  <c r="C43" i="29"/>
  <c r="C39" i="29"/>
  <c r="C37" i="29"/>
  <c r="AB37" i="29" s="1"/>
  <c r="C35" i="29"/>
  <c r="AB35" i="29" s="1"/>
  <c r="C33" i="29"/>
  <c r="AB33" i="29" s="1"/>
  <c r="C31" i="29"/>
  <c r="C29" i="29"/>
  <c r="P29" i="29" s="1"/>
  <c r="C27" i="29"/>
  <c r="AB27" i="29" s="1"/>
  <c r="C25" i="29"/>
  <c r="AB25" i="29" s="1"/>
  <c r="C23" i="29"/>
  <c r="C19" i="29"/>
  <c r="P19" i="29" s="1"/>
  <c r="C17" i="29"/>
  <c r="C15" i="29"/>
  <c r="AB15" i="29" s="1"/>
  <c r="C13" i="29"/>
  <c r="C11" i="29"/>
  <c r="P11" i="29" s="1"/>
  <c r="C9" i="29"/>
  <c r="P9" i="29" s="1"/>
  <c r="T59" i="78"/>
  <c r="P57" i="78"/>
  <c r="AB55" i="78"/>
  <c r="T55" i="78"/>
  <c r="L55" i="78"/>
  <c r="L51" i="78"/>
  <c r="AB49" i="78"/>
  <c r="L49" i="78"/>
  <c r="AB47" i="78"/>
  <c r="T47" i="78"/>
  <c r="L47" i="78"/>
  <c r="T39" i="78"/>
  <c r="AB37" i="78"/>
  <c r="T37" i="78"/>
  <c r="L37" i="78"/>
  <c r="AB33" i="78"/>
  <c r="L33" i="78"/>
  <c r="P31" i="78"/>
  <c r="AB29" i="78"/>
  <c r="T29" i="78"/>
  <c r="L29" i="78"/>
  <c r="X27" i="78"/>
  <c r="H27" i="78"/>
  <c r="L27" i="79" s="1"/>
  <c r="AB25" i="78"/>
  <c r="X23" i="78"/>
  <c r="T23" i="78"/>
  <c r="H23" i="78"/>
  <c r="L23" i="79" s="1"/>
  <c r="AB19" i="78"/>
  <c r="T19" i="78"/>
  <c r="P19" i="78"/>
  <c r="L19" i="78"/>
  <c r="X17" i="78"/>
  <c r="H17" i="78"/>
  <c r="L17" i="79" s="1"/>
  <c r="AB13" i="78"/>
  <c r="P13" i="78"/>
  <c r="L13" i="78"/>
  <c r="AB11" i="78"/>
  <c r="X11" i="78"/>
  <c r="T11" i="78"/>
  <c r="P11" i="78"/>
  <c r="L11" i="78"/>
  <c r="H11" i="78"/>
  <c r="L11" i="79" s="1"/>
  <c r="AB57" i="29"/>
  <c r="AB55" i="29"/>
  <c r="AB53" i="29"/>
  <c r="AB51" i="29"/>
  <c r="AB49" i="29"/>
  <c r="AB47" i="29"/>
  <c r="AB45" i="29"/>
  <c r="AB43" i="29"/>
  <c r="AB39" i="29"/>
  <c r="AB31" i="29"/>
  <c r="AB23" i="29"/>
  <c r="AB17" i="29"/>
  <c r="AB13" i="29"/>
  <c r="AB9" i="29"/>
  <c r="P57" i="29"/>
  <c r="P49" i="29"/>
  <c r="P45" i="29"/>
  <c r="P43" i="29"/>
  <c r="P39" i="29"/>
  <c r="P33" i="29"/>
  <c r="P31" i="29"/>
  <c r="P23" i="29"/>
  <c r="P17" i="29"/>
  <c r="P13" i="29"/>
  <c r="L762" i="73"/>
  <c r="L759" i="73"/>
  <c r="L757" i="73"/>
  <c r="L755" i="73"/>
  <c r="L753" i="73"/>
  <c r="L751" i="73"/>
  <c r="L749" i="73"/>
  <c r="L747" i="73"/>
  <c r="L745" i="73"/>
  <c r="L743" i="73"/>
  <c r="L741" i="73"/>
  <c r="L739" i="73"/>
  <c r="L737" i="73"/>
  <c r="L733" i="73"/>
  <c r="L731" i="73"/>
  <c r="L729" i="73"/>
  <c r="L727" i="73"/>
  <c r="L725" i="73"/>
  <c r="L723" i="73"/>
  <c r="L721" i="73"/>
  <c r="L719" i="73"/>
  <c r="L715" i="73"/>
  <c r="L713" i="73"/>
  <c r="L711" i="73"/>
  <c r="L709" i="73"/>
  <c r="L704" i="73"/>
  <c r="L699" i="73"/>
  <c r="L697" i="73"/>
  <c r="L695" i="73"/>
  <c r="L693" i="73"/>
  <c r="L691" i="73"/>
  <c r="L689" i="73"/>
  <c r="L687" i="73"/>
  <c r="L685" i="73"/>
  <c r="L683" i="73"/>
  <c r="L677" i="73"/>
  <c r="L675" i="73"/>
  <c r="L673" i="73"/>
  <c r="L669" i="73"/>
  <c r="L667" i="73"/>
  <c r="L665" i="73"/>
  <c r="L663" i="73"/>
  <c r="L659" i="73"/>
  <c r="L657" i="73"/>
  <c r="L653" i="73"/>
  <c r="L651" i="73"/>
  <c r="L647" i="73"/>
  <c r="L643" i="73"/>
  <c r="L641" i="73"/>
  <c r="L639" i="73"/>
  <c r="L637" i="73"/>
  <c r="L635" i="73"/>
  <c r="L633" i="73"/>
  <c r="L631" i="73"/>
  <c r="L629" i="73"/>
  <c r="L627" i="73"/>
  <c r="L625" i="73"/>
  <c r="L621" i="73"/>
  <c r="L619" i="73"/>
  <c r="L613" i="73"/>
  <c r="L611" i="73"/>
  <c r="L609" i="73"/>
  <c r="L605" i="73"/>
  <c r="L603" i="73"/>
  <c r="L601" i="73"/>
  <c r="L597" i="73"/>
  <c r="L595" i="73"/>
  <c r="L593" i="73"/>
  <c r="L591" i="73"/>
  <c r="L589" i="73"/>
  <c r="L587" i="73"/>
  <c r="L585" i="73"/>
  <c r="L581" i="73"/>
  <c r="L579" i="73"/>
  <c r="L577" i="73"/>
  <c r="L575" i="73"/>
  <c r="L573" i="73"/>
  <c r="L571" i="73"/>
  <c r="L569" i="73"/>
  <c r="L567" i="73"/>
  <c r="L565" i="73"/>
  <c r="L563" i="73"/>
  <c r="L561" i="73"/>
  <c r="L557" i="73"/>
  <c r="L555" i="73"/>
  <c r="L553" i="73"/>
  <c r="L551" i="73"/>
  <c r="L549" i="73"/>
  <c r="L547" i="73"/>
  <c r="L545" i="73"/>
  <c r="L543" i="73"/>
  <c r="L541" i="73"/>
  <c r="L535" i="73"/>
  <c r="L533" i="73"/>
  <c r="L531" i="73"/>
  <c r="L529" i="73"/>
  <c r="L527" i="73"/>
  <c r="L525" i="73"/>
  <c r="L523" i="73"/>
  <c r="L521" i="73"/>
  <c r="L519" i="73"/>
  <c r="L517" i="73"/>
  <c r="L513" i="73"/>
  <c r="L511" i="73"/>
  <c r="L509" i="73"/>
  <c r="L507" i="73"/>
  <c r="L505" i="73"/>
  <c r="L503" i="73"/>
  <c r="L501" i="73"/>
  <c r="L499" i="73"/>
  <c r="L496" i="73"/>
  <c r="L495" i="73"/>
  <c r="L494" i="73"/>
  <c r="L493" i="73"/>
  <c r="L492" i="73"/>
  <c r="L491" i="73"/>
  <c r="L490" i="73"/>
  <c r="L489" i="73"/>
  <c r="L488" i="73"/>
  <c r="L487" i="73"/>
  <c r="L486" i="73"/>
  <c r="L485" i="73"/>
  <c r="L484" i="73"/>
  <c r="L483" i="73"/>
  <c r="L482" i="73"/>
  <c r="L481" i="73"/>
  <c r="L480" i="73"/>
  <c r="L479" i="73"/>
  <c r="L478" i="73"/>
  <c r="L477" i="73"/>
  <c r="L476" i="73"/>
  <c r="L475" i="73"/>
  <c r="L474" i="73"/>
  <c r="L473" i="73"/>
  <c r="L472" i="73"/>
  <c r="L471" i="73"/>
  <c r="L470" i="73"/>
  <c r="L469" i="73"/>
  <c r="L468" i="73"/>
  <c r="L467" i="73"/>
  <c r="L466" i="73"/>
  <c r="L465" i="73"/>
  <c r="L464" i="73"/>
  <c r="L463" i="73"/>
  <c r="L462" i="73"/>
  <c r="L461" i="73"/>
  <c r="L460" i="73"/>
  <c r="L459" i="73"/>
  <c r="L458" i="73"/>
  <c r="L457" i="73"/>
  <c r="L456" i="73"/>
  <c r="L455" i="73"/>
  <c r="L454" i="73"/>
  <c r="L453" i="73"/>
  <c r="L452" i="73"/>
  <c r="L451" i="73"/>
  <c r="L450" i="73"/>
  <c r="L449" i="73"/>
  <c r="L448" i="73"/>
  <c r="L447" i="73"/>
  <c r="L446" i="73"/>
  <c r="L445" i="73"/>
  <c r="L444" i="73"/>
  <c r="L443" i="73"/>
  <c r="L442" i="73"/>
  <c r="L441" i="73"/>
  <c r="L440" i="73"/>
  <c r="L439" i="73"/>
  <c r="L438" i="73"/>
  <c r="L437" i="73"/>
  <c r="L436" i="73"/>
  <c r="L435" i="73"/>
  <c r="L434" i="73"/>
  <c r="L433" i="73"/>
  <c r="L432" i="73"/>
  <c r="L431" i="73"/>
  <c r="L430" i="73"/>
  <c r="L429" i="73"/>
  <c r="L428" i="73"/>
  <c r="L427" i="73"/>
  <c r="L426" i="73"/>
  <c r="L425" i="73"/>
  <c r="L424" i="73"/>
  <c r="L423" i="73"/>
  <c r="L422" i="73"/>
  <c r="L421" i="73"/>
  <c r="L420" i="73"/>
  <c r="L419" i="73"/>
  <c r="L417" i="73"/>
  <c r="L415" i="73"/>
  <c r="L413" i="73"/>
  <c r="L409" i="73"/>
  <c r="L407" i="73"/>
  <c r="L405" i="73"/>
  <c r="L401" i="73"/>
  <c r="L399" i="73"/>
  <c r="L397" i="73"/>
  <c r="L393" i="73"/>
  <c r="L391" i="73"/>
  <c r="L389" i="73"/>
  <c r="L387" i="73"/>
  <c r="L383" i="73"/>
  <c r="L381" i="73"/>
  <c r="L377" i="73"/>
  <c r="L375" i="73"/>
  <c r="L371" i="73"/>
  <c r="L367" i="73"/>
  <c r="L365" i="73"/>
  <c r="L359" i="73"/>
  <c r="L357" i="73"/>
  <c r="L355" i="73"/>
  <c r="L353" i="73"/>
  <c r="L351" i="73"/>
  <c r="L349" i="73"/>
  <c r="L347" i="73"/>
  <c r="L345" i="73"/>
  <c r="L343" i="73"/>
  <c r="L341" i="73"/>
  <c r="L339" i="73"/>
  <c r="L337" i="73"/>
  <c r="L335" i="73"/>
  <c r="L333" i="73"/>
  <c r="L331" i="73"/>
  <c r="L329" i="73"/>
  <c r="L327" i="73"/>
  <c r="L325" i="73"/>
  <c r="L323" i="73"/>
  <c r="L319" i="73"/>
  <c r="L317" i="73"/>
  <c r="L315" i="73"/>
  <c r="L313" i="73"/>
  <c r="L311" i="73"/>
  <c r="L309" i="73"/>
  <c r="L307" i="73"/>
  <c r="L305" i="73"/>
  <c r="L303" i="73"/>
  <c r="L297" i="73"/>
  <c r="L295" i="73"/>
  <c r="L293" i="73"/>
  <c r="L291" i="73"/>
  <c r="L289" i="73"/>
  <c r="L287" i="73"/>
  <c r="L285" i="73"/>
  <c r="L283" i="73"/>
  <c r="L281" i="73"/>
  <c r="L279" i="73"/>
  <c r="L277" i="73"/>
  <c r="L275" i="73"/>
  <c r="L271" i="73"/>
  <c r="L269" i="73"/>
  <c r="L267" i="73"/>
  <c r="L265" i="73"/>
  <c r="L263" i="73"/>
  <c r="L261" i="73"/>
  <c r="L259" i="73"/>
  <c r="L257" i="73"/>
  <c r="L253" i="73"/>
  <c r="L251" i="73"/>
  <c r="L249" i="73"/>
  <c r="L247" i="73"/>
  <c r="L245" i="73"/>
  <c r="L243" i="73"/>
  <c r="L241" i="73"/>
  <c r="L239" i="73"/>
  <c r="L237" i="73"/>
  <c r="L235" i="73"/>
  <c r="L233" i="73"/>
  <c r="L231" i="73"/>
  <c r="L227" i="73"/>
  <c r="L225" i="73"/>
  <c r="L223" i="73"/>
  <c r="L221" i="73"/>
  <c r="L219" i="73"/>
  <c r="L217" i="73"/>
  <c r="L215" i="73"/>
  <c r="L213" i="73"/>
  <c r="L211" i="73"/>
  <c r="L209" i="73"/>
  <c r="L207" i="73"/>
  <c r="L203" i="73"/>
  <c r="L201" i="73"/>
  <c r="L199" i="73"/>
  <c r="L197" i="73"/>
  <c r="L193" i="73"/>
  <c r="L191" i="73"/>
  <c r="L189" i="73"/>
  <c r="L187" i="73"/>
  <c r="L185" i="73"/>
  <c r="L183" i="73"/>
  <c r="L179" i="73"/>
  <c r="L177" i="73"/>
  <c r="L175" i="73"/>
  <c r="L173" i="73"/>
  <c r="L171" i="73"/>
  <c r="L169" i="73"/>
  <c r="L167" i="73"/>
  <c r="L165" i="73"/>
  <c r="L163" i="73"/>
  <c r="L157" i="73"/>
  <c r="L155" i="73"/>
  <c r="L153" i="73"/>
  <c r="L151" i="73"/>
  <c r="L149" i="73"/>
  <c r="L147" i="73"/>
  <c r="L145" i="73"/>
  <c r="L143" i="73"/>
  <c r="L141" i="73"/>
  <c r="L139" i="73"/>
  <c r="L137" i="73"/>
  <c r="L135" i="73"/>
  <c r="L133" i="73"/>
  <c r="L131" i="73"/>
  <c r="L129" i="73"/>
  <c r="L127" i="73"/>
  <c r="L125" i="73"/>
  <c r="L123" i="73"/>
  <c r="L121" i="73"/>
  <c r="L119" i="73"/>
  <c r="L117" i="73"/>
  <c r="L115" i="73"/>
  <c r="L113" i="73"/>
  <c r="L111" i="73"/>
  <c r="L109" i="73"/>
  <c r="L107" i="73"/>
  <c r="L105" i="73"/>
  <c r="L103" i="73"/>
  <c r="L101" i="73"/>
  <c r="L99" i="73"/>
  <c r="L97" i="73"/>
  <c r="L93" i="73"/>
  <c r="L91" i="73"/>
  <c r="L89" i="73"/>
  <c r="L85" i="73"/>
  <c r="L83" i="73"/>
  <c r="L81" i="73"/>
  <c r="L77" i="73"/>
  <c r="L75" i="73"/>
  <c r="L73" i="73"/>
  <c r="L71" i="73"/>
  <c r="L69" i="73"/>
  <c r="L67" i="73"/>
  <c r="L65" i="73"/>
  <c r="L63" i="73"/>
  <c r="L61" i="73"/>
  <c r="L59" i="73"/>
  <c r="L58" i="73"/>
  <c r="L55" i="73"/>
  <c r="L53" i="73"/>
  <c r="L51" i="73"/>
  <c r="L49" i="73"/>
  <c r="L47" i="73"/>
  <c r="L45" i="73"/>
  <c r="L43" i="73"/>
  <c r="L41" i="73"/>
  <c r="L39" i="73"/>
  <c r="L37" i="73"/>
  <c r="L35" i="73"/>
  <c r="L33" i="73"/>
  <c r="L31" i="73"/>
  <c r="L29" i="73"/>
  <c r="L27" i="73"/>
  <c r="L25" i="73"/>
  <c r="L7" i="73"/>
  <c r="H762" i="73"/>
  <c r="H757" i="73"/>
  <c r="H755" i="73"/>
  <c r="H753" i="73"/>
  <c r="H751" i="73"/>
  <c r="H749" i="73"/>
  <c r="H747" i="73"/>
  <c r="H745" i="73"/>
  <c r="H743" i="73"/>
  <c r="H741" i="73"/>
  <c r="H739" i="73"/>
  <c r="H737" i="73"/>
  <c r="H733" i="73"/>
  <c r="H731" i="73"/>
  <c r="H729" i="73"/>
  <c r="H727" i="73"/>
  <c r="H725" i="73"/>
  <c r="H723" i="73"/>
  <c r="H721" i="73"/>
  <c r="H719" i="73"/>
  <c r="H715" i="73"/>
  <c r="H713" i="73"/>
  <c r="H711" i="73"/>
  <c r="H709" i="73"/>
  <c r="H704" i="73"/>
  <c r="H699" i="73"/>
  <c r="H697" i="73"/>
  <c r="H695" i="73"/>
  <c r="H693" i="73"/>
  <c r="H691" i="73"/>
  <c r="H689" i="73"/>
  <c r="H687" i="73"/>
  <c r="H685" i="73"/>
  <c r="H683" i="73"/>
  <c r="H677" i="73"/>
  <c r="H675" i="73"/>
  <c r="H673" i="73"/>
  <c r="H669" i="73"/>
  <c r="H667" i="73"/>
  <c r="H665" i="73"/>
  <c r="H663" i="73"/>
  <c r="H659" i="73"/>
  <c r="H657" i="73"/>
  <c r="H653" i="73"/>
  <c r="H651" i="73"/>
  <c r="H647" i="73"/>
  <c r="H643" i="73"/>
  <c r="H641" i="73"/>
  <c r="H639" i="73"/>
  <c r="H637" i="73"/>
  <c r="H635" i="73"/>
  <c r="H633" i="73"/>
  <c r="H631" i="73"/>
  <c r="H629" i="73"/>
  <c r="H627" i="73"/>
  <c r="H625" i="73"/>
  <c r="H621" i="73"/>
  <c r="H619" i="73"/>
  <c r="H613" i="73"/>
  <c r="H611" i="73"/>
  <c r="H609" i="73"/>
  <c r="H605" i="73"/>
  <c r="H603" i="73"/>
  <c r="H601" i="73"/>
  <c r="H597" i="73"/>
  <c r="H595" i="73"/>
  <c r="H591" i="73"/>
  <c r="H589" i="73"/>
  <c r="H587" i="73"/>
  <c r="H581" i="73"/>
  <c r="H579" i="73"/>
  <c r="H577" i="73"/>
  <c r="H575" i="73"/>
  <c r="H573" i="73"/>
  <c r="H571" i="73"/>
  <c r="H569" i="73"/>
  <c r="H567" i="73"/>
  <c r="H565" i="73"/>
  <c r="H563" i="73"/>
  <c r="H561" i="73"/>
  <c r="H557" i="73"/>
  <c r="H555" i="73"/>
  <c r="H553" i="73"/>
  <c r="H551" i="73"/>
  <c r="H549" i="73"/>
  <c r="H547" i="73"/>
  <c r="H545" i="73"/>
  <c r="H543" i="73"/>
  <c r="H541" i="73"/>
  <c r="H535" i="73"/>
  <c r="H533" i="73"/>
  <c r="H531" i="73"/>
  <c r="H529" i="73"/>
  <c r="H527" i="73"/>
  <c r="H525" i="73"/>
  <c r="H523" i="73"/>
  <c r="H521" i="73"/>
  <c r="H519" i="73"/>
  <c r="H517" i="73"/>
  <c r="H513" i="73"/>
  <c r="H511" i="73"/>
  <c r="H509" i="73"/>
  <c r="H507" i="73"/>
  <c r="H505" i="73"/>
  <c r="H503" i="73"/>
  <c r="H501" i="73"/>
  <c r="H499" i="73"/>
  <c r="H496" i="73"/>
  <c r="H495" i="73"/>
  <c r="H494" i="73"/>
  <c r="H493" i="73"/>
  <c r="H492" i="73"/>
  <c r="H491" i="73"/>
  <c r="H490" i="73"/>
  <c r="H489" i="73"/>
  <c r="H488" i="73"/>
  <c r="H487" i="73"/>
  <c r="H486" i="73"/>
  <c r="H485" i="73"/>
  <c r="H484" i="73"/>
  <c r="H483" i="73"/>
  <c r="H482" i="73"/>
  <c r="H481" i="73"/>
  <c r="H480" i="73"/>
  <c r="H479" i="73"/>
  <c r="H478" i="73"/>
  <c r="H477" i="73"/>
  <c r="H476" i="73"/>
  <c r="H475" i="73"/>
  <c r="H474" i="73"/>
  <c r="H473" i="73"/>
  <c r="H472" i="73"/>
  <c r="H471" i="73"/>
  <c r="H470" i="73"/>
  <c r="H469" i="73"/>
  <c r="H468" i="73"/>
  <c r="H467" i="73"/>
  <c r="H466" i="73"/>
  <c r="H465" i="73"/>
  <c r="H464" i="73"/>
  <c r="H463" i="73"/>
  <c r="H462" i="73"/>
  <c r="H461" i="73"/>
  <c r="H460" i="73"/>
  <c r="H459" i="73"/>
  <c r="H458" i="73"/>
  <c r="H457" i="73"/>
  <c r="H456" i="73"/>
  <c r="H455" i="73"/>
  <c r="H454" i="73"/>
  <c r="H453" i="73"/>
  <c r="H452" i="73"/>
  <c r="H451" i="73"/>
  <c r="H450" i="73"/>
  <c r="H449" i="73"/>
  <c r="H448" i="73"/>
  <c r="H447" i="73"/>
  <c r="H446" i="73"/>
  <c r="H445" i="73"/>
  <c r="H444" i="73"/>
  <c r="H443" i="73"/>
  <c r="H442" i="73"/>
  <c r="H441" i="73"/>
  <c r="H440" i="73"/>
  <c r="H439" i="73"/>
  <c r="H438" i="73"/>
  <c r="H437" i="73"/>
  <c r="H436" i="73"/>
  <c r="H435" i="73"/>
  <c r="H434" i="73"/>
  <c r="H433" i="73"/>
  <c r="H432" i="73"/>
  <c r="H431" i="73"/>
  <c r="H430" i="73"/>
  <c r="H429" i="73"/>
  <c r="H428" i="73"/>
  <c r="H427" i="73"/>
  <c r="H426" i="73"/>
  <c r="H425" i="73"/>
  <c r="H424" i="73"/>
  <c r="H423" i="73"/>
  <c r="H422" i="73"/>
  <c r="H421" i="73"/>
  <c r="H420" i="73"/>
  <c r="H419" i="73"/>
  <c r="H417" i="73"/>
  <c r="H415" i="73"/>
  <c r="H413" i="73"/>
  <c r="H409" i="73"/>
  <c r="H407" i="73"/>
  <c r="H405" i="73"/>
  <c r="H401" i="73"/>
  <c r="H399" i="73"/>
  <c r="H397" i="73"/>
  <c r="H393" i="73"/>
  <c r="H391" i="73"/>
  <c r="H389" i="73"/>
  <c r="H387" i="73"/>
  <c r="H383" i="73"/>
  <c r="H381" i="73"/>
  <c r="H377" i="73"/>
  <c r="H375" i="73"/>
  <c r="H371" i="73"/>
  <c r="H367" i="73"/>
  <c r="H365" i="73"/>
  <c r="H359" i="73"/>
  <c r="H357" i="73"/>
  <c r="H353" i="73"/>
  <c r="H351" i="73"/>
  <c r="H349" i="73"/>
  <c r="H347" i="73"/>
  <c r="H345" i="73"/>
  <c r="H343" i="73"/>
  <c r="H339" i="73"/>
  <c r="H337" i="73"/>
  <c r="H335" i="73"/>
  <c r="H333" i="73"/>
  <c r="H331" i="73"/>
  <c r="H329" i="73"/>
  <c r="H327" i="73"/>
  <c r="H325" i="73"/>
  <c r="H323" i="73"/>
  <c r="H319" i="73"/>
  <c r="H317" i="73"/>
  <c r="H315" i="73"/>
  <c r="H313" i="73"/>
  <c r="H311" i="73"/>
  <c r="H309" i="73"/>
  <c r="H307" i="73"/>
  <c r="H305" i="73"/>
  <c r="H303" i="73"/>
  <c r="H297" i="73"/>
  <c r="H295" i="73"/>
  <c r="H293" i="73"/>
  <c r="H291" i="73"/>
  <c r="H289" i="73"/>
  <c r="H287" i="73"/>
  <c r="H285" i="73"/>
  <c r="H283" i="73"/>
  <c r="H281" i="73"/>
  <c r="H279" i="73"/>
  <c r="H277" i="73"/>
  <c r="H275" i="73"/>
  <c r="H271" i="73"/>
  <c r="H269" i="73"/>
  <c r="H267" i="73"/>
  <c r="H265" i="73"/>
  <c r="H263" i="73"/>
  <c r="H261" i="73"/>
  <c r="H259" i="73"/>
  <c r="H257" i="73"/>
  <c r="H253" i="73"/>
  <c r="H251" i="73"/>
  <c r="H249" i="73"/>
  <c r="H247" i="73"/>
  <c r="H245" i="73"/>
  <c r="H243" i="73"/>
  <c r="H241" i="73"/>
  <c r="H239" i="73"/>
  <c r="H237" i="73"/>
  <c r="H235" i="73"/>
  <c r="H233" i="73"/>
  <c r="H231" i="73"/>
  <c r="H227" i="73"/>
  <c r="H225" i="73"/>
  <c r="H223" i="73"/>
  <c r="H221" i="73"/>
  <c r="H219" i="73"/>
  <c r="H217" i="73"/>
  <c r="H215" i="73"/>
  <c r="H213" i="73"/>
  <c r="H211" i="73"/>
  <c r="H209" i="73"/>
  <c r="H207" i="73"/>
  <c r="H203" i="73"/>
  <c r="H201" i="73"/>
  <c r="H199" i="73"/>
  <c r="H197" i="73"/>
  <c r="H193" i="73"/>
  <c r="H191" i="73"/>
  <c r="H189" i="73"/>
  <c r="H187" i="73"/>
  <c r="H185" i="73"/>
  <c r="H183" i="73"/>
  <c r="H179" i="73"/>
  <c r="H177" i="73"/>
  <c r="H175" i="73"/>
  <c r="H173" i="73"/>
  <c r="H171" i="73"/>
  <c r="H169" i="73"/>
  <c r="H167" i="73"/>
  <c r="H165" i="73"/>
  <c r="H163" i="73"/>
  <c r="H157" i="73"/>
  <c r="H155" i="73"/>
  <c r="H153" i="73"/>
  <c r="H151" i="73"/>
  <c r="H149" i="73"/>
  <c r="H147" i="73"/>
  <c r="H145" i="73"/>
  <c r="H143" i="73"/>
  <c r="H141" i="73"/>
  <c r="H139" i="73"/>
  <c r="H137" i="73"/>
  <c r="H135" i="73"/>
  <c r="H133" i="73"/>
  <c r="H131" i="73"/>
  <c r="H129" i="73"/>
  <c r="H127" i="73"/>
  <c r="H125" i="73"/>
  <c r="H123" i="73"/>
  <c r="H121" i="73"/>
  <c r="H119" i="73"/>
  <c r="H117" i="73"/>
  <c r="H115" i="73"/>
  <c r="H113" i="73"/>
  <c r="H111" i="73"/>
  <c r="H109" i="73"/>
  <c r="H107" i="73"/>
  <c r="H105" i="73"/>
  <c r="H103" i="73"/>
  <c r="H101" i="73"/>
  <c r="H99" i="73"/>
  <c r="H97" i="73"/>
  <c r="H93" i="73"/>
  <c r="H91" i="73"/>
  <c r="H89" i="73"/>
  <c r="H85" i="73"/>
  <c r="H83" i="73"/>
  <c r="H81" i="73"/>
  <c r="H77" i="73"/>
  <c r="H71" i="73"/>
  <c r="H67" i="73"/>
  <c r="H63" i="73"/>
  <c r="H61" i="73"/>
  <c r="H59" i="73"/>
  <c r="H58" i="73"/>
  <c r="H55" i="73"/>
  <c r="H53" i="73"/>
  <c r="H49" i="73"/>
  <c r="H47" i="73"/>
  <c r="H43" i="73"/>
  <c r="H41" i="73"/>
  <c r="H39" i="73"/>
  <c r="H37" i="73"/>
  <c r="H35" i="73"/>
  <c r="H33" i="73"/>
  <c r="H31" i="73"/>
  <c r="H29" i="73"/>
  <c r="H27" i="73"/>
  <c r="H25" i="73"/>
  <c r="H21" i="73"/>
  <c r="H19" i="73"/>
  <c r="H17" i="73"/>
  <c r="H759" i="73"/>
  <c r="T75" i="77"/>
  <c r="AB69" i="77"/>
  <c r="X69" i="77"/>
  <c r="L69" i="77"/>
  <c r="H69" i="77"/>
  <c r="L69" i="76" s="1"/>
  <c r="T69" i="77"/>
  <c r="AB67" i="77"/>
  <c r="X67" i="77"/>
  <c r="L67" i="77"/>
  <c r="H67" i="77"/>
  <c r="L67" i="76" s="1"/>
  <c r="T67" i="77"/>
  <c r="AB65" i="77"/>
  <c r="X65" i="77"/>
  <c r="L65" i="77"/>
  <c r="H65" i="77"/>
  <c r="L65" i="76" s="1"/>
  <c r="T65" i="77"/>
  <c r="AB63" i="77"/>
  <c r="X63" i="77"/>
  <c r="L63" i="77"/>
  <c r="H63" i="77"/>
  <c r="L63" i="76" s="1"/>
  <c r="T63" i="77"/>
  <c r="AB61" i="77"/>
  <c r="X61" i="77"/>
  <c r="L61" i="77"/>
  <c r="H61" i="77"/>
  <c r="L61" i="76" s="1"/>
  <c r="T61" i="77"/>
  <c r="AB59" i="77"/>
  <c r="X59" i="77"/>
  <c r="L59" i="77"/>
  <c r="H59" i="77"/>
  <c r="L59" i="76" s="1"/>
  <c r="T59" i="77"/>
  <c r="AB57" i="77"/>
  <c r="X57" i="77"/>
  <c r="L57" i="77"/>
  <c r="H57" i="77"/>
  <c r="L57" i="76" s="1"/>
  <c r="T57" i="77"/>
  <c r="AB55" i="77"/>
  <c r="X55" i="77"/>
  <c r="L55" i="77"/>
  <c r="H55" i="77"/>
  <c r="L55" i="76" s="1"/>
  <c r="T55" i="77"/>
  <c r="AB53" i="77"/>
  <c r="X53" i="77"/>
  <c r="L53" i="77"/>
  <c r="H53" i="77"/>
  <c r="L53" i="76" s="1"/>
  <c r="T53" i="77"/>
  <c r="AB51" i="77"/>
  <c r="X51" i="77"/>
  <c r="L51" i="77"/>
  <c r="H51" i="77"/>
  <c r="L51" i="76" s="1"/>
  <c r="T51" i="77"/>
  <c r="AB49" i="77"/>
  <c r="X49" i="77"/>
  <c r="L49" i="77"/>
  <c r="H49" i="77"/>
  <c r="L49" i="76" s="1"/>
  <c r="T49" i="77"/>
  <c r="AB47" i="77"/>
  <c r="X47" i="77"/>
  <c r="L47" i="77"/>
  <c r="H47" i="77"/>
  <c r="L47" i="76" s="1"/>
  <c r="T47" i="77"/>
  <c r="AB41" i="77"/>
  <c r="X41" i="77"/>
  <c r="L41" i="77"/>
  <c r="H41" i="77"/>
  <c r="L41" i="76" s="1"/>
  <c r="T41" i="77"/>
  <c r="AB39" i="77"/>
  <c r="X39" i="77"/>
  <c r="L39" i="77"/>
  <c r="H39" i="77"/>
  <c r="L39" i="76" s="1"/>
  <c r="T39" i="77"/>
  <c r="P35" i="77"/>
  <c r="AB35" i="77"/>
  <c r="P33" i="77"/>
  <c r="AB33" i="77"/>
  <c r="P31" i="77"/>
  <c r="AB31" i="77"/>
  <c r="P29" i="77"/>
  <c r="AB29" i="77"/>
  <c r="P27" i="77"/>
  <c r="AB27" i="77"/>
  <c r="P25" i="77"/>
  <c r="AB25" i="77"/>
  <c r="T23" i="77"/>
  <c r="P23" i="77"/>
  <c r="AB23" i="77"/>
  <c r="P21" i="77"/>
  <c r="AB21" i="77"/>
  <c r="P19" i="77"/>
  <c r="AB19" i="77"/>
  <c r="P17" i="77"/>
  <c r="AB17" i="77"/>
  <c r="P15" i="77"/>
  <c r="AB15" i="77"/>
  <c r="P13" i="77"/>
  <c r="AB13" i="77"/>
  <c r="AB11" i="77"/>
  <c r="X63" i="28"/>
  <c r="X55" i="28"/>
  <c r="X47" i="28"/>
  <c r="X33" i="28"/>
  <c r="X29" i="28"/>
  <c r="X25" i="28"/>
  <c r="X21" i="28"/>
  <c r="X17" i="28"/>
  <c r="X13" i="28"/>
  <c r="T33" i="28"/>
  <c r="T29" i="28"/>
  <c r="T25" i="28"/>
  <c r="T21" i="28"/>
  <c r="L69" i="28"/>
  <c r="L65" i="28"/>
  <c r="H69" i="28"/>
  <c r="H69" i="76" s="1"/>
  <c r="H65" i="28"/>
  <c r="H65" i="76" s="1"/>
  <c r="C11" i="28"/>
  <c r="P11" i="28" s="1"/>
  <c r="P69" i="28"/>
  <c r="P65" i="28"/>
  <c r="P61" i="28"/>
  <c r="P57" i="28"/>
  <c r="P53" i="28"/>
  <c r="P49" i="28"/>
  <c r="P41" i="28"/>
  <c r="AB69" i="28"/>
  <c r="AB65" i="28"/>
  <c r="AB61" i="28"/>
  <c r="AB57" i="28"/>
  <c r="AB53" i="28"/>
  <c r="AB49" i="28"/>
  <c r="AB41" i="28"/>
  <c r="AB35" i="28"/>
  <c r="AB27" i="28"/>
  <c r="AB17" i="28"/>
  <c r="AB13" i="28"/>
  <c r="C13" i="28"/>
  <c r="P13" i="28" s="1"/>
  <c r="C15" i="28"/>
  <c r="P15" i="28" s="1"/>
  <c r="C17" i="28"/>
  <c r="T17" i="28" s="1"/>
  <c r="C19" i="28"/>
  <c r="T19" i="28" s="1"/>
  <c r="C21" i="28"/>
  <c r="P21" i="28" s="1"/>
  <c r="C23" i="28"/>
  <c r="P23" i="28" s="1"/>
  <c r="C25" i="28"/>
  <c r="AB25" i="28" s="1"/>
  <c r="C27" i="28"/>
  <c r="T27" i="28" s="1"/>
  <c r="C29" i="28"/>
  <c r="P29" i="28" s="1"/>
  <c r="C31" i="28"/>
  <c r="P31" i="28" s="1"/>
  <c r="C33" i="28"/>
  <c r="AB33" i="28" s="1"/>
  <c r="C35" i="28"/>
  <c r="T35" i="28" s="1"/>
  <c r="C37" i="28"/>
  <c r="C39" i="28"/>
  <c r="T39" i="28" s="1"/>
  <c r="C41" i="28"/>
  <c r="X41" i="28" s="1"/>
  <c r="C47" i="28"/>
  <c r="AB47" i="28" s="1"/>
  <c r="C49" i="28"/>
  <c r="T49" i="28" s="1"/>
  <c r="C51" i="28"/>
  <c r="T51" i="28" s="1"/>
  <c r="C53" i="28"/>
  <c r="X53" i="28" s="1"/>
  <c r="C55" i="28"/>
  <c r="AB55" i="28" s="1"/>
  <c r="C57" i="28"/>
  <c r="T57" i="28" s="1"/>
  <c r="C59" i="28"/>
  <c r="T59" i="28" s="1"/>
  <c r="C61" i="28"/>
  <c r="X61" i="28" s="1"/>
  <c r="C63" i="28"/>
  <c r="AB63" i="28" s="1"/>
  <c r="C65" i="28"/>
  <c r="T65" i="28" s="1"/>
  <c r="C67" i="28"/>
  <c r="T67" i="28" s="1"/>
  <c r="C69" i="28"/>
  <c r="X69" i="28" s="1"/>
  <c r="C75" i="28"/>
  <c r="X75" i="28" s="1"/>
  <c r="C759" i="74"/>
  <c r="C758" i="74"/>
  <c r="C757" i="74"/>
  <c r="C756" i="74"/>
  <c r="C755" i="74"/>
  <c r="C754" i="74"/>
  <c r="C753" i="74"/>
  <c r="C752" i="74"/>
  <c r="C751" i="74"/>
  <c r="C750" i="74"/>
  <c r="C749" i="74"/>
  <c r="C748" i="74"/>
  <c r="C747" i="74"/>
  <c r="C746" i="74"/>
  <c r="C745" i="74"/>
  <c r="C744" i="74"/>
  <c r="C743" i="74"/>
  <c r="C742" i="74"/>
  <c r="C741" i="74"/>
  <c r="C740" i="74"/>
  <c r="C739" i="74"/>
  <c r="C738" i="74"/>
  <c r="C737" i="74"/>
  <c r="C736" i="74"/>
  <c r="C735" i="74"/>
  <c r="C734" i="74"/>
  <c r="C733" i="74"/>
  <c r="C732" i="74"/>
  <c r="C731" i="74"/>
  <c r="C730" i="74"/>
  <c r="C729" i="74"/>
  <c r="C728" i="74"/>
  <c r="C727" i="74"/>
  <c r="C726" i="74"/>
  <c r="C725" i="74"/>
  <c r="C724" i="74"/>
  <c r="C723" i="74"/>
  <c r="C722" i="74"/>
  <c r="C721" i="74"/>
  <c r="C720" i="74"/>
  <c r="C719" i="74"/>
  <c r="C718" i="74"/>
  <c r="C717" i="74"/>
  <c r="C716" i="74"/>
  <c r="C715" i="74"/>
  <c r="C714" i="74"/>
  <c r="C713" i="74"/>
  <c r="C712" i="74"/>
  <c r="C711" i="74"/>
  <c r="C710" i="74"/>
  <c r="C709" i="74"/>
  <c r="C708" i="74"/>
  <c r="C707" i="74"/>
  <c r="C706" i="74"/>
  <c r="C705" i="74"/>
  <c r="C704" i="74"/>
  <c r="C703" i="74"/>
  <c r="C702" i="74"/>
  <c r="C701" i="74"/>
  <c r="C700" i="74"/>
  <c r="C699" i="74"/>
  <c r="C698" i="74"/>
  <c r="C697" i="74"/>
  <c r="C696" i="74"/>
  <c r="C695" i="74"/>
  <c r="C694" i="74"/>
  <c r="C693" i="74"/>
  <c r="C692" i="74"/>
  <c r="C691" i="74"/>
  <c r="C690" i="74"/>
  <c r="C689" i="74"/>
  <c r="C688" i="74"/>
  <c r="C687" i="74"/>
  <c r="C686" i="74"/>
  <c r="C685" i="74"/>
  <c r="C684" i="74"/>
  <c r="C683" i="74"/>
  <c r="C682" i="74"/>
  <c r="C681" i="74"/>
  <c r="C680" i="74"/>
  <c r="C679" i="74"/>
  <c r="C678" i="74"/>
  <c r="C677" i="74"/>
  <c r="C676" i="74"/>
  <c r="C675" i="74"/>
  <c r="C674" i="74"/>
  <c r="C673" i="74"/>
  <c r="C672" i="74"/>
  <c r="C671" i="74"/>
  <c r="C670" i="74"/>
  <c r="C669" i="74"/>
  <c r="C668" i="74"/>
  <c r="C667" i="74"/>
  <c r="C666" i="74"/>
  <c r="C665" i="74"/>
  <c r="C664" i="74"/>
  <c r="C663" i="74"/>
  <c r="C662" i="74"/>
  <c r="C661" i="74"/>
  <c r="C660" i="74"/>
  <c r="C659" i="74"/>
  <c r="C658" i="74"/>
  <c r="C657" i="74"/>
  <c r="C656" i="74"/>
  <c r="C655" i="74"/>
  <c r="C654" i="74"/>
  <c r="C653" i="74"/>
  <c r="C652" i="74"/>
  <c r="C651" i="74"/>
  <c r="C650" i="74"/>
  <c r="C649" i="74"/>
  <c r="C648" i="74"/>
  <c r="C647" i="74"/>
  <c r="C646" i="74"/>
  <c r="C645" i="74"/>
  <c r="C644" i="74"/>
  <c r="C643" i="74"/>
  <c r="C642" i="74"/>
  <c r="C641" i="74"/>
  <c r="C640" i="74"/>
  <c r="C639" i="74"/>
  <c r="C638" i="74"/>
  <c r="C637" i="74"/>
  <c r="C636" i="74"/>
  <c r="C635" i="74"/>
  <c r="C634" i="74"/>
  <c r="C633" i="74"/>
  <c r="C632" i="74"/>
  <c r="C631" i="74"/>
  <c r="C630" i="74"/>
  <c r="C629" i="74"/>
  <c r="C628" i="74"/>
  <c r="C627" i="74"/>
  <c r="C626" i="74"/>
  <c r="C625" i="74"/>
  <c r="C624" i="74"/>
  <c r="C623" i="74"/>
  <c r="C622" i="74"/>
  <c r="C621" i="74"/>
  <c r="C620" i="74"/>
  <c r="C619" i="74"/>
  <c r="C618" i="74"/>
  <c r="C617" i="74"/>
  <c r="C616" i="74"/>
  <c r="C615" i="74"/>
  <c r="C614" i="74"/>
  <c r="C613" i="74"/>
  <c r="C612" i="74"/>
  <c r="C611" i="74"/>
  <c r="C610" i="74"/>
  <c r="C609" i="74"/>
  <c r="C608" i="74"/>
  <c r="C607" i="74"/>
  <c r="C606" i="74"/>
  <c r="C605" i="74"/>
  <c r="C604" i="74"/>
  <c r="C603" i="74"/>
  <c r="C602" i="74"/>
  <c r="C601" i="74"/>
  <c r="C600" i="74"/>
  <c r="C599" i="74"/>
  <c r="C598" i="74"/>
  <c r="C597" i="74"/>
  <c r="C596" i="74"/>
  <c r="C595" i="74"/>
  <c r="C594" i="74"/>
  <c r="C593" i="74"/>
  <c r="C592" i="74"/>
  <c r="C591" i="74"/>
  <c r="C590" i="74"/>
  <c r="C589" i="74"/>
  <c r="C588" i="74"/>
  <c r="C587" i="74"/>
  <c r="C586" i="74"/>
  <c r="C585" i="74"/>
  <c r="C584" i="74"/>
  <c r="C583" i="74"/>
  <c r="C582" i="74"/>
  <c r="C581" i="74"/>
  <c r="C580" i="74"/>
  <c r="C579" i="74"/>
  <c r="C578" i="74"/>
  <c r="C577" i="74"/>
  <c r="C576" i="74"/>
  <c r="C575" i="74"/>
  <c r="C574" i="74"/>
  <c r="C573" i="74"/>
  <c r="C572" i="74"/>
  <c r="C571" i="74"/>
  <c r="C570" i="74"/>
  <c r="C569" i="74"/>
  <c r="C568" i="74"/>
  <c r="C567" i="74"/>
  <c r="C566" i="74"/>
  <c r="C565" i="74"/>
  <c r="C564" i="74"/>
  <c r="C563" i="74"/>
  <c r="C562" i="74"/>
  <c r="C561" i="74"/>
  <c r="C560" i="74"/>
  <c r="C559" i="74"/>
  <c r="C558" i="74"/>
  <c r="C557" i="74"/>
  <c r="C556" i="74"/>
  <c r="C555" i="74"/>
  <c r="C554" i="74"/>
  <c r="C553" i="74"/>
  <c r="C552" i="74"/>
  <c r="C551" i="74"/>
  <c r="C550" i="74"/>
  <c r="C549" i="74"/>
  <c r="C548" i="74"/>
  <c r="C547" i="74"/>
  <c r="C546" i="74"/>
  <c r="C545" i="74"/>
  <c r="C544" i="74"/>
  <c r="C543" i="74"/>
  <c r="C542" i="74"/>
  <c r="C541" i="74"/>
  <c r="C540" i="74"/>
  <c r="C539" i="74"/>
  <c r="C538" i="74"/>
  <c r="C537" i="74"/>
  <c r="C536" i="74"/>
  <c r="C535" i="74"/>
  <c r="C534" i="74"/>
  <c r="C533" i="74"/>
  <c r="C532" i="74"/>
  <c r="C531" i="74"/>
  <c r="C530" i="74"/>
  <c r="C529" i="74"/>
  <c r="C528" i="74"/>
  <c r="C527" i="74"/>
  <c r="C526" i="74"/>
  <c r="C525" i="74"/>
  <c r="C524" i="74"/>
  <c r="C523" i="74"/>
  <c r="C522" i="74"/>
  <c r="C521" i="74"/>
  <c r="C520" i="74"/>
  <c r="C519" i="74"/>
  <c r="C518" i="74"/>
  <c r="C517" i="74"/>
  <c r="C516" i="74"/>
  <c r="C515" i="74"/>
  <c r="C514" i="74"/>
  <c r="C513" i="74"/>
  <c r="C512" i="74"/>
  <c r="C511" i="74"/>
  <c r="C510" i="74"/>
  <c r="C509" i="74"/>
  <c r="C508" i="74"/>
  <c r="C507" i="74"/>
  <c r="C506" i="74"/>
  <c r="C505" i="74"/>
  <c r="C504" i="74"/>
  <c r="C503" i="74"/>
  <c r="C502" i="74"/>
  <c r="C501" i="74"/>
  <c r="C500" i="74"/>
  <c r="C499" i="74"/>
  <c r="C498" i="74"/>
  <c r="C497" i="74"/>
  <c r="C496" i="74"/>
  <c r="C495" i="74"/>
  <c r="C494" i="74"/>
  <c r="H494" i="74" s="1"/>
  <c r="C493" i="74"/>
  <c r="C492" i="74"/>
  <c r="C491" i="74"/>
  <c r="C490" i="74"/>
  <c r="H490" i="74" s="1"/>
  <c r="C489" i="74"/>
  <c r="C488" i="74"/>
  <c r="C487" i="74"/>
  <c r="C486" i="74"/>
  <c r="C485" i="74"/>
  <c r="C484" i="74"/>
  <c r="C483" i="74"/>
  <c r="C482" i="74"/>
  <c r="C481" i="74"/>
  <c r="C480" i="74"/>
  <c r="C479" i="74"/>
  <c r="C478" i="74"/>
  <c r="C477" i="74"/>
  <c r="C476" i="74"/>
  <c r="C475" i="74"/>
  <c r="C474" i="74"/>
  <c r="C473" i="74"/>
  <c r="C472" i="74"/>
  <c r="C471" i="74"/>
  <c r="C470" i="74"/>
  <c r="C469" i="74"/>
  <c r="C468" i="74"/>
  <c r="C467" i="74"/>
  <c r="C466" i="74"/>
  <c r="C465" i="74"/>
  <c r="C464" i="74"/>
  <c r="C463" i="74"/>
  <c r="C462" i="74"/>
  <c r="C461" i="74"/>
  <c r="C460" i="74"/>
  <c r="C459" i="74"/>
  <c r="C458" i="74"/>
  <c r="C457" i="74"/>
  <c r="C456" i="74"/>
  <c r="C455" i="74"/>
  <c r="C454" i="74"/>
  <c r="C453" i="74"/>
  <c r="C452" i="74"/>
  <c r="C451" i="74"/>
  <c r="C450" i="74"/>
  <c r="C449" i="74"/>
  <c r="C448" i="74"/>
  <c r="C447" i="74"/>
  <c r="C446" i="74"/>
  <c r="C445" i="74"/>
  <c r="C444" i="74"/>
  <c r="C443" i="74"/>
  <c r="C442" i="74"/>
  <c r="C441" i="74"/>
  <c r="C440" i="74"/>
  <c r="C439" i="74"/>
  <c r="C438" i="74"/>
  <c r="C437" i="74"/>
  <c r="C436" i="74"/>
  <c r="C435" i="74"/>
  <c r="C434" i="74"/>
  <c r="C433" i="74"/>
  <c r="C432" i="74"/>
  <c r="C431" i="74"/>
  <c r="C430" i="74"/>
  <c r="C429" i="74"/>
  <c r="C428" i="74"/>
  <c r="C427" i="74"/>
  <c r="C426" i="74"/>
  <c r="C425" i="74"/>
  <c r="C424" i="74"/>
  <c r="C423" i="74"/>
  <c r="C422" i="74"/>
  <c r="C421" i="74"/>
  <c r="C420" i="74"/>
  <c r="C419" i="74"/>
  <c r="C418" i="74"/>
  <c r="C417" i="74"/>
  <c r="C416" i="74"/>
  <c r="C415" i="74"/>
  <c r="C414" i="74"/>
  <c r="C413" i="74"/>
  <c r="C412" i="74"/>
  <c r="C411" i="74"/>
  <c r="C410" i="74"/>
  <c r="C409" i="74"/>
  <c r="C408" i="74"/>
  <c r="C407" i="74"/>
  <c r="C406" i="74"/>
  <c r="C405" i="74"/>
  <c r="C404" i="74"/>
  <c r="C403" i="74"/>
  <c r="C402" i="74"/>
  <c r="C401" i="74"/>
  <c r="C400" i="74"/>
  <c r="C399" i="74"/>
  <c r="C398" i="74"/>
  <c r="C397" i="74"/>
  <c r="C396" i="74"/>
  <c r="C395" i="74"/>
  <c r="C394" i="74"/>
  <c r="C393" i="74"/>
  <c r="C392" i="74"/>
  <c r="C391" i="74"/>
  <c r="C390" i="74"/>
  <c r="C389" i="74"/>
  <c r="C388" i="74"/>
  <c r="C387" i="74"/>
  <c r="C386" i="74"/>
  <c r="C385" i="74"/>
  <c r="C384" i="74"/>
  <c r="C383" i="74"/>
  <c r="C382" i="74"/>
  <c r="C381" i="74"/>
  <c r="C380" i="74"/>
  <c r="C379" i="74"/>
  <c r="C378" i="74"/>
  <c r="C377" i="74"/>
  <c r="C376" i="74"/>
  <c r="C375" i="74"/>
  <c r="C374" i="74"/>
  <c r="C373" i="74"/>
  <c r="C372" i="74"/>
  <c r="C371" i="74"/>
  <c r="C370" i="74"/>
  <c r="C369" i="74"/>
  <c r="C368" i="74"/>
  <c r="C367" i="74"/>
  <c r="C366" i="74"/>
  <c r="C365" i="74"/>
  <c r="C364" i="74"/>
  <c r="C363" i="74"/>
  <c r="C362" i="74"/>
  <c r="C361" i="74"/>
  <c r="C360" i="74"/>
  <c r="C359" i="74"/>
  <c r="C358" i="74"/>
  <c r="C357" i="74"/>
  <c r="C356" i="74"/>
  <c r="C355" i="74"/>
  <c r="C354" i="74"/>
  <c r="C353" i="74"/>
  <c r="C352" i="74"/>
  <c r="C351" i="74"/>
  <c r="C350" i="74"/>
  <c r="C349" i="74"/>
  <c r="C348" i="74"/>
  <c r="C347" i="74"/>
  <c r="C346" i="74"/>
  <c r="C345" i="74"/>
  <c r="C344" i="74"/>
  <c r="C343" i="74"/>
  <c r="C342" i="74"/>
  <c r="C341" i="74"/>
  <c r="C340" i="74"/>
  <c r="C339" i="74"/>
  <c r="C338" i="74"/>
  <c r="C337" i="74"/>
  <c r="C336" i="74"/>
  <c r="C335" i="74"/>
  <c r="C334" i="74"/>
  <c r="C333" i="74"/>
  <c r="C332" i="74"/>
  <c r="C331" i="74"/>
  <c r="C330" i="74"/>
  <c r="C329" i="74"/>
  <c r="C328" i="74"/>
  <c r="C327" i="74"/>
  <c r="C326" i="74"/>
  <c r="C325" i="74"/>
  <c r="C324" i="74"/>
  <c r="C323" i="74"/>
  <c r="C322" i="74"/>
  <c r="C321" i="74"/>
  <c r="C320" i="74"/>
  <c r="C319" i="74"/>
  <c r="C318" i="74"/>
  <c r="C317" i="74"/>
  <c r="C316" i="74"/>
  <c r="C315" i="74"/>
  <c r="C314" i="74"/>
  <c r="C313" i="74"/>
  <c r="C312" i="74"/>
  <c r="C311" i="74"/>
  <c r="C310" i="74"/>
  <c r="C309" i="74"/>
  <c r="C308" i="74"/>
  <c r="C307" i="74"/>
  <c r="C306" i="74"/>
  <c r="C305" i="74"/>
  <c r="C304" i="74"/>
  <c r="C303" i="74"/>
  <c r="C302" i="74"/>
  <c r="C301" i="74"/>
  <c r="C300" i="74"/>
  <c r="C299" i="74"/>
  <c r="C298" i="74"/>
  <c r="C297" i="74"/>
  <c r="C296" i="74"/>
  <c r="C295" i="74"/>
  <c r="C294" i="74"/>
  <c r="C293" i="74"/>
  <c r="C292" i="74"/>
  <c r="C291" i="74"/>
  <c r="C290" i="74"/>
  <c r="C289" i="74"/>
  <c r="C288" i="74"/>
  <c r="C287" i="74"/>
  <c r="C286" i="74"/>
  <c r="C285" i="74"/>
  <c r="C284" i="74"/>
  <c r="C283" i="74"/>
  <c r="C282" i="74"/>
  <c r="C281" i="74"/>
  <c r="C280" i="74"/>
  <c r="C279" i="74"/>
  <c r="C278" i="74"/>
  <c r="C277" i="74"/>
  <c r="C276" i="74"/>
  <c r="C275" i="74"/>
  <c r="C274" i="74"/>
  <c r="C273" i="74"/>
  <c r="C272" i="74"/>
  <c r="C271" i="74"/>
  <c r="C270" i="74"/>
  <c r="C269" i="74"/>
  <c r="C268" i="74"/>
  <c r="C267" i="74"/>
  <c r="C266" i="74"/>
  <c r="C265" i="74"/>
  <c r="C264" i="74"/>
  <c r="C263" i="74"/>
  <c r="C262" i="74"/>
  <c r="C261" i="74"/>
  <c r="C260" i="74"/>
  <c r="C259" i="74"/>
  <c r="C258" i="74"/>
  <c r="C257" i="74"/>
  <c r="C256" i="74"/>
  <c r="C255" i="74"/>
  <c r="C254" i="74"/>
  <c r="C253" i="74"/>
  <c r="C252" i="74"/>
  <c r="C251" i="74"/>
  <c r="C250" i="74"/>
  <c r="C249" i="74"/>
  <c r="C248" i="74"/>
  <c r="C247" i="74"/>
  <c r="C246" i="74"/>
  <c r="C245" i="74"/>
  <c r="C244" i="74"/>
  <c r="C243" i="74"/>
  <c r="C242" i="74"/>
  <c r="C241" i="74"/>
  <c r="C240" i="74"/>
  <c r="C239" i="74"/>
  <c r="C238" i="74"/>
  <c r="C237" i="74"/>
  <c r="C236" i="74"/>
  <c r="C235" i="74"/>
  <c r="C234" i="74"/>
  <c r="C233" i="74"/>
  <c r="C232" i="74"/>
  <c r="C231" i="74"/>
  <c r="C230" i="74"/>
  <c r="C229" i="74"/>
  <c r="C228" i="74"/>
  <c r="C227" i="74"/>
  <c r="C226" i="74"/>
  <c r="C225" i="74"/>
  <c r="C224" i="74"/>
  <c r="C223" i="74"/>
  <c r="C222" i="74"/>
  <c r="C221" i="74"/>
  <c r="C220" i="74"/>
  <c r="C219" i="74"/>
  <c r="C218" i="74"/>
  <c r="C217" i="74"/>
  <c r="C216" i="74"/>
  <c r="C215" i="74"/>
  <c r="C214" i="74"/>
  <c r="C213" i="74"/>
  <c r="C212" i="74"/>
  <c r="C211" i="74"/>
  <c r="C210" i="74"/>
  <c r="C209" i="74"/>
  <c r="C208" i="74"/>
  <c r="C207" i="74"/>
  <c r="C206" i="74"/>
  <c r="C205" i="74"/>
  <c r="C204" i="74"/>
  <c r="C203" i="74"/>
  <c r="C202" i="74"/>
  <c r="C201" i="74"/>
  <c r="C200" i="74"/>
  <c r="C199" i="74"/>
  <c r="C198" i="74"/>
  <c r="C197" i="74"/>
  <c r="C196" i="74"/>
  <c r="C195" i="74"/>
  <c r="C194" i="74"/>
  <c r="C193" i="74"/>
  <c r="C192" i="74"/>
  <c r="C191" i="74"/>
  <c r="C190" i="74"/>
  <c r="C189" i="74"/>
  <c r="C188" i="74"/>
  <c r="C187" i="74"/>
  <c r="C186" i="74"/>
  <c r="C185" i="74"/>
  <c r="C184" i="74"/>
  <c r="C183" i="74"/>
  <c r="C182" i="74"/>
  <c r="C181" i="74"/>
  <c r="C180" i="74"/>
  <c r="C179" i="74"/>
  <c r="C178" i="74"/>
  <c r="C177" i="74"/>
  <c r="C176" i="74"/>
  <c r="C175" i="74"/>
  <c r="C174" i="74"/>
  <c r="C173" i="74"/>
  <c r="C172" i="74"/>
  <c r="C171" i="74"/>
  <c r="C170" i="74"/>
  <c r="C169" i="74"/>
  <c r="C168" i="74"/>
  <c r="C167" i="74"/>
  <c r="C166" i="74"/>
  <c r="C165" i="74"/>
  <c r="C164" i="74"/>
  <c r="C163" i="74"/>
  <c r="C162" i="74"/>
  <c r="C161" i="74"/>
  <c r="C160" i="74"/>
  <c r="C159" i="74"/>
  <c r="C158" i="74"/>
  <c r="C157" i="74"/>
  <c r="C156" i="74"/>
  <c r="C155" i="74"/>
  <c r="C154" i="74"/>
  <c r="C153" i="74"/>
  <c r="C152" i="74"/>
  <c r="C151" i="74"/>
  <c r="C150" i="74"/>
  <c r="C149" i="74"/>
  <c r="C148" i="74"/>
  <c r="C147" i="74"/>
  <c r="C146" i="74"/>
  <c r="C145" i="74"/>
  <c r="C144" i="74"/>
  <c r="C143" i="74"/>
  <c r="C142" i="74"/>
  <c r="C141" i="74"/>
  <c r="C140" i="74"/>
  <c r="C139" i="74"/>
  <c r="C138" i="74"/>
  <c r="C137" i="74"/>
  <c r="C136" i="74"/>
  <c r="C135" i="74"/>
  <c r="C134" i="74"/>
  <c r="C133" i="74"/>
  <c r="C132" i="74"/>
  <c r="C131" i="74"/>
  <c r="C130" i="74"/>
  <c r="C129" i="74"/>
  <c r="C128" i="74"/>
  <c r="C127" i="74"/>
  <c r="C126" i="74"/>
  <c r="C125" i="74"/>
  <c r="C124" i="74"/>
  <c r="C123" i="74"/>
  <c r="C122" i="74"/>
  <c r="C121" i="74"/>
  <c r="C120" i="74"/>
  <c r="C119" i="74"/>
  <c r="C118" i="74"/>
  <c r="C117" i="74"/>
  <c r="C116" i="74"/>
  <c r="C115" i="74"/>
  <c r="C114" i="74"/>
  <c r="C113" i="74"/>
  <c r="C112" i="74"/>
  <c r="C111" i="74"/>
  <c r="C110" i="74"/>
  <c r="C109" i="74"/>
  <c r="C108" i="74"/>
  <c r="C107" i="74"/>
  <c r="C106" i="74"/>
  <c r="C105" i="74"/>
  <c r="C104" i="74"/>
  <c r="C103" i="74"/>
  <c r="C102" i="74"/>
  <c r="C101" i="74"/>
  <c r="C100" i="74"/>
  <c r="C99" i="74"/>
  <c r="C98" i="74"/>
  <c r="C97" i="74"/>
  <c r="C96" i="74"/>
  <c r="C95" i="74"/>
  <c r="C94" i="74"/>
  <c r="C93" i="74"/>
  <c r="C92" i="74"/>
  <c r="C91" i="74"/>
  <c r="C90" i="74"/>
  <c r="C89" i="74"/>
  <c r="C88" i="74"/>
  <c r="C87" i="74"/>
  <c r="C86" i="74"/>
  <c r="C85" i="74"/>
  <c r="C84" i="74"/>
  <c r="C83" i="74"/>
  <c r="C82" i="74"/>
  <c r="C81" i="74"/>
  <c r="C80" i="74"/>
  <c r="C79" i="74"/>
  <c r="C78" i="74"/>
  <c r="C77" i="74"/>
  <c r="C76" i="74"/>
  <c r="C75" i="74"/>
  <c r="C74" i="74"/>
  <c r="C73" i="74"/>
  <c r="C72" i="74"/>
  <c r="C71" i="74"/>
  <c r="C70" i="74"/>
  <c r="C69" i="74"/>
  <c r="C68" i="74"/>
  <c r="C67" i="74"/>
  <c r="C66" i="74"/>
  <c r="C65" i="74"/>
  <c r="C64" i="74"/>
  <c r="C63" i="74"/>
  <c r="C62" i="74"/>
  <c r="C61" i="74"/>
  <c r="C60" i="74"/>
  <c r="C59" i="74"/>
  <c r="C58" i="74"/>
  <c r="C57" i="74"/>
  <c r="C56" i="74"/>
  <c r="C55" i="74"/>
  <c r="C54" i="74"/>
  <c r="C53" i="74"/>
  <c r="C52" i="74"/>
  <c r="C51" i="74"/>
  <c r="C50" i="74"/>
  <c r="C49" i="74"/>
  <c r="C48" i="74"/>
  <c r="C47" i="74"/>
  <c r="C46" i="74"/>
  <c r="C45" i="74"/>
  <c r="C44" i="74"/>
  <c r="C43" i="74"/>
  <c r="C42" i="74"/>
  <c r="C41" i="74"/>
  <c r="C40" i="74"/>
  <c r="C39" i="74"/>
  <c r="C38" i="74"/>
  <c r="C37" i="74"/>
  <c r="C36" i="74"/>
  <c r="C35" i="74"/>
  <c r="C34" i="74"/>
  <c r="C33" i="74"/>
  <c r="C32" i="74"/>
  <c r="C31" i="74"/>
  <c r="C30" i="74"/>
  <c r="C29" i="74"/>
  <c r="C28" i="74"/>
  <c r="C27" i="74"/>
  <c r="C26" i="74"/>
  <c r="C25" i="74"/>
  <c r="C24" i="74"/>
  <c r="C23" i="74"/>
  <c r="C22" i="74"/>
  <c r="C21" i="74"/>
  <c r="C20" i="74"/>
  <c r="C19" i="74"/>
  <c r="C18" i="74"/>
  <c r="C17" i="74"/>
  <c r="C16" i="74"/>
  <c r="C15" i="74"/>
  <c r="C14" i="74"/>
  <c r="C13" i="74"/>
  <c r="C12" i="74"/>
  <c r="C11" i="74"/>
  <c r="C10" i="74"/>
  <c r="C9" i="74"/>
  <c r="C8" i="74"/>
  <c r="C7" i="74"/>
  <c r="C766" i="74"/>
  <c r="C765" i="74"/>
  <c r="P755" i="74"/>
  <c r="P753" i="74"/>
  <c r="P747" i="74"/>
  <c r="P739" i="74"/>
  <c r="P737" i="74"/>
  <c r="AB733" i="74"/>
  <c r="X733" i="74"/>
  <c r="P733" i="74"/>
  <c r="L733" i="74"/>
  <c r="H733" i="74"/>
  <c r="T733" i="74"/>
  <c r="AB731" i="74"/>
  <c r="X731" i="74"/>
  <c r="P731" i="74"/>
  <c r="L731" i="74"/>
  <c r="H731" i="74"/>
  <c r="T731" i="74"/>
  <c r="AB729" i="74"/>
  <c r="X729" i="74"/>
  <c r="P729" i="74"/>
  <c r="L729" i="74"/>
  <c r="H729" i="74"/>
  <c r="T729" i="74"/>
  <c r="AB727" i="74"/>
  <c r="X727" i="74"/>
  <c r="P727" i="74"/>
  <c r="L727" i="74"/>
  <c r="H727" i="74"/>
  <c r="T727" i="74"/>
  <c r="AB725" i="74"/>
  <c r="X725" i="74"/>
  <c r="P725" i="74"/>
  <c r="L725" i="74"/>
  <c r="H725" i="74"/>
  <c r="T725" i="74"/>
  <c r="AB723" i="74"/>
  <c r="X723" i="74"/>
  <c r="P723" i="74"/>
  <c r="L723" i="74"/>
  <c r="H723" i="74"/>
  <c r="T723" i="74"/>
  <c r="AB721" i="74"/>
  <c r="X721" i="74"/>
  <c r="P721" i="74"/>
  <c r="L721" i="74"/>
  <c r="H721" i="74"/>
  <c r="T721" i="74"/>
  <c r="AB719" i="74"/>
  <c r="X719" i="74"/>
  <c r="P719" i="74"/>
  <c r="L719" i="74"/>
  <c r="H719" i="74"/>
  <c r="T719" i="74"/>
  <c r="T715" i="74"/>
  <c r="P715" i="74"/>
  <c r="H715" i="74"/>
  <c r="X713" i="74"/>
  <c r="T713" i="74"/>
  <c r="T711" i="74"/>
  <c r="P711" i="74"/>
  <c r="H711" i="74"/>
  <c r="H709" i="74"/>
  <c r="AB699" i="74"/>
  <c r="X699" i="74"/>
  <c r="P699" i="74"/>
  <c r="L699" i="74"/>
  <c r="H699" i="74"/>
  <c r="T699" i="74"/>
  <c r="AB697" i="74"/>
  <c r="X697" i="74"/>
  <c r="P697" i="74"/>
  <c r="L697" i="74"/>
  <c r="H697" i="74"/>
  <c r="T697" i="74"/>
  <c r="AB695" i="74"/>
  <c r="X695" i="74"/>
  <c r="P695" i="74"/>
  <c r="L695" i="74"/>
  <c r="H695" i="74"/>
  <c r="T695" i="74"/>
  <c r="AB693" i="74"/>
  <c r="X693" i="74"/>
  <c r="P693" i="74"/>
  <c r="L693" i="74"/>
  <c r="H693" i="74"/>
  <c r="T693" i="74"/>
  <c r="AB691" i="74"/>
  <c r="X691" i="74"/>
  <c r="P691" i="74"/>
  <c r="L691" i="74"/>
  <c r="H691" i="74"/>
  <c r="T691" i="74"/>
  <c r="AB689" i="74"/>
  <c r="X689" i="74"/>
  <c r="P689" i="74"/>
  <c r="L689" i="74"/>
  <c r="H689" i="74"/>
  <c r="T689" i="74"/>
  <c r="AB687" i="74"/>
  <c r="X687" i="74"/>
  <c r="P687" i="74"/>
  <c r="L687" i="74"/>
  <c r="H687" i="74"/>
  <c r="T687" i="74"/>
  <c r="AB685" i="74"/>
  <c r="X685" i="74"/>
  <c r="P685" i="74"/>
  <c r="L685" i="74"/>
  <c r="H685" i="74"/>
  <c r="T685" i="74"/>
  <c r="AB683" i="74"/>
  <c r="X683" i="74"/>
  <c r="P683" i="74"/>
  <c r="L683" i="74"/>
  <c r="H683" i="74"/>
  <c r="T683" i="74"/>
  <c r="AB677" i="74"/>
  <c r="X677" i="74"/>
  <c r="P677" i="74"/>
  <c r="L677" i="74"/>
  <c r="H677" i="74"/>
  <c r="T677" i="74"/>
  <c r="AB675" i="74"/>
  <c r="X675" i="74"/>
  <c r="P675" i="74"/>
  <c r="L675" i="74"/>
  <c r="H675" i="74"/>
  <c r="T675" i="74"/>
  <c r="AB673" i="74"/>
  <c r="X673" i="74"/>
  <c r="P673" i="74"/>
  <c r="L673" i="74"/>
  <c r="H673" i="74"/>
  <c r="T673" i="74"/>
  <c r="X669" i="74"/>
  <c r="T669" i="74"/>
  <c r="T667" i="74"/>
  <c r="P667" i="74"/>
  <c r="H667" i="74"/>
  <c r="H665" i="74"/>
  <c r="T663" i="74"/>
  <c r="P663" i="74"/>
  <c r="H663" i="74"/>
  <c r="AB659" i="74"/>
  <c r="X659" i="74"/>
  <c r="P659" i="74"/>
  <c r="L659" i="74"/>
  <c r="H659" i="74"/>
  <c r="T659" i="74"/>
  <c r="AB657" i="74"/>
  <c r="X657" i="74"/>
  <c r="P657" i="74"/>
  <c r="L657" i="74"/>
  <c r="H657" i="74"/>
  <c r="T657" i="74"/>
  <c r="T653" i="74"/>
  <c r="P653" i="74"/>
  <c r="H653" i="74"/>
  <c r="X651" i="74"/>
  <c r="T651" i="74"/>
  <c r="H651" i="74"/>
  <c r="AB647" i="74"/>
  <c r="X647" i="74"/>
  <c r="P647" i="74"/>
  <c r="L647" i="74"/>
  <c r="H647" i="74"/>
  <c r="T647" i="74"/>
  <c r="X643" i="74"/>
  <c r="P643" i="74"/>
  <c r="H643" i="74"/>
  <c r="X641" i="74"/>
  <c r="T641" i="74"/>
  <c r="X639" i="74"/>
  <c r="X635" i="74"/>
  <c r="P635" i="74"/>
  <c r="H635" i="74"/>
  <c r="X633" i="74"/>
  <c r="T633" i="74"/>
  <c r="AB631" i="74"/>
  <c r="L631" i="74"/>
  <c r="T629" i="74"/>
  <c r="P629" i="74"/>
  <c r="AB627" i="74"/>
  <c r="L627" i="74"/>
  <c r="T625" i="74"/>
  <c r="P625" i="74"/>
  <c r="T619" i="74"/>
  <c r="L619" i="74"/>
  <c r="P619" i="74"/>
  <c r="AB613" i="74"/>
  <c r="T613" i="74"/>
  <c r="L613" i="74"/>
  <c r="H613" i="74"/>
  <c r="P613" i="74"/>
  <c r="AB611" i="74"/>
  <c r="X611" i="74"/>
  <c r="H611" i="74"/>
  <c r="X609" i="74"/>
  <c r="T609" i="74"/>
  <c r="T605" i="74"/>
  <c r="T603" i="74"/>
  <c r="P603" i="74"/>
  <c r="L603" i="74"/>
  <c r="AB601" i="74"/>
  <c r="T601" i="74"/>
  <c r="T595" i="74"/>
  <c r="T593" i="74"/>
  <c r="L593" i="74"/>
  <c r="P593" i="74"/>
  <c r="AB591" i="74"/>
  <c r="T591" i="74"/>
  <c r="L591" i="74"/>
  <c r="H591" i="74"/>
  <c r="P591" i="74"/>
  <c r="X587" i="74"/>
  <c r="T587" i="74"/>
  <c r="H587" i="74"/>
  <c r="AB581" i="74"/>
  <c r="T581" i="74"/>
  <c r="P581" i="74"/>
  <c r="AB579" i="74"/>
  <c r="P577" i="74"/>
  <c r="P575" i="74"/>
  <c r="L575" i="74"/>
  <c r="AB575" i="74"/>
  <c r="AB573" i="74"/>
  <c r="T573" i="74"/>
  <c r="P573" i="74"/>
  <c r="AB571" i="74"/>
  <c r="P567" i="74"/>
  <c r="L567" i="74"/>
  <c r="AB567" i="74"/>
  <c r="AB565" i="74"/>
  <c r="T565" i="74"/>
  <c r="P565" i="74"/>
  <c r="H557" i="74"/>
  <c r="T555" i="74"/>
  <c r="L555" i="74"/>
  <c r="X555" i="74"/>
  <c r="AB553" i="74"/>
  <c r="T553" i="74"/>
  <c r="L553" i="74"/>
  <c r="H553" i="74"/>
  <c r="P553" i="74"/>
  <c r="L551" i="74"/>
  <c r="H551" i="74"/>
  <c r="X551" i="74"/>
  <c r="AB549" i="74"/>
  <c r="T545" i="74"/>
  <c r="L545" i="74"/>
  <c r="P545" i="74"/>
  <c r="AB543" i="74"/>
  <c r="T543" i="74"/>
  <c r="L543" i="74"/>
  <c r="H543" i="74"/>
  <c r="P543" i="74"/>
  <c r="AB541" i="74"/>
  <c r="X541" i="74"/>
  <c r="X535" i="74"/>
  <c r="T533" i="74"/>
  <c r="L533" i="74"/>
  <c r="P533" i="74"/>
  <c r="AB531" i="74"/>
  <c r="T531" i="74"/>
  <c r="L531" i="74"/>
  <c r="H531" i="74"/>
  <c r="P531" i="74"/>
  <c r="AB529" i="74"/>
  <c r="X529" i="74"/>
  <c r="H529" i="74"/>
  <c r="X527" i="74"/>
  <c r="T527" i="74"/>
  <c r="T525" i="74"/>
  <c r="L525" i="74"/>
  <c r="P525" i="74"/>
  <c r="AB523" i="74"/>
  <c r="T523" i="74"/>
  <c r="L523" i="74"/>
  <c r="H523" i="74"/>
  <c r="P523" i="74"/>
  <c r="H521" i="74"/>
  <c r="T519" i="74"/>
  <c r="T517" i="74"/>
  <c r="L517" i="74"/>
  <c r="P517" i="74"/>
  <c r="T513" i="74"/>
  <c r="P513" i="74"/>
  <c r="AB511" i="74"/>
  <c r="T509" i="74"/>
  <c r="P509" i="74"/>
  <c r="AB507" i="74"/>
  <c r="T505" i="74"/>
  <c r="P505" i="74"/>
  <c r="AB503" i="74"/>
  <c r="T501" i="74"/>
  <c r="P501" i="74"/>
  <c r="AB499" i="74"/>
  <c r="AB496" i="74"/>
  <c r="X496" i="74"/>
  <c r="T496" i="74"/>
  <c r="P496" i="74"/>
  <c r="L496" i="74"/>
  <c r="H496" i="74"/>
  <c r="AB494" i="74"/>
  <c r="X494" i="74"/>
  <c r="T494" i="74"/>
  <c r="P494" i="74"/>
  <c r="L494" i="74"/>
  <c r="AB490" i="74"/>
  <c r="X490" i="74"/>
  <c r="T490" i="74"/>
  <c r="P490" i="74"/>
  <c r="L490" i="74"/>
  <c r="AB487" i="74"/>
  <c r="X487" i="74"/>
  <c r="T487" i="74"/>
  <c r="P487" i="74"/>
  <c r="L487" i="74"/>
  <c r="H487" i="74"/>
  <c r="AB483" i="74"/>
  <c r="X483" i="74"/>
  <c r="T483" i="74"/>
  <c r="P483" i="74"/>
  <c r="L483" i="74"/>
  <c r="H483" i="74"/>
  <c r="AB481" i="74"/>
  <c r="X481" i="74"/>
  <c r="T481" i="74"/>
  <c r="P481" i="74"/>
  <c r="L481" i="74"/>
  <c r="H481" i="74"/>
  <c r="AB479" i="74"/>
  <c r="X479" i="74"/>
  <c r="T479" i="74"/>
  <c r="P479" i="74"/>
  <c r="L479" i="74"/>
  <c r="H479" i="74"/>
  <c r="AB477" i="74"/>
  <c r="X477" i="74"/>
  <c r="T477" i="74"/>
  <c r="P477" i="74"/>
  <c r="L477" i="74"/>
  <c r="H477" i="74"/>
  <c r="AB475" i="74"/>
  <c r="X475" i="74"/>
  <c r="T475" i="74"/>
  <c r="P475" i="74"/>
  <c r="L475" i="74"/>
  <c r="H475" i="74"/>
  <c r="AB473" i="74"/>
  <c r="X473" i="74"/>
  <c r="T473" i="74"/>
  <c r="P473" i="74"/>
  <c r="L473" i="74"/>
  <c r="H473" i="74"/>
  <c r="AB471" i="74"/>
  <c r="X471" i="74"/>
  <c r="T471" i="74"/>
  <c r="P471" i="74"/>
  <c r="L471" i="74"/>
  <c r="H471" i="74"/>
  <c r="AB467" i="74"/>
  <c r="X467" i="74"/>
  <c r="T467" i="74"/>
  <c r="P467" i="74"/>
  <c r="L467" i="74"/>
  <c r="H467" i="74"/>
  <c r="AB465" i="74"/>
  <c r="X465" i="74"/>
  <c r="T465" i="74"/>
  <c r="P465" i="74"/>
  <c r="L465" i="74"/>
  <c r="H465" i="74"/>
  <c r="AB463" i="74"/>
  <c r="X463" i="74"/>
  <c r="T463" i="74"/>
  <c r="P463" i="74"/>
  <c r="L463" i="74"/>
  <c r="H463" i="74"/>
  <c r="AB461" i="74"/>
  <c r="X461" i="74"/>
  <c r="T461" i="74"/>
  <c r="P461" i="74"/>
  <c r="L461" i="74"/>
  <c r="H461" i="74"/>
  <c r="AB459" i="74"/>
  <c r="X459" i="74"/>
  <c r="T459" i="74"/>
  <c r="P459" i="74"/>
  <c r="L459" i="74"/>
  <c r="H459" i="74"/>
  <c r="AB457" i="74"/>
  <c r="X457" i="74"/>
  <c r="T457" i="74"/>
  <c r="P457" i="74"/>
  <c r="L457" i="74"/>
  <c r="H457" i="74"/>
  <c r="AB455" i="74"/>
  <c r="X455" i="74"/>
  <c r="T455" i="74"/>
  <c r="P455" i="74"/>
  <c r="L455" i="74"/>
  <c r="H455" i="74"/>
  <c r="AB453" i="74"/>
  <c r="X453" i="74"/>
  <c r="T453" i="74"/>
  <c r="P453" i="74"/>
  <c r="L453" i="74"/>
  <c r="H453" i="74"/>
  <c r="AB451" i="74"/>
  <c r="X451" i="74"/>
  <c r="T451" i="74"/>
  <c r="P451" i="74"/>
  <c r="L451" i="74"/>
  <c r="H451" i="74"/>
  <c r="AB449" i="74"/>
  <c r="X449" i="74"/>
  <c r="T449" i="74"/>
  <c r="P449" i="74"/>
  <c r="L449" i="74"/>
  <c r="H449" i="74"/>
  <c r="AB447" i="74"/>
  <c r="X447" i="74"/>
  <c r="T447" i="74"/>
  <c r="P447" i="74"/>
  <c r="L447" i="74"/>
  <c r="H447" i="74"/>
  <c r="AB445" i="74"/>
  <c r="X445" i="74"/>
  <c r="T445" i="74"/>
  <c r="P445" i="74"/>
  <c r="L445" i="74"/>
  <c r="H445" i="74"/>
  <c r="AB443" i="74"/>
  <c r="X443" i="74"/>
  <c r="T443" i="74"/>
  <c r="P443" i="74"/>
  <c r="L443" i="74"/>
  <c r="H443" i="74"/>
  <c r="AB441" i="74"/>
  <c r="X441" i="74"/>
  <c r="T441" i="74"/>
  <c r="P441" i="74"/>
  <c r="L441" i="74"/>
  <c r="H441" i="74"/>
  <c r="AB439" i="74"/>
  <c r="X439" i="74"/>
  <c r="T439" i="74"/>
  <c r="P439" i="74"/>
  <c r="L439" i="74"/>
  <c r="H439" i="74"/>
  <c r="AB437" i="74"/>
  <c r="X437" i="74"/>
  <c r="T437" i="74"/>
  <c r="P437" i="74"/>
  <c r="L437" i="74"/>
  <c r="H437" i="74"/>
  <c r="H417" i="74"/>
  <c r="T415" i="74"/>
  <c r="T413" i="74"/>
  <c r="L413" i="74"/>
  <c r="P413" i="74"/>
  <c r="T409" i="74"/>
  <c r="P409" i="74"/>
  <c r="AB407" i="74"/>
  <c r="T405" i="74"/>
  <c r="P405" i="74"/>
  <c r="T401" i="74"/>
  <c r="T399" i="74"/>
  <c r="L399" i="74"/>
  <c r="P399" i="74"/>
  <c r="AB397" i="74"/>
  <c r="T397" i="74"/>
  <c r="L397" i="74"/>
  <c r="H397" i="74"/>
  <c r="P397" i="74"/>
  <c r="T393" i="74"/>
  <c r="P393" i="74"/>
  <c r="L393" i="74"/>
  <c r="AB391" i="74"/>
  <c r="T391" i="74"/>
  <c r="T389" i="74"/>
  <c r="P389" i="74"/>
  <c r="L389" i="74"/>
  <c r="AB387" i="74"/>
  <c r="AB383" i="74"/>
  <c r="X383" i="74"/>
  <c r="H383" i="74"/>
  <c r="X381" i="74"/>
  <c r="T381" i="74"/>
  <c r="T375" i="74"/>
  <c r="P375" i="74"/>
  <c r="L375" i="74"/>
  <c r="T371" i="74"/>
  <c r="L371" i="74"/>
  <c r="P371" i="74"/>
  <c r="T367" i="74"/>
  <c r="P367" i="74"/>
  <c r="L365" i="74"/>
  <c r="T359" i="74"/>
  <c r="P359" i="74"/>
  <c r="L357" i="74"/>
  <c r="T355" i="74"/>
  <c r="P355" i="74"/>
  <c r="X351" i="74"/>
  <c r="T349" i="74"/>
  <c r="L349" i="74"/>
  <c r="P349" i="74"/>
  <c r="AB347" i="74"/>
  <c r="T347" i="74"/>
  <c r="L347" i="74"/>
  <c r="H347" i="74"/>
  <c r="P347" i="74"/>
  <c r="AB345" i="74"/>
  <c r="X345" i="74"/>
  <c r="H345" i="74"/>
  <c r="X343" i="74"/>
  <c r="T343" i="74"/>
  <c r="T341" i="74"/>
  <c r="L341" i="74"/>
  <c r="P341" i="74"/>
  <c r="AB339" i="74"/>
  <c r="T339" i="74"/>
  <c r="L339" i="74"/>
  <c r="H339" i="74"/>
  <c r="P339" i="74"/>
  <c r="H337" i="74"/>
  <c r="T335" i="74"/>
  <c r="T333" i="74"/>
  <c r="L333" i="74"/>
  <c r="P333" i="74"/>
  <c r="AB331" i="74"/>
  <c r="T331" i="74"/>
  <c r="L331" i="74"/>
  <c r="H331" i="74"/>
  <c r="P331" i="74"/>
  <c r="AB329" i="74"/>
  <c r="T325" i="74"/>
  <c r="L325" i="74"/>
  <c r="P325" i="74"/>
  <c r="AB323" i="74"/>
  <c r="T323" i="74"/>
  <c r="L323" i="74"/>
  <c r="H323" i="74"/>
  <c r="P323" i="74"/>
  <c r="T319" i="74"/>
  <c r="P319" i="74"/>
  <c r="L319" i="74"/>
  <c r="T317" i="74"/>
  <c r="T315" i="74"/>
  <c r="P315" i="74"/>
  <c r="L315" i="74"/>
  <c r="AB313" i="74"/>
  <c r="T313" i="74"/>
  <c r="T311" i="74"/>
  <c r="P311" i="74"/>
  <c r="L311" i="74"/>
  <c r="AB309" i="74"/>
  <c r="T307" i="74"/>
  <c r="P307" i="74"/>
  <c r="L307" i="74"/>
  <c r="P303" i="74"/>
  <c r="L303" i="74"/>
  <c r="X303" i="74"/>
  <c r="AB297" i="74"/>
  <c r="P297" i="74"/>
  <c r="L297" i="74"/>
  <c r="X297" i="74"/>
  <c r="AB295" i="74"/>
  <c r="P295" i="74"/>
  <c r="L295" i="74"/>
  <c r="X295" i="74"/>
  <c r="AB293" i="74"/>
  <c r="P293" i="74"/>
  <c r="L293" i="74"/>
  <c r="X293" i="74"/>
  <c r="AB291" i="74"/>
  <c r="P291" i="74"/>
  <c r="L291" i="74"/>
  <c r="X291" i="74"/>
  <c r="AB289" i="74"/>
  <c r="P289" i="74"/>
  <c r="L289" i="74"/>
  <c r="X289" i="74"/>
  <c r="AB287" i="74"/>
  <c r="P287" i="74"/>
  <c r="L287" i="74"/>
  <c r="X287" i="74"/>
  <c r="AB285" i="74"/>
  <c r="P285" i="74"/>
  <c r="L285" i="74"/>
  <c r="X285" i="74"/>
  <c r="AB283" i="74"/>
  <c r="P283" i="74"/>
  <c r="L283" i="74"/>
  <c r="X283" i="74"/>
  <c r="AB281" i="74"/>
  <c r="P281" i="74"/>
  <c r="L281" i="74"/>
  <c r="X281" i="74"/>
  <c r="AB279" i="74"/>
  <c r="P279" i="74"/>
  <c r="L279" i="74"/>
  <c r="X279" i="74"/>
  <c r="AB277" i="74"/>
  <c r="P277" i="74"/>
  <c r="L277" i="74"/>
  <c r="X277" i="74"/>
  <c r="AB275" i="74"/>
  <c r="P275" i="74"/>
  <c r="L275" i="74"/>
  <c r="X275" i="74"/>
  <c r="X271" i="74"/>
  <c r="T271" i="74"/>
  <c r="X269" i="74"/>
  <c r="H267" i="74"/>
  <c r="X265" i="74"/>
  <c r="T265" i="74"/>
  <c r="H265" i="74"/>
  <c r="X263" i="74"/>
  <c r="T263" i="74"/>
  <c r="X261" i="74"/>
  <c r="X257" i="74"/>
  <c r="T257" i="74"/>
  <c r="H257" i="74"/>
  <c r="AB253" i="74"/>
  <c r="P253" i="74"/>
  <c r="L253" i="74"/>
  <c r="X253" i="74"/>
  <c r="AB251" i="74"/>
  <c r="P251" i="74"/>
  <c r="L251" i="74"/>
  <c r="X251" i="74"/>
  <c r="AB249" i="74"/>
  <c r="P249" i="74"/>
  <c r="L249" i="74"/>
  <c r="X249" i="74"/>
  <c r="AB247" i="74"/>
  <c r="P247" i="74"/>
  <c r="L247" i="74"/>
  <c r="X247" i="74"/>
  <c r="AB245" i="74"/>
  <c r="P245" i="74"/>
  <c r="L245" i="74"/>
  <c r="X245" i="74"/>
  <c r="AB243" i="74"/>
  <c r="P243" i="74"/>
  <c r="L243" i="74"/>
  <c r="X243" i="74"/>
  <c r="AB241" i="74"/>
  <c r="P241" i="74"/>
  <c r="L241" i="74"/>
  <c r="X241" i="74"/>
  <c r="AB239" i="74"/>
  <c r="P239" i="74"/>
  <c r="L239" i="74"/>
  <c r="X239" i="74"/>
  <c r="AB237" i="74"/>
  <c r="P237" i="74"/>
  <c r="L237" i="74"/>
  <c r="X237" i="74"/>
  <c r="AB235" i="74"/>
  <c r="P235" i="74"/>
  <c r="L235" i="74"/>
  <c r="X235" i="74"/>
  <c r="AB233" i="74"/>
  <c r="P233" i="74"/>
  <c r="L233" i="74"/>
  <c r="X233" i="74"/>
  <c r="AB231" i="74"/>
  <c r="P231" i="74"/>
  <c r="L231" i="74"/>
  <c r="X231" i="74"/>
  <c r="X227" i="74"/>
  <c r="T227" i="74"/>
  <c r="X225" i="74"/>
  <c r="X221" i="74"/>
  <c r="T221" i="74"/>
  <c r="H221" i="74"/>
  <c r="X219" i="74"/>
  <c r="T219" i="74"/>
  <c r="X217" i="74"/>
  <c r="X213" i="74"/>
  <c r="T213" i="74"/>
  <c r="H213" i="74"/>
  <c r="X211" i="74"/>
  <c r="T211" i="74"/>
  <c r="X209" i="74"/>
  <c r="AB203" i="74"/>
  <c r="P203" i="74"/>
  <c r="L203" i="74"/>
  <c r="X203" i="74"/>
  <c r="AB201" i="74"/>
  <c r="P201" i="74"/>
  <c r="L201" i="74"/>
  <c r="X201" i="74"/>
  <c r="AB199" i="74"/>
  <c r="P199" i="74"/>
  <c r="L199" i="74"/>
  <c r="X199" i="74"/>
  <c r="AB197" i="74"/>
  <c r="P197" i="74"/>
  <c r="L197" i="74"/>
  <c r="X197" i="74"/>
  <c r="X193" i="74"/>
  <c r="T193" i="74"/>
  <c r="H193" i="74"/>
  <c r="X191" i="74"/>
  <c r="T191" i="74"/>
  <c r="X187" i="74"/>
  <c r="T187" i="74"/>
  <c r="H187" i="74"/>
  <c r="X185" i="74"/>
  <c r="T185" i="74"/>
  <c r="X183" i="74"/>
  <c r="H183" i="74"/>
  <c r="AB179" i="74"/>
  <c r="P179" i="74"/>
  <c r="L179" i="74"/>
  <c r="X179" i="74"/>
  <c r="AB177" i="74"/>
  <c r="P177" i="74"/>
  <c r="L177" i="74"/>
  <c r="X177" i="74"/>
  <c r="T173" i="74"/>
  <c r="P173" i="74"/>
  <c r="T169" i="74"/>
  <c r="P169" i="74"/>
  <c r="T165" i="74"/>
  <c r="P165" i="74"/>
  <c r="T157" i="74"/>
  <c r="P157" i="74"/>
  <c r="T153" i="74"/>
  <c r="P153" i="74"/>
  <c r="T149" i="74"/>
  <c r="P149" i="74"/>
  <c r="T147" i="74"/>
  <c r="L147" i="74"/>
  <c r="P147" i="74"/>
  <c r="AB145" i="74"/>
  <c r="T145" i="74"/>
  <c r="L145" i="74"/>
  <c r="H145" i="74"/>
  <c r="P145" i="74"/>
  <c r="P143" i="74"/>
  <c r="T137" i="74"/>
  <c r="P137" i="74"/>
  <c r="X133" i="74"/>
  <c r="T133" i="74"/>
  <c r="P133" i="74"/>
  <c r="T131" i="74"/>
  <c r="L131" i="74"/>
  <c r="P131" i="74"/>
  <c r="T127" i="74"/>
  <c r="P127" i="74"/>
  <c r="T123" i="74"/>
  <c r="P123" i="74"/>
  <c r="T121" i="74"/>
  <c r="L121" i="74"/>
  <c r="P121" i="74"/>
  <c r="AB119" i="74"/>
  <c r="T119" i="74"/>
  <c r="L119" i="74"/>
  <c r="H119" i="74"/>
  <c r="P119" i="74"/>
  <c r="P117" i="74"/>
  <c r="T115" i="74"/>
  <c r="P115" i="74"/>
  <c r="T113" i="74"/>
  <c r="L113" i="74"/>
  <c r="P113" i="74"/>
  <c r="AB111" i="74"/>
  <c r="T111" i="74"/>
  <c r="L111" i="74"/>
  <c r="H111" i="74"/>
  <c r="P111" i="74"/>
  <c r="P109" i="74"/>
  <c r="X107" i="74"/>
  <c r="T107" i="74"/>
  <c r="P107" i="74"/>
  <c r="T105" i="74"/>
  <c r="L105" i="74"/>
  <c r="P105" i="74"/>
  <c r="T101" i="74"/>
  <c r="P101" i="74"/>
  <c r="T93" i="74"/>
  <c r="P93" i="74"/>
  <c r="T89" i="74"/>
  <c r="P89" i="74"/>
  <c r="X85" i="74"/>
  <c r="T85" i="74"/>
  <c r="P85" i="74"/>
  <c r="T83" i="74"/>
  <c r="L83" i="74"/>
  <c r="P83" i="74"/>
  <c r="AB81" i="74"/>
  <c r="T81" i="74"/>
  <c r="L81" i="74"/>
  <c r="H81" i="74"/>
  <c r="P81" i="74"/>
  <c r="T77" i="74"/>
  <c r="P77" i="74"/>
  <c r="L77" i="74"/>
  <c r="AB75" i="74"/>
  <c r="T75" i="74"/>
  <c r="L75" i="74"/>
  <c r="T73" i="74"/>
  <c r="P73" i="74"/>
  <c r="L73" i="74"/>
  <c r="T71" i="74"/>
  <c r="L71" i="74"/>
  <c r="T69" i="74"/>
  <c r="P69" i="74"/>
  <c r="L69" i="74"/>
  <c r="AB67" i="74"/>
  <c r="T67" i="74"/>
  <c r="L67" i="74"/>
  <c r="T65" i="74"/>
  <c r="P65" i="74"/>
  <c r="L65" i="74"/>
  <c r="T61" i="74"/>
  <c r="L61" i="74"/>
  <c r="P61" i="74"/>
  <c r="AB59" i="74"/>
  <c r="T59" i="74"/>
  <c r="L59" i="74"/>
  <c r="H59" i="74"/>
  <c r="P59" i="74"/>
  <c r="P57" i="74"/>
  <c r="T55" i="74"/>
  <c r="P55" i="74"/>
  <c r="T53" i="74"/>
  <c r="L53" i="74"/>
  <c r="P53" i="74"/>
  <c r="AB51" i="74"/>
  <c r="T51" i="74"/>
  <c r="L51" i="74"/>
  <c r="H51" i="74"/>
  <c r="P51" i="74"/>
  <c r="P49" i="74"/>
  <c r="T47" i="74"/>
  <c r="P47" i="74"/>
  <c r="T45" i="74"/>
  <c r="L45" i="74"/>
  <c r="P45" i="74"/>
  <c r="AB43" i="74"/>
  <c r="T43" i="74"/>
  <c r="L43" i="74"/>
  <c r="H43" i="74"/>
  <c r="P43" i="74"/>
  <c r="P41" i="74"/>
  <c r="T39" i="74"/>
  <c r="P39" i="74"/>
  <c r="T37" i="74"/>
  <c r="L37" i="74"/>
  <c r="P37" i="74"/>
  <c r="AB35" i="74"/>
  <c r="T35" i="74"/>
  <c r="L35" i="74"/>
  <c r="H35" i="74"/>
  <c r="P35" i="74"/>
  <c r="T31" i="74"/>
  <c r="P31" i="74"/>
  <c r="L31" i="74"/>
  <c r="T29" i="74"/>
  <c r="L29" i="74"/>
  <c r="T27" i="74"/>
  <c r="P27" i="74"/>
  <c r="L27" i="74"/>
  <c r="T25" i="74"/>
  <c r="T23" i="74"/>
  <c r="P23" i="74"/>
  <c r="L23" i="74"/>
  <c r="T21" i="74"/>
  <c r="T19" i="74"/>
  <c r="P19" i="74"/>
  <c r="L19" i="74"/>
  <c r="T17" i="74"/>
  <c r="T15" i="74"/>
  <c r="P15" i="74"/>
  <c r="L15" i="74"/>
  <c r="T7" i="74"/>
  <c r="L7" i="74"/>
  <c r="P7" i="74"/>
  <c r="C7" i="27"/>
  <c r="P7" i="27" s="1"/>
  <c r="AB757" i="27"/>
  <c r="X757" i="27"/>
  <c r="T757" i="27"/>
  <c r="P757" i="27"/>
  <c r="L757" i="27"/>
  <c r="H757" i="27"/>
  <c r="AB755" i="27"/>
  <c r="X755" i="27"/>
  <c r="T755" i="27"/>
  <c r="P755" i="27"/>
  <c r="L755" i="27"/>
  <c r="H755" i="27"/>
  <c r="AB753" i="27"/>
  <c r="X753" i="27"/>
  <c r="T753" i="27"/>
  <c r="P753" i="27"/>
  <c r="L753" i="27"/>
  <c r="H753" i="27"/>
  <c r="AB751" i="27"/>
  <c r="X751" i="27"/>
  <c r="T751" i="27"/>
  <c r="P751" i="27"/>
  <c r="L751" i="27"/>
  <c r="H751" i="27"/>
  <c r="AB749" i="27"/>
  <c r="X749" i="27"/>
  <c r="T749" i="27"/>
  <c r="P749" i="27"/>
  <c r="L749" i="27"/>
  <c r="H749" i="27"/>
  <c r="AB747" i="27"/>
  <c r="X747" i="27"/>
  <c r="T747" i="27"/>
  <c r="P747" i="27"/>
  <c r="L747" i="27"/>
  <c r="H747" i="27"/>
  <c r="AB743" i="27"/>
  <c r="X743" i="27"/>
  <c r="T743" i="27"/>
  <c r="P743" i="27"/>
  <c r="L743" i="27"/>
  <c r="H743" i="27"/>
  <c r="AB741" i="27"/>
  <c r="X741" i="27"/>
  <c r="T741" i="27"/>
  <c r="P741" i="27"/>
  <c r="L741" i="27"/>
  <c r="H741" i="27"/>
  <c r="AB739" i="27"/>
  <c r="X739" i="27"/>
  <c r="T739" i="27"/>
  <c r="P739" i="27"/>
  <c r="L739" i="27"/>
  <c r="H739" i="27"/>
  <c r="AB737" i="27"/>
  <c r="X737" i="27"/>
  <c r="T737" i="27"/>
  <c r="P737" i="27"/>
  <c r="L737" i="27"/>
  <c r="H737" i="27"/>
  <c r="AB733" i="27"/>
  <c r="X733" i="27"/>
  <c r="T733" i="27"/>
  <c r="P733" i="27"/>
  <c r="L733" i="27"/>
  <c r="H733" i="27"/>
  <c r="AB731" i="27"/>
  <c r="X731" i="27"/>
  <c r="T731" i="27"/>
  <c r="P731" i="27"/>
  <c r="L731" i="27"/>
  <c r="H731" i="27"/>
  <c r="AB729" i="27"/>
  <c r="X729" i="27"/>
  <c r="T729" i="27"/>
  <c r="P729" i="27"/>
  <c r="L729" i="27"/>
  <c r="H729" i="27"/>
  <c r="AB727" i="27"/>
  <c r="X727" i="27"/>
  <c r="T727" i="27"/>
  <c r="P727" i="27"/>
  <c r="L727" i="27"/>
  <c r="H727" i="27"/>
  <c r="AB725" i="27"/>
  <c r="X725" i="27"/>
  <c r="T725" i="27"/>
  <c r="P725" i="27"/>
  <c r="L725" i="27"/>
  <c r="H725" i="27"/>
  <c r="AB723" i="27"/>
  <c r="X723" i="27"/>
  <c r="T723" i="27"/>
  <c r="P723" i="27"/>
  <c r="L723" i="27"/>
  <c r="H723" i="27"/>
  <c r="AB721" i="27"/>
  <c r="X721" i="27"/>
  <c r="T721" i="27"/>
  <c r="P721" i="27"/>
  <c r="L721" i="27"/>
  <c r="H721" i="27"/>
  <c r="AB719" i="27"/>
  <c r="X719" i="27"/>
  <c r="T719" i="27"/>
  <c r="P719" i="27"/>
  <c r="L719" i="27"/>
  <c r="H719" i="27"/>
  <c r="AB715" i="27"/>
  <c r="X715" i="27"/>
  <c r="T715" i="27"/>
  <c r="P715" i="27"/>
  <c r="L715" i="27"/>
  <c r="H715" i="27"/>
  <c r="AB713" i="27"/>
  <c r="X713" i="27"/>
  <c r="T713" i="27"/>
  <c r="P713" i="27"/>
  <c r="L713" i="27"/>
  <c r="H713" i="27"/>
  <c r="AB711" i="27"/>
  <c r="X711" i="27"/>
  <c r="T711" i="27"/>
  <c r="P711" i="27"/>
  <c r="L711" i="27"/>
  <c r="H711" i="27"/>
  <c r="AB709" i="27"/>
  <c r="X709" i="27"/>
  <c r="T709" i="27"/>
  <c r="P709" i="27"/>
  <c r="L709" i="27"/>
  <c r="H709" i="27"/>
  <c r="AB704" i="27"/>
  <c r="X704" i="27"/>
  <c r="T704" i="27"/>
  <c r="P704" i="27"/>
  <c r="L704" i="27"/>
  <c r="H704" i="27"/>
  <c r="AB699" i="27"/>
  <c r="X699" i="27"/>
  <c r="T699" i="27"/>
  <c r="P699" i="27"/>
  <c r="L699" i="27"/>
  <c r="H699" i="27"/>
  <c r="AB697" i="27"/>
  <c r="X697" i="27"/>
  <c r="T697" i="27"/>
  <c r="P697" i="27"/>
  <c r="L697" i="27"/>
  <c r="H697" i="27"/>
  <c r="AB695" i="27"/>
  <c r="X695" i="27"/>
  <c r="T695" i="27"/>
  <c r="P695" i="27"/>
  <c r="L695" i="27"/>
  <c r="H695" i="27"/>
  <c r="AB693" i="27"/>
  <c r="X693" i="27"/>
  <c r="T693" i="27"/>
  <c r="P693" i="27"/>
  <c r="L693" i="27"/>
  <c r="H693" i="27"/>
  <c r="AB691" i="27"/>
  <c r="X691" i="27"/>
  <c r="T691" i="27"/>
  <c r="P691" i="27"/>
  <c r="L691" i="27"/>
  <c r="H691" i="27"/>
  <c r="AB689" i="27"/>
  <c r="X689" i="27"/>
  <c r="T689" i="27"/>
  <c r="P689" i="27"/>
  <c r="L689" i="27"/>
  <c r="H689" i="27"/>
  <c r="AB687" i="27"/>
  <c r="X687" i="27"/>
  <c r="T687" i="27"/>
  <c r="P687" i="27"/>
  <c r="L687" i="27"/>
  <c r="H687" i="27"/>
  <c r="AB685" i="27"/>
  <c r="X685" i="27"/>
  <c r="T685" i="27"/>
  <c r="P685" i="27"/>
  <c r="L685" i="27"/>
  <c r="H685" i="27"/>
  <c r="AB683" i="27"/>
  <c r="X683" i="27"/>
  <c r="T683" i="27"/>
  <c r="P683" i="27"/>
  <c r="L683" i="27"/>
  <c r="H683" i="27"/>
  <c r="AB677" i="27"/>
  <c r="X677" i="27"/>
  <c r="T677" i="27"/>
  <c r="P677" i="27"/>
  <c r="L677" i="27"/>
  <c r="H677" i="27"/>
  <c r="AB675" i="27"/>
  <c r="X675" i="27"/>
  <c r="T675" i="27"/>
  <c r="P675" i="27"/>
  <c r="L675" i="27"/>
  <c r="H675" i="27"/>
  <c r="AB673" i="27"/>
  <c r="X673" i="27"/>
  <c r="T673" i="27"/>
  <c r="P673" i="27"/>
  <c r="L673" i="27"/>
  <c r="H673" i="27"/>
  <c r="AB669" i="27"/>
  <c r="X669" i="27"/>
  <c r="T669" i="27"/>
  <c r="P669" i="27"/>
  <c r="L669" i="27"/>
  <c r="H669" i="27"/>
  <c r="AB667" i="27"/>
  <c r="X667" i="27"/>
  <c r="T667" i="27"/>
  <c r="P667" i="27"/>
  <c r="L667" i="27"/>
  <c r="H667" i="27"/>
  <c r="AB665" i="27"/>
  <c r="X665" i="27"/>
  <c r="T665" i="27"/>
  <c r="P665" i="27"/>
  <c r="L665" i="27"/>
  <c r="H665" i="27"/>
  <c r="AB663" i="27"/>
  <c r="X663" i="27"/>
  <c r="T663" i="27"/>
  <c r="P663" i="27"/>
  <c r="L663" i="27"/>
  <c r="H663" i="27"/>
  <c r="AB659" i="27"/>
  <c r="X659" i="27"/>
  <c r="T659" i="27"/>
  <c r="P659" i="27"/>
  <c r="L659" i="27"/>
  <c r="H659" i="27"/>
  <c r="AB657" i="27"/>
  <c r="X657" i="27"/>
  <c r="T657" i="27"/>
  <c r="P657" i="27"/>
  <c r="L657" i="27"/>
  <c r="H657" i="27"/>
  <c r="AB653" i="27"/>
  <c r="X653" i="27"/>
  <c r="T653" i="27"/>
  <c r="P653" i="27"/>
  <c r="L653" i="27"/>
  <c r="H653" i="27"/>
  <c r="AB651" i="27"/>
  <c r="X651" i="27"/>
  <c r="T651" i="27"/>
  <c r="P651" i="27"/>
  <c r="L651" i="27"/>
  <c r="H651" i="27"/>
  <c r="AB647" i="27"/>
  <c r="X647" i="27"/>
  <c r="T647" i="27"/>
  <c r="P647" i="27"/>
  <c r="L647" i="27"/>
  <c r="H647" i="27"/>
  <c r="AB643" i="27"/>
  <c r="X643" i="27"/>
  <c r="T643" i="27"/>
  <c r="P643" i="27"/>
  <c r="L643" i="27"/>
  <c r="H643" i="27"/>
  <c r="AB641" i="27"/>
  <c r="X641" i="27"/>
  <c r="T641" i="27"/>
  <c r="P641" i="27"/>
  <c r="L641" i="27"/>
  <c r="H641" i="27"/>
  <c r="AB639" i="27"/>
  <c r="X639" i="27"/>
  <c r="T639" i="27"/>
  <c r="P639" i="27"/>
  <c r="L639" i="27"/>
  <c r="H639" i="27"/>
  <c r="AB637" i="27"/>
  <c r="X637" i="27"/>
  <c r="T637" i="27"/>
  <c r="P637" i="27"/>
  <c r="L637" i="27"/>
  <c r="H637" i="27"/>
  <c r="AB635" i="27"/>
  <c r="X635" i="27"/>
  <c r="T635" i="27"/>
  <c r="P635" i="27"/>
  <c r="L635" i="27"/>
  <c r="H635" i="27"/>
  <c r="AB633" i="27"/>
  <c r="X633" i="27"/>
  <c r="T633" i="27"/>
  <c r="P633" i="27"/>
  <c r="L633" i="27"/>
  <c r="H633" i="27"/>
  <c r="AB631" i="27"/>
  <c r="X631" i="27"/>
  <c r="T631" i="27"/>
  <c r="P631" i="27"/>
  <c r="L631" i="27"/>
  <c r="H631" i="27"/>
  <c r="AB629" i="27"/>
  <c r="X629" i="27"/>
  <c r="T629" i="27"/>
  <c r="P629" i="27"/>
  <c r="L629" i="27"/>
  <c r="H629" i="27"/>
  <c r="AB627" i="27"/>
  <c r="X627" i="27"/>
  <c r="T627" i="27"/>
  <c r="P627" i="27"/>
  <c r="L627" i="27"/>
  <c r="H627" i="27"/>
  <c r="AB625" i="27"/>
  <c r="X625" i="27"/>
  <c r="T625" i="27"/>
  <c r="P625" i="27"/>
  <c r="L625" i="27"/>
  <c r="H625" i="27"/>
  <c r="AB621" i="27"/>
  <c r="X621" i="27"/>
  <c r="T621" i="27"/>
  <c r="P621" i="27"/>
  <c r="L621" i="27"/>
  <c r="H621" i="27"/>
  <c r="AB619" i="27"/>
  <c r="X619" i="27"/>
  <c r="T619" i="27"/>
  <c r="P619" i="27"/>
  <c r="L619" i="27"/>
  <c r="H619" i="27"/>
  <c r="AB613" i="27"/>
  <c r="X613" i="27"/>
  <c r="T613" i="27"/>
  <c r="P613" i="27"/>
  <c r="L613" i="27"/>
  <c r="H613" i="27"/>
  <c r="AB611" i="27"/>
  <c r="X611" i="27"/>
  <c r="T611" i="27"/>
  <c r="P611" i="27"/>
  <c r="L611" i="27"/>
  <c r="H611" i="27"/>
  <c r="AB609" i="27"/>
  <c r="X609" i="27"/>
  <c r="T609" i="27"/>
  <c r="P609" i="27"/>
  <c r="L609" i="27"/>
  <c r="H609" i="27"/>
  <c r="AB605" i="27"/>
  <c r="X605" i="27"/>
  <c r="T605" i="27"/>
  <c r="P605" i="27"/>
  <c r="L605" i="27"/>
  <c r="H605" i="27"/>
  <c r="AB603" i="27"/>
  <c r="X603" i="27"/>
  <c r="T603" i="27"/>
  <c r="P603" i="27"/>
  <c r="L603" i="27"/>
  <c r="H603" i="27"/>
  <c r="AB601" i="27"/>
  <c r="X601" i="27"/>
  <c r="T601" i="27"/>
  <c r="P601" i="27"/>
  <c r="L601" i="27"/>
  <c r="H601" i="27"/>
  <c r="AB597" i="27"/>
  <c r="X597" i="27"/>
  <c r="T597" i="27"/>
  <c r="P597" i="27"/>
  <c r="L597" i="27"/>
  <c r="H597" i="27"/>
  <c r="AB595" i="27"/>
  <c r="X595" i="27"/>
  <c r="T595" i="27"/>
  <c r="P595" i="27"/>
  <c r="L595" i="27"/>
  <c r="H595" i="27"/>
  <c r="AB591" i="27"/>
  <c r="X591" i="27"/>
  <c r="T591" i="27"/>
  <c r="P591" i="27"/>
  <c r="L591" i="27"/>
  <c r="H591" i="27"/>
  <c r="AB589" i="27"/>
  <c r="X589" i="27"/>
  <c r="T589" i="27"/>
  <c r="P589" i="27"/>
  <c r="L589" i="27"/>
  <c r="H589" i="27"/>
  <c r="AB587" i="27"/>
  <c r="X587" i="27"/>
  <c r="T587" i="27"/>
  <c r="P587" i="27"/>
  <c r="L587" i="27"/>
  <c r="H587" i="27"/>
  <c r="AB581" i="27"/>
  <c r="X581" i="27"/>
  <c r="T581" i="27"/>
  <c r="P581" i="27"/>
  <c r="L581" i="27"/>
  <c r="H581" i="27"/>
  <c r="AB579" i="27"/>
  <c r="X579" i="27"/>
  <c r="T579" i="27"/>
  <c r="P579" i="27"/>
  <c r="L579" i="27"/>
  <c r="H579" i="27"/>
  <c r="AB577" i="27"/>
  <c r="X577" i="27"/>
  <c r="T577" i="27"/>
  <c r="P577" i="27"/>
  <c r="L577" i="27"/>
  <c r="H577" i="27"/>
  <c r="AB575" i="27"/>
  <c r="X575" i="27"/>
  <c r="T575" i="27"/>
  <c r="P575" i="27"/>
  <c r="L575" i="27"/>
  <c r="H575" i="27"/>
  <c r="AB573" i="27"/>
  <c r="X573" i="27"/>
  <c r="T573" i="27"/>
  <c r="P573" i="27"/>
  <c r="L573" i="27"/>
  <c r="H573" i="27"/>
  <c r="AB571" i="27"/>
  <c r="X571" i="27"/>
  <c r="T571" i="27"/>
  <c r="P571" i="27"/>
  <c r="L571" i="27"/>
  <c r="H571" i="27"/>
  <c r="AB569" i="27"/>
  <c r="X569" i="27"/>
  <c r="T569" i="27"/>
  <c r="P569" i="27"/>
  <c r="L569" i="27"/>
  <c r="H569" i="27"/>
  <c r="AB567" i="27"/>
  <c r="X567" i="27"/>
  <c r="T567" i="27"/>
  <c r="P567" i="27"/>
  <c r="L567" i="27"/>
  <c r="H567" i="27"/>
  <c r="AB565" i="27"/>
  <c r="X565" i="27"/>
  <c r="T565" i="27"/>
  <c r="P565" i="27"/>
  <c r="L565" i="27"/>
  <c r="H565" i="27"/>
  <c r="AB563" i="27"/>
  <c r="X563" i="27"/>
  <c r="T563" i="27"/>
  <c r="P563" i="27"/>
  <c r="L563" i="27"/>
  <c r="H563" i="27"/>
  <c r="AB561" i="27"/>
  <c r="X561" i="27"/>
  <c r="T561" i="27"/>
  <c r="P561" i="27"/>
  <c r="L561" i="27"/>
  <c r="H561" i="27"/>
  <c r="AB557" i="27"/>
  <c r="X557" i="27"/>
  <c r="T557" i="27"/>
  <c r="P557" i="27"/>
  <c r="L557" i="27"/>
  <c r="H557" i="27"/>
  <c r="AB555" i="27"/>
  <c r="X555" i="27"/>
  <c r="T555" i="27"/>
  <c r="P555" i="27"/>
  <c r="L555" i="27"/>
  <c r="H555" i="27"/>
  <c r="AB553" i="27"/>
  <c r="X553" i="27"/>
  <c r="T553" i="27"/>
  <c r="P553" i="27"/>
  <c r="L553" i="27"/>
  <c r="H553" i="27"/>
  <c r="AB551" i="27"/>
  <c r="X551" i="27"/>
  <c r="T551" i="27"/>
  <c r="P551" i="27"/>
  <c r="L551" i="27"/>
  <c r="H551" i="27"/>
  <c r="AB549" i="27"/>
  <c r="X549" i="27"/>
  <c r="T549" i="27"/>
  <c r="P549" i="27"/>
  <c r="L549" i="27"/>
  <c r="H549" i="27"/>
  <c r="AB547" i="27"/>
  <c r="X547" i="27"/>
  <c r="T547" i="27"/>
  <c r="P547" i="27"/>
  <c r="L547" i="27"/>
  <c r="H547" i="27"/>
  <c r="AB545" i="27"/>
  <c r="X545" i="27"/>
  <c r="T545" i="27"/>
  <c r="P545" i="27"/>
  <c r="L545" i="27"/>
  <c r="H545" i="27"/>
  <c r="AB543" i="27"/>
  <c r="X543" i="27"/>
  <c r="T543" i="27"/>
  <c r="P543" i="27"/>
  <c r="L543" i="27"/>
  <c r="H543" i="27"/>
  <c r="AB541" i="27"/>
  <c r="X541" i="27"/>
  <c r="T541" i="27"/>
  <c r="P541" i="27"/>
  <c r="L541" i="27"/>
  <c r="H541" i="27"/>
  <c r="AB535" i="27"/>
  <c r="X535" i="27"/>
  <c r="T535" i="27"/>
  <c r="P535" i="27"/>
  <c r="L535" i="27"/>
  <c r="H535" i="27"/>
  <c r="AB533" i="27"/>
  <c r="X533" i="27"/>
  <c r="T533" i="27"/>
  <c r="P533" i="27"/>
  <c r="L533" i="27"/>
  <c r="H533" i="27"/>
  <c r="AB531" i="27"/>
  <c r="X531" i="27"/>
  <c r="T531" i="27"/>
  <c r="P531" i="27"/>
  <c r="L531" i="27"/>
  <c r="H531" i="27"/>
  <c r="AB529" i="27"/>
  <c r="X529" i="27"/>
  <c r="T529" i="27"/>
  <c r="P529" i="27"/>
  <c r="L529" i="27"/>
  <c r="H529" i="27"/>
  <c r="AB527" i="27"/>
  <c r="X527" i="27"/>
  <c r="T527" i="27"/>
  <c r="P527" i="27"/>
  <c r="L527" i="27"/>
  <c r="H527" i="27"/>
  <c r="AB525" i="27"/>
  <c r="X525" i="27"/>
  <c r="T525" i="27"/>
  <c r="P525" i="27"/>
  <c r="L525" i="27"/>
  <c r="H525" i="27"/>
  <c r="AB523" i="27"/>
  <c r="X523" i="27"/>
  <c r="T523" i="27"/>
  <c r="P523" i="27"/>
  <c r="L523" i="27"/>
  <c r="H523" i="27"/>
  <c r="AB521" i="27"/>
  <c r="X521" i="27"/>
  <c r="T521" i="27"/>
  <c r="P521" i="27"/>
  <c r="L521" i="27"/>
  <c r="H521" i="27"/>
  <c r="AB517" i="27"/>
  <c r="X517" i="27"/>
  <c r="T517" i="27"/>
  <c r="P517" i="27"/>
  <c r="L517" i="27"/>
  <c r="H517" i="27"/>
  <c r="AB513" i="27"/>
  <c r="X513" i="27"/>
  <c r="T513" i="27"/>
  <c r="P513" i="27"/>
  <c r="L513" i="27"/>
  <c r="H513" i="27"/>
  <c r="AB511" i="27"/>
  <c r="X511" i="27"/>
  <c r="T511" i="27"/>
  <c r="P511" i="27"/>
  <c r="L511" i="27"/>
  <c r="H511" i="27"/>
  <c r="AB509" i="27"/>
  <c r="X509" i="27"/>
  <c r="T509" i="27"/>
  <c r="P509" i="27"/>
  <c r="L509" i="27"/>
  <c r="H509" i="27"/>
  <c r="AB507" i="27"/>
  <c r="X507" i="27"/>
  <c r="T507" i="27"/>
  <c r="P507" i="27"/>
  <c r="L507" i="27"/>
  <c r="H507" i="27"/>
  <c r="AB505" i="27"/>
  <c r="X505" i="27"/>
  <c r="T505" i="27"/>
  <c r="P505" i="27"/>
  <c r="L505" i="27"/>
  <c r="H505" i="27"/>
  <c r="AB503" i="27"/>
  <c r="X503" i="27"/>
  <c r="T503" i="27"/>
  <c r="P503" i="27"/>
  <c r="L503" i="27"/>
  <c r="H503" i="27"/>
  <c r="AB501" i="27"/>
  <c r="X501" i="27"/>
  <c r="T501" i="27"/>
  <c r="P501" i="27"/>
  <c r="L501" i="27"/>
  <c r="H501" i="27"/>
  <c r="AB499" i="27"/>
  <c r="X499" i="27"/>
  <c r="T499" i="27"/>
  <c r="P499" i="27"/>
  <c r="L499" i="27"/>
  <c r="H499" i="27"/>
  <c r="AB417" i="27"/>
  <c r="X417" i="27"/>
  <c r="T417" i="27"/>
  <c r="P417" i="27"/>
  <c r="L417" i="27"/>
  <c r="H417" i="27"/>
  <c r="AB415" i="27"/>
  <c r="X415" i="27"/>
  <c r="T415" i="27"/>
  <c r="P415" i="27"/>
  <c r="L415" i="27"/>
  <c r="H415" i="27"/>
  <c r="AB413" i="27"/>
  <c r="X413" i="27"/>
  <c r="T413" i="27"/>
  <c r="P413" i="27"/>
  <c r="L413" i="27"/>
  <c r="H413" i="27"/>
  <c r="AB409" i="27"/>
  <c r="X409" i="27"/>
  <c r="T409" i="27"/>
  <c r="P409" i="27"/>
  <c r="L409" i="27"/>
  <c r="H409" i="27"/>
  <c r="AB407" i="27"/>
  <c r="X407" i="27"/>
  <c r="T407" i="27"/>
  <c r="P407" i="27"/>
  <c r="L407" i="27"/>
  <c r="H407" i="27"/>
  <c r="AB405" i="27"/>
  <c r="X405" i="27"/>
  <c r="T405" i="27"/>
  <c r="P405" i="27"/>
  <c r="L405" i="27"/>
  <c r="H405" i="27"/>
  <c r="AB401" i="27"/>
  <c r="X401" i="27"/>
  <c r="T401" i="27"/>
  <c r="P401" i="27"/>
  <c r="L401" i="27"/>
  <c r="H401" i="27"/>
  <c r="AB399" i="27"/>
  <c r="X399" i="27"/>
  <c r="T399" i="27"/>
  <c r="P399" i="27"/>
  <c r="L399" i="27"/>
  <c r="H399" i="27"/>
  <c r="AB397" i="27"/>
  <c r="X397" i="27"/>
  <c r="T397" i="27"/>
  <c r="P397" i="27"/>
  <c r="L397" i="27"/>
  <c r="H397" i="27"/>
  <c r="AB393" i="27"/>
  <c r="X393" i="27"/>
  <c r="T393" i="27"/>
  <c r="P393" i="27"/>
  <c r="L393" i="27"/>
  <c r="H393" i="27"/>
  <c r="AB391" i="27"/>
  <c r="X391" i="27"/>
  <c r="T391" i="27"/>
  <c r="P391" i="27"/>
  <c r="L391" i="27"/>
  <c r="H391" i="27"/>
  <c r="AB389" i="27"/>
  <c r="X389" i="27"/>
  <c r="T389" i="27"/>
  <c r="P389" i="27"/>
  <c r="L389" i="27"/>
  <c r="H389" i="27"/>
  <c r="AB387" i="27"/>
  <c r="X387" i="27"/>
  <c r="T387" i="27"/>
  <c r="P387" i="27"/>
  <c r="L387" i="27"/>
  <c r="H387" i="27"/>
  <c r="AB383" i="27"/>
  <c r="X383" i="27"/>
  <c r="T383" i="27"/>
  <c r="P383" i="27"/>
  <c r="L383" i="27"/>
  <c r="H383" i="27"/>
  <c r="AB381" i="27"/>
  <c r="X381" i="27"/>
  <c r="T381" i="27"/>
  <c r="P381" i="27"/>
  <c r="L381" i="27"/>
  <c r="H381" i="27"/>
  <c r="AB377" i="27"/>
  <c r="X377" i="27"/>
  <c r="T377" i="27"/>
  <c r="P377" i="27"/>
  <c r="L377" i="27"/>
  <c r="H377" i="27"/>
  <c r="AB375" i="27"/>
  <c r="X375" i="27"/>
  <c r="T375" i="27"/>
  <c r="P375" i="27"/>
  <c r="L375" i="27"/>
  <c r="H375" i="27"/>
  <c r="AB371" i="27"/>
  <c r="X371" i="27"/>
  <c r="T371" i="27"/>
  <c r="P371" i="27"/>
  <c r="L371" i="27"/>
  <c r="H371" i="27"/>
  <c r="AB367" i="27"/>
  <c r="X367" i="27"/>
  <c r="T367" i="27"/>
  <c r="P367" i="27"/>
  <c r="L367" i="27"/>
  <c r="H367" i="27"/>
  <c r="AB365" i="27"/>
  <c r="X365" i="27"/>
  <c r="T365" i="27"/>
  <c r="P365" i="27"/>
  <c r="L365" i="27"/>
  <c r="H365" i="27"/>
  <c r="AB359" i="27"/>
  <c r="X359" i="27"/>
  <c r="T359" i="27"/>
  <c r="P359" i="27"/>
  <c r="L359" i="27"/>
  <c r="H359" i="27"/>
  <c r="AB357" i="27"/>
  <c r="X357" i="27"/>
  <c r="T357" i="27"/>
  <c r="P357" i="27"/>
  <c r="L357" i="27"/>
  <c r="H357" i="27"/>
  <c r="AB351" i="27"/>
  <c r="X351" i="27"/>
  <c r="T351" i="27"/>
  <c r="P351" i="27"/>
  <c r="L351" i="27"/>
  <c r="H351" i="27"/>
  <c r="AB349" i="27"/>
  <c r="X349" i="27"/>
  <c r="T349" i="27"/>
  <c r="P349" i="27"/>
  <c r="L349" i="27"/>
  <c r="H349" i="27"/>
  <c r="AB347" i="27"/>
  <c r="X347" i="27"/>
  <c r="T347" i="27"/>
  <c r="P347" i="27"/>
  <c r="L347" i="27"/>
  <c r="H347" i="27"/>
  <c r="AB345" i="27"/>
  <c r="X345" i="27"/>
  <c r="T345" i="27"/>
  <c r="P345" i="27"/>
  <c r="L345" i="27"/>
  <c r="H345" i="27"/>
  <c r="AB343" i="27"/>
  <c r="X343" i="27"/>
  <c r="T343" i="27"/>
  <c r="P343" i="27"/>
  <c r="L343" i="27"/>
  <c r="H343" i="27"/>
  <c r="AB339" i="27"/>
  <c r="X339" i="27"/>
  <c r="T339" i="27"/>
  <c r="P339" i="27"/>
  <c r="L339" i="27"/>
  <c r="H339" i="27"/>
  <c r="AB337" i="27"/>
  <c r="X337" i="27"/>
  <c r="T337" i="27"/>
  <c r="P337" i="27"/>
  <c r="L337" i="27"/>
  <c r="H337" i="27"/>
  <c r="AB335" i="27"/>
  <c r="X335" i="27"/>
  <c r="T335" i="27"/>
  <c r="P335" i="27"/>
  <c r="L335" i="27"/>
  <c r="H335" i="27"/>
  <c r="AB333" i="27"/>
  <c r="X333" i="27"/>
  <c r="T333" i="27"/>
  <c r="P333" i="27"/>
  <c r="L333" i="27"/>
  <c r="H333" i="27"/>
  <c r="AB331" i="27"/>
  <c r="X331" i="27"/>
  <c r="T331" i="27"/>
  <c r="P331" i="27"/>
  <c r="L331" i="27"/>
  <c r="H331" i="27"/>
  <c r="AB329" i="27"/>
  <c r="X329" i="27"/>
  <c r="T329" i="27"/>
  <c r="P329" i="27"/>
  <c r="L329" i="27"/>
  <c r="H329" i="27"/>
  <c r="AB327" i="27"/>
  <c r="X327" i="27"/>
  <c r="T327" i="27"/>
  <c r="P327" i="27"/>
  <c r="L327" i="27"/>
  <c r="H327" i="27"/>
  <c r="AB325" i="27"/>
  <c r="X325" i="27"/>
  <c r="T325" i="27"/>
  <c r="P325" i="27"/>
  <c r="L325" i="27"/>
  <c r="H325" i="27"/>
  <c r="AB323" i="27"/>
  <c r="X323" i="27"/>
  <c r="T323" i="27"/>
  <c r="P323" i="27"/>
  <c r="L323" i="27"/>
  <c r="H323" i="27"/>
  <c r="AB319" i="27"/>
  <c r="X319" i="27"/>
  <c r="T319" i="27"/>
  <c r="P319" i="27"/>
  <c r="L319" i="27"/>
  <c r="H319" i="27"/>
  <c r="AB317" i="27"/>
  <c r="X317" i="27"/>
  <c r="T317" i="27"/>
  <c r="P317" i="27"/>
  <c r="L317" i="27"/>
  <c r="H317" i="27"/>
  <c r="AB315" i="27"/>
  <c r="X315" i="27"/>
  <c r="T315" i="27"/>
  <c r="P315" i="27"/>
  <c r="L315" i="27"/>
  <c r="H315" i="27"/>
  <c r="AB313" i="27"/>
  <c r="X313" i="27"/>
  <c r="T313" i="27"/>
  <c r="P313" i="27"/>
  <c r="L313" i="27"/>
  <c r="H313" i="27"/>
  <c r="AB311" i="27"/>
  <c r="X311" i="27"/>
  <c r="T311" i="27"/>
  <c r="P311" i="27"/>
  <c r="L311" i="27"/>
  <c r="H311" i="27"/>
  <c r="AB309" i="27"/>
  <c r="X309" i="27"/>
  <c r="T309" i="27"/>
  <c r="P309" i="27"/>
  <c r="L309" i="27"/>
  <c r="H309" i="27"/>
  <c r="AB307" i="27"/>
  <c r="X307" i="27"/>
  <c r="T307" i="27"/>
  <c r="P307" i="27"/>
  <c r="L307" i="27"/>
  <c r="H307" i="27"/>
  <c r="AB305" i="27"/>
  <c r="X305" i="27"/>
  <c r="T305" i="27"/>
  <c r="P305" i="27"/>
  <c r="L305" i="27"/>
  <c r="H305" i="27"/>
  <c r="AB303" i="27"/>
  <c r="X303" i="27"/>
  <c r="T303" i="27"/>
  <c r="P303" i="27"/>
  <c r="L303" i="27"/>
  <c r="H303" i="27"/>
  <c r="AB297" i="27"/>
  <c r="X297" i="27"/>
  <c r="T297" i="27"/>
  <c r="P297" i="27"/>
  <c r="L297" i="27"/>
  <c r="H297" i="27"/>
  <c r="AB295" i="27"/>
  <c r="X295" i="27"/>
  <c r="T295" i="27"/>
  <c r="P295" i="27"/>
  <c r="L295" i="27"/>
  <c r="H295" i="27"/>
  <c r="AB293" i="27"/>
  <c r="X293" i="27"/>
  <c r="T293" i="27"/>
  <c r="P293" i="27"/>
  <c r="L293" i="27"/>
  <c r="H293" i="27"/>
  <c r="AB291" i="27"/>
  <c r="X291" i="27"/>
  <c r="T291" i="27"/>
  <c r="P291" i="27"/>
  <c r="L291" i="27"/>
  <c r="H291" i="27"/>
  <c r="AB289" i="27"/>
  <c r="X289" i="27"/>
  <c r="T289" i="27"/>
  <c r="P289" i="27"/>
  <c r="L289" i="27"/>
  <c r="H289" i="27"/>
  <c r="AB287" i="27"/>
  <c r="X287" i="27"/>
  <c r="T287" i="27"/>
  <c r="P287" i="27"/>
  <c r="L287" i="27"/>
  <c r="H287" i="27"/>
  <c r="AB285" i="27"/>
  <c r="X285" i="27"/>
  <c r="T285" i="27"/>
  <c r="P285" i="27"/>
  <c r="L285" i="27"/>
  <c r="H285" i="27"/>
  <c r="AB283" i="27"/>
  <c r="X283" i="27"/>
  <c r="T283" i="27"/>
  <c r="P283" i="27"/>
  <c r="L283" i="27"/>
  <c r="H283" i="27"/>
  <c r="AB281" i="27"/>
  <c r="X281" i="27"/>
  <c r="T281" i="27"/>
  <c r="P281" i="27"/>
  <c r="L281" i="27"/>
  <c r="H281" i="27"/>
  <c r="AB279" i="27"/>
  <c r="X279" i="27"/>
  <c r="T279" i="27"/>
  <c r="P279" i="27"/>
  <c r="L279" i="27"/>
  <c r="H279" i="27"/>
  <c r="AB277" i="27"/>
  <c r="X277" i="27"/>
  <c r="T277" i="27"/>
  <c r="P277" i="27"/>
  <c r="L277" i="27"/>
  <c r="H277" i="27"/>
  <c r="AB275" i="27"/>
  <c r="X275" i="27"/>
  <c r="T275" i="27"/>
  <c r="P275" i="27"/>
  <c r="L275" i="27"/>
  <c r="H275" i="27"/>
  <c r="AB271" i="27"/>
  <c r="X271" i="27"/>
  <c r="T271" i="27"/>
  <c r="P271" i="27"/>
  <c r="L271" i="27"/>
  <c r="H271" i="27"/>
  <c r="AB269" i="27"/>
  <c r="X269" i="27"/>
  <c r="T269" i="27"/>
  <c r="P269" i="27"/>
  <c r="L269" i="27"/>
  <c r="H269" i="27"/>
  <c r="AB267" i="27"/>
  <c r="X267" i="27"/>
  <c r="T267" i="27"/>
  <c r="P267" i="27"/>
  <c r="L267" i="27"/>
  <c r="H267" i="27"/>
  <c r="AB265" i="27"/>
  <c r="X265" i="27"/>
  <c r="T265" i="27"/>
  <c r="P265" i="27"/>
  <c r="L265" i="27"/>
  <c r="H265" i="27"/>
  <c r="AB263" i="27"/>
  <c r="X263" i="27"/>
  <c r="T263" i="27"/>
  <c r="P263" i="27"/>
  <c r="L263" i="27"/>
  <c r="H263" i="27"/>
  <c r="AB261" i="27"/>
  <c r="X261" i="27"/>
  <c r="T261" i="27"/>
  <c r="P261" i="27"/>
  <c r="L261" i="27"/>
  <c r="H261" i="27"/>
  <c r="AB259" i="27"/>
  <c r="X259" i="27"/>
  <c r="T259" i="27"/>
  <c r="P259" i="27"/>
  <c r="L259" i="27"/>
  <c r="H259" i="27"/>
  <c r="AB257" i="27"/>
  <c r="X257" i="27"/>
  <c r="T257" i="27"/>
  <c r="P257" i="27"/>
  <c r="L257" i="27"/>
  <c r="H257" i="27"/>
  <c r="AB253" i="27"/>
  <c r="X253" i="27"/>
  <c r="T253" i="27"/>
  <c r="P253" i="27"/>
  <c r="L253" i="27"/>
  <c r="H253" i="27"/>
  <c r="AB251" i="27"/>
  <c r="X251" i="27"/>
  <c r="T251" i="27"/>
  <c r="P251" i="27"/>
  <c r="L251" i="27"/>
  <c r="H251" i="27"/>
  <c r="AB249" i="27"/>
  <c r="X249" i="27"/>
  <c r="T249" i="27"/>
  <c r="P249" i="27"/>
  <c r="L249" i="27"/>
  <c r="H249" i="27"/>
  <c r="AB247" i="27"/>
  <c r="X247" i="27"/>
  <c r="T247" i="27"/>
  <c r="P247" i="27"/>
  <c r="L247" i="27"/>
  <c r="H247" i="27"/>
  <c r="AB245" i="27"/>
  <c r="X245" i="27"/>
  <c r="T245" i="27"/>
  <c r="P245" i="27"/>
  <c r="L245" i="27"/>
  <c r="H245" i="27"/>
  <c r="AB243" i="27"/>
  <c r="X243" i="27"/>
  <c r="T243" i="27"/>
  <c r="P243" i="27"/>
  <c r="L243" i="27"/>
  <c r="H243" i="27"/>
  <c r="AB241" i="27"/>
  <c r="X241" i="27"/>
  <c r="T241" i="27"/>
  <c r="P241" i="27"/>
  <c r="L241" i="27"/>
  <c r="H241" i="27"/>
  <c r="AB239" i="27"/>
  <c r="X239" i="27"/>
  <c r="T239" i="27"/>
  <c r="P239" i="27"/>
  <c r="L239" i="27"/>
  <c r="H239" i="27"/>
  <c r="AB237" i="27"/>
  <c r="X237" i="27"/>
  <c r="T237" i="27"/>
  <c r="P237" i="27"/>
  <c r="L237" i="27"/>
  <c r="H237" i="27"/>
  <c r="AB235" i="27"/>
  <c r="X235" i="27"/>
  <c r="T235" i="27"/>
  <c r="P235" i="27"/>
  <c r="L235" i="27"/>
  <c r="H235" i="27"/>
  <c r="AB233" i="27"/>
  <c r="X233" i="27"/>
  <c r="T233" i="27"/>
  <c r="P233" i="27"/>
  <c r="L233" i="27"/>
  <c r="H233" i="27"/>
  <c r="AB231" i="27"/>
  <c r="X231" i="27"/>
  <c r="T231" i="27"/>
  <c r="P231" i="27"/>
  <c r="L231" i="27"/>
  <c r="H231" i="27"/>
  <c r="AB227" i="27"/>
  <c r="X227" i="27"/>
  <c r="T227" i="27"/>
  <c r="P227" i="27"/>
  <c r="L227" i="27"/>
  <c r="H227" i="27"/>
  <c r="AB225" i="27"/>
  <c r="X225" i="27"/>
  <c r="T225" i="27"/>
  <c r="P225" i="27"/>
  <c r="L225" i="27"/>
  <c r="H225" i="27"/>
  <c r="AB223" i="27"/>
  <c r="X223" i="27"/>
  <c r="T223" i="27"/>
  <c r="P223" i="27"/>
  <c r="L223" i="27"/>
  <c r="H223" i="27"/>
  <c r="AB221" i="27"/>
  <c r="X221" i="27"/>
  <c r="T221" i="27"/>
  <c r="P221" i="27"/>
  <c r="L221" i="27"/>
  <c r="H221" i="27"/>
  <c r="AB219" i="27"/>
  <c r="X219" i="27"/>
  <c r="T219" i="27"/>
  <c r="P219" i="27"/>
  <c r="L219" i="27"/>
  <c r="H219" i="27"/>
  <c r="AB217" i="27"/>
  <c r="X217" i="27"/>
  <c r="T217" i="27"/>
  <c r="P217" i="27"/>
  <c r="L217" i="27"/>
  <c r="H217" i="27"/>
  <c r="AB215" i="27"/>
  <c r="X215" i="27"/>
  <c r="T215" i="27"/>
  <c r="P215" i="27"/>
  <c r="L215" i="27"/>
  <c r="H215" i="27"/>
  <c r="AB213" i="27"/>
  <c r="X213" i="27"/>
  <c r="T213" i="27"/>
  <c r="P213" i="27"/>
  <c r="L213" i="27"/>
  <c r="H213" i="27"/>
  <c r="AB211" i="27"/>
  <c r="X211" i="27"/>
  <c r="T211" i="27"/>
  <c r="P211" i="27"/>
  <c r="L211" i="27"/>
  <c r="H211" i="27"/>
  <c r="AB209" i="27"/>
  <c r="X209" i="27"/>
  <c r="T209" i="27"/>
  <c r="P209" i="27"/>
  <c r="L209" i="27"/>
  <c r="H209" i="27"/>
  <c r="AB207" i="27"/>
  <c r="X207" i="27"/>
  <c r="T207" i="27"/>
  <c r="P207" i="27"/>
  <c r="L207" i="27"/>
  <c r="H207" i="27"/>
  <c r="AB203" i="27"/>
  <c r="X203" i="27"/>
  <c r="T203" i="27"/>
  <c r="P203" i="27"/>
  <c r="L203" i="27"/>
  <c r="H203" i="27"/>
  <c r="AB201" i="27"/>
  <c r="X201" i="27"/>
  <c r="T201" i="27"/>
  <c r="P201" i="27"/>
  <c r="L201" i="27"/>
  <c r="H201" i="27"/>
  <c r="AB199" i="27"/>
  <c r="X199" i="27"/>
  <c r="T199" i="27"/>
  <c r="P199" i="27"/>
  <c r="L199" i="27"/>
  <c r="H199" i="27"/>
  <c r="AB197" i="27"/>
  <c r="X197" i="27"/>
  <c r="T197" i="27"/>
  <c r="P197" i="27"/>
  <c r="L197" i="27"/>
  <c r="H197" i="27"/>
  <c r="AB193" i="27"/>
  <c r="X193" i="27"/>
  <c r="T193" i="27"/>
  <c r="P193" i="27"/>
  <c r="L193" i="27"/>
  <c r="H193" i="27"/>
  <c r="AB191" i="27"/>
  <c r="X191" i="27"/>
  <c r="T191" i="27"/>
  <c r="P191" i="27"/>
  <c r="L191" i="27"/>
  <c r="H191" i="27"/>
  <c r="AB189" i="27"/>
  <c r="X189" i="27"/>
  <c r="T189" i="27"/>
  <c r="P189" i="27"/>
  <c r="L189" i="27"/>
  <c r="H189" i="27"/>
  <c r="AB187" i="27"/>
  <c r="X187" i="27"/>
  <c r="T187" i="27"/>
  <c r="P187" i="27"/>
  <c r="L187" i="27"/>
  <c r="H187" i="27"/>
  <c r="AB185" i="27"/>
  <c r="X185" i="27"/>
  <c r="T185" i="27"/>
  <c r="P185" i="27"/>
  <c r="L185" i="27"/>
  <c r="H185" i="27"/>
  <c r="AB183" i="27"/>
  <c r="X183" i="27"/>
  <c r="T183" i="27"/>
  <c r="P183" i="27"/>
  <c r="L183" i="27"/>
  <c r="H183" i="27"/>
  <c r="AB179" i="27"/>
  <c r="X179" i="27"/>
  <c r="T179" i="27"/>
  <c r="P179" i="27"/>
  <c r="L179" i="27"/>
  <c r="H179" i="27"/>
  <c r="AB177" i="27"/>
  <c r="X177" i="27"/>
  <c r="T177" i="27"/>
  <c r="P177" i="27"/>
  <c r="L177" i="27"/>
  <c r="H177" i="27"/>
  <c r="AB175" i="27"/>
  <c r="X175" i="27"/>
  <c r="T175" i="27"/>
  <c r="P175" i="27"/>
  <c r="L175" i="27"/>
  <c r="H175" i="27"/>
  <c r="AB173" i="27"/>
  <c r="X173" i="27"/>
  <c r="T173" i="27"/>
  <c r="P173" i="27"/>
  <c r="L173" i="27"/>
  <c r="H173" i="27"/>
  <c r="AB171" i="27"/>
  <c r="X171" i="27"/>
  <c r="T171" i="27"/>
  <c r="P171" i="27"/>
  <c r="L171" i="27"/>
  <c r="H171" i="27"/>
  <c r="AB169" i="27"/>
  <c r="X169" i="27"/>
  <c r="T169" i="27"/>
  <c r="P169" i="27"/>
  <c r="L169" i="27"/>
  <c r="H169" i="27"/>
  <c r="AB167" i="27"/>
  <c r="X167" i="27"/>
  <c r="T167" i="27"/>
  <c r="P167" i="27"/>
  <c r="L167" i="27"/>
  <c r="H167" i="27"/>
  <c r="AB165" i="27"/>
  <c r="X165" i="27"/>
  <c r="T165" i="27"/>
  <c r="P165" i="27"/>
  <c r="L165" i="27"/>
  <c r="H165" i="27"/>
  <c r="AB163" i="27"/>
  <c r="X163" i="27"/>
  <c r="T163" i="27"/>
  <c r="P163" i="27"/>
  <c r="L163" i="27"/>
  <c r="H163" i="27"/>
  <c r="AB157" i="27"/>
  <c r="X157" i="27"/>
  <c r="T157" i="27"/>
  <c r="P157" i="27"/>
  <c r="L157" i="27"/>
  <c r="H157" i="27"/>
  <c r="AB155" i="27"/>
  <c r="X155" i="27"/>
  <c r="T155" i="27"/>
  <c r="P155" i="27"/>
  <c r="L155" i="27"/>
  <c r="H155" i="27"/>
  <c r="AB153" i="27"/>
  <c r="X153" i="27"/>
  <c r="T153" i="27"/>
  <c r="P153" i="27"/>
  <c r="L153" i="27"/>
  <c r="H153" i="27"/>
  <c r="AB149" i="27"/>
  <c r="X149" i="27"/>
  <c r="T149" i="27"/>
  <c r="P149" i="27"/>
  <c r="L149" i="27"/>
  <c r="H149" i="27"/>
  <c r="AB147" i="27"/>
  <c r="X147" i="27"/>
  <c r="T147" i="27"/>
  <c r="P147" i="27"/>
  <c r="L147" i="27"/>
  <c r="H147" i="27"/>
  <c r="AB145" i="27"/>
  <c r="X145" i="27"/>
  <c r="T145" i="27"/>
  <c r="P145" i="27"/>
  <c r="L145" i="27"/>
  <c r="H145" i="27"/>
  <c r="AB143" i="27"/>
  <c r="X143" i="27"/>
  <c r="T143" i="27"/>
  <c r="P143" i="27"/>
  <c r="L143" i="27"/>
  <c r="H143" i="27"/>
  <c r="AB139" i="27"/>
  <c r="X139" i="27"/>
  <c r="T139" i="27"/>
  <c r="P139" i="27"/>
  <c r="L139" i="27"/>
  <c r="H139" i="27"/>
  <c r="AB137" i="27"/>
  <c r="X137" i="27"/>
  <c r="T137" i="27"/>
  <c r="P137" i="27"/>
  <c r="L137" i="27"/>
  <c r="H137" i="27"/>
  <c r="AB133" i="27"/>
  <c r="X133" i="27"/>
  <c r="T133" i="27"/>
  <c r="P133" i="27"/>
  <c r="L133" i="27"/>
  <c r="H133" i="27"/>
  <c r="AB131" i="27"/>
  <c r="X131" i="27"/>
  <c r="T131" i="27"/>
  <c r="P131" i="27"/>
  <c r="L131" i="27"/>
  <c r="H131" i="27"/>
  <c r="AB127" i="27"/>
  <c r="X127" i="27"/>
  <c r="T127" i="27"/>
  <c r="P127" i="27"/>
  <c r="L127" i="27"/>
  <c r="H127" i="27"/>
  <c r="AB123" i="27"/>
  <c r="X123" i="27"/>
  <c r="T123" i="27"/>
  <c r="P123" i="27"/>
  <c r="L123" i="27"/>
  <c r="H123" i="27"/>
  <c r="AB121" i="27"/>
  <c r="X121" i="27"/>
  <c r="T121" i="27"/>
  <c r="P121" i="27"/>
  <c r="L121" i="27"/>
  <c r="H121" i="27"/>
  <c r="AB119" i="27"/>
  <c r="X119" i="27"/>
  <c r="T119" i="27"/>
  <c r="P119" i="27"/>
  <c r="L119" i="27"/>
  <c r="H119" i="27"/>
  <c r="AB117" i="27"/>
  <c r="X117" i="27"/>
  <c r="T117" i="27"/>
  <c r="P117" i="27"/>
  <c r="L117" i="27"/>
  <c r="H117" i="27"/>
  <c r="AB115" i="27"/>
  <c r="X115" i="27"/>
  <c r="T115" i="27"/>
  <c r="P115" i="27"/>
  <c r="L115" i="27"/>
  <c r="H115" i="27"/>
  <c r="AB113" i="27"/>
  <c r="X113" i="27"/>
  <c r="T113" i="27"/>
  <c r="P113" i="27"/>
  <c r="L113" i="27"/>
  <c r="H113" i="27"/>
  <c r="AB111" i="27"/>
  <c r="X111" i="27"/>
  <c r="T111" i="27"/>
  <c r="P111" i="27"/>
  <c r="L111" i="27"/>
  <c r="H111" i="27"/>
  <c r="AB109" i="27"/>
  <c r="X109" i="27"/>
  <c r="T109" i="27"/>
  <c r="P109" i="27"/>
  <c r="L109" i="27"/>
  <c r="H109" i="27"/>
  <c r="AB107" i="27"/>
  <c r="X107" i="27"/>
  <c r="T107" i="27"/>
  <c r="P107" i="27"/>
  <c r="L107" i="27"/>
  <c r="H107" i="27"/>
  <c r="AB105" i="27"/>
  <c r="X105" i="27"/>
  <c r="T105" i="27"/>
  <c r="P105" i="27"/>
  <c r="L105" i="27"/>
  <c r="H105" i="27"/>
  <c r="AB101" i="27"/>
  <c r="X101" i="27"/>
  <c r="T101" i="27"/>
  <c r="P101" i="27"/>
  <c r="L101" i="27"/>
  <c r="H101" i="27"/>
  <c r="AB99" i="27"/>
  <c r="X99" i="27"/>
  <c r="T99" i="27"/>
  <c r="P99" i="27"/>
  <c r="L99" i="27"/>
  <c r="H99" i="27"/>
  <c r="AB93" i="27"/>
  <c r="X93" i="27"/>
  <c r="T93" i="27"/>
  <c r="P93" i="27"/>
  <c r="L93" i="27"/>
  <c r="H93" i="27"/>
  <c r="AB91" i="27"/>
  <c r="X91" i="27"/>
  <c r="T91" i="27"/>
  <c r="P91" i="27"/>
  <c r="L91" i="27"/>
  <c r="H91" i="27"/>
  <c r="AB89" i="27"/>
  <c r="X89" i="27"/>
  <c r="T89" i="27"/>
  <c r="P89" i="27"/>
  <c r="L89" i="27"/>
  <c r="H89" i="27"/>
  <c r="AB85" i="27"/>
  <c r="X85" i="27"/>
  <c r="T85" i="27"/>
  <c r="P85" i="27"/>
  <c r="L85" i="27"/>
  <c r="H85" i="27"/>
  <c r="AB83" i="27"/>
  <c r="X83" i="27"/>
  <c r="T83" i="27"/>
  <c r="P83" i="27"/>
  <c r="L83" i="27"/>
  <c r="H83" i="27"/>
  <c r="AB81" i="27"/>
  <c r="X81" i="27"/>
  <c r="T81" i="27"/>
  <c r="P81" i="27"/>
  <c r="L81" i="27"/>
  <c r="H81" i="27"/>
  <c r="AB77" i="27"/>
  <c r="X77" i="27"/>
  <c r="T77" i="27"/>
  <c r="P77" i="27"/>
  <c r="L77" i="27"/>
  <c r="H77" i="27"/>
  <c r="AB71" i="27"/>
  <c r="X71" i="27"/>
  <c r="T71" i="27"/>
  <c r="P71" i="27"/>
  <c r="L71" i="27"/>
  <c r="H71" i="27"/>
  <c r="AB67" i="27"/>
  <c r="X67" i="27"/>
  <c r="T67" i="27"/>
  <c r="P67" i="27"/>
  <c r="L67" i="27"/>
  <c r="H67" i="27"/>
  <c r="AB61" i="27"/>
  <c r="X61" i="27"/>
  <c r="T61" i="27"/>
  <c r="P61" i="27"/>
  <c r="L61" i="27"/>
  <c r="H61" i="27"/>
  <c r="AB59" i="27"/>
  <c r="X59" i="27"/>
  <c r="T59" i="27"/>
  <c r="P59" i="27"/>
  <c r="L59" i="27"/>
  <c r="H59" i="27"/>
  <c r="AB57" i="27"/>
  <c r="X57" i="27"/>
  <c r="T57" i="27"/>
  <c r="P57" i="27"/>
  <c r="L57" i="27"/>
  <c r="H57" i="27"/>
  <c r="AB55" i="27"/>
  <c r="X55" i="27"/>
  <c r="T55" i="27"/>
  <c r="P55" i="27"/>
  <c r="L55" i="27"/>
  <c r="H55" i="27"/>
  <c r="AB53" i="27"/>
  <c r="X53" i="27"/>
  <c r="T53" i="27"/>
  <c r="P53" i="27"/>
  <c r="L53" i="27"/>
  <c r="H53" i="27"/>
  <c r="L51" i="27"/>
  <c r="AB49" i="27"/>
  <c r="X49" i="27"/>
  <c r="T49" i="27"/>
  <c r="P49" i="27"/>
  <c r="L49" i="27"/>
  <c r="H49" i="27"/>
  <c r="AB47" i="27"/>
  <c r="X47" i="27"/>
  <c r="T47" i="27"/>
  <c r="P47" i="27"/>
  <c r="L47" i="27"/>
  <c r="H47" i="27"/>
  <c r="AB43" i="27"/>
  <c r="X43" i="27"/>
  <c r="T43" i="27"/>
  <c r="P43" i="27"/>
  <c r="L43" i="27"/>
  <c r="H43" i="27"/>
  <c r="AB41" i="27"/>
  <c r="X41" i="27"/>
  <c r="T41" i="27"/>
  <c r="P41" i="27"/>
  <c r="L41" i="27"/>
  <c r="H41" i="27"/>
  <c r="AB39" i="27"/>
  <c r="X39" i="27"/>
  <c r="T39" i="27"/>
  <c r="P39" i="27"/>
  <c r="L39" i="27"/>
  <c r="H39" i="27"/>
  <c r="AB37" i="27"/>
  <c r="X37" i="27"/>
  <c r="T37" i="27"/>
  <c r="P37" i="27"/>
  <c r="L37" i="27"/>
  <c r="H37" i="27"/>
  <c r="AB35" i="27"/>
  <c r="X35" i="27"/>
  <c r="T35" i="27"/>
  <c r="P35" i="27"/>
  <c r="L35" i="27"/>
  <c r="H35" i="27"/>
  <c r="AB31" i="27"/>
  <c r="X31" i="27"/>
  <c r="T31" i="27"/>
  <c r="P31" i="27"/>
  <c r="L31" i="27"/>
  <c r="H31" i="27"/>
  <c r="AB29" i="27"/>
  <c r="X29" i="27"/>
  <c r="T29" i="27"/>
  <c r="P29" i="27"/>
  <c r="L29" i="27"/>
  <c r="H29" i="27"/>
  <c r="AB27" i="27"/>
  <c r="X27" i="27"/>
  <c r="T27" i="27"/>
  <c r="P27" i="27"/>
  <c r="L27" i="27"/>
  <c r="H27" i="27"/>
  <c r="AB25" i="27"/>
  <c r="X25" i="27"/>
  <c r="T25" i="27"/>
  <c r="P25" i="27"/>
  <c r="L25" i="27"/>
  <c r="H25" i="27"/>
  <c r="AB21" i="27"/>
  <c r="X21" i="27"/>
  <c r="T21" i="27"/>
  <c r="P21" i="27"/>
  <c r="L21" i="27"/>
  <c r="H21" i="27"/>
  <c r="AB19" i="27"/>
  <c r="X19" i="27"/>
  <c r="T19" i="27"/>
  <c r="P19" i="27"/>
  <c r="L19" i="27"/>
  <c r="H19" i="27"/>
  <c r="AB17" i="27"/>
  <c r="X17" i="27"/>
  <c r="T17" i="27"/>
  <c r="P17" i="27"/>
  <c r="L17" i="27"/>
  <c r="H17" i="27"/>
  <c r="AB7" i="27"/>
  <c r="X7" i="27"/>
  <c r="T7" i="27"/>
  <c r="C8" i="27"/>
  <c r="C9" i="27"/>
  <c r="C10" i="27"/>
  <c r="C11" i="27"/>
  <c r="C12" i="27"/>
  <c r="C13" i="27"/>
  <c r="C14" i="27"/>
  <c r="C15" i="27"/>
  <c r="T15" i="27" s="1"/>
  <c r="C16" i="27"/>
  <c r="C17" i="27"/>
  <c r="C18" i="27"/>
  <c r="C19" i="27"/>
  <c r="C20" i="27"/>
  <c r="C21" i="27"/>
  <c r="C22" i="27"/>
  <c r="C23" i="27"/>
  <c r="P23" i="27" s="1"/>
  <c r="C24" i="27"/>
  <c r="C25" i="27"/>
  <c r="C26" i="27"/>
  <c r="C27" i="27"/>
  <c r="C28" i="27"/>
  <c r="C29" i="27"/>
  <c r="C30" i="27"/>
  <c r="C31" i="27"/>
  <c r="C32" i="27"/>
  <c r="C33" i="27"/>
  <c r="C34" i="27"/>
  <c r="C35" i="27"/>
  <c r="C36" i="27"/>
  <c r="C37" i="27"/>
  <c r="C38" i="27"/>
  <c r="C39" i="27"/>
  <c r="C40" i="27"/>
  <c r="C41" i="27"/>
  <c r="C42" i="27"/>
  <c r="C43" i="27"/>
  <c r="C44" i="27"/>
  <c r="C45" i="27"/>
  <c r="X45" i="27" s="1"/>
  <c r="C46" i="27"/>
  <c r="C47" i="27"/>
  <c r="C48" i="27"/>
  <c r="C49" i="27"/>
  <c r="C50" i="27"/>
  <c r="C51" i="27"/>
  <c r="X51" i="27" s="1"/>
  <c r="C52" i="27"/>
  <c r="C53" i="27"/>
  <c r="C54" i="27"/>
  <c r="C55" i="27"/>
  <c r="C56" i="27"/>
  <c r="C57" i="27"/>
  <c r="C58" i="27"/>
  <c r="C59" i="27"/>
  <c r="C60" i="27"/>
  <c r="C61" i="27"/>
  <c r="C62" i="27"/>
  <c r="C63" i="27"/>
  <c r="C64" i="27"/>
  <c r="C65" i="27"/>
  <c r="AB65" i="27" s="1"/>
  <c r="C66" i="27"/>
  <c r="C67" i="27"/>
  <c r="C68" i="27"/>
  <c r="C69" i="27"/>
  <c r="X69" i="27" s="1"/>
  <c r="C70" i="27"/>
  <c r="C71" i="27"/>
  <c r="C72" i="27"/>
  <c r="C73" i="27"/>
  <c r="T73" i="27" s="1"/>
  <c r="C74" i="27"/>
  <c r="C75" i="27"/>
  <c r="AB75" i="27" s="1"/>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186" i="27"/>
  <c r="C187" i="27"/>
  <c r="C188" i="27"/>
  <c r="C189" i="27"/>
  <c r="C190" i="27"/>
  <c r="C191" i="27"/>
  <c r="C192" i="27"/>
  <c r="C193" i="27"/>
  <c r="C194" i="27"/>
  <c r="C195" i="27"/>
  <c r="C196" i="27"/>
  <c r="C197" i="27"/>
  <c r="C198" i="27"/>
  <c r="C199" i="27"/>
  <c r="C200" i="27"/>
  <c r="C201" i="27"/>
  <c r="C202" i="27"/>
  <c r="C203" i="27"/>
  <c r="C204" i="27"/>
  <c r="C205" i="27"/>
  <c r="C206" i="27"/>
  <c r="C207" i="27"/>
  <c r="C208" i="27"/>
  <c r="C209" i="27"/>
  <c r="C210" i="27"/>
  <c r="C211" i="27"/>
  <c r="C212" i="27"/>
  <c r="C213" i="27"/>
  <c r="C214" i="27"/>
  <c r="C215" i="27"/>
  <c r="C216" i="27"/>
  <c r="C217" i="27"/>
  <c r="C218" i="27"/>
  <c r="C219" i="27"/>
  <c r="C220" i="27"/>
  <c r="C221" i="27"/>
  <c r="C222" i="27"/>
  <c r="C223" i="27"/>
  <c r="C224" i="27"/>
  <c r="C225" i="27"/>
  <c r="C226" i="27"/>
  <c r="C227" i="27"/>
  <c r="C228" i="27"/>
  <c r="C229" i="27"/>
  <c r="C230" i="27"/>
  <c r="C231" i="27"/>
  <c r="C232" i="27"/>
  <c r="C233" i="27"/>
  <c r="C234" i="27"/>
  <c r="C235" i="27"/>
  <c r="C236" i="27"/>
  <c r="C237" i="27"/>
  <c r="C238" i="27"/>
  <c r="C239" i="27"/>
  <c r="C240" i="27"/>
  <c r="C241" i="27"/>
  <c r="C242" i="27"/>
  <c r="C243" i="27"/>
  <c r="C244" i="27"/>
  <c r="C245" i="27"/>
  <c r="C246" i="27"/>
  <c r="C247" i="27"/>
  <c r="C248" i="27"/>
  <c r="C249" i="27"/>
  <c r="C250" i="27"/>
  <c r="C251" i="27"/>
  <c r="C252" i="27"/>
  <c r="C253" i="27"/>
  <c r="C254" i="27"/>
  <c r="C255" i="27"/>
  <c r="C256" i="27"/>
  <c r="C257" i="27"/>
  <c r="C258" i="27"/>
  <c r="C259" i="27"/>
  <c r="C260" i="27"/>
  <c r="C261" i="27"/>
  <c r="C262" i="27"/>
  <c r="C263" i="27"/>
  <c r="C264" i="27"/>
  <c r="C265" i="27"/>
  <c r="C266" i="27"/>
  <c r="C267" i="27"/>
  <c r="C268" i="27"/>
  <c r="C269" i="27"/>
  <c r="C270" i="27"/>
  <c r="C271" i="27"/>
  <c r="C272" i="27"/>
  <c r="C273" i="27"/>
  <c r="C274" i="27"/>
  <c r="C275" i="27"/>
  <c r="C276" i="27"/>
  <c r="C277" i="27"/>
  <c r="C278" i="27"/>
  <c r="C279" i="27"/>
  <c r="C280" i="27"/>
  <c r="C281" i="27"/>
  <c r="C282" i="27"/>
  <c r="C283" i="27"/>
  <c r="C284" i="27"/>
  <c r="C285" i="27"/>
  <c r="C286" i="27"/>
  <c r="C287" i="27"/>
  <c r="C288" i="27"/>
  <c r="C289" i="27"/>
  <c r="C290" i="27"/>
  <c r="C291" i="27"/>
  <c r="C292" i="27"/>
  <c r="C293" i="27"/>
  <c r="C294" i="27"/>
  <c r="C295" i="27"/>
  <c r="C296" i="27"/>
  <c r="C297" i="27"/>
  <c r="C298" i="27"/>
  <c r="C299" i="27"/>
  <c r="C300" i="27"/>
  <c r="C301" i="27"/>
  <c r="C302" i="27"/>
  <c r="C303" i="27"/>
  <c r="C304" i="27"/>
  <c r="C305" i="27"/>
  <c r="C306" i="27"/>
  <c r="C307" i="27"/>
  <c r="C308" i="27"/>
  <c r="C309" i="27"/>
  <c r="C310" i="27"/>
  <c r="C311" i="27"/>
  <c r="C312" i="27"/>
  <c r="C313" i="27"/>
  <c r="C314" i="27"/>
  <c r="C315" i="27"/>
  <c r="C316" i="27"/>
  <c r="C317" i="27"/>
  <c r="C318" i="27"/>
  <c r="C319" i="27"/>
  <c r="C320" i="27"/>
  <c r="C321" i="27"/>
  <c r="C322" i="27"/>
  <c r="C323" i="27"/>
  <c r="C324" i="27"/>
  <c r="C325" i="27"/>
  <c r="C326" i="27"/>
  <c r="C327" i="27"/>
  <c r="C328" i="27"/>
  <c r="C329" i="27"/>
  <c r="C330" i="27"/>
  <c r="C331" i="27"/>
  <c r="C332" i="27"/>
  <c r="C333" i="27"/>
  <c r="C334" i="27"/>
  <c r="C335" i="27"/>
  <c r="C336" i="27"/>
  <c r="C337" i="27"/>
  <c r="C338" i="27"/>
  <c r="C339" i="27"/>
  <c r="C340" i="27"/>
  <c r="C341" i="27"/>
  <c r="L341" i="27" s="1"/>
  <c r="C342" i="27"/>
  <c r="C343" i="27"/>
  <c r="C344" i="27"/>
  <c r="C345" i="27"/>
  <c r="C346" i="27"/>
  <c r="C347" i="27"/>
  <c r="C348" i="27"/>
  <c r="C349" i="27"/>
  <c r="C350" i="27"/>
  <c r="C351" i="27"/>
  <c r="C352" i="27"/>
  <c r="C353" i="27"/>
  <c r="C354" i="27"/>
  <c r="C355" i="27"/>
  <c r="T355" i="27" s="1"/>
  <c r="C356" i="27"/>
  <c r="C357" i="27"/>
  <c r="C358" i="27"/>
  <c r="C359" i="27"/>
  <c r="C360" i="27"/>
  <c r="C361" i="27"/>
  <c r="C362" i="27"/>
  <c r="C363" i="27"/>
  <c r="C364" i="27"/>
  <c r="C365" i="27"/>
  <c r="C366" i="27"/>
  <c r="C367" i="27"/>
  <c r="C368" i="27"/>
  <c r="C369" i="27"/>
  <c r="C370" i="27"/>
  <c r="C371" i="27"/>
  <c r="C372" i="27"/>
  <c r="C373" i="27"/>
  <c r="C374" i="27"/>
  <c r="C375" i="27"/>
  <c r="C376" i="27"/>
  <c r="C377" i="27"/>
  <c r="C378" i="27"/>
  <c r="C379" i="27"/>
  <c r="C380" i="27"/>
  <c r="C381" i="27"/>
  <c r="C382" i="27"/>
  <c r="C383" i="27"/>
  <c r="C384" i="27"/>
  <c r="C385" i="27"/>
  <c r="C386" i="27"/>
  <c r="C387" i="27"/>
  <c r="C388" i="27"/>
  <c r="C389" i="27"/>
  <c r="C390" i="27"/>
  <c r="C391" i="27"/>
  <c r="C392" i="27"/>
  <c r="C393" i="27"/>
  <c r="C394" i="27"/>
  <c r="C395" i="27"/>
  <c r="C396" i="27"/>
  <c r="C397" i="27"/>
  <c r="C398" i="27"/>
  <c r="C399" i="27"/>
  <c r="C400" i="27"/>
  <c r="C401" i="27"/>
  <c r="C402" i="27"/>
  <c r="C403" i="27"/>
  <c r="C404" i="27"/>
  <c r="C405" i="27"/>
  <c r="C406" i="27"/>
  <c r="C407" i="27"/>
  <c r="C408" i="27"/>
  <c r="C409" i="27"/>
  <c r="C410" i="27"/>
  <c r="C411" i="27"/>
  <c r="C412" i="27"/>
  <c r="C413" i="27"/>
  <c r="C414" i="27"/>
  <c r="C415" i="27"/>
  <c r="C416" i="27"/>
  <c r="C417" i="27"/>
  <c r="C418" i="27"/>
  <c r="C419" i="27"/>
  <c r="C420" i="27"/>
  <c r="C421" i="27"/>
  <c r="C422" i="27"/>
  <c r="C423" i="27"/>
  <c r="C424" i="27"/>
  <c r="C425" i="27"/>
  <c r="C426" i="27"/>
  <c r="C427" i="27"/>
  <c r="C428" i="27"/>
  <c r="C429" i="27"/>
  <c r="C430" i="27"/>
  <c r="C431" i="27"/>
  <c r="C432" i="27"/>
  <c r="C433" i="27"/>
  <c r="C434" i="27"/>
  <c r="C435" i="27"/>
  <c r="C436" i="27"/>
  <c r="C437" i="27"/>
  <c r="C438" i="27"/>
  <c r="C439" i="27"/>
  <c r="C440" i="27"/>
  <c r="C441" i="27"/>
  <c r="C442" i="27"/>
  <c r="C443" i="27"/>
  <c r="C444" i="27"/>
  <c r="C445" i="27"/>
  <c r="C446" i="27"/>
  <c r="C447" i="27"/>
  <c r="C448" i="27"/>
  <c r="C449" i="27"/>
  <c r="C450" i="27"/>
  <c r="C451" i="27"/>
  <c r="C452" i="27"/>
  <c r="C453" i="27"/>
  <c r="C454" i="27"/>
  <c r="C455" i="27"/>
  <c r="C456" i="27"/>
  <c r="C457" i="27"/>
  <c r="C458" i="27"/>
  <c r="C459" i="27"/>
  <c r="C460" i="27"/>
  <c r="C461" i="27"/>
  <c r="C462" i="27"/>
  <c r="C463" i="27"/>
  <c r="C464" i="27"/>
  <c r="C465" i="27"/>
  <c r="C466" i="27"/>
  <c r="C467" i="27"/>
  <c r="C468" i="27"/>
  <c r="C469" i="27"/>
  <c r="C470" i="27"/>
  <c r="C471" i="27"/>
  <c r="C472" i="27"/>
  <c r="C473" i="27"/>
  <c r="C474" i="27"/>
  <c r="C475" i="27"/>
  <c r="C476" i="27"/>
  <c r="C477" i="27"/>
  <c r="C478" i="27"/>
  <c r="C479" i="27"/>
  <c r="C480" i="27"/>
  <c r="C481" i="27"/>
  <c r="C482" i="27"/>
  <c r="C483" i="27"/>
  <c r="C484" i="27"/>
  <c r="C485" i="27"/>
  <c r="C486" i="27"/>
  <c r="C487" i="27"/>
  <c r="C488" i="27"/>
  <c r="C489" i="27"/>
  <c r="C490" i="27"/>
  <c r="C491" i="27"/>
  <c r="C492" i="27"/>
  <c r="C493" i="27"/>
  <c r="C494" i="27"/>
  <c r="C495" i="27"/>
  <c r="C496" i="27"/>
  <c r="C497" i="27"/>
  <c r="C498" i="27"/>
  <c r="C499" i="27"/>
  <c r="C500" i="27"/>
  <c r="C501" i="27"/>
  <c r="C502" i="27"/>
  <c r="C503" i="27"/>
  <c r="C504" i="27"/>
  <c r="C505" i="27"/>
  <c r="C506" i="27"/>
  <c r="C507" i="27"/>
  <c r="C508" i="27"/>
  <c r="C509" i="27"/>
  <c r="C510" i="27"/>
  <c r="C511" i="27"/>
  <c r="C512" i="27"/>
  <c r="C513" i="27"/>
  <c r="C514" i="27"/>
  <c r="C515" i="27"/>
  <c r="C516" i="27"/>
  <c r="C517" i="27"/>
  <c r="C518" i="27"/>
  <c r="C519" i="27"/>
  <c r="AB519" i="27" s="1"/>
  <c r="C520" i="27"/>
  <c r="C521" i="27"/>
  <c r="C522" i="27"/>
  <c r="C523" i="27"/>
  <c r="C524" i="27"/>
  <c r="C525" i="27"/>
  <c r="C526" i="27"/>
  <c r="C527" i="27"/>
  <c r="C528" i="27"/>
  <c r="C529" i="27"/>
  <c r="C530" i="27"/>
  <c r="C531" i="27"/>
  <c r="C532" i="27"/>
  <c r="C533" i="27"/>
  <c r="C534" i="27"/>
  <c r="C535" i="27"/>
  <c r="C536" i="27"/>
  <c r="C537" i="27"/>
  <c r="C538" i="27"/>
  <c r="C539" i="27"/>
  <c r="C540" i="27"/>
  <c r="C541" i="27"/>
  <c r="C542" i="27"/>
  <c r="C543" i="27"/>
  <c r="C544" i="27"/>
  <c r="C545" i="27"/>
  <c r="C546" i="27"/>
  <c r="C547" i="27"/>
  <c r="C548" i="27"/>
  <c r="C549" i="27"/>
  <c r="C550" i="27"/>
  <c r="C551" i="27"/>
  <c r="C552" i="27"/>
  <c r="C553" i="27"/>
  <c r="C554" i="27"/>
  <c r="C555" i="27"/>
  <c r="C556" i="27"/>
  <c r="C557" i="27"/>
  <c r="C558" i="27"/>
  <c r="C559" i="27"/>
  <c r="C560" i="27"/>
  <c r="C561" i="27"/>
  <c r="C562" i="27"/>
  <c r="C563" i="27"/>
  <c r="C564" i="27"/>
  <c r="C565" i="27"/>
  <c r="C566" i="27"/>
  <c r="C567" i="27"/>
  <c r="C568" i="27"/>
  <c r="C569" i="27"/>
  <c r="C570" i="27"/>
  <c r="C571" i="27"/>
  <c r="C572" i="27"/>
  <c r="C573" i="27"/>
  <c r="C574" i="27"/>
  <c r="C575" i="27"/>
  <c r="C576" i="27"/>
  <c r="C577" i="27"/>
  <c r="C578" i="27"/>
  <c r="C579" i="27"/>
  <c r="C580" i="27"/>
  <c r="C581" i="27"/>
  <c r="C582" i="27"/>
  <c r="C583" i="27"/>
  <c r="C584" i="27"/>
  <c r="C585" i="27"/>
  <c r="P585" i="27" s="1"/>
  <c r="C586" i="27"/>
  <c r="C587" i="27"/>
  <c r="C588" i="27"/>
  <c r="C589" i="27"/>
  <c r="C590" i="27"/>
  <c r="C591" i="27"/>
  <c r="C592" i="27"/>
  <c r="C593" i="27"/>
  <c r="AB593" i="27" s="1"/>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617" i="27"/>
  <c r="C618" i="27"/>
  <c r="C619" i="27"/>
  <c r="C620" i="27"/>
  <c r="C621" i="27"/>
  <c r="C622" i="27"/>
  <c r="C623" i="27"/>
  <c r="C624" i="27"/>
  <c r="C625" i="27"/>
  <c r="C626" i="27"/>
  <c r="C627" i="27"/>
  <c r="C628" i="27"/>
  <c r="C629" i="27"/>
  <c r="C630" i="27"/>
  <c r="C631" i="27"/>
  <c r="C632" i="27"/>
  <c r="C633" i="27"/>
  <c r="C634" i="27"/>
  <c r="C635" i="27"/>
  <c r="C636" i="27"/>
  <c r="C637" i="27"/>
  <c r="C638" i="27"/>
  <c r="C639" i="27"/>
  <c r="C640" i="27"/>
  <c r="C641" i="27"/>
  <c r="C642" i="27"/>
  <c r="C643" i="27"/>
  <c r="C644" i="27"/>
  <c r="C645" i="27"/>
  <c r="C646" i="27"/>
  <c r="C647" i="27"/>
  <c r="C648" i="27"/>
  <c r="C649" i="27"/>
  <c r="C650" i="27"/>
  <c r="C651" i="27"/>
  <c r="C652" i="27"/>
  <c r="C653" i="27"/>
  <c r="C654" i="27"/>
  <c r="C655" i="27"/>
  <c r="C656" i="27"/>
  <c r="C657" i="27"/>
  <c r="C658" i="27"/>
  <c r="C659" i="27"/>
  <c r="C660" i="27"/>
  <c r="C661" i="27"/>
  <c r="C662" i="27"/>
  <c r="C663" i="27"/>
  <c r="C664" i="27"/>
  <c r="C665" i="27"/>
  <c r="C666" i="27"/>
  <c r="C667" i="27"/>
  <c r="C668" i="27"/>
  <c r="C669" i="27"/>
  <c r="C670" i="27"/>
  <c r="C671" i="27"/>
  <c r="C672" i="27"/>
  <c r="C673" i="27"/>
  <c r="C674" i="27"/>
  <c r="C675" i="27"/>
  <c r="C676" i="27"/>
  <c r="C677" i="27"/>
  <c r="C678" i="27"/>
  <c r="C679" i="27"/>
  <c r="C680" i="27"/>
  <c r="C681" i="27"/>
  <c r="C682" i="27"/>
  <c r="C683" i="27"/>
  <c r="C684" i="27"/>
  <c r="C685" i="27"/>
  <c r="C686" i="27"/>
  <c r="C687" i="27"/>
  <c r="C688" i="27"/>
  <c r="C689" i="27"/>
  <c r="C690" i="27"/>
  <c r="C691" i="27"/>
  <c r="C692" i="27"/>
  <c r="C693" i="27"/>
  <c r="C694" i="27"/>
  <c r="C695" i="27"/>
  <c r="C696" i="27"/>
  <c r="C697" i="27"/>
  <c r="C698" i="27"/>
  <c r="C699" i="27"/>
  <c r="C700" i="27"/>
  <c r="C701" i="27"/>
  <c r="C702" i="27"/>
  <c r="C703" i="27"/>
  <c r="C704" i="27"/>
  <c r="C705" i="27"/>
  <c r="C706" i="27"/>
  <c r="C707" i="27"/>
  <c r="C708" i="27"/>
  <c r="C709" i="27"/>
  <c r="C710" i="27"/>
  <c r="C711" i="27"/>
  <c r="C712" i="27"/>
  <c r="C713" i="27"/>
  <c r="C714" i="27"/>
  <c r="C715" i="27"/>
  <c r="C716" i="27"/>
  <c r="C717" i="27"/>
  <c r="C718" i="27"/>
  <c r="C719" i="27"/>
  <c r="C720" i="27"/>
  <c r="C721" i="27"/>
  <c r="C722" i="27"/>
  <c r="C723" i="27"/>
  <c r="C724" i="27"/>
  <c r="C725" i="27"/>
  <c r="C726" i="27"/>
  <c r="C727" i="27"/>
  <c r="C728" i="27"/>
  <c r="C729" i="27"/>
  <c r="C730" i="27"/>
  <c r="C731" i="27"/>
  <c r="C732" i="27"/>
  <c r="C733" i="27"/>
  <c r="C734" i="27"/>
  <c r="C735" i="27"/>
  <c r="C736" i="27"/>
  <c r="C737" i="27"/>
  <c r="C738" i="27"/>
  <c r="C739" i="27"/>
  <c r="C740" i="27"/>
  <c r="C741" i="27"/>
  <c r="C742" i="27"/>
  <c r="C743" i="27"/>
  <c r="C744" i="27"/>
  <c r="C745" i="27"/>
  <c r="AB745" i="27" s="1"/>
  <c r="C746" i="27"/>
  <c r="C747" i="27"/>
  <c r="C748" i="27"/>
  <c r="C749" i="27"/>
  <c r="C750" i="27"/>
  <c r="C751" i="27"/>
  <c r="C752" i="27"/>
  <c r="C753" i="27"/>
  <c r="C754" i="27"/>
  <c r="C755" i="27"/>
  <c r="C756" i="27"/>
  <c r="C757" i="27"/>
  <c r="C758" i="27"/>
  <c r="C759" i="27"/>
  <c r="AB759" i="27" s="1"/>
  <c r="J305" i="72"/>
  <c r="J303" i="72"/>
  <c r="J301" i="72"/>
  <c r="J299" i="72"/>
  <c r="J297" i="72"/>
  <c r="J295" i="72"/>
  <c r="J293" i="72"/>
  <c r="J291" i="72"/>
  <c r="J289" i="72"/>
  <c r="J76" i="72"/>
  <c r="J68" i="72"/>
  <c r="J60" i="72"/>
  <c r="P420" i="71"/>
  <c r="L428" i="71"/>
  <c r="F305" i="72"/>
  <c r="F303" i="72"/>
  <c r="F301" i="72"/>
  <c r="F299" i="72"/>
  <c r="F297" i="72"/>
  <c r="F295" i="72"/>
  <c r="F293" i="72"/>
  <c r="F291" i="72"/>
  <c r="F289" i="72"/>
  <c r="F76" i="72"/>
  <c r="F68" i="72"/>
  <c r="F60" i="72"/>
  <c r="J438" i="71"/>
  <c r="P434" i="71"/>
  <c r="N434" i="71"/>
  <c r="P430" i="71"/>
  <c r="N430" i="71"/>
  <c r="L430" i="71"/>
  <c r="J430" i="71"/>
  <c r="H430" i="71"/>
  <c r="F430" i="71"/>
  <c r="J430" i="72" s="1"/>
  <c r="H428" i="71"/>
  <c r="J426" i="71"/>
  <c r="H426" i="71"/>
  <c r="F426" i="71"/>
  <c r="J426" i="72" s="1"/>
  <c r="P422" i="71"/>
  <c r="N422" i="71"/>
  <c r="L422" i="71"/>
  <c r="J420" i="71"/>
  <c r="F420" i="71"/>
  <c r="J420" i="72" s="1"/>
  <c r="P418" i="71"/>
  <c r="L404" i="71"/>
  <c r="P396" i="71"/>
  <c r="N396" i="71"/>
  <c r="L396" i="71"/>
  <c r="J396" i="71"/>
  <c r="H396" i="71"/>
  <c r="F396" i="71"/>
  <c r="J396" i="72" s="1"/>
  <c r="F392" i="71"/>
  <c r="J392" i="72" s="1"/>
  <c r="P384" i="71"/>
  <c r="N384" i="71"/>
  <c r="L384" i="71"/>
  <c r="H384" i="71"/>
  <c r="F384" i="71"/>
  <c r="J384" i="72" s="1"/>
  <c r="N382" i="71"/>
  <c r="L382" i="71"/>
  <c r="H382" i="71"/>
  <c r="H376" i="71"/>
  <c r="P374" i="71"/>
  <c r="P368" i="71"/>
  <c r="N368" i="71"/>
  <c r="L368" i="71"/>
  <c r="J368" i="71"/>
  <c r="H368" i="71"/>
  <c r="P366" i="71"/>
  <c r="N366" i="71"/>
  <c r="L366" i="71"/>
  <c r="J366" i="71"/>
  <c r="H366" i="71"/>
  <c r="F366" i="71"/>
  <c r="J366" i="72" s="1"/>
  <c r="P364" i="71"/>
  <c r="J364" i="71"/>
  <c r="H364" i="71"/>
  <c r="N362" i="71"/>
  <c r="N358" i="71"/>
  <c r="L358" i="71"/>
  <c r="J358" i="71"/>
  <c r="N356" i="71"/>
  <c r="L356" i="71"/>
  <c r="N354" i="71"/>
  <c r="L354" i="71"/>
  <c r="J354" i="71"/>
  <c r="L348" i="71"/>
  <c r="J348" i="71"/>
  <c r="P346" i="71"/>
  <c r="N346" i="71"/>
  <c r="L342" i="71"/>
  <c r="J342" i="71"/>
  <c r="P340" i="71"/>
  <c r="N340" i="71"/>
  <c r="L340" i="71"/>
  <c r="J340" i="71"/>
  <c r="H340" i="71"/>
  <c r="F340" i="71"/>
  <c r="J340" i="72" s="1"/>
  <c r="L338" i="71"/>
  <c r="J338" i="71"/>
  <c r="H338" i="71"/>
  <c r="F338" i="71"/>
  <c r="J338" i="72" s="1"/>
  <c r="N336" i="71"/>
  <c r="L336" i="71"/>
  <c r="J336" i="71"/>
  <c r="H336" i="71"/>
  <c r="F336" i="71"/>
  <c r="J336" i="72" s="1"/>
  <c r="J330" i="71"/>
  <c r="H330" i="71"/>
  <c r="F330" i="71"/>
  <c r="J330" i="72" s="1"/>
  <c r="P328" i="71"/>
  <c r="H328" i="71"/>
  <c r="F328" i="71"/>
  <c r="J328" i="72" s="1"/>
  <c r="P312" i="71"/>
  <c r="N312" i="71"/>
  <c r="P306" i="71"/>
  <c r="N306" i="71"/>
  <c r="L306" i="71"/>
  <c r="J306" i="71"/>
  <c r="H306" i="71"/>
  <c r="F306" i="71"/>
  <c r="J306" i="72" s="1"/>
  <c r="P304" i="71"/>
  <c r="L302" i="71"/>
  <c r="H302" i="71"/>
  <c r="F302" i="71"/>
  <c r="J302" i="72" s="1"/>
  <c r="P300" i="71"/>
  <c r="J300" i="71"/>
  <c r="H300" i="71"/>
  <c r="F300" i="71"/>
  <c r="J300" i="72" s="1"/>
  <c r="N298" i="71"/>
  <c r="L298" i="71"/>
  <c r="J292" i="71"/>
  <c r="L290" i="71"/>
  <c r="J290" i="71"/>
  <c r="P286" i="71"/>
  <c r="F286" i="71"/>
  <c r="J286" i="72" s="1"/>
  <c r="P284" i="71"/>
  <c r="N284" i="71"/>
  <c r="L284" i="71"/>
  <c r="J284" i="71"/>
  <c r="P278" i="71"/>
  <c r="N278" i="71"/>
  <c r="L278" i="71"/>
  <c r="J278" i="71"/>
  <c r="H278" i="71"/>
  <c r="F278" i="71"/>
  <c r="J278" i="72" s="1"/>
  <c r="P276" i="71"/>
  <c r="N276" i="71"/>
  <c r="L276" i="71"/>
  <c r="H274" i="71"/>
  <c r="P272" i="71"/>
  <c r="N272" i="71"/>
  <c r="L272" i="71"/>
  <c r="J272" i="71"/>
  <c r="H272" i="71"/>
  <c r="F272" i="71"/>
  <c r="J272" i="72" s="1"/>
  <c r="J270" i="71"/>
  <c r="P268" i="71"/>
  <c r="L264" i="71"/>
  <c r="J264" i="71"/>
  <c r="F256" i="71"/>
  <c r="J256" i="72" s="1"/>
  <c r="P254" i="71"/>
  <c r="N254" i="71"/>
  <c r="P252" i="71"/>
  <c r="N252" i="71"/>
  <c r="L252" i="71"/>
  <c r="J252" i="71"/>
  <c r="H252" i="71"/>
  <c r="F252" i="71"/>
  <c r="J252" i="72" s="1"/>
  <c r="N248" i="71"/>
  <c r="L248" i="71"/>
  <c r="J248" i="71"/>
  <c r="H248" i="71"/>
  <c r="F248" i="71"/>
  <c r="J248" i="72" s="1"/>
  <c r="P246" i="71"/>
  <c r="L242" i="71"/>
  <c r="J242" i="71"/>
  <c r="H242" i="71"/>
  <c r="F242" i="71"/>
  <c r="J242" i="72" s="1"/>
  <c r="N238" i="71"/>
  <c r="L232" i="71"/>
  <c r="J232" i="71"/>
  <c r="F228" i="71"/>
  <c r="J228" i="72" s="1"/>
  <c r="P226" i="71"/>
  <c r="N226" i="71"/>
  <c r="L226" i="71"/>
  <c r="J226" i="71"/>
  <c r="H226" i="71"/>
  <c r="F226" i="71"/>
  <c r="J226" i="72" s="1"/>
  <c r="L222" i="71"/>
  <c r="J222" i="71"/>
  <c r="L220" i="71"/>
  <c r="H220" i="71"/>
  <c r="F220" i="71"/>
  <c r="J220" i="72" s="1"/>
  <c r="N218" i="71"/>
  <c r="H218" i="71"/>
  <c r="F218" i="71"/>
  <c r="J218" i="72" s="1"/>
  <c r="P214" i="71"/>
  <c r="H214" i="71"/>
  <c r="N204" i="71"/>
  <c r="L204" i="71"/>
  <c r="P194" i="71"/>
  <c r="N194" i="71"/>
  <c r="L194" i="71"/>
  <c r="J194" i="71"/>
  <c r="H194" i="71"/>
  <c r="F194" i="71"/>
  <c r="J194" i="72" s="1"/>
  <c r="P192" i="71"/>
  <c r="H188" i="71"/>
  <c r="F188" i="71"/>
  <c r="J188" i="72" s="1"/>
  <c r="P186" i="71"/>
  <c r="L186" i="71"/>
  <c r="J186" i="71"/>
  <c r="H186" i="71"/>
  <c r="F186" i="71"/>
  <c r="J186" i="72" s="1"/>
  <c r="N184" i="71"/>
  <c r="L184" i="71"/>
  <c r="L176" i="71"/>
  <c r="H176" i="71"/>
  <c r="L170" i="71"/>
  <c r="J170" i="71"/>
  <c r="F168" i="71"/>
  <c r="J168" i="72" s="1"/>
  <c r="P164" i="71"/>
  <c r="P160" i="71"/>
  <c r="N160" i="71"/>
  <c r="L160" i="71"/>
  <c r="J160" i="71"/>
  <c r="H160" i="71"/>
  <c r="F160" i="71"/>
  <c r="J160" i="72" s="1"/>
  <c r="P158" i="71"/>
  <c r="J156" i="71"/>
  <c r="H156" i="71"/>
  <c r="F156" i="71"/>
  <c r="J156" i="72" s="1"/>
  <c r="P152" i="71"/>
  <c r="N152" i="71"/>
  <c r="L152" i="71"/>
  <c r="J148" i="71"/>
  <c r="H148" i="71"/>
  <c r="F148" i="71"/>
  <c r="J148" i="72" s="1"/>
  <c r="N142" i="71"/>
  <c r="P140" i="71"/>
  <c r="N140" i="71"/>
  <c r="F138" i="71"/>
  <c r="J138" i="72" s="1"/>
  <c r="L134" i="71"/>
  <c r="J134" i="71"/>
  <c r="J130" i="71"/>
  <c r="H130" i="71"/>
  <c r="F130" i="71"/>
  <c r="J130" i="72" s="1"/>
  <c r="P126" i="71"/>
  <c r="N126" i="71"/>
  <c r="L126" i="71"/>
  <c r="J126" i="71"/>
  <c r="H126" i="71"/>
  <c r="F126" i="71"/>
  <c r="J126" i="72" s="1"/>
  <c r="L122" i="71"/>
  <c r="J122" i="71"/>
  <c r="H122" i="71"/>
  <c r="F122" i="71"/>
  <c r="J122" i="72" s="1"/>
  <c r="P118" i="71"/>
  <c r="L118" i="71"/>
  <c r="J118" i="71"/>
  <c r="N116" i="71"/>
  <c r="L116" i="71"/>
  <c r="J108" i="71"/>
  <c r="L106" i="71"/>
  <c r="J106" i="71"/>
  <c r="L96" i="71"/>
  <c r="H96" i="71"/>
  <c r="F96" i="71"/>
  <c r="J96" i="72" s="1"/>
  <c r="P92" i="71"/>
  <c r="N92" i="71"/>
  <c r="L92" i="71"/>
  <c r="J92" i="71"/>
  <c r="H92" i="71"/>
  <c r="F92" i="71"/>
  <c r="J92" i="72" s="1"/>
  <c r="N88" i="71"/>
  <c r="L88" i="71"/>
  <c r="J88" i="71"/>
  <c r="F88" i="71"/>
  <c r="J88" i="72" s="1"/>
  <c r="P82" i="71"/>
  <c r="J80" i="71"/>
  <c r="H80" i="71"/>
  <c r="P78" i="71"/>
  <c r="H78" i="71"/>
  <c r="F78" i="71"/>
  <c r="J78" i="72" s="1"/>
  <c r="P62" i="71"/>
  <c r="N62" i="71"/>
  <c r="P58" i="71"/>
  <c r="N58" i="71"/>
  <c r="L58" i="71"/>
  <c r="J58" i="71"/>
  <c r="H58" i="71"/>
  <c r="F58" i="71"/>
  <c r="J58" i="72" s="1"/>
  <c r="P56" i="71"/>
  <c r="N56" i="71"/>
  <c r="P54" i="71"/>
  <c r="N54" i="71"/>
  <c r="L54" i="71"/>
  <c r="F52" i="71"/>
  <c r="J52" i="72" s="1"/>
  <c r="P50" i="71"/>
  <c r="N50" i="71"/>
  <c r="H50" i="71"/>
  <c r="F50" i="71"/>
  <c r="J50" i="72" s="1"/>
  <c r="P48" i="71"/>
  <c r="H48" i="71"/>
  <c r="F48" i="71"/>
  <c r="J48" i="72" s="1"/>
  <c r="N40" i="71"/>
  <c r="F40" i="71"/>
  <c r="J40" i="72" s="1"/>
  <c r="P38" i="71"/>
  <c r="P34" i="71"/>
  <c r="N34" i="71"/>
  <c r="L34" i="71"/>
  <c r="J34" i="71"/>
  <c r="H34" i="71"/>
  <c r="F34" i="71"/>
  <c r="J34" i="72" s="1"/>
  <c r="P32" i="71"/>
  <c r="N32" i="71"/>
  <c r="L32" i="71"/>
  <c r="J32" i="71"/>
  <c r="H32" i="71"/>
  <c r="F32" i="71"/>
  <c r="J32" i="72" s="1"/>
  <c r="L30" i="71"/>
  <c r="J30" i="71"/>
  <c r="H30" i="71"/>
  <c r="F30" i="71"/>
  <c r="J30" i="72" s="1"/>
  <c r="P24" i="71"/>
  <c r="N24" i="71"/>
  <c r="F24" i="71"/>
  <c r="J24" i="72" s="1"/>
  <c r="L22" i="71"/>
  <c r="J22" i="71"/>
  <c r="H22" i="71"/>
  <c r="F22" i="71"/>
  <c r="J22" i="72" s="1"/>
  <c r="P18" i="71"/>
  <c r="N18" i="71"/>
  <c r="H18" i="71"/>
  <c r="F18" i="71"/>
  <c r="J18" i="72" s="1"/>
  <c r="J12" i="71"/>
  <c r="F12" i="71"/>
  <c r="J12" i="72" s="1"/>
  <c r="P10" i="71"/>
  <c r="N10" i="71"/>
  <c r="H8" i="71"/>
  <c r="C6" i="70"/>
  <c r="C7" i="70"/>
  <c r="C8" i="70"/>
  <c r="C9" i="70"/>
  <c r="C10" i="70"/>
  <c r="C11" i="70"/>
  <c r="C12" i="70"/>
  <c r="C13" i="70"/>
  <c r="C14" i="70"/>
  <c r="X14" i="70" s="1"/>
  <c r="C15" i="70"/>
  <c r="C16" i="70"/>
  <c r="X16" i="70" s="1"/>
  <c r="C17" i="70"/>
  <c r="C18" i="70"/>
  <c r="X18" i="70" s="1"/>
  <c r="C19" i="70"/>
  <c r="C20" i="70"/>
  <c r="C21" i="70"/>
  <c r="C22" i="70"/>
  <c r="X22" i="70" s="1"/>
  <c r="C23" i="70"/>
  <c r="C24" i="70"/>
  <c r="C25" i="70"/>
  <c r="C26" i="70"/>
  <c r="C27" i="70"/>
  <c r="C28" i="70"/>
  <c r="C29" i="70"/>
  <c r="C30" i="70"/>
  <c r="X30" i="70" s="1"/>
  <c r="C31" i="70"/>
  <c r="C32" i="70"/>
  <c r="C33" i="70"/>
  <c r="C34" i="70"/>
  <c r="X34" i="70" s="1"/>
  <c r="C35" i="70"/>
  <c r="C36" i="70"/>
  <c r="C37" i="70"/>
  <c r="C38" i="70"/>
  <c r="H38" i="70" s="1"/>
  <c r="L38" i="69" s="1"/>
  <c r="C39" i="70"/>
  <c r="C40" i="70"/>
  <c r="C41" i="70"/>
  <c r="C42" i="70"/>
  <c r="X42" i="70" s="1"/>
  <c r="C43" i="70"/>
  <c r="C44" i="70"/>
  <c r="C45" i="70"/>
  <c r="C46" i="70"/>
  <c r="X46" i="70" s="1"/>
  <c r="C47" i="70"/>
  <c r="C48" i="70"/>
  <c r="C49" i="70"/>
  <c r="C50" i="70"/>
  <c r="C51" i="70"/>
  <c r="C52" i="70"/>
  <c r="C53" i="70"/>
  <c r="C54" i="70"/>
  <c r="H54" i="70" s="1"/>
  <c r="L54" i="69" s="1"/>
  <c r="C55" i="70"/>
  <c r="C56" i="70"/>
  <c r="C57" i="70"/>
  <c r="C58" i="70"/>
  <c r="C59" i="70"/>
  <c r="C60" i="70"/>
  <c r="C61" i="70"/>
  <c r="C62" i="70"/>
  <c r="C63" i="70"/>
  <c r="C64" i="70"/>
  <c r="C65" i="70"/>
  <c r="C66" i="70"/>
  <c r="T66" i="70" s="1"/>
  <c r="C67" i="70"/>
  <c r="C68" i="70"/>
  <c r="C69" i="70"/>
  <c r="C70" i="70"/>
  <c r="X70" i="70" s="1"/>
  <c r="C71" i="70"/>
  <c r="C72" i="70"/>
  <c r="C73" i="70"/>
  <c r="C74" i="70"/>
  <c r="X74" i="70" s="1"/>
  <c r="C75" i="70"/>
  <c r="C76" i="70"/>
  <c r="C77" i="70"/>
  <c r="C78" i="70"/>
  <c r="H78" i="70" s="1"/>
  <c r="L78" i="69" s="1"/>
  <c r="C79" i="70"/>
  <c r="C80" i="70"/>
  <c r="C81" i="70"/>
  <c r="C82" i="70"/>
  <c r="P82" i="70" s="1"/>
  <c r="C83" i="70"/>
  <c r="C84" i="70"/>
  <c r="C85" i="70"/>
  <c r="C86" i="70"/>
  <c r="P86" i="70" s="1"/>
  <c r="C87" i="70"/>
  <c r="C88" i="70"/>
  <c r="C89" i="70"/>
  <c r="C90" i="70"/>
  <c r="X90" i="70" s="1"/>
  <c r="C91" i="70"/>
  <c r="C92" i="70"/>
  <c r="C93" i="70"/>
  <c r="C94" i="70"/>
  <c r="X94" i="70" s="1"/>
  <c r="C95" i="70"/>
  <c r="C96" i="70"/>
  <c r="C97" i="70"/>
  <c r="C98" i="70"/>
  <c r="H98" i="70" s="1"/>
  <c r="L98" i="69" s="1"/>
  <c r="C99" i="70"/>
  <c r="C100" i="70"/>
  <c r="C101" i="70"/>
  <c r="C102" i="70"/>
  <c r="C103" i="70"/>
  <c r="C104" i="70"/>
  <c r="C105" i="70"/>
  <c r="C106" i="70"/>
  <c r="C107" i="70"/>
  <c r="C108" i="70"/>
  <c r="C109" i="70"/>
  <c r="C110" i="70"/>
  <c r="P110" i="70" s="1"/>
  <c r="C111" i="70"/>
  <c r="C112" i="70"/>
  <c r="C113" i="70"/>
  <c r="C114" i="70"/>
  <c r="C115" i="70"/>
  <c r="C116" i="70"/>
  <c r="C117" i="70"/>
  <c r="C118" i="70"/>
  <c r="X118" i="70" s="1"/>
  <c r="C119" i="70"/>
  <c r="C120" i="70"/>
  <c r="C121" i="70"/>
  <c r="C122" i="70"/>
  <c r="C123" i="70"/>
  <c r="C124" i="70"/>
  <c r="C125" i="70"/>
  <c r="C126" i="70"/>
  <c r="X126" i="70" s="1"/>
  <c r="C127" i="70"/>
  <c r="C128" i="70"/>
  <c r="C129" i="70"/>
  <c r="C130" i="70"/>
  <c r="L130" i="70" s="1"/>
  <c r="C131" i="70"/>
  <c r="C132" i="70"/>
  <c r="C133" i="70"/>
  <c r="C134" i="70"/>
  <c r="C135" i="70"/>
  <c r="C136" i="70"/>
  <c r="C137" i="70"/>
  <c r="C138" i="70"/>
  <c r="L138" i="70" s="1"/>
  <c r="C139" i="70"/>
  <c r="C140" i="70"/>
  <c r="C141" i="70"/>
  <c r="C142" i="70"/>
  <c r="C143" i="70"/>
  <c r="C144" i="70"/>
  <c r="C145" i="70"/>
  <c r="C146" i="70"/>
  <c r="P146" i="70" s="1"/>
  <c r="C147" i="70"/>
  <c r="C148" i="70"/>
  <c r="C149" i="70"/>
  <c r="C150" i="70"/>
  <c r="C151" i="70"/>
  <c r="C152" i="70"/>
  <c r="C153" i="70"/>
  <c r="C154" i="70"/>
  <c r="T154" i="70" s="1"/>
  <c r="C155" i="70"/>
  <c r="C156" i="70"/>
  <c r="C157" i="70"/>
  <c r="C158" i="70"/>
  <c r="P158" i="70" s="1"/>
  <c r="C159" i="70"/>
  <c r="C160" i="70"/>
  <c r="C161" i="70"/>
  <c r="C162" i="70"/>
  <c r="T162" i="70" s="1"/>
  <c r="C163" i="70"/>
  <c r="C164" i="70"/>
  <c r="C165" i="70"/>
  <c r="C166" i="70"/>
  <c r="T166" i="70" s="1"/>
  <c r="C167" i="70"/>
  <c r="C168" i="70"/>
  <c r="C169" i="70"/>
  <c r="C170" i="70"/>
  <c r="C171" i="70"/>
  <c r="C172" i="70"/>
  <c r="C173" i="70"/>
  <c r="C174" i="70"/>
  <c r="C175" i="70"/>
  <c r="C176" i="70"/>
  <c r="C177" i="70"/>
  <c r="C178" i="70"/>
  <c r="C179" i="70"/>
  <c r="C180" i="70"/>
  <c r="C181" i="70"/>
  <c r="C182" i="70"/>
  <c r="P182" i="70" s="1"/>
  <c r="C183" i="70"/>
  <c r="C184" i="70"/>
  <c r="C185" i="70"/>
  <c r="C186" i="70"/>
  <c r="C187" i="70"/>
  <c r="C188" i="70"/>
  <c r="C189" i="70"/>
  <c r="C190" i="70"/>
  <c r="C191" i="70"/>
  <c r="C192" i="70"/>
  <c r="C193" i="70"/>
  <c r="C194" i="70"/>
  <c r="C195" i="70"/>
  <c r="C196" i="70"/>
  <c r="C197" i="70"/>
  <c r="C198" i="70"/>
  <c r="C199" i="70"/>
  <c r="C200" i="70"/>
  <c r="C201" i="70"/>
  <c r="C202" i="70"/>
  <c r="T202" i="70" s="1"/>
  <c r="C203" i="70"/>
  <c r="C204" i="70"/>
  <c r="C205" i="70"/>
  <c r="C206" i="70"/>
  <c r="C207" i="70"/>
  <c r="C208" i="70"/>
  <c r="C209" i="70"/>
  <c r="C210" i="70"/>
  <c r="C211" i="70"/>
  <c r="C212" i="70"/>
  <c r="C213" i="70"/>
  <c r="C214" i="70"/>
  <c r="C215" i="70"/>
  <c r="C216" i="70"/>
  <c r="C217" i="70"/>
  <c r="C218" i="70"/>
  <c r="P218" i="70" s="1"/>
  <c r="C219" i="70"/>
  <c r="C220" i="70"/>
  <c r="C221" i="70"/>
  <c r="C222" i="70"/>
  <c r="AB222" i="70" s="1"/>
  <c r="C223" i="70"/>
  <c r="C224" i="70"/>
  <c r="C225" i="70"/>
  <c r="C226" i="70"/>
  <c r="P226" i="70" s="1"/>
  <c r="C227" i="70"/>
  <c r="C228" i="70"/>
  <c r="C229" i="70"/>
  <c r="C230" i="70"/>
  <c r="H230" i="70" s="1"/>
  <c r="L230" i="69" s="1"/>
  <c r="C231" i="70"/>
  <c r="C232" i="70"/>
  <c r="C233" i="70"/>
  <c r="C234" i="70"/>
  <c r="T234" i="70" s="1"/>
  <c r="C235" i="70"/>
  <c r="C236" i="70"/>
  <c r="C237" i="70"/>
  <c r="C238" i="70"/>
  <c r="C239" i="70"/>
  <c r="C240" i="70"/>
  <c r="C241" i="70"/>
  <c r="C242" i="70"/>
  <c r="P242" i="70" s="1"/>
  <c r="C243" i="70"/>
  <c r="C244" i="70"/>
  <c r="C245" i="70"/>
  <c r="C246" i="70"/>
  <c r="C247" i="70"/>
  <c r="C248" i="70"/>
  <c r="C249" i="70"/>
  <c r="C250" i="70"/>
  <c r="C251" i="70"/>
  <c r="C252" i="70"/>
  <c r="C253" i="70"/>
  <c r="C254" i="70"/>
  <c r="P254" i="70" s="1"/>
  <c r="C255" i="70"/>
  <c r="C256" i="70"/>
  <c r="C257" i="70"/>
  <c r="C258" i="70"/>
  <c r="C259" i="70"/>
  <c r="C260" i="70"/>
  <c r="C261" i="70"/>
  <c r="C262" i="70"/>
  <c r="C263" i="70"/>
  <c r="C264" i="70"/>
  <c r="C265" i="70"/>
  <c r="C266" i="70"/>
  <c r="C267" i="70"/>
  <c r="C268" i="70"/>
  <c r="C269" i="70"/>
  <c r="C270" i="70"/>
  <c r="C271" i="70"/>
  <c r="C272" i="70"/>
  <c r="C273" i="70"/>
  <c r="C274" i="70"/>
  <c r="C275" i="70"/>
  <c r="C276" i="70"/>
  <c r="C277" i="70"/>
  <c r="C278" i="70"/>
  <c r="X278" i="70" s="1"/>
  <c r="C279" i="70"/>
  <c r="C280" i="70"/>
  <c r="C281" i="70"/>
  <c r="C282" i="70"/>
  <c r="X282" i="70" s="1"/>
  <c r="C283" i="70"/>
  <c r="C284" i="70"/>
  <c r="C285" i="70"/>
  <c r="C286" i="70"/>
  <c r="C287" i="70"/>
  <c r="C288" i="70"/>
  <c r="C289" i="70"/>
  <c r="C290" i="70"/>
  <c r="C291" i="70"/>
  <c r="C292" i="70"/>
  <c r="C293" i="70"/>
  <c r="C294" i="70"/>
  <c r="X294" i="70" s="1"/>
  <c r="C295" i="70"/>
  <c r="C296" i="70"/>
  <c r="C297" i="70"/>
  <c r="C298" i="70"/>
  <c r="X298" i="70" s="1"/>
  <c r="C299" i="70"/>
  <c r="C300" i="70"/>
  <c r="C301" i="70"/>
  <c r="C302" i="70"/>
  <c r="C303" i="70"/>
  <c r="C304" i="70"/>
  <c r="C305" i="70"/>
  <c r="C306" i="70"/>
  <c r="C307" i="70"/>
  <c r="C308" i="70"/>
  <c r="C309" i="70"/>
  <c r="C310" i="70"/>
  <c r="H310" i="70" s="1"/>
  <c r="L310" i="69" s="1"/>
  <c r="C311" i="70"/>
  <c r="C312" i="70"/>
  <c r="C313" i="70"/>
  <c r="C314" i="70"/>
  <c r="P314" i="70" s="1"/>
  <c r="C315" i="70"/>
  <c r="C316" i="70"/>
  <c r="X316" i="70" s="1"/>
  <c r="C317" i="70"/>
  <c r="C318" i="70"/>
  <c r="X318" i="70" s="1"/>
  <c r="C319" i="70"/>
  <c r="C320" i="70"/>
  <c r="L320" i="70" s="1"/>
  <c r="C321" i="70"/>
  <c r="C322" i="70"/>
  <c r="X322" i="70" s="1"/>
  <c r="C323" i="70"/>
  <c r="C324" i="70"/>
  <c r="P324" i="70" s="1"/>
  <c r="C325" i="70"/>
  <c r="C326" i="70"/>
  <c r="C327" i="70"/>
  <c r="C328" i="70"/>
  <c r="C329" i="70"/>
  <c r="C330" i="70"/>
  <c r="C331" i="70"/>
  <c r="C332" i="70"/>
  <c r="X332" i="70" s="1"/>
  <c r="C333" i="70"/>
  <c r="C334" i="70"/>
  <c r="C335" i="70"/>
  <c r="C336" i="70"/>
  <c r="C337" i="70"/>
  <c r="C338" i="70"/>
  <c r="H338" i="70" s="1"/>
  <c r="L338" i="69" s="1"/>
  <c r="C339" i="70"/>
  <c r="C340" i="70"/>
  <c r="C341" i="70"/>
  <c r="C342" i="70"/>
  <c r="X342" i="70" s="1"/>
  <c r="C343" i="70"/>
  <c r="C344" i="70"/>
  <c r="C345" i="70"/>
  <c r="C346" i="70"/>
  <c r="X346" i="70" s="1"/>
  <c r="C347" i="70"/>
  <c r="C348" i="70"/>
  <c r="C349" i="70"/>
  <c r="C350" i="70"/>
  <c r="C351" i="70"/>
  <c r="C352" i="70"/>
  <c r="X352" i="70" s="1"/>
  <c r="C353" i="70"/>
  <c r="C354" i="70"/>
  <c r="P354" i="70" s="1"/>
  <c r="C355" i="70"/>
  <c r="C356" i="70"/>
  <c r="C357" i="70"/>
  <c r="C358" i="70"/>
  <c r="AB358" i="70" s="1"/>
  <c r="C359" i="70"/>
  <c r="C360" i="70"/>
  <c r="AB360" i="70" s="1"/>
  <c r="C361" i="70"/>
  <c r="C362" i="70"/>
  <c r="X362" i="70" s="1"/>
  <c r="C363" i="70"/>
  <c r="C364" i="70"/>
  <c r="P364" i="70" s="1"/>
  <c r="C365" i="70"/>
  <c r="C366" i="70"/>
  <c r="X366" i="70" s="1"/>
  <c r="C367" i="70"/>
  <c r="C368" i="70"/>
  <c r="T368" i="70" s="1"/>
  <c r="C369" i="70"/>
  <c r="C370" i="70"/>
  <c r="C371" i="70"/>
  <c r="C372" i="70"/>
  <c r="C373" i="70"/>
  <c r="C374" i="70"/>
  <c r="AB374" i="70" s="1"/>
  <c r="C375" i="70"/>
  <c r="C376" i="70"/>
  <c r="C377" i="70"/>
  <c r="C378" i="70"/>
  <c r="C379" i="70"/>
  <c r="C380" i="70"/>
  <c r="C381" i="70"/>
  <c r="C382" i="70"/>
  <c r="C383" i="70"/>
  <c r="C384" i="70"/>
  <c r="X384" i="70" s="1"/>
  <c r="C385" i="70"/>
  <c r="C386" i="70"/>
  <c r="C387" i="70"/>
  <c r="C388" i="70"/>
  <c r="C389" i="70"/>
  <c r="C390" i="70"/>
  <c r="C391" i="70"/>
  <c r="C392" i="70"/>
  <c r="C393" i="70"/>
  <c r="C394" i="70"/>
  <c r="T394" i="70" s="1"/>
  <c r="C395" i="70"/>
  <c r="C396" i="70"/>
  <c r="C397" i="70"/>
  <c r="C398" i="70"/>
  <c r="P398" i="70" s="1"/>
  <c r="C399" i="70"/>
  <c r="C400" i="70"/>
  <c r="C401" i="70"/>
  <c r="C402" i="70"/>
  <c r="C403" i="70"/>
  <c r="C404" i="70"/>
  <c r="X404" i="70" s="1"/>
  <c r="C405" i="70"/>
  <c r="C406" i="70"/>
  <c r="C407" i="70"/>
  <c r="C408" i="70"/>
  <c r="T408" i="70" s="1"/>
  <c r="C409" i="70"/>
  <c r="C410" i="70"/>
  <c r="C411" i="70"/>
  <c r="C412" i="70"/>
  <c r="H412" i="70" s="1"/>
  <c r="L412" i="69" s="1"/>
  <c r="C413" i="70"/>
  <c r="C414" i="70"/>
  <c r="C415" i="70"/>
  <c r="C416" i="70"/>
  <c r="AB416" i="70" s="1"/>
  <c r="C417" i="70"/>
  <c r="C418" i="70"/>
  <c r="C419" i="70"/>
  <c r="C420" i="70"/>
  <c r="C421" i="70"/>
  <c r="C422" i="70"/>
  <c r="C423" i="70"/>
  <c r="C424" i="70"/>
  <c r="C425" i="70"/>
  <c r="C426" i="70"/>
  <c r="X426" i="70" s="1"/>
  <c r="C427" i="70"/>
  <c r="C428" i="70"/>
  <c r="C429" i="70"/>
  <c r="C430" i="70"/>
  <c r="C431" i="70"/>
  <c r="C432" i="70"/>
  <c r="P432" i="70" s="1"/>
  <c r="C433" i="70"/>
  <c r="C434" i="70"/>
  <c r="T434" i="70" s="1"/>
  <c r="C435" i="70"/>
  <c r="C436" i="70"/>
  <c r="P436" i="70" s="1"/>
  <c r="C437" i="70"/>
  <c r="C438" i="70"/>
  <c r="T438" i="70" s="1"/>
  <c r="C439" i="70"/>
  <c r="C440" i="70"/>
  <c r="P440" i="70" s="1"/>
  <c r="C441" i="70"/>
  <c r="C442" i="70"/>
  <c r="C443" i="70"/>
  <c r="C444" i="70"/>
  <c r="C445" i="70"/>
  <c r="C446" i="70"/>
  <c r="C447" i="70"/>
  <c r="C448" i="70"/>
  <c r="H448" i="70" s="1"/>
  <c r="L448" i="69" s="1"/>
  <c r="C449" i="70"/>
  <c r="C450" i="70"/>
  <c r="C451" i="70"/>
  <c r="C452" i="70"/>
  <c r="P452" i="70" s="1"/>
  <c r="C453" i="70"/>
  <c r="C454" i="70"/>
  <c r="C455" i="70"/>
  <c r="C456" i="70"/>
  <c r="C457" i="70"/>
  <c r="C458" i="70"/>
  <c r="C459" i="70"/>
  <c r="C460" i="70"/>
  <c r="T460" i="70" s="1"/>
  <c r="C461" i="70"/>
  <c r="C462" i="70"/>
  <c r="X462" i="70" s="1"/>
  <c r="C463" i="70"/>
  <c r="C464" i="70"/>
  <c r="P464" i="70" s="1"/>
  <c r="C465" i="70"/>
  <c r="C466" i="70"/>
  <c r="C467" i="70"/>
  <c r="C468" i="70"/>
  <c r="C469" i="70"/>
  <c r="C470" i="70"/>
  <c r="T470" i="70" s="1"/>
  <c r="C471" i="70"/>
  <c r="C472" i="70"/>
  <c r="C473" i="70"/>
  <c r="C474" i="70"/>
  <c r="T474" i="70" s="1"/>
  <c r="C475" i="70"/>
  <c r="C476" i="70"/>
  <c r="C477" i="70"/>
  <c r="C478" i="70"/>
  <c r="H478" i="70" s="1"/>
  <c r="L478" i="69" s="1"/>
  <c r="C479" i="70"/>
  <c r="C480" i="70"/>
  <c r="C481" i="70"/>
  <c r="C482" i="70"/>
  <c r="C483" i="70"/>
  <c r="C484" i="70"/>
  <c r="P484" i="70" s="1"/>
  <c r="C485" i="70"/>
  <c r="C486" i="70"/>
  <c r="T486" i="70" s="1"/>
  <c r="C487" i="70"/>
  <c r="C488" i="70"/>
  <c r="C489" i="70"/>
  <c r="C490" i="70"/>
  <c r="C491" i="70"/>
  <c r="C492" i="70"/>
  <c r="H492" i="70" s="1"/>
  <c r="L492" i="69" s="1"/>
  <c r="C493" i="70"/>
  <c r="C494" i="70"/>
  <c r="L494" i="70" s="1"/>
  <c r="C495" i="70"/>
  <c r="C496" i="70"/>
  <c r="T496" i="70" s="1"/>
  <c r="C497" i="70"/>
  <c r="C498" i="70"/>
  <c r="C499" i="70"/>
  <c r="C500" i="70"/>
  <c r="T500" i="70" s="1"/>
  <c r="C501" i="70"/>
  <c r="C502" i="70"/>
  <c r="C503" i="70"/>
  <c r="C504" i="70"/>
  <c r="T504" i="70" s="1"/>
  <c r="C505" i="70"/>
  <c r="C506" i="70"/>
  <c r="X506" i="70" s="1"/>
  <c r="C507" i="70"/>
  <c r="C508" i="70"/>
  <c r="H508" i="70" s="1"/>
  <c r="L508" i="69" s="1"/>
  <c r="C509" i="70"/>
  <c r="C510" i="70"/>
  <c r="C511" i="70"/>
  <c r="C512" i="70"/>
  <c r="P512" i="70" s="1"/>
  <c r="C513" i="70"/>
  <c r="C514" i="70"/>
  <c r="C515" i="70"/>
  <c r="C516" i="70"/>
  <c r="C517" i="70"/>
  <c r="C518" i="70"/>
  <c r="C519" i="70"/>
  <c r="C520" i="70"/>
  <c r="C521" i="70"/>
  <c r="C522" i="70"/>
  <c r="C523" i="70"/>
  <c r="H500" i="70"/>
  <c r="L500" i="69" s="1"/>
  <c r="H460" i="70"/>
  <c r="L460" i="69" s="1"/>
  <c r="T452" i="70"/>
  <c r="T412" i="70"/>
  <c r="P404" i="70"/>
  <c r="H404" i="70"/>
  <c r="L404" i="69" s="1"/>
  <c r="T396" i="70"/>
  <c r="P396" i="70"/>
  <c r="H396" i="70"/>
  <c r="L396" i="69" s="1"/>
  <c r="X392" i="70"/>
  <c r="P392" i="70"/>
  <c r="P388" i="70"/>
  <c r="H388" i="70"/>
  <c r="L388" i="69" s="1"/>
  <c r="P380" i="70"/>
  <c r="AB376" i="70"/>
  <c r="P376" i="70"/>
  <c r="P368" i="70"/>
  <c r="L368" i="70"/>
  <c r="H368" i="70"/>
  <c r="L368" i="69" s="1"/>
  <c r="X364" i="70"/>
  <c r="H364" i="70"/>
  <c r="L364" i="69" s="1"/>
  <c r="P360" i="70"/>
  <c r="P352" i="70"/>
  <c r="P348" i="70"/>
  <c r="X344" i="70"/>
  <c r="P340" i="70"/>
  <c r="X336" i="70"/>
  <c r="P336" i="70"/>
  <c r="P328" i="70"/>
  <c r="L328" i="70"/>
  <c r="T328" i="70"/>
  <c r="X324" i="70"/>
  <c r="P320" i="70"/>
  <c r="H320" i="70"/>
  <c r="L320" i="69" s="1"/>
  <c r="T320" i="70"/>
  <c r="P316" i="70"/>
  <c r="H316" i="70"/>
  <c r="L316" i="69" s="1"/>
  <c r="X308" i="70"/>
  <c r="H304" i="70"/>
  <c r="L304" i="69" s="1"/>
  <c r="P304" i="70"/>
  <c r="X300" i="70"/>
  <c r="P296" i="70"/>
  <c r="T292" i="70"/>
  <c r="P288" i="70"/>
  <c r="L288" i="70"/>
  <c r="H288" i="70"/>
  <c r="L288" i="69" s="1"/>
  <c r="T288" i="70"/>
  <c r="AB280" i="70"/>
  <c r="H268" i="70"/>
  <c r="L268" i="69" s="1"/>
  <c r="P264" i="70"/>
  <c r="P256" i="70"/>
  <c r="T248" i="70"/>
  <c r="P248" i="70"/>
  <c r="H248" i="70"/>
  <c r="L248" i="69" s="1"/>
  <c r="T244" i="70"/>
  <c r="P244" i="70"/>
  <c r="H244" i="70"/>
  <c r="L244" i="69" s="1"/>
  <c r="P232" i="70"/>
  <c r="T232" i="70"/>
  <c r="T226" i="70"/>
  <c r="P224" i="70"/>
  <c r="L224" i="70"/>
  <c r="T224" i="70"/>
  <c r="P222" i="70"/>
  <c r="T212" i="70"/>
  <c r="P212" i="70"/>
  <c r="P208" i="70"/>
  <c r="P196" i="70"/>
  <c r="P188" i="70"/>
  <c r="L188" i="70"/>
  <c r="H188" i="70"/>
  <c r="L188" i="69" s="1"/>
  <c r="T188" i="70"/>
  <c r="T184" i="70"/>
  <c r="AB180" i="70"/>
  <c r="H180" i="70"/>
  <c r="L180" i="69" s="1"/>
  <c r="P176" i="70"/>
  <c r="T176" i="70"/>
  <c r="T168" i="70"/>
  <c r="P168" i="70"/>
  <c r="H168" i="70"/>
  <c r="L168" i="69" s="1"/>
  <c r="T164" i="70"/>
  <c r="H164" i="70"/>
  <c r="L164" i="69" s="1"/>
  <c r="T160" i="70"/>
  <c r="P160" i="70"/>
  <c r="X152" i="70"/>
  <c r="P152" i="70"/>
  <c r="T152" i="70"/>
  <c r="T148" i="70"/>
  <c r="AB144" i="70"/>
  <c r="H144" i="70"/>
  <c r="L144" i="69" s="1"/>
  <c r="P140" i="70"/>
  <c r="T140" i="70"/>
  <c r="AB136" i="70"/>
  <c r="P132" i="70"/>
  <c r="T132" i="70"/>
  <c r="T122" i="70"/>
  <c r="X116" i="70"/>
  <c r="P116" i="70"/>
  <c r="T116" i="70"/>
  <c r="X104" i="70"/>
  <c r="L102" i="70"/>
  <c r="P100" i="70"/>
  <c r="L100" i="70"/>
  <c r="H100" i="70"/>
  <c r="L100" i="69" s="1"/>
  <c r="T100" i="70"/>
  <c r="P96" i="70"/>
  <c r="X96" i="70"/>
  <c r="H92" i="70"/>
  <c r="L92" i="69" s="1"/>
  <c r="X88" i="70"/>
  <c r="H88" i="70"/>
  <c r="L88" i="69" s="1"/>
  <c r="P88" i="70"/>
  <c r="X86" i="70"/>
  <c r="X80" i="70"/>
  <c r="P80" i="70"/>
  <c r="X78" i="70"/>
  <c r="H76" i="70"/>
  <c r="L76" i="69" s="1"/>
  <c r="X72" i="70"/>
  <c r="P68" i="70"/>
  <c r="X60" i="70"/>
  <c r="L58" i="70"/>
  <c r="H56" i="70"/>
  <c r="L56" i="69" s="1"/>
  <c r="T56" i="70"/>
  <c r="X52" i="70"/>
  <c r="X50" i="70"/>
  <c r="T48" i="70"/>
  <c r="X44" i="70"/>
  <c r="P44" i="70"/>
  <c r="H44" i="70"/>
  <c r="L44" i="69" s="1"/>
  <c r="X36" i="70"/>
  <c r="P36" i="70"/>
  <c r="P32" i="70"/>
  <c r="H32" i="70"/>
  <c r="L32" i="69" s="1"/>
  <c r="T30" i="70"/>
  <c r="X28" i="70"/>
  <c r="X24" i="70"/>
  <c r="AB20" i="70"/>
  <c r="T20" i="70"/>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AB496" i="27"/>
  <c r="AB494" i="27"/>
  <c r="AB490" i="27"/>
  <c r="AB487" i="27"/>
  <c r="AB483" i="27"/>
  <c r="AB481" i="27"/>
  <c r="AB479" i="27"/>
  <c r="AB477" i="27"/>
  <c r="AB475" i="27"/>
  <c r="AB473" i="27"/>
  <c r="AB471" i="27"/>
  <c r="AB467" i="27"/>
  <c r="AB465" i="27"/>
  <c r="AB463" i="27"/>
  <c r="AB461" i="27"/>
  <c r="AB459" i="27"/>
  <c r="AB457" i="27"/>
  <c r="AB455" i="27"/>
  <c r="AB453" i="27"/>
  <c r="AB451" i="27"/>
  <c r="AB449" i="27"/>
  <c r="AB447" i="27"/>
  <c r="AB445" i="27"/>
  <c r="AB443" i="27"/>
  <c r="AB441" i="27"/>
  <c r="AB439" i="27"/>
  <c r="AB437" i="27"/>
  <c r="T496" i="27"/>
  <c r="T494" i="27"/>
  <c r="T490" i="27"/>
  <c r="T487" i="27"/>
  <c r="T483" i="27"/>
  <c r="T481" i="27"/>
  <c r="T479" i="27"/>
  <c r="T477" i="27"/>
  <c r="T475" i="27"/>
  <c r="T473" i="27"/>
  <c r="T471" i="27"/>
  <c r="T467" i="27"/>
  <c r="T465" i="27"/>
  <c r="T463" i="27"/>
  <c r="T461" i="27"/>
  <c r="T459" i="27"/>
  <c r="T457" i="27"/>
  <c r="T455" i="27"/>
  <c r="T453" i="27"/>
  <c r="T451" i="27"/>
  <c r="T449" i="27"/>
  <c r="T447" i="27"/>
  <c r="T445" i="27"/>
  <c r="T443" i="27"/>
  <c r="T441" i="27"/>
  <c r="T439" i="27"/>
  <c r="T437" i="27"/>
  <c r="L496" i="27"/>
  <c r="L494" i="27"/>
  <c r="L490" i="27"/>
  <c r="L487" i="27"/>
  <c r="L483" i="27"/>
  <c r="L481" i="27"/>
  <c r="L479" i="27"/>
  <c r="L477" i="27"/>
  <c r="L475" i="27"/>
  <c r="L473" i="27"/>
  <c r="L471" i="27"/>
  <c r="L467" i="27"/>
  <c r="L465" i="27"/>
  <c r="L463" i="27"/>
  <c r="L461" i="27"/>
  <c r="L459" i="27"/>
  <c r="L457" i="27"/>
  <c r="L455" i="27"/>
  <c r="L453" i="27"/>
  <c r="L451" i="27"/>
  <c r="L449" i="27"/>
  <c r="L447" i="27"/>
  <c r="L445" i="27"/>
  <c r="L443" i="27"/>
  <c r="L441" i="27"/>
  <c r="L439" i="27"/>
  <c r="L437" i="27"/>
  <c r="X496" i="27"/>
  <c r="X494" i="27"/>
  <c r="X490" i="27"/>
  <c r="X487" i="27"/>
  <c r="X483" i="27"/>
  <c r="X481" i="27"/>
  <c r="X479" i="27"/>
  <c r="X477" i="27"/>
  <c r="X475" i="27"/>
  <c r="X473" i="27"/>
  <c r="X471" i="27"/>
  <c r="X467" i="27"/>
  <c r="X465" i="27"/>
  <c r="X463" i="27"/>
  <c r="X461" i="27"/>
  <c r="X459" i="27"/>
  <c r="X457" i="27"/>
  <c r="X455" i="27"/>
  <c r="X453" i="27"/>
  <c r="X451" i="27"/>
  <c r="X449" i="27"/>
  <c r="X447" i="27"/>
  <c r="X445" i="27"/>
  <c r="X443" i="27"/>
  <c r="X441" i="27"/>
  <c r="X439" i="27"/>
  <c r="X437" i="27"/>
  <c r="P496" i="27"/>
  <c r="P494" i="27"/>
  <c r="P490" i="27"/>
  <c r="P487" i="27"/>
  <c r="P483" i="27"/>
  <c r="P481" i="27"/>
  <c r="P479" i="27"/>
  <c r="P477" i="27"/>
  <c r="P475" i="27"/>
  <c r="P473" i="27"/>
  <c r="P471" i="27"/>
  <c r="P467" i="27"/>
  <c r="P465" i="27"/>
  <c r="P463" i="27"/>
  <c r="P461" i="27"/>
  <c r="P459" i="27"/>
  <c r="P457" i="27"/>
  <c r="P455" i="27"/>
  <c r="P453" i="27"/>
  <c r="P451" i="27"/>
  <c r="P449" i="27"/>
  <c r="P447" i="27"/>
  <c r="P445" i="27"/>
  <c r="P443" i="27"/>
  <c r="P441" i="27"/>
  <c r="P439" i="27"/>
  <c r="P437" i="27"/>
  <c r="H422" i="66" l="1"/>
  <c r="H422" i="90" s="1"/>
  <c r="L422" i="66"/>
  <c r="P422" i="66"/>
  <c r="T422" i="66"/>
  <c r="X422" i="66"/>
  <c r="L390" i="66"/>
  <c r="P390" i="66"/>
  <c r="T390" i="66"/>
  <c r="X390" i="66"/>
  <c r="X386" i="66"/>
  <c r="H388" i="66"/>
  <c r="H388" i="90" s="1"/>
  <c r="F56" i="26"/>
  <c r="F18" i="26"/>
  <c r="X15" i="27"/>
  <c r="H15" i="27"/>
  <c r="H15" i="73" s="1"/>
  <c r="T420" i="66"/>
  <c r="H384" i="66"/>
  <c r="H384" i="90" s="1"/>
  <c r="L384" i="66"/>
  <c r="P384" i="66"/>
  <c r="T384" i="66"/>
  <c r="X384" i="66"/>
  <c r="L420" i="66"/>
  <c r="P420" i="66"/>
  <c r="X420" i="66"/>
  <c r="AB420" i="66"/>
  <c r="P341" i="27"/>
  <c r="T341" i="27"/>
  <c r="X341" i="27"/>
  <c r="AB341" i="27"/>
  <c r="H341" i="27"/>
  <c r="H341" i="73" s="1"/>
  <c r="L382" i="66"/>
  <c r="H382" i="66"/>
  <c r="H382" i="90" s="1"/>
  <c r="P382" i="66"/>
  <c r="F52" i="26"/>
  <c r="H52" i="26"/>
  <c r="L14" i="26"/>
  <c r="AB45" i="27"/>
  <c r="H45" i="27"/>
  <c r="H45" i="73" s="1"/>
  <c r="L45" i="27"/>
  <c r="P45" i="27"/>
  <c r="T45" i="27"/>
  <c r="X138" i="24"/>
  <c r="AB138" i="24"/>
  <c r="P36" i="24"/>
  <c r="T476" i="24"/>
  <c r="T36" i="24"/>
  <c r="AB476" i="24"/>
  <c r="X36" i="24"/>
  <c r="L169" i="24"/>
  <c r="P539" i="24"/>
  <c r="H308" i="24"/>
  <c r="H308" i="88" s="1"/>
  <c r="P38" i="24"/>
  <c r="L194" i="24"/>
  <c r="AB63" i="24"/>
  <c r="P194" i="24"/>
  <c r="X194" i="24"/>
  <c r="P710" i="24"/>
  <c r="L308" i="24"/>
  <c r="T222" i="24"/>
  <c r="L596" i="24"/>
  <c r="T527" i="89"/>
  <c r="X222" i="24"/>
  <c r="X407" i="24"/>
  <c r="P596" i="24"/>
  <c r="AB48" i="89"/>
  <c r="AB551" i="89"/>
  <c r="H100" i="24"/>
  <c r="H100" i="88" s="1"/>
  <c r="H167" i="24"/>
  <c r="H167" i="88" s="1"/>
  <c r="AB224" i="24"/>
  <c r="L446" i="24"/>
  <c r="T634" i="24"/>
  <c r="L120" i="89"/>
  <c r="X578" i="89"/>
  <c r="L100" i="24"/>
  <c r="L167" i="24"/>
  <c r="AB259" i="24"/>
  <c r="P446" i="24"/>
  <c r="X634" i="24"/>
  <c r="AB100" i="24"/>
  <c r="T167" i="24"/>
  <c r="X261" i="24"/>
  <c r="AB446" i="24"/>
  <c r="L636" i="24"/>
  <c r="T654" i="89"/>
  <c r="X167" i="24"/>
  <c r="H283" i="24"/>
  <c r="H283" i="88" s="1"/>
  <c r="H448" i="24"/>
  <c r="H448" i="88" s="1"/>
  <c r="T182" i="89"/>
  <c r="L654" i="89"/>
  <c r="AB136" i="24"/>
  <c r="AB167" i="24"/>
  <c r="P283" i="24"/>
  <c r="H710" i="24"/>
  <c r="H710" i="88" s="1"/>
  <c r="P182" i="89"/>
  <c r="H724" i="89"/>
  <c r="L724" i="88" s="1"/>
  <c r="H593" i="27"/>
  <c r="H593" i="73" s="1"/>
  <c r="L593" i="27"/>
  <c r="T593" i="27"/>
  <c r="X593" i="27"/>
  <c r="P593" i="27"/>
  <c r="AB74" i="24"/>
  <c r="T572" i="24"/>
  <c r="T76" i="24"/>
  <c r="X754" i="24"/>
  <c r="L78" i="24"/>
  <c r="P42" i="24"/>
  <c r="L85" i="24"/>
  <c r="P176" i="24"/>
  <c r="X316" i="24"/>
  <c r="T42" i="24"/>
  <c r="T176" i="24"/>
  <c r="P318" i="24"/>
  <c r="H44" i="24"/>
  <c r="H44" i="88" s="1"/>
  <c r="X149" i="24"/>
  <c r="X192" i="24"/>
  <c r="T318" i="24"/>
  <c r="P537" i="24"/>
  <c r="T100" i="24"/>
  <c r="L151" i="24"/>
  <c r="AB192" i="24"/>
  <c r="H267" i="24"/>
  <c r="H267" i="88" s="1"/>
  <c r="AB375" i="24"/>
  <c r="T537" i="24"/>
  <c r="T645" i="24"/>
  <c r="X360" i="89"/>
  <c r="P724" i="89"/>
  <c r="H61" i="24"/>
  <c r="H61" i="88" s="1"/>
  <c r="X100" i="24"/>
  <c r="L153" i="24"/>
  <c r="H194" i="24"/>
  <c r="H194" i="88" s="1"/>
  <c r="X281" i="24"/>
  <c r="AB383" i="24"/>
  <c r="X537" i="24"/>
  <c r="L48" i="89"/>
  <c r="H360" i="89"/>
  <c r="L360" i="88" s="1"/>
  <c r="X226" i="24"/>
  <c r="H40" i="24"/>
  <c r="H40" i="88" s="1"/>
  <c r="T67" i="24"/>
  <c r="H120" i="24"/>
  <c r="H120" i="88" s="1"/>
  <c r="L149" i="24"/>
  <c r="X241" i="24"/>
  <c r="P356" i="24"/>
  <c r="T827" i="24"/>
  <c r="P206" i="89"/>
  <c r="X527" i="89"/>
  <c r="P290" i="24"/>
  <c r="P776" i="89"/>
  <c r="AB18" i="24"/>
  <c r="X176" i="24"/>
  <c r="AB572" i="24"/>
  <c r="H20" i="24"/>
  <c r="H20" i="88" s="1"/>
  <c r="L267" i="24"/>
  <c r="AB421" i="24"/>
  <c r="P109" i="24"/>
  <c r="T200" i="24"/>
  <c r="L235" i="24"/>
  <c r="L292" i="24"/>
  <c r="P354" i="24"/>
  <c r="T683" i="24"/>
  <c r="L178" i="24"/>
  <c r="X200" i="24"/>
  <c r="X267" i="24"/>
  <c r="T354" i="24"/>
  <c r="X683" i="24"/>
  <c r="AB200" i="24"/>
  <c r="AB267" i="24"/>
  <c r="X354" i="24"/>
  <c r="H685" i="24"/>
  <c r="H685" i="88" s="1"/>
  <c r="AB111" i="24"/>
  <c r="X239" i="24"/>
  <c r="H356" i="24"/>
  <c r="H356" i="88" s="1"/>
  <c r="X685" i="24"/>
  <c r="T825" i="24"/>
  <c r="H67" i="24"/>
  <c r="H67" i="88" s="1"/>
  <c r="L40" i="24"/>
  <c r="T120" i="24"/>
  <c r="P149" i="24"/>
  <c r="H171" i="24"/>
  <c r="H171" i="88" s="1"/>
  <c r="H246" i="24"/>
  <c r="H246" i="88" s="1"/>
  <c r="P308" i="24"/>
  <c r="H456" i="24"/>
  <c r="H456" i="88" s="1"/>
  <c r="T547" i="24"/>
  <c r="X827" i="24"/>
  <c r="AB271" i="89"/>
  <c r="AB527" i="89"/>
  <c r="T835" i="89"/>
  <c r="S832" i="89" s="1"/>
  <c r="AB16" i="24"/>
  <c r="H104" i="24"/>
  <c r="H104" i="88" s="1"/>
  <c r="H109" i="24"/>
  <c r="H109" i="88" s="1"/>
  <c r="T198" i="24"/>
  <c r="T485" i="24"/>
  <c r="X44" i="24"/>
  <c r="L109" i="24"/>
  <c r="H200" i="24"/>
  <c r="H200" i="88" s="1"/>
  <c r="H235" i="24"/>
  <c r="H235" i="88" s="1"/>
  <c r="H292" i="24"/>
  <c r="H292" i="88" s="1"/>
  <c r="X318" i="24"/>
  <c r="X485" i="24"/>
  <c r="H683" i="24"/>
  <c r="H683" i="88" s="1"/>
  <c r="AB20" i="24"/>
  <c r="H178" i="24"/>
  <c r="H178" i="88" s="1"/>
  <c r="P267" i="24"/>
  <c r="L423" i="24"/>
  <c r="T111" i="24"/>
  <c r="X235" i="24"/>
  <c r="X111" i="24"/>
  <c r="T178" i="24"/>
  <c r="T237" i="24"/>
  <c r="T294" i="24"/>
  <c r="L607" i="24"/>
  <c r="L36" i="89"/>
  <c r="T147" i="24"/>
  <c r="AB178" i="24"/>
  <c r="X296" i="24"/>
  <c r="P607" i="24"/>
  <c r="AB118" i="24"/>
  <c r="H149" i="24"/>
  <c r="H149" i="88" s="1"/>
  <c r="P206" i="24"/>
  <c r="X825" i="24"/>
  <c r="L42" i="24"/>
  <c r="T149" i="24"/>
  <c r="T171" i="24"/>
  <c r="L383" i="24"/>
  <c r="L835" i="89"/>
  <c r="K832" i="89" s="1"/>
  <c r="P440" i="24"/>
  <c r="T440" i="24"/>
  <c r="L468" i="24"/>
  <c r="H468" i="24"/>
  <c r="H468" i="88" s="1"/>
  <c r="L32" i="89"/>
  <c r="AB32" i="89"/>
  <c r="H190" i="89"/>
  <c r="L190" i="88" s="1"/>
  <c r="P190" i="89"/>
  <c r="AB190" i="89"/>
  <c r="P306" i="89"/>
  <c r="AB306" i="89"/>
  <c r="X306" i="89"/>
  <c r="T306" i="89"/>
  <c r="H405" i="89"/>
  <c r="L405" i="88" s="1"/>
  <c r="X405" i="89"/>
  <c r="T405" i="89"/>
  <c r="AB405" i="89"/>
  <c r="AB632" i="89"/>
  <c r="L632" i="89"/>
  <c r="P708" i="89"/>
  <c r="L708" i="89"/>
  <c r="T708" i="89"/>
  <c r="X210" i="24"/>
  <c r="X56" i="24"/>
  <c r="H503" i="89"/>
  <c r="L503" i="88" s="1"/>
  <c r="AB444" i="89"/>
  <c r="P472" i="89"/>
  <c r="L472" i="89"/>
  <c r="X472" i="89"/>
  <c r="L535" i="89"/>
  <c r="AB535" i="89"/>
  <c r="P562" i="89"/>
  <c r="AB562" i="89"/>
  <c r="T738" i="89"/>
  <c r="X738" i="89"/>
  <c r="AB738" i="89"/>
  <c r="X776" i="89"/>
  <c r="P32" i="24"/>
  <c r="T32" i="24"/>
  <c r="L32" i="24"/>
  <c r="X32" i="24"/>
  <c r="X131" i="24"/>
  <c r="T131" i="24"/>
  <c r="T163" i="24"/>
  <c r="X163" i="24"/>
  <c r="P214" i="24"/>
  <c r="H214" i="24"/>
  <c r="H214" i="88" s="1"/>
  <c r="P252" i="24"/>
  <c r="T252" i="24"/>
  <c r="L743" i="24"/>
  <c r="AB743" i="24"/>
  <c r="P743" i="24"/>
  <c r="T743" i="24"/>
  <c r="X368" i="89"/>
  <c r="P632" i="89"/>
  <c r="T56" i="24"/>
  <c r="X85" i="24"/>
  <c r="T85" i="24"/>
  <c r="L157" i="24"/>
  <c r="H157" i="24"/>
  <c r="H157" i="88" s="1"/>
  <c r="T157" i="24"/>
  <c r="AB184" i="24"/>
  <c r="T184" i="24"/>
  <c r="P184" i="24"/>
  <c r="AB800" i="24"/>
  <c r="T800" i="24"/>
  <c r="X800" i="24"/>
  <c r="H98" i="24"/>
  <c r="H98" i="88" s="1"/>
  <c r="P337" i="24"/>
  <c r="P712" i="24"/>
  <c r="T61" i="24"/>
  <c r="L98" i="24"/>
  <c r="T104" i="24"/>
  <c r="P216" i="24"/>
  <c r="L257" i="24"/>
  <c r="AB308" i="24"/>
  <c r="T337" i="24"/>
  <c r="T373" i="24"/>
  <c r="X409" i="24"/>
  <c r="X505" i="24"/>
  <c r="L564" i="24"/>
  <c r="AB598" i="24"/>
  <c r="T672" i="24"/>
  <c r="AB712" i="24"/>
  <c r="T237" i="89"/>
  <c r="H34" i="24"/>
  <c r="H34" i="88" s="1"/>
  <c r="H63" i="24"/>
  <c r="H63" i="88" s="1"/>
  <c r="H76" i="24"/>
  <c r="H76" i="88" s="1"/>
  <c r="P98" i="24"/>
  <c r="X147" i="24"/>
  <c r="H192" i="24"/>
  <c r="H192" i="88" s="1"/>
  <c r="T216" i="24"/>
  <c r="AB257" i="24"/>
  <c r="H281" i="24"/>
  <c r="H281" i="88" s="1"/>
  <c r="H310" i="24"/>
  <c r="H310" i="88" s="1"/>
  <c r="AB337" i="24"/>
  <c r="X373" i="24"/>
  <c r="AB505" i="24"/>
  <c r="H566" i="24"/>
  <c r="H566" i="88" s="1"/>
  <c r="L605" i="24"/>
  <c r="AB672" i="24"/>
  <c r="H814" i="24"/>
  <c r="H814" i="88" s="1"/>
  <c r="L281" i="24"/>
  <c r="T16" i="24"/>
  <c r="AB34" i="24"/>
  <c r="L44" i="24"/>
  <c r="T63" i="24"/>
  <c r="X76" i="24"/>
  <c r="X98" i="24"/>
  <c r="T136" i="24"/>
  <c r="L165" i="24"/>
  <c r="P192" i="24"/>
  <c r="AB216" i="24"/>
  <c r="X237" i="24"/>
  <c r="P259" i="24"/>
  <c r="P281" i="24"/>
  <c r="AB310" i="24"/>
  <c r="P342" i="24"/>
  <c r="P375" i="24"/>
  <c r="P474" i="24"/>
  <c r="AB507" i="24"/>
  <c r="T814" i="24"/>
  <c r="H269" i="89"/>
  <c r="L269" i="88" s="1"/>
  <c r="L61" i="24"/>
  <c r="H216" i="24"/>
  <c r="H216" i="88" s="1"/>
  <c r="T308" i="24"/>
  <c r="H373" i="24"/>
  <c r="H373" i="88" s="1"/>
  <c r="AB407" i="24"/>
  <c r="H505" i="24"/>
  <c r="H505" i="88" s="1"/>
  <c r="T710" i="24"/>
  <c r="P61" i="24"/>
  <c r="AB194" i="24"/>
  <c r="L216" i="24"/>
  <c r="H257" i="24"/>
  <c r="H257" i="88" s="1"/>
  <c r="L373" i="24"/>
  <c r="L598" i="24"/>
  <c r="AB14" i="24"/>
  <c r="X34" i="24"/>
  <c r="L63" i="24"/>
  <c r="T98" i="24"/>
  <c r="P136" i="24"/>
  <c r="H165" i="24"/>
  <c r="H165" i="88" s="1"/>
  <c r="L192" i="24"/>
  <c r="L259" i="24"/>
  <c r="AB373" i="24"/>
  <c r="T674" i="24"/>
  <c r="P814" i="24"/>
  <c r="X16" i="24"/>
  <c r="H36" i="24"/>
  <c r="H36" i="88" s="1"/>
  <c r="X63" i="24"/>
  <c r="AB76" i="24"/>
  <c r="X136" i="24"/>
  <c r="AB165" i="24"/>
  <c r="H222" i="24"/>
  <c r="H222" i="88" s="1"/>
  <c r="G220" i="88" s="1"/>
  <c r="T259" i="24"/>
  <c r="T281" i="24"/>
  <c r="AB474" i="24"/>
  <c r="L523" i="24"/>
  <c r="H634" i="24"/>
  <c r="H634" i="88" s="1"/>
  <c r="X80" i="24"/>
  <c r="T80" i="24"/>
  <c r="H182" i="24"/>
  <c r="H182" i="88" s="1"/>
  <c r="T182" i="24"/>
  <c r="X182" i="24"/>
  <c r="T271" i="24"/>
  <c r="P271" i="24"/>
  <c r="AB763" i="24"/>
  <c r="L763" i="24"/>
  <c r="L543" i="89"/>
  <c r="L678" i="89"/>
  <c r="T322" i="24"/>
  <c r="AB26" i="24"/>
  <c r="X26" i="24"/>
  <c r="T26" i="24"/>
  <c r="P26" i="24"/>
  <c r="L26" i="24"/>
  <c r="H26" i="24"/>
  <c r="H26" i="88" s="1"/>
  <c r="AB50" i="24"/>
  <c r="X50" i="24"/>
  <c r="T50" i="24"/>
  <c r="H85" i="24"/>
  <c r="H85" i="88" s="1"/>
  <c r="AB85" i="24"/>
  <c r="P122" i="24"/>
  <c r="L122" i="24"/>
  <c r="T122" i="24"/>
  <c r="AB122" i="24"/>
  <c r="AB157" i="24"/>
  <c r="X157" i="24"/>
  <c r="L184" i="24"/>
  <c r="H184" i="24"/>
  <c r="H184" i="88" s="1"/>
  <c r="AB208" i="24"/>
  <c r="X208" i="24"/>
  <c r="T208" i="24"/>
  <c r="P208" i="24"/>
  <c r="L208" i="24"/>
  <c r="H208" i="24"/>
  <c r="H208" i="88" s="1"/>
  <c r="X246" i="24"/>
  <c r="T246" i="24"/>
  <c r="AB246" i="24"/>
  <c r="P246" i="24"/>
  <c r="X273" i="24"/>
  <c r="T273" i="24"/>
  <c r="P273" i="24"/>
  <c r="AB273" i="24"/>
  <c r="L273" i="24"/>
  <c r="H273" i="24"/>
  <c r="H273" i="88" s="1"/>
  <c r="AB300" i="24"/>
  <c r="X300" i="24"/>
  <c r="T300" i="24"/>
  <c r="P300" i="24"/>
  <c r="L300" i="24"/>
  <c r="H300" i="24"/>
  <c r="H300" i="88" s="1"/>
  <c r="T324" i="24"/>
  <c r="AB324" i="24"/>
  <c r="X324" i="24"/>
  <c r="P324" i="24"/>
  <c r="T362" i="24"/>
  <c r="AB362" i="24"/>
  <c r="X362" i="24"/>
  <c r="P362" i="24"/>
  <c r="L362" i="24"/>
  <c r="H362" i="24"/>
  <c r="H362" i="88" s="1"/>
  <c r="P392" i="24"/>
  <c r="H392" i="24"/>
  <c r="H392" i="88" s="1"/>
  <c r="L438" i="24"/>
  <c r="H438" i="24"/>
  <c r="H438" i="88" s="1"/>
  <c r="T438" i="24"/>
  <c r="AB438" i="24"/>
  <c r="AB466" i="24"/>
  <c r="P466" i="24"/>
  <c r="L466" i="24"/>
  <c r="X497" i="24"/>
  <c r="L497" i="24"/>
  <c r="H497" i="24"/>
  <c r="H497" i="88" s="1"/>
  <c r="AB497" i="24"/>
  <c r="L529" i="24"/>
  <c r="H529" i="24"/>
  <c r="H529" i="88" s="1"/>
  <c r="P529" i="24"/>
  <c r="AB529" i="24"/>
  <c r="AB556" i="24"/>
  <c r="X556" i="24"/>
  <c r="P556" i="24"/>
  <c r="H556" i="24"/>
  <c r="H556" i="88" s="1"/>
  <c r="T585" i="24"/>
  <c r="X585" i="24"/>
  <c r="P585" i="24"/>
  <c r="H585" i="24"/>
  <c r="H585" i="88" s="1"/>
  <c r="L618" i="24"/>
  <c r="AB618" i="24"/>
  <c r="T618" i="24"/>
  <c r="P618" i="24"/>
  <c r="AB656" i="24"/>
  <c r="T656" i="24"/>
  <c r="L656" i="24"/>
  <c r="H656" i="24"/>
  <c r="H656" i="88" s="1"/>
  <c r="T694" i="24"/>
  <c r="AB694" i="24"/>
  <c r="P694" i="24"/>
  <c r="L694" i="24"/>
  <c r="T726" i="24"/>
  <c r="X726" i="24"/>
  <c r="P726" i="24"/>
  <c r="H726" i="24"/>
  <c r="H726" i="88" s="1"/>
  <c r="T765" i="24"/>
  <c r="AB765" i="24"/>
  <c r="P765" i="24"/>
  <c r="L765" i="24"/>
  <c r="P840" i="24"/>
  <c r="X840" i="24"/>
  <c r="T840" i="24"/>
  <c r="H840" i="24"/>
  <c r="H840" i="88" s="1"/>
  <c r="X543" i="89"/>
  <c r="P678" i="89"/>
  <c r="X122" i="24"/>
  <c r="P157" i="24"/>
  <c r="X184" i="24"/>
  <c r="H324" i="24"/>
  <c r="H324" i="88" s="1"/>
  <c r="T392" i="24"/>
  <c r="T28" i="24"/>
  <c r="H28" i="24"/>
  <c r="H28" i="88" s="1"/>
  <c r="X28" i="24"/>
  <c r="P28" i="24"/>
  <c r="L28" i="24"/>
  <c r="P52" i="24"/>
  <c r="T52" i="24"/>
  <c r="L52" i="24"/>
  <c r="X52" i="24"/>
  <c r="AB52" i="24"/>
  <c r="H52" i="24"/>
  <c r="H52" i="88" s="1"/>
  <c r="P87" i="24"/>
  <c r="AB87" i="24"/>
  <c r="X87" i="24"/>
  <c r="T87" i="24"/>
  <c r="L87" i="24"/>
  <c r="H87" i="24"/>
  <c r="H87" i="88" s="1"/>
  <c r="P124" i="24"/>
  <c r="AB124" i="24"/>
  <c r="X124" i="24"/>
  <c r="T124" i="24"/>
  <c r="L124" i="24"/>
  <c r="H124" i="24"/>
  <c r="H124" i="88" s="1"/>
  <c r="P159" i="24"/>
  <c r="H159" i="24"/>
  <c r="H159" i="88" s="1"/>
  <c r="L159" i="24"/>
  <c r="AB159" i="24"/>
  <c r="X159" i="24"/>
  <c r="T159" i="24"/>
  <c r="P186" i="24"/>
  <c r="X186" i="24"/>
  <c r="T186" i="24"/>
  <c r="AB186" i="24"/>
  <c r="L186" i="24"/>
  <c r="T210" i="24"/>
  <c r="L210" i="24"/>
  <c r="H210" i="24"/>
  <c r="H210" i="88" s="1"/>
  <c r="P210" i="24"/>
  <c r="T248" i="24"/>
  <c r="AB248" i="24"/>
  <c r="X248" i="24"/>
  <c r="P248" i="24"/>
  <c r="L248" i="24"/>
  <c r="H248" i="24"/>
  <c r="H248" i="88" s="1"/>
  <c r="AB275" i="24"/>
  <c r="X275" i="24"/>
  <c r="T275" i="24"/>
  <c r="P275" i="24"/>
  <c r="H275" i="24"/>
  <c r="H275" i="88" s="1"/>
  <c r="L302" i="24"/>
  <c r="T302" i="24"/>
  <c r="P302" i="24"/>
  <c r="AB302" i="24"/>
  <c r="L326" i="24"/>
  <c r="X326" i="24"/>
  <c r="L364" i="24"/>
  <c r="X364" i="24"/>
  <c r="T394" i="24"/>
  <c r="H394" i="24"/>
  <c r="H394" i="88" s="1"/>
  <c r="X468" i="24"/>
  <c r="AB468" i="24"/>
  <c r="P531" i="24"/>
  <c r="T531" i="24"/>
  <c r="L531" i="24"/>
  <c r="AB558" i="24"/>
  <c r="T558" i="24"/>
  <c r="AB587" i="24"/>
  <c r="L587" i="24"/>
  <c r="T587" i="24"/>
  <c r="AB625" i="24"/>
  <c r="X625" i="24"/>
  <c r="L658" i="24"/>
  <c r="T658" i="24"/>
  <c r="P658" i="24"/>
  <c r="X696" i="24"/>
  <c r="T696" i="24"/>
  <c r="T731" i="24"/>
  <c r="X731" i="24"/>
  <c r="H731" i="24"/>
  <c r="H731" i="88" s="1"/>
  <c r="G729" i="88" s="1"/>
  <c r="AB772" i="24"/>
  <c r="P772" i="24"/>
  <c r="L772" i="24"/>
  <c r="P40" i="89"/>
  <c r="X40" i="89"/>
  <c r="AB40" i="89"/>
  <c r="X104" i="89"/>
  <c r="P104" i="89"/>
  <c r="AB198" i="89"/>
  <c r="L198" i="89"/>
  <c r="H198" i="89"/>
  <c r="L198" i="88" s="1"/>
  <c r="T198" i="89"/>
  <c r="T263" i="89"/>
  <c r="X263" i="89"/>
  <c r="L290" i="89"/>
  <c r="P290" i="89"/>
  <c r="H290" i="89"/>
  <c r="L290" i="88" s="1"/>
  <c r="P314" i="89"/>
  <c r="AB314" i="89"/>
  <c r="L314" i="89"/>
  <c r="X379" i="89"/>
  <c r="AB379" i="89"/>
  <c r="L379" i="89"/>
  <c r="T379" i="89"/>
  <c r="T416" i="89"/>
  <c r="H416" i="89"/>
  <c r="L416" i="88" s="1"/>
  <c r="AB570" i="89"/>
  <c r="X570" i="89"/>
  <c r="AB716" i="89"/>
  <c r="H716" i="89"/>
  <c r="L716" i="88" s="1"/>
  <c r="T716" i="89"/>
  <c r="L716" i="89"/>
  <c r="L752" i="89"/>
  <c r="P752" i="89"/>
  <c r="H784" i="89"/>
  <c r="L784" i="88" s="1"/>
  <c r="P784" i="89"/>
  <c r="X784" i="89"/>
  <c r="P820" i="89"/>
  <c r="AB820" i="89"/>
  <c r="H48" i="24"/>
  <c r="H48" i="88" s="1"/>
  <c r="L48" i="24"/>
  <c r="T155" i="24"/>
  <c r="H155" i="24"/>
  <c r="H155" i="88" s="1"/>
  <c r="X390" i="24"/>
  <c r="L390" i="24"/>
  <c r="H724" i="24"/>
  <c r="H724" i="88" s="1"/>
  <c r="T724" i="24"/>
  <c r="X724" i="24"/>
  <c r="T48" i="24"/>
  <c r="AB54" i="24"/>
  <c r="L54" i="24"/>
  <c r="L89" i="24"/>
  <c r="AB89" i="24"/>
  <c r="X48" i="24"/>
  <c r="T483" i="89"/>
  <c r="H50" i="24"/>
  <c r="H50" i="88" s="1"/>
  <c r="T30" i="24"/>
  <c r="L50" i="24"/>
  <c r="H800" i="24"/>
  <c r="H800" i="88" s="1"/>
  <c r="AB472" i="24"/>
  <c r="X472" i="24"/>
  <c r="L335" i="24"/>
  <c r="H202" i="89"/>
  <c r="L202" i="88" s="1"/>
  <c r="L202" i="89"/>
  <c r="X42" i="24"/>
  <c r="P235" i="24"/>
  <c r="L421" i="24"/>
  <c r="AB42" i="24"/>
  <c r="L76" i="24"/>
  <c r="X178" i="24"/>
  <c r="H190" i="24"/>
  <c r="H190" i="88" s="1"/>
  <c r="T235" i="24"/>
  <c r="P421" i="24"/>
  <c r="P485" i="24"/>
  <c r="X24" i="89"/>
  <c r="H24" i="89"/>
  <c r="L24" i="88" s="1"/>
  <c r="L80" i="89"/>
  <c r="P80" i="89"/>
  <c r="AB241" i="89"/>
  <c r="P241" i="89"/>
  <c r="H241" i="89"/>
  <c r="L241" i="88" s="1"/>
  <c r="L298" i="89"/>
  <c r="X298" i="89"/>
  <c r="T298" i="89"/>
  <c r="T430" i="89"/>
  <c r="S426" i="89" s="1"/>
  <c r="X430" i="89"/>
  <c r="L464" i="89"/>
  <c r="K460" i="89" s="1"/>
  <c r="AB464" i="89"/>
  <c r="H551" i="89"/>
  <c r="L551" i="88" s="1"/>
  <c r="T551" i="89"/>
  <c r="AB616" i="89"/>
  <c r="X616" i="89"/>
  <c r="H616" i="89"/>
  <c r="L616" i="88" s="1"/>
  <c r="T616" i="89"/>
  <c r="T689" i="89"/>
  <c r="H689" i="89"/>
  <c r="L689" i="88" s="1"/>
  <c r="H708" i="24"/>
  <c r="H708" i="88" s="1"/>
  <c r="P74" i="24"/>
  <c r="L74" i="24"/>
  <c r="T74" i="24"/>
  <c r="AB109" i="24"/>
  <c r="X109" i="24"/>
  <c r="H176" i="24"/>
  <c r="H176" i="88" s="1"/>
  <c r="L176" i="24"/>
  <c r="X265" i="24"/>
  <c r="T265" i="24"/>
  <c r="AB265" i="24"/>
  <c r="AB292" i="24"/>
  <c r="X292" i="24"/>
  <c r="T292" i="24"/>
  <c r="H316" i="24"/>
  <c r="H316" i="88" s="1"/>
  <c r="P316" i="24"/>
  <c r="P381" i="24"/>
  <c r="L381" i="24"/>
  <c r="T381" i="24"/>
  <c r="L454" i="24"/>
  <c r="H454" i="24"/>
  <c r="H454" i="88" s="1"/>
  <c r="P454" i="24"/>
  <c r="X545" i="24"/>
  <c r="P545" i="24"/>
  <c r="H545" i="24"/>
  <c r="H545" i="88" s="1"/>
  <c r="AB545" i="24"/>
  <c r="P645" i="24"/>
  <c r="L645" i="24"/>
  <c r="P718" i="24"/>
  <c r="AB718" i="24"/>
  <c r="T718" i="24"/>
  <c r="H754" i="24"/>
  <c r="H754" i="88" s="1"/>
  <c r="L754" i="24"/>
  <c r="P523" i="89"/>
  <c r="T91" i="24"/>
  <c r="H163" i="24"/>
  <c r="H163" i="88" s="1"/>
  <c r="L200" i="24"/>
  <c r="L265" i="24"/>
  <c r="T44" i="24"/>
  <c r="AB44" i="24"/>
  <c r="P111" i="24"/>
  <c r="H111" i="24"/>
  <c r="H111" i="88" s="1"/>
  <c r="P151" i="24"/>
  <c r="X151" i="24"/>
  <c r="T151" i="24"/>
  <c r="AB151" i="24"/>
  <c r="AB202" i="24"/>
  <c r="P202" i="24"/>
  <c r="H202" i="24"/>
  <c r="H202" i="88" s="1"/>
  <c r="T202" i="24"/>
  <c r="P237" i="24"/>
  <c r="H237" i="24"/>
  <c r="H237" i="88" s="1"/>
  <c r="L237" i="24"/>
  <c r="X294" i="24"/>
  <c r="H294" i="24"/>
  <c r="H294" i="88" s="1"/>
  <c r="H612" i="24"/>
  <c r="H612" i="88" s="1"/>
  <c r="X612" i="24"/>
  <c r="T612" i="24"/>
  <c r="AB612" i="24"/>
  <c r="AB720" i="24"/>
  <c r="L720" i="24"/>
  <c r="P188" i="89"/>
  <c r="T188" i="89"/>
  <c r="X91" i="24"/>
  <c r="H131" i="24"/>
  <c r="H131" i="88" s="1"/>
  <c r="P265" i="24"/>
  <c r="L180" i="24"/>
  <c r="AB180" i="24"/>
  <c r="X204" i="89"/>
  <c r="T34" i="24"/>
  <c r="L136" i="24"/>
  <c r="X165" i="24"/>
  <c r="X257" i="24"/>
  <c r="L407" i="24"/>
  <c r="L474" i="24"/>
  <c r="L672" i="24"/>
  <c r="AB56" i="89"/>
  <c r="P535" i="89"/>
  <c r="P594" i="89"/>
  <c r="H667" i="89"/>
  <c r="L667" i="88" s="1"/>
  <c r="P738" i="89"/>
  <c r="O734" i="89" s="1"/>
  <c r="H16" i="24"/>
  <c r="H16" i="88" s="1"/>
  <c r="L34" i="24"/>
  <c r="X40" i="24"/>
  <c r="X61" i="24"/>
  <c r="P165" i="24"/>
  <c r="P257" i="24"/>
  <c r="AB314" i="24"/>
  <c r="H352" i="24"/>
  <c r="H352" i="88" s="1"/>
  <c r="T564" i="24"/>
  <c r="P778" i="24"/>
  <c r="P214" i="89"/>
  <c r="P279" i="89"/>
  <c r="L16" i="24"/>
  <c r="AB40" i="24"/>
  <c r="AB564" i="24"/>
  <c r="L643" i="24"/>
  <c r="X778" i="24"/>
  <c r="L56" i="89"/>
  <c r="X214" i="89"/>
  <c r="L516" i="24"/>
  <c r="P516" i="24"/>
  <c r="AB516" i="24"/>
  <c r="P18" i="24"/>
  <c r="T18" i="24"/>
  <c r="X18" i="24"/>
  <c r="H24" i="24"/>
  <c r="H24" i="88" s="1"/>
  <c r="L24" i="24"/>
  <c r="X24" i="24"/>
  <c r="AB24" i="24"/>
  <c r="H18" i="24"/>
  <c r="H18" i="88" s="1"/>
  <c r="N140" i="26"/>
  <c r="H7" i="27"/>
  <c r="H7" i="73" s="1"/>
  <c r="L7" i="27"/>
  <c r="N210" i="26"/>
  <c r="H212" i="26"/>
  <c r="F212" i="26"/>
  <c r="F166" i="71"/>
  <c r="J166" i="72" s="1"/>
  <c r="H286" i="71"/>
  <c r="L438" i="26"/>
  <c r="L38" i="71"/>
  <c r="N134" i="71"/>
  <c r="J166" i="71"/>
  <c r="J286" i="71"/>
  <c r="F348" i="71"/>
  <c r="J348" i="72" s="1"/>
  <c r="J72" i="26"/>
  <c r="J288" i="26"/>
  <c r="J372" i="26"/>
  <c r="N438" i="26"/>
  <c r="P134" i="71"/>
  <c r="F232" i="71"/>
  <c r="J232" i="72" s="1"/>
  <c r="L286" i="71"/>
  <c r="H210" i="26"/>
  <c r="N264" i="26"/>
  <c r="L372" i="26"/>
  <c r="P438" i="26"/>
  <c r="L74" i="26"/>
  <c r="H74" i="26"/>
  <c r="H110" i="26"/>
  <c r="F110" i="26"/>
  <c r="P238" i="26"/>
  <c r="L238" i="26"/>
  <c r="P294" i="26"/>
  <c r="L294" i="26"/>
  <c r="J294" i="26"/>
  <c r="L324" i="26"/>
  <c r="F324" i="26"/>
  <c r="P324" i="26"/>
  <c r="N352" i="26"/>
  <c r="P352" i="26"/>
  <c r="L352" i="26"/>
  <c r="J352" i="26"/>
  <c r="H352" i="26"/>
  <c r="F352" i="26"/>
  <c r="P378" i="26"/>
  <c r="H378" i="26"/>
  <c r="L378" i="26"/>
  <c r="J378" i="26"/>
  <c r="L412" i="26"/>
  <c r="J412" i="26"/>
  <c r="H412" i="26"/>
  <c r="P12" i="71"/>
  <c r="N12" i="71"/>
  <c r="P44" i="71"/>
  <c r="N44" i="71"/>
  <c r="L44" i="71"/>
  <c r="J44" i="71"/>
  <c r="H44" i="71"/>
  <c r="F44" i="71"/>
  <c r="J44" i="72" s="1"/>
  <c r="F108" i="71"/>
  <c r="J108" i="72" s="1"/>
  <c r="L108" i="71"/>
  <c r="H140" i="71"/>
  <c r="F140" i="71"/>
  <c r="J140" i="72" s="1"/>
  <c r="L140" i="71"/>
  <c r="J140" i="71"/>
  <c r="F176" i="71"/>
  <c r="J176" i="72" s="1"/>
  <c r="P176" i="71"/>
  <c r="P210" i="71"/>
  <c r="N210" i="71"/>
  <c r="F210" i="71"/>
  <c r="J210" i="72" s="1"/>
  <c r="H236" i="71"/>
  <c r="J236" i="71"/>
  <c r="F236" i="71"/>
  <c r="J236" i="72" s="1"/>
  <c r="F264" i="71"/>
  <c r="J264" i="72" s="1"/>
  <c r="P264" i="71"/>
  <c r="N264" i="71"/>
  <c r="F292" i="71"/>
  <c r="J292" i="72" s="1"/>
  <c r="P292" i="71"/>
  <c r="N292" i="71"/>
  <c r="P322" i="71"/>
  <c r="N322" i="71"/>
  <c r="H350" i="71"/>
  <c r="F350" i="71"/>
  <c r="J350" i="72" s="1"/>
  <c r="L350" i="71"/>
  <c r="J350" i="71"/>
  <c r="F376" i="71"/>
  <c r="J376" i="72" s="1"/>
  <c r="J376" i="71"/>
  <c r="P376" i="71"/>
  <c r="N376" i="71"/>
  <c r="L376" i="71"/>
  <c r="J410" i="71"/>
  <c r="F410" i="71"/>
  <c r="J410" i="72" s="1"/>
  <c r="P410" i="71"/>
  <c r="N410" i="71"/>
  <c r="L410" i="71"/>
  <c r="F320" i="26"/>
  <c r="J404" i="26"/>
  <c r="H12" i="71"/>
  <c r="J176" i="71"/>
  <c r="L236" i="71"/>
  <c r="H292" i="71"/>
  <c r="P212" i="71"/>
  <c r="L212" i="71"/>
  <c r="P324" i="71"/>
  <c r="F324" i="71"/>
  <c r="J324" i="72" s="1"/>
  <c r="H38" i="26"/>
  <c r="N38" i="26"/>
  <c r="L38" i="26"/>
  <c r="P38" i="26"/>
  <c r="J38" i="26"/>
  <c r="F38" i="26"/>
  <c r="L100" i="26"/>
  <c r="J100" i="26"/>
  <c r="H100" i="26"/>
  <c r="F100" i="26"/>
  <c r="P134" i="26"/>
  <c r="N134" i="26"/>
  <c r="P168" i="26"/>
  <c r="N168" i="26"/>
  <c r="L168" i="26"/>
  <c r="J168" i="26"/>
  <c r="H168" i="26"/>
  <c r="L204" i="26"/>
  <c r="P204" i="26"/>
  <c r="N204" i="26"/>
  <c r="L232" i="26"/>
  <c r="P232" i="26"/>
  <c r="N232" i="26"/>
  <c r="H232" i="26"/>
  <c r="H288" i="26"/>
  <c r="P288" i="26"/>
  <c r="H316" i="26"/>
  <c r="J316" i="26"/>
  <c r="L316" i="26"/>
  <c r="N316" i="26"/>
  <c r="H346" i="26"/>
  <c r="L346" i="26"/>
  <c r="J346" i="26"/>
  <c r="H404" i="26"/>
  <c r="P404" i="26"/>
  <c r="J36" i="71"/>
  <c r="H36" i="71"/>
  <c r="F36" i="71"/>
  <c r="J36" i="72" s="1"/>
  <c r="P36" i="71"/>
  <c r="N36" i="71"/>
  <c r="L36" i="71"/>
  <c r="P98" i="71"/>
  <c r="N98" i="71"/>
  <c r="P132" i="71"/>
  <c r="N132" i="71"/>
  <c r="L132" i="71"/>
  <c r="J132" i="71"/>
  <c r="H132" i="71"/>
  <c r="F132" i="71"/>
  <c r="J132" i="72" s="1"/>
  <c r="H166" i="71"/>
  <c r="N166" i="71"/>
  <c r="L166" i="71"/>
  <c r="J202" i="71"/>
  <c r="H202" i="71"/>
  <c r="P202" i="71"/>
  <c r="N202" i="71"/>
  <c r="L202" i="71"/>
  <c r="F202" i="71"/>
  <c r="J202" i="72" s="1"/>
  <c r="N230" i="71"/>
  <c r="L230" i="71"/>
  <c r="J230" i="71"/>
  <c r="H230" i="71"/>
  <c r="F230" i="71"/>
  <c r="J230" i="72" s="1"/>
  <c r="L256" i="71"/>
  <c r="P256" i="71"/>
  <c r="N256" i="71"/>
  <c r="J314" i="71"/>
  <c r="H314" i="71"/>
  <c r="F314" i="71"/>
  <c r="J314" i="72" s="1"/>
  <c r="N344" i="71"/>
  <c r="P344" i="71"/>
  <c r="L344" i="71"/>
  <c r="J344" i="71"/>
  <c r="H344" i="71"/>
  <c r="P370" i="71"/>
  <c r="N370" i="71"/>
  <c r="L370" i="71"/>
  <c r="P402" i="71"/>
  <c r="J402" i="71"/>
  <c r="H402" i="71"/>
  <c r="N402" i="71"/>
  <c r="L402" i="71"/>
  <c r="F402" i="71"/>
  <c r="J402" i="72" s="1"/>
  <c r="N436" i="71"/>
  <c r="L436" i="71"/>
  <c r="J436" i="71"/>
  <c r="F436" i="71"/>
  <c r="J436" i="72" s="1"/>
  <c r="P100" i="26"/>
  <c r="N288" i="26"/>
  <c r="N372" i="26"/>
  <c r="N64" i="71"/>
  <c r="H256" i="71"/>
  <c r="L314" i="71"/>
  <c r="F370" i="71"/>
  <c r="J370" i="72" s="1"/>
  <c r="P40" i="26"/>
  <c r="L40" i="26"/>
  <c r="H40" i="26"/>
  <c r="F40" i="26"/>
  <c r="P70" i="26"/>
  <c r="L70" i="26"/>
  <c r="H70" i="26"/>
  <c r="F70" i="26"/>
  <c r="P106" i="26"/>
  <c r="L106" i="26"/>
  <c r="P138" i="26"/>
  <c r="N138" i="26"/>
  <c r="H138" i="26"/>
  <c r="F138" i="26"/>
  <c r="L138" i="26"/>
  <c r="P170" i="26"/>
  <c r="N170" i="26"/>
  <c r="H170" i="26"/>
  <c r="F170" i="26"/>
  <c r="F206" i="26"/>
  <c r="P206" i="26"/>
  <c r="N206" i="26"/>
  <c r="L206" i="26"/>
  <c r="J206" i="26"/>
  <c r="H206" i="26"/>
  <c r="F234" i="26"/>
  <c r="P234" i="26"/>
  <c r="N234" i="26"/>
  <c r="L234" i="26"/>
  <c r="J234" i="26"/>
  <c r="H234" i="26"/>
  <c r="N290" i="26"/>
  <c r="L290" i="26"/>
  <c r="H290" i="26"/>
  <c r="F290" i="26"/>
  <c r="N320" i="26"/>
  <c r="P320" i="26"/>
  <c r="N348" i="26"/>
  <c r="H348" i="26"/>
  <c r="P348" i="26"/>
  <c r="L348" i="26"/>
  <c r="N374" i="26"/>
  <c r="H374" i="26"/>
  <c r="P374" i="26"/>
  <c r="L374" i="26"/>
  <c r="J374" i="26"/>
  <c r="N408" i="26"/>
  <c r="P408" i="26"/>
  <c r="H408" i="26"/>
  <c r="F408" i="26"/>
  <c r="P8" i="71"/>
  <c r="N8" i="71"/>
  <c r="L8" i="71"/>
  <c r="J8" i="71"/>
  <c r="J38" i="71"/>
  <c r="H38" i="71"/>
  <c r="F38" i="71"/>
  <c r="J38" i="72" s="1"/>
  <c r="P66" i="71"/>
  <c r="N66" i="71"/>
  <c r="N100" i="71"/>
  <c r="P100" i="71"/>
  <c r="L100" i="71"/>
  <c r="J100" i="71"/>
  <c r="H100" i="71"/>
  <c r="F100" i="71"/>
  <c r="J100" i="72" s="1"/>
  <c r="P168" i="71"/>
  <c r="N168" i="71"/>
  <c r="L168" i="71"/>
  <c r="J168" i="71"/>
  <c r="H168" i="71"/>
  <c r="J204" i="71"/>
  <c r="F204" i="71"/>
  <c r="J204" i="72" s="1"/>
  <c r="P260" i="71"/>
  <c r="N260" i="71"/>
  <c r="L260" i="71"/>
  <c r="J260" i="71"/>
  <c r="H260" i="71"/>
  <c r="N288" i="71"/>
  <c r="L288" i="71"/>
  <c r="P288" i="71"/>
  <c r="J288" i="71"/>
  <c r="H288" i="71"/>
  <c r="F288" i="71"/>
  <c r="J288" i="72" s="1"/>
  <c r="L316" i="71"/>
  <c r="H316" i="71"/>
  <c r="F316" i="71"/>
  <c r="J316" i="72" s="1"/>
  <c r="F346" i="71"/>
  <c r="J346" i="72" s="1"/>
  <c r="L346" i="71"/>
  <c r="J346" i="71"/>
  <c r="H346" i="71"/>
  <c r="F372" i="71"/>
  <c r="J372" i="72" s="1"/>
  <c r="P372" i="71"/>
  <c r="L372" i="71"/>
  <c r="J372" i="71"/>
  <c r="H372" i="71"/>
  <c r="J404" i="71"/>
  <c r="H404" i="71"/>
  <c r="F404" i="71"/>
  <c r="J404" i="72" s="1"/>
  <c r="F438" i="71"/>
  <c r="J438" i="72" s="1"/>
  <c r="H438" i="71"/>
  <c r="F106" i="26"/>
  <c r="J290" i="26"/>
  <c r="P372" i="26"/>
  <c r="F66" i="71"/>
  <c r="J66" i="72" s="1"/>
  <c r="P204" i="71"/>
  <c r="N232" i="71"/>
  <c r="J256" i="71"/>
  <c r="N314" i="71"/>
  <c r="H370" i="71"/>
  <c r="N404" i="71"/>
  <c r="L438" i="71"/>
  <c r="F72" i="26"/>
  <c r="P72" i="26"/>
  <c r="N72" i="26"/>
  <c r="L108" i="26"/>
  <c r="P108" i="26"/>
  <c r="N108" i="26"/>
  <c r="H108" i="26"/>
  <c r="F108" i="26"/>
  <c r="L140" i="26"/>
  <c r="J140" i="26"/>
  <c r="H140" i="26"/>
  <c r="F140" i="26"/>
  <c r="H176" i="26"/>
  <c r="J176" i="26"/>
  <c r="N176" i="26"/>
  <c r="L176" i="26"/>
  <c r="H236" i="26"/>
  <c r="P236" i="26"/>
  <c r="J292" i="26"/>
  <c r="P292" i="26"/>
  <c r="N292" i="26"/>
  <c r="P322" i="26"/>
  <c r="N322" i="26"/>
  <c r="L322" i="26"/>
  <c r="J322" i="26"/>
  <c r="J350" i="26"/>
  <c r="P350" i="26"/>
  <c r="N350" i="26"/>
  <c r="P376" i="26"/>
  <c r="N376" i="26"/>
  <c r="L376" i="26"/>
  <c r="J376" i="26"/>
  <c r="P410" i="26"/>
  <c r="N410" i="26"/>
  <c r="L410" i="26"/>
  <c r="J410" i="26"/>
  <c r="L10" i="71"/>
  <c r="J10" i="71"/>
  <c r="H10" i="71"/>
  <c r="F10" i="71"/>
  <c r="J10" i="72" s="1"/>
  <c r="J40" i="71"/>
  <c r="L40" i="71"/>
  <c r="H40" i="71"/>
  <c r="F70" i="71"/>
  <c r="J70" i="72" s="1"/>
  <c r="N70" i="71"/>
  <c r="L70" i="71"/>
  <c r="P70" i="71"/>
  <c r="J70" i="71"/>
  <c r="H70" i="71"/>
  <c r="P106" i="71"/>
  <c r="F106" i="71"/>
  <c r="J106" i="72" s="1"/>
  <c r="P138" i="71"/>
  <c r="N138" i="71"/>
  <c r="L138" i="71"/>
  <c r="J138" i="71"/>
  <c r="H138" i="71"/>
  <c r="H170" i="71"/>
  <c r="P170" i="71"/>
  <c r="N170" i="71"/>
  <c r="F170" i="71"/>
  <c r="J170" i="72" s="1"/>
  <c r="L206" i="71"/>
  <c r="J206" i="71"/>
  <c r="P206" i="71"/>
  <c r="N206" i="71"/>
  <c r="P234" i="71"/>
  <c r="N234" i="71"/>
  <c r="L234" i="71"/>
  <c r="J234" i="71"/>
  <c r="H234" i="71"/>
  <c r="F234" i="71"/>
  <c r="J234" i="72" s="1"/>
  <c r="L262" i="71"/>
  <c r="P262" i="71"/>
  <c r="F262" i="71"/>
  <c r="J262" i="72" s="1"/>
  <c r="N290" i="71"/>
  <c r="H290" i="71"/>
  <c r="F290" i="71"/>
  <c r="J290" i="72" s="1"/>
  <c r="P320" i="71"/>
  <c r="N320" i="71"/>
  <c r="L320" i="71"/>
  <c r="J320" i="71"/>
  <c r="H320" i="71"/>
  <c r="F320" i="71"/>
  <c r="J320" i="72" s="1"/>
  <c r="N348" i="71"/>
  <c r="P348" i="71"/>
  <c r="J374" i="71"/>
  <c r="F374" i="71"/>
  <c r="J374" i="72" s="1"/>
  <c r="L408" i="71"/>
  <c r="N408" i="71"/>
  <c r="P408" i="71"/>
  <c r="H106" i="26"/>
  <c r="P290" i="26"/>
  <c r="P316" i="26"/>
  <c r="F374" i="26"/>
  <c r="P40" i="71"/>
  <c r="H66" i="71"/>
  <c r="F98" i="71"/>
  <c r="J98" i="72" s="1"/>
  <c r="F206" i="71"/>
  <c r="J206" i="72" s="1"/>
  <c r="P232" i="71"/>
  <c r="F260" i="71"/>
  <c r="J260" i="72" s="1"/>
  <c r="P290" i="71"/>
  <c r="P314" i="71"/>
  <c r="J370" i="71"/>
  <c r="P404" i="71"/>
  <c r="N438" i="71"/>
  <c r="L66" i="71"/>
  <c r="J98" i="71"/>
  <c r="J262" i="71"/>
  <c r="N316" i="71"/>
  <c r="H374" i="71"/>
  <c r="J408" i="71"/>
  <c r="P436" i="71"/>
  <c r="P18" i="26"/>
  <c r="N18" i="26"/>
  <c r="F134" i="26"/>
  <c r="J320" i="26"/>
  <c r="N346" i="26"/>
  <c r="N404" i="26"/>
  <c r="L12" i="71"/>
  <c r="N72" i="71"/>
  <c r="L98" i="71"/>
  <c r="N176" i="71"/>
  <c r="N262" i="71"/>
  <c r="L292" i="71"/>
  <c r="P316" i="71"/>
  <c r="L374" i="71"/>
  <c r="H410" i="71"/>
  <c r="H134" i="26"/>
  <c r="L320" i="26"/>
  <c r="P346" i="26"/>
  <c r="J408" i="26"/>
  <c r="P72" i="71"/>
  <c r="H106" i="71"/>
  <c r="F134" i="71"/>
  <c r="J134" i="72" s="1"/>
  <c r="H264" i="71"/>
  <c r="F322" i="71"/>
  <c r="J322" i="72" s="1"/>
  <c r="F344" i="71"/>
  <c r="J344" i="72" s="1"/>
  <c r="N374" i="71"/>
  <c r="J134" i="26"/>
  <c r="F348" i="26"/>
  <c r="L408" i="26"/>
  <c r="L150" i="26"/>
  <c r="H150" i="26"/>
  <c r="N218" i="26"/>
  <c r="P218" i="26"/>
  <c r="F218" i="26"/>
  <c r="N420" i="26"/>
  <c r="P420" i="26"/>
  <c r="L420" i="26"/>
  <c r="L16" i="71"/>
  <c r="J16" i="71"/>
  <c r="J48" i="71"/>
  <c r="N48" i="71"/>
  <c r="L48" i="71"/>
  <c r="P114" i="71"/>
  <c r="F114" i="71"/>
  <c r="J114" i="72" s="1"/>
  <c r="H180" i="71"/>
  <c r="L180" i="71"/>
  <c r="H296" i="71"/>
  <c r="J296" i="71"/>
  <c r="H380" i="71"/>
  <c r="P380" i="71"/>
  <c r="N380" i="71"/>
  <c r="L148" i="71"/>
  <c r="N242" i="71"/>
  <c r="P118" i="26"/>
  <c r="H118" i="26"/>
  <c r="F118" i="26"/>
  <c r="L152" i="26"/>
  <c r="F152" i="26"/>
  <c r="P300" i="26"/>
  <c r="N300" i="26"/>
  <c r="P358" i="26"/>
  <c r="N358" i="26"/>
  <c r="L358" i="26"/>
  <c r="P80" i="71"/>
  <c r="F80" i="71"/>
  <c r="J80" i="72" s="1"/>
  <c r="N80" i="71"/>
  <c r="P150" i="71"/>
  <c r="F150" i="71"/>
  <c r="J150" i="72" s="1"/>
  <c r="H150" i="71"/>
  <c r="P184" i="71"/>
  <c r="J184" i="71"/>
  <c r="H184" i="71"/>
  <c r="P218" i="71"/>
  <c r="L218" i="71"/>
  <c r="J218" i="71"/>
  <c r="P244" i="71"/>
  <c r="N244" i="71"/>
  <c r="L244" i="71"/>
  <c r="P270" i="71"/>
  <c r="H270" i="71"/>
  <c r="F270" i="71"/>
  <c r="J270" i="72" s="1"/>
  <c r="P298" i="71"/>
  <c r="H298" i="71"/>
  <c r="P356" i="71"/>
  <c r="J356" i="71"/>
  <c r="J382" i="71"/>
  <c r="P382" i="71"/>
  <c r="N420" i="71"/>
  <c r="L420" i="71"/>
  <c r="H186" i="26"/>
  <c r="L80" i="71"/>
  <c r="H114" i="71"/>
  <c r="N148" i="71"/>
  <c r="J244" i="71"/>
  <c r="L296" i="71"/>
  <c r="L330" i="71"/>
  <c r="L54" i="26"/>
  <c r="J54" i="26"/>
  <c r="N274" i="26"/>
  <c r="P274" i="26"/>
  <c r="L274" i="26"/>
  <c r="J274" i="26"/>
  <c r="H302" i="26"/>
  <c r="F302" i="26"/>
  <c r="N426" i="26"/>
  <c r="F426" i="26"/>
  <c r="P22" i="71"/>
  <c r="N22" i="71"/>
  <c r="N118" i="71"/>
  <c r="H118" i="71"/>
  <c r="F118" i="71"/>
  <c r="J118" i="72" s="1"/>
  <c r="N300" i="71"/>
  <c r="L300" i="71"/>
  <c r="L332" i="71"/>
  <c r="N332" i="71"/>
  <c r="J332" i="71"/>
  <c r="H358" i="71"/>
  <c r="F358" i="71"/>
  <c r="J358" i="72" s="1"/>
  <c r="J422" i="71"/>
  <c r="H422" i="71"/>
  <c r="F422" i="71"/>
  <c r="J422" i="72" s="1"/>
  <c r="F24" i="26"/>
  <c r="H156" i="26"/>
  <c r="J186" i="26"/>
  <c r="L222" i="26"/>
  <c r="F16" i="71"/>
  <c r="J16" i="72" s="1"/>
  <c r="H52" i="71"/>
  <c r="H82" i="71"/>
  <c r="J114" i="71"/>
  <c r="J150" i="71"/>
  <c r="J180" i="71"/>
  <c r="N220" i="71"/>
  <c r="H246" i="71"/>
  <c r="F268" i="71"/>
  <c r="J268" i="72" s="1"/>
  <c r="N296" i="71"/>
  <c r="N330" i="71"/>
  <c r="P358" i="71"/>
  <c r="P30" i="26"/>
  <c r="F30" i="26"/>
  <c r="N30" i="26"/>
  <c r="H30" i="26"/>
  <c r="L90" i="26"/>
  <c r="H90" i="26"/>
  <c r="F90" i="26"/>
  <c r="N192" i="26"/>
  <c r="H192" i="26"/>
  <c r="F192" i="26"/>
  <c r="P224" i="26"/>
  <c r="H224" i="26"/>
  <c r="J338" i="26"/>
  <c r="L338" i="26"/>
  <c r="P394" i="26"/>
  <c r="N394" i="26"/>
  <c r="F54" i="71"/>
  <c r="J54" i="72" s="1"/>
  <c r="J54" i="71"/>
  <c r="H54" i="71"/>
  <c r="P88" i="71"/>
  <c r="H88" i="71"/>
  <c r="P156" i="71"/>
  <c r="L156" i="71"/>
  <c r="N156" i="71"/>
  <c r="P188" i="71"/>
  <c r="N188" i="71"/>
  <c r="L188" i="71"/>
  <c r="P222" i="71"/>
  <c r="N222" i="71"/>
  <c r="P274" i="71"/>
  <c r="F274" i="71"/>
  <c r="J274" i="72" s="1"/>
  <c r="N274" i="71"/>
  <c r="P302" i="71"/>
  <c r="J302" i="71"/>
  <c r="P362" i="71"/>
  <c r="L362" i="71"/>
  <c r="J392" i="71"/>
  <c r="L392" i="71"/>
  <c r="H392" i="71"/>
  <c r="H24" i="26"/>
  <c r="F82" i="26"/>
  <c r="L186" i="26"/>
  <c r="N222" i="26"/>
  <c r="N250" i="26"/>
  <c r="H16" i="71"/>
  <c r="H24" i="71"/>
  <c r="J52" i="71"/>
  <c r="J82" i="71"/>
  <c r="L114" i="71"/>
  <c r="N122" i="71"/>
  <c r="F152" i="71"/>
  <c r="J152" i="72" s="1"/>
  <c r="N180" i="71"/>
  <c r="J188" i="71"/>
  <c r="P220" i="71"/>
  <c r="J246" i="71"/>
  <c r="H268" i="71"/>
  <c r="J274" i="71"/>
  <c r="P296" i="71"/>
  <c r="N302" i="71"/>
  <c r="F332" i="71"/>
  <c r="J332" i="72" s="1"/>
  <c r="F362" i="71"/>
  <c r="J362" i="72" s="1"/>
  <c r="J380" i="71"/>
  <c r="N392" i="71"/>
  <c r="J418" i="71"/>
  <c r="L426" i="71"/>
  <c r="P252" i="26"/>
  <c r="N252" i="26"/>
  <c r="F158" i="71"/>
  <c r="J158" i="72" s="1"/>
  <c r="N158" i="71"/>
  <c r="L250" i="71"/>
  <c r="P250" i="71"/>
  <c r="N250" i="71"/>
  <c r="F276" i="71"/>
  <c r="J276" i="72" s="1"/>
  <c r="H276" i="71"/>
  <c r="F364" i="71"/>
  <c r="J364" i="72" s="1"/>
  <c r="N364" i="71"/>
  <c r="L364" i="71"/>
  <c r="H82" i="26"/>
  <c r="J158" i="26"/>
  <c r="N186" i="26"/>
  <c r="L332" i="26"/>
  <c r="N16" i="71"/>
  <c r="J24" i="71"/>
  <c r="L52" i="71"/>
  <c r="L82" i="71"/>
  <c r="N114" i="71"/>
  <c r="F124" i="71"/>
  <c r="J124" i="72" s="1"/>
  <c r="H152" i="71"/>
  <c r="P180" i="71"/>
  <c r="F192" i="71"/>
  <c r="J192" i="72" s="1"/>
  <c r="F222" i="71"/>
  <c r="J222" i="72" s="1"/>
  <c r="L246" i="71"/>
  <c r="J268" i="71"/>
  <c r="L274" i="71"/>
  <c r="F298" i="71"/>
  <c r="J298" i="72" s="1"/>
  <c r="F304" i="71"/>
  <c r="J304" i="72" s="1"/>
  <c r="H332" i="71"/>
  <c r="F354" i="71"/>
  <c r="J354" i="72" s="1"/>
  <c r="H362" i="71"/>
  <c r="L380" i="71"/>
  <c r="P392" i="71"/>
  <c r="L418" i="71"/>
  <c r="N426" i="71"/>
  <c r="H32" i="26"/>
  <c r="P82" i="26"/>
  <c r="J118" i="26"/>
  <c r="L158" i="26"/>
  <c r="J192" i="26"/>
  <c r="N224" i="26"/>
  <c r="H298" i="26"/>
  <c r="N332" i="26"/>
  <c r="P16" i="71"/>
  <c r="P52" i="71"/>
  <c r="N82" i="71"/>
  <c r="J116" i="71"/>
  <c r="F184" i="71"/>
  <c r="J184" i="72" s="1"/>
  <c r="F214" i="71"/>
  <c r="J214" i="72" s="1"/>
  <c r="H222" i="71"/>
  <c r="N246" i="71"/>
  <c r="N268" i="71"/>
  <c r="J276" i="71"/>
  <c r="J298" i="71"/>
  <c r="P332" i="71"/>
  <c r="H354" i="71"/>
  <c r="J362" i="71"/>
  <c r="F382" i="71"/>
  <c r="J382" i="72" s="1"/>
  <c r="F394" i="71"/>
  <c r="J394" i="72" s="1"/>
  <c r="N418" i="71"/>
  <c r="L118" i="26"/>
  <c r="P192" i="26"/>
  <c r="L226" i="26"/>
  <c r="F356" i="26"/>
  <c r="L384" i="26"/>
  <c r="P254" i="26"/>
  <c r="F284" i="26"/>
  <c r="J400" i="26"/>
  <c r="P434" i="26"/>
  <c r="P16" i="26"/>
  <c r="N16" i="26"/>
  <c r="J16" i="26"/>
  <c r="H16" i="26"/>
  <c r="F16" i="26"/>
  <c r="H78" i="26"/>
  <c r="F78" i="26"/>
  <c r="P78" i="26"/>
  <c r="N78" i="26"/>
  <c r="P114" i="26"/>
  <c r="N114" i="26"/>
  <c r="L114" i="26"/>
  <c r="P148" i="26"/>
  <c r="N148" i="26"/>
  <c r="L148" i="26"/>
  <c r="J148" i="26"/>
  <c r="N180" i="26"/>
  <c r="L180" i="26"/>
  <c r="P180" i="26"/>
  <c r="L214" i="26"/>
  <c r="J214" i="26"/>
  <c r="F214" i="26"/>
  <c r="L242" i="26"/>
  <c r="J242" i="26"/>
  <c r="F242" i="26"/>
  <c r="H296" i="26"/>
  <c r="F296" i="26"/>
  <c r="P296" i="26"/>
  <c r="H328" i="26"/>
  <c r="F328" i="26"/>
  <c r="H354" i="26"/>
  <c r="F354" i="26"/>
  <c r="N354" i="26"/>
  <c r="L354" i="26"/>
  <c r="H380" i="26"/>
  <c r="F380" i="26"/>
  <c r="H418" i="26"/>
  <c r="F418" i="26"/>
  <c r="J418" i="26"/>
  <c r="P418" i="26"/>
  <c r="L14" i="71"/>
  <c r="J14" i="71"/>
  <c r="H14" i="71"/>
  <c r="L46" i="71"/>
  <c r="J46" i="71"/>
  <c r="H46" i="71"/>
  <c r="P110" i="71"/>
  <c r="F110" i="71"/>
  <c r="J110" i="72" s="1"/>
  <c r="P142" i="71"/>
  <c r="L142" i="71"/>
  <c r="J142" i="71"/>
  <c r="H142" i="71"/>
  <c r="P178" i="71"/>
  <c r="N178" i="71"/>
  <c r="P238" i="71"/>
  <c r="F238" i="71"/>
  <c r="J238" i="72" s="1"/>
  <c r="P266" i="71"/>
  <c r="L266" i="71"/>
  <c r="J266" i="71"/>
  <c r="H266" i="71"/>
  <c r="P294" i="71"/>
  <c r="N294" i="71"/>
  <c r="P352" i="71"/>
  <c r="F352" i="71"/>
  <c r="J352" i="72" s="1"/>
  <c r="J378" i="71"/>
  <c r="P378" i="71"/>
  <c r="N378" i="71"/>
  <c r="F412" i="71"/>
  <c r="J412" i="72" s="1"/>
  <c r="N412" i="71"/>
  <c r="L412" i="71"/>
  <c r="P412" i="71"/>
  <c r="J412" i="71"/>
  <c r="F114" i="26"/>
  <c r="H214" i="26"/>
  <c r="N242" i="26"/>
  <c r="L380" i="26"/>
  <c r="F14" i="71"/>
  <c r="J14" i="72" s="1"/>
  <c r="H178" i="71"/>
  <c r="N212" i="71"/>
  <c r="H324" i="71"/>
  <c r="J352" i="71"/>
  <c r="L16" i="26"/>
  <c r="H114" i="26"/>
  <c r="N214" i="26"/>
  <c r="P242" i="26"/>
  <c r="N380" i="26"/>
  <c r="N14" i="71"/>
  <c r="J178" i="71"/>
  <c r="F266" i="71"/>
  <c r="J266" i="72" s="1"/>
  <c r="J324" i="71"/>
  <c r="L352" i="71"/>
  <c r="J114" i="26"/>
  <c r="P214" i="26"/>
  <c r="P380" i="26"/>
  <c r="P14" i="71"/>
  <c r="L178" i="71"/>
  <c r="N266" i="71"/>
  <c r="F294" i="71"/>
  <c r="J294" i="72" s="1"/>
  <c r="L324" i="71"/>
  <c r="N352" i="71"/>
  <c r="F378" i="71"/>
  <c r="J378" i="72" s="1"/>
  <c r="L418" i="26"/>
  <c r="H294" i="71"/>
  <c r="N324" i="71"/>
  <c r="H378" i="71"/>
  <c r="J296" i="26"/>
  <c r="N418" i="26"/>
  <c r="J294" i="71"/>
  <c r="L378" i="71"/>
  <c r="P32" i="26"/>
  <c r="N32" i="26"/>
  <c r="J32" i="26"/>
  <c r="F32" i="26"/>
  <c r="P92" i="26"/>
  <c r="N92" i="26"/>
  <c r="J92" i="26"/>
  <c r="H92" i="26"/>
  <c r="F92" i="26"/>
  <c r="P126" i="26"/>
  <c r="N126" i="26"/>
  <c r="J126" i="26"/>
  <c r="P160" i="26"/>
  <c r="N160" i="26"/>
  <c r="J160" i="26"/>
  <c r="P194" i="26"/>
  <c r="N194" i="26"/>
  <c r="J194" i="26"/>
  <c r="J226" i="26"/>
  <c r="H226" i="26"/>
  <c r="F226" i="26"/>
  <c r="L252" i="26"/>
  <c r="J252" i="26"/>
  <c r="H252" i="26"/>
  <c r="F252" i="26"/>
  <c r="N278" i="26"/>
  <c r="H278" i="26"/>
  <c r="F278" i="26"/>
  <c r="N306" i="26"/>
  <c r="J306" i="26"/>
  <c r="H306" i="26"/>
  <c r="F306" i="26"/>
  <c r="N340" i="26"/>
  <c r="H340" i="26"/>
  <c r="F340" i="26"/>
  <c r="N366" i="26"/>
  <c r="P366" i="26"/>
  <c r="L366" i="26"/>
  <c r="F366" i="26"/>
  <c r="N396" i="26"/>
  <c r="H396" i="26"/>
  <c r="F396" i="26"/>
  <c r="N430" i="26"/>
  <c r="J430" i="26"/>
  <c r="H430" i="26"/>
  <c r="P90" i="71"/>
  <c r="N90" i="71"/>
  <c r="L192" i="71"/>
  <c r="J192" i="71"/>
  <c r="H192" i="71"/>
  <c r="P224" i="71"/>
  <c r="N224" i="71"/>
  <c r="L304" i="71"/>
  <c r="J304" i="71"/>
  <c r="H304" i="71"/>
  <c r="P338" i="71"/>
  <c r="N338" i="71"/>
  <c r="L394" i="71"/>
  <c r="P394" i="71"/>
  <c r="N394" i="71"/>
  <c r="J394" i="71"/>
  <c r="J428" i="71"/>
  <c r="F428" i="71"/>
  <c r="J428" i="72" s="1"/>
  <c r="P428" i="71"/>
  <c r="J58" i="26"/>
  <c r="F148" i="26"/>
  <c r="L296" i="26"/>
  <c r="L430" i="26"/>
  <c r="N30" i="71"/>
  <c r="F74" i="71"/>
  <c r="J74" i="72" s="1"/>
  <c r="F90" i="71"/>
  <c r="J90" i="72" s="1"/>
  <c r="H110" i="71"/>
  <c r="H124" i="71"/>
  <c r="L294" i="71"/>
  <c r="L58" i="26"/>
  <c r="H148" i="26"/>
  <c r="J278" i="26"/>
  <c r="N296" i="26"/>
  <c r="L306" i="26"/>
  <c r="J328" i="26"/>
  <c r="P430" i="26"/>
  <c r="H74" i="71"/>
  <c r="H90" i="71"/>
  <c r="J110" i="71"/>
  <c r="J124" i="71"/>
  <c r="P36" i="26"/>
  <c r="N36" i="26"/>
  <c r="J36" i="26"/>
  <c r="L36" i="26"/>
  <c r="H36" i="26"/>
  <c r="F36" i="26"/>
  <c r="P98" i="26"/>
  <c r="N98" i="26"/>
  <c r="J98" i="26"/>
  <c r="L98" i="26"/>
  <c r="H98" i="26"/>
  <c r="F98" i="26"/>
  <c r="P132" i="26"/>
  <c r="N132" i="26"/>
  <c r="J132" i="26"/>
  <c r="H132" i="26"/>
  <c r="F132" i="26"/>
  <c r="P166" i="26"/>
  <c r="N166" i="26"/>
  <c r="J166" i="26"/>
  <c r="L166" i="26"/>
  <c r="H166" i="26"/>
  <c r="F166" i="26"/>
  <c r="P202" i="26"/>
  <c r="N202" i="26"/>
  <c r="J202" i="26"/>
  <c r="H202" i="26"/>
  <c r="F202" i="26"/>
  <c r="N230" i="26"/>
  <c r="L230" i="26"/>
  <c r="P230" i="26"/>
  <c r="J230" i="26"/>
  <c r="H230" i="26"/>
  <c r="P256" i="26"/>
  <c r="N256" i="26"/>
  <c r="L256" i="26"/>
  <c r="J256" i="26"/>
  <c r="N286" i="26"/>
  <c r="L286" i="26"/>
  <c r="J286" i="26"/>
  <c r="P286" i="26"/>
  <c r="H286" i="26"/>
  <c r="F286" i="26"/>
  <c r="N314" i="26"/>
  <c r="P314" i="26"/>
  <c r="L314" i="26"/>
  <c r="J314" i="26"/>
  <c r="H314" i="26"/>
  <c r="N344" i="26"/>
  <c r="H344" i="26"/>
  <c r="F344" i="26"/>
  <c r="P344" i="26"/>
  <c r="L344" i="26"/>
  <c r="J344" i="26"/>
  <c r="N370" i="26"/>
  <c r="P370" i="26"/>
  <c r="L370" i="26"/>
  <c r="J370" i="26"/>
  <c r="H370" i="26"/>
  <c r="N402" i="26"/>
  <c r="L402" i="26"/>
  <c r="J402" i="26"/>
  <c r="H402" i="26"/>
  <c r="F402" i="26"/>
  <c r="N436" i="26"/>
  <c r="P436" i="26"/>
  <c r="L436" i="26"/>
  <c r="J436" i="26"/>
  <c r="H436" i="26"/>
  <c r="F436" i="26"/>
  <c r="P96" i="71"/>
  <c r="N96" i="71"/>
  <c r="L196" i="71"/>
  <c r="J196" i="71"/>
  <c r="H196" i="71"/>
  <c r="P228" i="71"/>
  <c r="N228" i="71"/>
  <c r="L312" i="71"/>
  <c r="J312" i="71"/>
  <c r="H312" i="71"/>
  <c r="P342" i="71"/>
  <c r="N342" i="71"/>
  <c r="L400" i="71"/>
  <c r="P400" i="71"/>
  <c r="N400" i="71"/>
  <c r="J400" i="71"/>
  <c r="L434" i="71"/>
  <c r="J434" i="71"/>
  <c r="N58" i="26"/>
  <c r="F160" i="26"/>
  <c r="H256" i="26"/>
  <c r="L278" i="26"/>
  <c r="P306" i="26"/>
  <c r="L328" i="26"/>
  <c r="F46" i="71"/>
  <c r="J46" i="72" s="1"/>
  <c r="F56" i="71"/>
  <c r="J56" i="72" s="1"/>
  <c r="F62" i="71"/>
  <c r="J62" i="72" s="1"/>
  <c r="J74" i="71"/>
  <c r="J90" i="71"/>
  <c r="L110" i="71"/>
  <c r="L124" i="71"/>
  <c r="L130" i="71"/>
  <c r="H164" i="71"/>
  <c r="H228" i="71"/>
  <c r="F250" i="71"/>
  <c r="J250" i="72" s="1"/>
  <c r="F254" i="71"/>
  <c r="J254" i="72" s="1"/>
  <c r="P58" i="26"/>
  <c r="H160" i="26"/>
  <c r="L202" i="26"/>
  <c r="P278" i="26"/>
  <c r="N328" i="26"/>
  <c r="J340" i="26"/>
  <c r="N46" i="71"/>
  <c r="H56" i="71"/>
  <c r="H62" i="71"/>
  <c r="L74" i="71"/>
  <c r="L90" i="71"/>
  <c r="N110" i="71"/>
  <c r="N124" i="71"/>
  <c r="N130" i="71"/>
  <c r="H158" i="71"/>
  <c r="J164" i="71"/>
  <c r="F196" i="71"/>
  <c r="J196" i="72" s="1"/>
  <c r="F212" i="71"/>
  <c r="J212" i="72" s="1"/>
  <c r="F224" i="71"/>
  <c r="J224" i="72" s="1"/>
  <c r="J228" i="71"/>
  <c r="H238" i="71"/>
  <c r="H250" i="71"/>
  <c r="H254" i="71"/>
  <c r="F400" i="71"/>
  <c r="J400" i="72" s="1"/>
  <c r="L160" i="26"/>
  <c r="F180" i="26"/>
  <c r="F230" i="26"/>
  <c r="P328" i="26"/>
  <c r="L340" i="26"/>
  <c r="P402" i="26"/>
  <c r="P46" i="71"/>
  <c r="J56" i="71"/>
  <c r="J62" i="71"/>
  <c r="N74" i="71"/>
  <c r="J158" i="71"/>
  <c r="L164" i="71"/>
  <c r="N196" i="71"/>
  <c r="H212" i="71"/>
  <c r="H224" i="71"/>
  <c r="L228" i="71"/>
  <c r="J238" i="71"/>
  <c r="J250" i="71"/>
  <c r="J254" i="71"/>
  <c r="F342" i="71"/>
  <c r="J342" i="72" s="1"/>
  <c r="H400" i="71"/>
  <c r="F434" i="71"/>
  <c r="J434" i="72" s="1"/>
  <c r="J78" i="26"/>
  <c r="H180" i="26"/>
  <c r="P340" i="26"/>
  <c r="J354" i="26"/>
  <c r="F142" i="71"/>
  <c r="J142" i="72" s="1"/>
  <c r="L158" i="71"/>
  <c r="N164" i="71"/>
  <c r="P196" i="71"/>
  <c r="J212" i="71"/>
  <c r="J224" i="71"/>
  <c r="L238" i="71"/>
  <c r="H284" i="71"/>
  <c r="H342" i="71"/>
  <c r="H434" i="71"/>
  <c r="F14" i="26"/>
  <c r="P14" i="26"/>
  <c r="N14" i="26"/>
  <c r="P74" i="26"/>
  <c r="N74" i="26"/>
  <c r="J74" i="26"/>
  <c r="P110" i="26"/>
  <c r="N110" i="26"/>
  <c r="J110" i="26"/>
  <c r="P142" i="26"/>
  <c r="N142" i="26"/>
  <c r="J142" i="26"/>
  <c r="L142" i="26"/>
  <c r="H142" i="26"/>
  <c r="P178" i="26"/>
  <c r="N178" i="26"/>
  <c r="J178" i="26"/>
  <c r="P212" i="26"/>
  <c r="N212" i="26"/>
  <c r="J238" i="26"/>
  <c r="H238" i="26"/>
  <c r="F238" i="26"/>
  <c r="N294" i="26"/>
  <c r="H294" i="26"/>
  <c r="F294" i="26"/>
  <c r="N324" i="26"/>
  <c r="J324" i="26"/>
  <c r="H324" i="26"/>
  <c r="N378" i="26"/>
  <c r="F378" i="26"/>
  <c r="N412" i="26"/>
  <c r="P412" i="26"/>
  <c r="L72" i="71"/>
  <c r="J72" i="71"/>
  <c r="H72" i="71"/>
  <c r="P108" i="71"/>
  <c r="N108" i="71"/>
  <c r="L210" i="71"/>
  <c r="J210" i="71"/>
  <c r="H210" i="71"/>
  <c r="P236" i="71"/>
  <c r="N236" i="71"/>
  <c r="L322" i="71"/>
  <c r="J322" i="71"/>
  <c r="H322" i="71"/>
  <c r="P350" i="71"/>
  <c r="N350" i="71"/>
  <c r="J14" i="26"/>
  <c r="L78" i="26"/>
  <c r="L110" i="26"/>
  <c r="L132" i="26"/>
  <c r="J180" i="26"/>
  <c r="F194" i="26"/>
  <c r="L212" i="26"/>
  <c r="H242" i="26"/>
  <c r="P354" i="26"/>
  <c r="H366" i="26"/>
  <c r="J380" i="26"/>
  <c r="F412" i="26"/>
  <c r="L18" i="26"/>
  <c r="J18" i="26"/>
  <c r="J50" i="26"/>
  <c r="H50" i="26"/>
  <c r="P80" i="26"/>
  <c r="N80" i="26"/>
  <c r="J80" i="26"/>
  <c r="P116" i="26"/>
  <c r="N116" i="26"/>
  <c r="J116" i="26"/>
  <c r="F116" i="26"/>
  <c r="P150" i="26"/>
  <c r="N150" i="26"/>
  <c r="J150" i="26"/>
  <c r="P184" i="26"/>
  <c r="N184" i="26"/>
  <c r="J184" i="26"/>
  <c r="H244" i="26"/>
  <c r="F244" i="26"/>
  <c r="N298" i="26"/>
  <c r="F298" i="26"/>
  <c r="N330" i="26"/>
  <c r="P330" i="26"/>
  <c r="N382" i="26"/>
  <c r="L382" i="26"/>
  <c r="J382" i="26"/>
  <c r="H218" i="26"/>
  <c r="N244" i="26"/>
  <c r="L298" i="26"/>
  <c r="F330" i="26"/>
  <c r="H356" i="26"/>
  <c r="F382" i="26"/>
  <c r="J78" i="71"/>
  <c r="J214" i="71"/>
  <c r="J328" i="71"/>
  <c r="P52" i="26"/>
  <c r="N52" i="26"/>
  <c r="J52" i="26"/>
  <c r="N82" i="26"/>
  <c r="L82" i="26"/>
  <c r="J152" i="26"/>
  <c r="H152" i="26"/>
  <c r="L220" i="26"/>
  <c r="J220" i="26"/>
  <c r="F220" i="26"/>
  <c r="P220" i="26"/>
  <c r="N220" i="26"/>
  <c r="L246" i="26"/>
  <c r="J246" i="26"/>
  <c r="F246" i="26"/>
  <c r="H272" i="26"/>
  <c r="F272" i="26"/>
  <c r="N272" i="26"/>
  <c r="L272" i="26"/>
  <c r="H300" i="26"/>
  <c r="F300" i="26"/>
  <c r="H332" i="26"/>
  <c r="F332" i="26"/>
  <c r="J332" i="26"/>
  <c r="H358" i="26"/>
  <c r="F358" i="26"/>
  <c r="H384" i="26"/>
  <c r="F384" i="26"/>
  <c r="H422" i="26"/>
  <c r="F422" i="26"/>
  <c r="P422" i="26"/>
  <c r="N422" i="26"/>
  <c r="F50" i="26"/>
  <c r="F184" i="26"/>
  <c r="J218" i="26"/>
  <c r="P244" i="26"/>
  <c r="P298" i="26"/>
  <c r="H330" i="26"/>
  <c r="J356" i="26"/>
  <c r="H382" i="26"/>
  <c r="F420" i="26"/>
  <c r="J18" i="71"/>
  <c r="J50" i="71"/>
  <c r="L78" i="71"/>
  <c r="F116" i="71"/>
  <c r="J116" i="72" s="1"/>
  <c r="L150" i="71"/>
  <c r="F180" i="71"/>
  <c r="J180" i="72" s="1"/>
  <c r="L214" i="71"/>
  <c r="F244" i="71"/>
  <c r="J244" i="72" s="1"/>
  <c r="L270" i="71"/>
  <c r="F296" i="71"/>
  <c r="J296" i="72" s="1"/>
  <c r="L328" i="71"/>
  <c r="F356" i="71"/>
  <c r="J356" i="72" s="1"/>
  <c r="P24" i="26"/>
  <c r="N24" i="26"/>
  <c r="J24" i="26"/>
  <c r="P54" i="26"/>
  <c r="N54" i="26"/>
  <c r="P88" i="26"/>
  <c r="N88" i="26"/>
  <c r="J88" i="26"/>
  <c r="P122" i="26"/>
  <c r="N122" i="26"/>
  <c r="J122" i="26"/>
  <c r="L122" i="26"/>
  <c r="P156" i="26"/>
  <c r="N156" i="26"/>
  <c r="J156" i="26"/>
  <c r="P188" i="26"/>
  <c r="N188" i="26"/>
  <c r="J188" i="26"/>
  <c r="H188" i="26"/>
  <c r="F188" i="26"/>
  <c r="N248" i="26"/>
  <c r="L248" i="26"/>
  <c r="N302" i="26"/>
  <c r="L302" i="26"/>
  <c r="J302" i="26"/>
  <c r="N362" i="26"/>
  <c r="H362" i="26"/>
  <c r="F362" i="26"/>
  <c r="J30" i="26"/>
  <c r="L50" i="26"/>
  <c r="F80" i="26"/>
  <c r="J90" i="26"/>
  <c r="H116" i="26"/>
  <c r="L124" i="26"/>
  <c r="H184" i="26"/>
  <c r="L192" i="26"/>
  <c r="L218" i="26"/>
  <c r="H246" i="26"/>
  <c r="J300" i="26"/>
  <c r="J330" i="26"/>
  <c r="L356" i="26"/>
  <c r="P382" i="26"/>
  <c r="H420" i="26"/>
  <c r="H116" i="71"/>
  <c r="N150" i="71"/>
  <c r="H244" i="71"/>
  <c r="N270" i="71"/>
  <c r="H356" i="71"/>
  <c r="F380" i="71"/>
  <c r="J380" i="72" s="1"/>
  <c r="H418" i="71"/>
  <c r="P56" i="26"/>
  <c r="N56" i="26"/>
  <c r="J56" i="26"/>
  <c r="P158" i="26"/>
  <c r="N158" i="26"/>
  <c r="L224" i="26"/>
  <c r="J224" i="26"/>
  <c r="F224" i="26"/>
  <c r="L250" i="26"/>
  <c r="J250" i="26"/>
  <c r="F250" i="26"/>
  <c r="H276" i="26"/>
  <c r="F276" i="26"/>
  <c r="H304" i="26"/>
  <c r="F304" i="26"/>
  <c r="H338" i="26"/>
  <c r="F338" i="26"/>
  <c r="P338" i="26"/>
  <c r="N338" i="26"/>
  <c r="H364" i="26"/>
  <c r="F364" i="26"/>
  <c r="H394" i="26"/>
  <c r="F394" i="26"/>
  <c r="L394" i="26"/>
  <c r="J394" i="26"/>
  <c r="H428" i="26"/>
  <c r="F428" i="26"/>
  <c r="L30" i="26"/>
  <c r="N50" i="26"/>
  <c r="H80" i="26"/>
  <c r="L116" i="26"/>
  <c r="N124" i="26"/>
  <c r="H158" i="26"/>
  <c r="L184" i="26"/>
  <c r="N246" i="26"/>
  <c r="P276" i="26"/>
  <c r="L300" i="26"/>
  <c r="L330" i="26"/>
  <c r="P356" i="26"/>
  <c r="J384" i="26"/>
  <c r="J420" i="26"/>
  <c r="N428" i="26"/>
  <c r="J108" i="26"/>
  <c r="F176" i="26"/>
  <c r="L210" i="26"/>
  <c r="J210" i="26"/>
  <c r="F210" i="26"/>
  <c r="L236" i="26"/>
  <c r="J236" i="26"/>
  <c r="F236" i="26"/>
  <c r="H292" i="26"/>
  <c r="F292" i="26"/>
  <c r="H322" i="26"/>
  <c r="F322" i="26"/>
  <c r="H350" i="26"/>
  <c r="F350" i="26"/>
  <c r="H376" i="26"/>
  <c r="F376" i="26"/>
  <c r="H410" i="26"/>
  <c r="F410" i="26"/>
  <c r="N236" i="26"/>
  <c r="L292" i="26"/>
  <c r="J40" i="26"/>
  <c r="J70" i="26"/>
  <c r="J106" i="26"/>
  <c r="J138" i="26"/>
  <c r="J170" i="26"/>
  <c r="F228" i="26"/>
  <c r="F232" i="26"/>
  <c r="F254" i="26"/>
  <c r="F260" i="26"/>
  <c r="J232" i="26"/>
  <c r="F288" i="26"/>
  <c r="F316" i="26"/>
  <c r="F346" i="26"/>
  <c r="F372" i="26"/>
  <c r="F404" i="26"/>
  <c r="F438" i="26"/>
  <c r="J204" i="26"/>
  <c r="F204" i="26"/>
  <c r="H204" i="26"/>
  <c r="T20" i="24"/>
  <c r="L20" i="24"/>
  <c r="X20" i="24"/>
  <c r="P65" i="27"/>
  <c r="P69" i="27"/>
  <c r="T65" i="27"/>
  <c r="N262" i="26"/>
  <c r="T585" i="27"/>
  <c r="X585" i="27"/>
  <c r="L69" i="27"/>
  <c r="AB69" i="27"/>
  <c r="T69" i="27"/>
  <c r="H69" i="27"/>
  <c r="H69" i="73" s="1"/>
  <c r="H65" i="27"/>
  <c r="H65" i="73" s="1"/>
  <c r="X65" i="27"/>
  <c r="L65" i="27"/>
  <c r="L129" i="24"/>
  <c r="T328" i="81"/>
  <c r="X328" i="81"/>
  <c r="AB328" i="81"/>
  <c r="F8" i="34"/>
  <c r="AB585" i="27"/>
  <c r="H585" i="27"/>
  <c r="H585" i="73" s="1"/>
  <c r="L585" i="27"/>
  <c r="X355" i="27"/>
  <c r="AB355" i="27"/>
  <c r="H355" i="27"/>
  <c r="H355" i="73" s="1"/>
  <c r="L355" i="27"/>
  <c r="P355" i="27"/>
  <c r="P264" i="26"/>
  <c r="F264" i="26"/>
  <c r="H264" i="26"/>
  <c r="J264" i="26"/>
  <c r="J262" i="26"/>
  <c r="L262" i="26"/>
  <c r="P262" i="26"/>
  <c r="F262" i="26"/>
  <c r="H260" i="26"/>
  <c r="L260" i="26"/>
  <c r="N260" i="26"/>
  <c r="P260" i="26"/>
  <c r="P64" i="71"/>
  <c r="F64" i="71"/>
  <c r="J64" i="72" s="1"/>
  <c r="H64" i="71"/>
  <c r="J64" i="71"/>
  <c r="L22" i="24"/>
  <c r="AB22" i="24"/>
  <c r="H503" i="24"/>
  <c r="H503" i="88" s="1"/>
  <c r="AB51" i="27"/>
  <c r="P51" i="27"/>
  <c r="T51" i="27"/>
  <c r="H51" i="27"/>
  <c r="H51" i="73" s="1"/>
  <c r="H73" i="27"/>
  <c r="H73" i="73" s="1"/>
  <c r="X73" i="27"/>
  <c r="L73" i="27"/>
  <c r="AB73" i="27"/>
  <c r="P73" i="27"/>
  <c r="P75" i="27"/>
  <c r="T75" i="27"/>
  <c r="H75" i="27"/>
  <c r="H75" i="73" s="1"/>
  <c r="X75" i="27"/>
  <c r="L75" i="27"/>
  <c r="H270" i="26"/>
  <c r="P270" i="26"/>
  <c r="J270" i="26"/>
  <c r="L270" i="26"/>
  <c r="F270" i="26"/>
  <c r="L268" i="26"/>
  <c r="F268" i="26"/>
  <c r="N268" i="26"/>
  <c r="H268" i="26"/>
  <c r="P268" i="26"/>
  <c r="H266" i="26"/>
  <c r="P266" i="26"/>
  <c r="J266" i="26"/>
  <c r="L266" i="26"/>
  <c r="F266" i="26"/>
  <c r="L64" i="26"/>
  <c r="F64" i="26"/>
  <c r="N64" i="26"/>
  <c r="H64" i="26"/>
  <c r="P64" i="26"/>
  <c r="L66" i="26"/>
  <c r="F66" i="26"/>
  <c r="N66" i="26"/>
  <c r="H66" i="26"/>
  <c r="P66" i="26"/>
  <c r="L62" i="26"/>
  <c r="F62" i="26"/>
  <c r="N62" i="26"/>
  <c r="H62" i="26"/>
  <c r="P62" i="26"/>
  <c r="L44" i="26"/>
  <c r="L48" i="26"/>
  <c r="F48" i="26"/>
  <c r="N48" i="26"/>
  <c r="H48" i="26"/>
  <c r="P48" i="26"/>
  <c r="H46" i="26"/>
  <c r="P46" i="26"/>
  <c r="J46" i="26"/>
  <c r="L46" i="26"/>
  <c r="F46" i="26"/>
  <c r="F44" i="26"/>
  <c r="N44" i="26"/>
  <c r="H44" i="26"/>
  <c r="P44" i="26"/>
  <c r="L22" i="26"/>
  <c r="F22" i="26"/>
  <c r="N22" i="26"/>
  <c r="H22" i="26"/>
  <c r="P22" i="26"/>
  <c r="L12" i="26"/>
  <c r="F12" i="26"/>
  <c r="N12" i="26"/>
  <c r="H12" i="26"/>
  <c r="P12" i="26"/>
  <c r="H10" i="26"/>
  <c r="P10" i="26"/>
  <c r="J10" i="26"/>
  <c r="L10" i="26"/>
  <c r="F10" i="26"/>
  <c r="H481" i="86"/>
  <c r="L481" i="86"/>
  <c r="H763" i="74"/>
  <c r="X763" i="74"/>
  <c r="P78" i="77"/>
  <c r="H62" i="78"/>
  <c r="X62" i="78"/>
  <c r="P525" i="81"/>
  <c r="H482" i="86"/>
  <c r="X482" i="86"/>
  <c r="H773" i="91"/>
  <c r="X773" i="91"/>
  <c r="P36" i="93"/>
  <c r="L763" i="74"/>
  <c r="AB763" i="74"/>
  <c r="T78" i="77"/>
  <c r="L62" i="78"/>
  <c r="AB62" i="78"/>
  <c r="T525" i="81"/>
  <c r="L482" i="86"/>
  <c r="AB482" i="86"/>
  <c r="L773" i="91"/>
  <c r="AB773" i="91"/>
  <c r="T36" i="93"/>
  <c r="P763" i="74"/>
  <c r="H78" i="77"/>
  <c r="X78" i="77"/>
  <c r="P62" i="78"/>
  <c r="H525" i="81"/>
  <c r="L525" i="80" s="1"/>
  <c r="X525" i="81"/>
  <c r="P482" i="86"/>
  <c r="P773" i="91"/>
  <c r="H36" i="93"/>
  <c r="X36" i="93"/>
  <c r="T763" i="74"/>
  <c r="L78" i="77"/>
  <c r="AB78" i="77"/>
  <c r="T62" i="78"/>
  <c r="L525" i="81"/>
  <c r="AB525" i="81"/>
  <c r="T482" i="86"/>
  <c r="T773" i="91"/>
  <c r="L36" i="93"/>
  <c r="X481" i="86"/>
  <c r="AB481" i="86"/>
  <c r="P481" i="86"/>
  <c r="T481" i="86"/>
  <c r="P11" i="93"/>
  <c r="H16" i="70"/>
  <c r="L16" i="69" s="1"/>
  <c r="P16" i="70"/>
  <c r="T18" i="91"/>
  <c r="X18" i="91"/>
  <c r="H18" i="91"/>
  <c r="L18" i="90" s="1"/>
  <c r="AB16" i="89"/>
  <c r="X16" i="89"/>
  <c r="P16" i="82"/>
  <c r="X10" i="81"/>
  <c r="L15" i="78"/>
  <c r="F8" i="94"/>
  <c r="H8" i="34"/>
  <c r="G8" i="34"/>
  <c r="J8" i="34"/>
  <c r="J8" i="94"/>
  <c r="H8" i="94"/>
  <c r="I8" i="94"/>
  <c r="L10" i="82"/>
  <c r="AB10" i="82"/>
  <c r="AB158" i="82" s="1"/>
  <c r="P10" i="82"/>
  <c r="L10" i="81"/>
  <c r="AB10" i="81"/>
  <c r="P10" i="81"/>
  <c r="H9" i="78"/>
  <c r="L14" i="24"/>
  <c r="X11" i="93"/>
  <c r="P11" i="65"/>
  <c r="T11" i="65"/>
  <c r="H11" i="65"/>
  <c r="H11" i="92" s="1"/>
  <c r="AB11" i="65"/>
  <c r="L33" i="65"/>
  <c r="AB33" i="65"/>
  <c r="P33" i="65"/>
  <c r="T33" i="65"/>
  <c r="H33" i="65"/>
  <c r="H33" i="92" s="1"/>
  <c r="H30" i="70"/>
  <c r="L30" i="69" s="1"/>
  <c r="T146" i="70"/>
  <c r="T492" i="70"/>
  <c r="P38" i="70"/>
  <c r="H66" i="70"/>
  <c r="L66" i="69" s="1"/>
  <c r="X110" i="70"/>
  <c r="T118" i="70"/>
  <c r="H154" i="70"/>
  <c r="L154" i="69" s="1"/>
  <c r="P14" i="70"/>
  <c r="P42" i="70"/>
  <c r="P66" i="70"/>
  <c r="X82" i="70"/>
  <c r="H118" i="70"/>
  <c r="L118" i="69" s="1"/>
  <c r="L452" i="70"/>
  <c r="X514" i="70"/>
  <c r="T514" i="70"/>
  <c r="H442" i="70"/>
  <c r="L442" i="69" s="1"/>
  <c r="P442" i="70"/>
  <c r="X406" i="70"/>
  <c r="AB406" i="70"/>
  <c r="T210" i="70"/>
  <c r="P210" i="70"/>
  <c r="T482" i="70"/>
  <c r="X482" i="70"/>
  <c r="X390" i="70"/>
  <c r="H390" i="70"/>
  <c r="L390" i="69" s="1"/>
  <c r="X306" i="70"/>
  <c r="H306" i="70"/>
  <c r="L306" i="69" s="1"/>
  <c r="H302" i="70"/>
  <c r="L302" i="69" s="1"/>
  <c r="P302" i="70"/>
  <c r="T174" i="70"/>
  <c r="P174" i="70"/>
  <c r="P154" i="70"/>
  <c r="L174" i="70"/>
  <c r="T246" i="70"/>
  <c r="H246" i="70"/>
  <c r="L246" i="69" s="1"/>
  <c r="T214" i="70"/>
  <c r="H214" i="70"/>
  <c r="L214" i="69" s="1"/>
  <c r="P138" i="70"/>
  <c r="T464" i="70"/>
  <c r="T508" i="70"/>
  <c r="P472" i="66"/>
  <c r="T472" i="66"/>
  <c r="H472" i="66"/>
  <c r="H472" i="90" s="1"/>
  <c r="X472" i="66"/>
  <c r="L472" i="66"/>
  <c r="T31" i="78"/>
  <c r="H39" i="78"/>
  <c r="L39" i="79" s="1"/>
  <c r="X39" i="78"/>
  <c r="P49" i="78"/>
  <c r="T57" i="78"/>
  <c r="P25" i="29"/>
  <c r="P35" i="29"/>
  <c r="T13" i="78"/>
  <c r="AB15" i="78"/>
  <c r="L23" i="78"/>
  <c r="AB23" i="78"/>
  <c r="H31" i="78"/>
  <c r="L31" i="79" s="1"/>
  <c r="X31" i="78"/>
  <c r="L39" i="78"/>
  <c r="AB39" i="78"/>
  <c r="T49" i="78"/>
  <c r="AB51" i="78"/>
  <c r="H57" i="78"/>
  <c r="L57" i="79" s="1"/>
  <c r="X57" i="78"/>
  <c r="P15" i="29"/>
  <c r="P27" i="29"/>
  <c r="H13" i="78"/>
  <c r="L13" i="79" s="1"/>
  <c r="L25" i="78"/>
  <c r="L31" i="78"/>
  <c r="T43" i="78"/>
  <c r="H49" i="78"/>
  <c r="L49" i="79" s="1"/>
  <c r="L57" i="78"/>
  <c r="AB11" i="29"/>
  <c r="AB19" i="29"/>
  <c r="AB29" i="29"/>
  <c r="P15" i="78"/>
  <c r="P25" i="78"/>
  <c r="P29" i="78"/>
  <c r="P33" i="78"/>
  <c r="H37" i="78"/>
  <c r="L37" i="79" s="1"/>
  <c r="X37" i="78"/>
  <c r="H43" i="78"/>
  <c r="L43" i="79" s="1"/>
  <c r="X43" i="78"/>
  <c r="P47" i="78"/>
  <c r="P51" i="78"/>
  <c r="H55" i="78"/>
  <c r="L55" i="79" s="1"/>
  <c r="X55" i="78"/>
  <c r="H59" i="78"/>
  <c r="L59" i="79" s="1"/>
  <c r="X59" i="78"/>
  <c r="T15" i="78"/>
  <c r="T25" i="78"/>
  <c r="T33" i="78"/>
  <c r="L43" i="78"/>
  <c r="AB43" i="78"/>
  <c r="T51" i="78"/>
  <c r="L59" i="78"/>
  <c r="AB59" i="78"/>
  <c r="P37" i="29"/>
  <c r="H15" i="78"/>
  <c r="L15" i="79" s="1"/>
  <c r="H19" i="78"/>
  <c r="L19" i="79" s="1"/>
  <c r="H25" i="78"/>
  <c r="L25" i="79" s="1"/>
  <c r="H29" i="78"/>
  <c r="L29" i="79" s="1"/>
  <c r="H33" i="78"/>
  <c r="L33" i="79" s="1"/>
  <c r="H47" i="78"/>
  <c r="L47" i="79" s="1"/>
  <c r="H51" i="78"/>
  <c r="L51" i="79" s="1"/>
  <c r="AB21" i="28"/>
  <c r="AB29" i="28"/>
  <c r="AB39" i="28"/>
  <c r="AB51" i="28"/>
  <c r="AB59" i="28"/>
  <c r="AB67" i="28"/>
  <c r="P17" i="28"/>
  <c r="P25" i="28"/>
  <c r="P33" i="28"/>
  <c r="P47" i="28"/>
  <c r="P55" i="28"/>
  <c r="P63" i="28"/>
  <c r="L63" i="28"/>
  <c r="T13" i="28"/>
  <c r="T23" i="28"/>
  <c r="T31" i="28"/>
  <c r="T41" i="28"/>
  <c r="T53" i="28"/>
  <c r="T61" i="28"/>
  <c r="T69" i="28"/>
  <c r="X19" i="28"/>
  <c r="X27" i="28"/>
  <c r="X35" i="28"/>
  <c r="X49" i="28"/>
  <c r="X57" i="28"/>
  <c r="X65" i="28"/>
  <c r="AB23" i="28"/>
  <c r="AB31" i="28"/>
  <c r="P19" i="28"/>
  <c r="P27" i="28"/>
  <c r="P35" i="28"/>
  <c r="T15" i="28"/>
  <c r="T47" i="28"/>
  <c r="T55" i="28"/>
  <c r="T63" i="28"/>
  <c r="X39" i="28"/>
  <c r="X51" i="28"/>
  <c r="X59" i="28"/>
  <c r="X67" i="28"/>
  <c r="AB15" i="28"/>
  <c r="P39" i="28"/>
  <c r="P51" i="28"/>
  <c r="P59" i="28"/>
  <c r="P67" i="28"/>
  <c r="H67" i="28"/>
  <c r="H67" i="76" s="1"/>
  <c r="L67" i="28"/>
  <c r="X15" i="28"/>
  <c r="X23" i="28"/>
  <c r="X31" i="28"/>
  <c r="AB19" i="28"/>
  <c r="T520" i="81"/>
  <c r="P520" i="81"/>
  <c r="T516" i="81"/>
  <c r="P516" i="81"/>
  <c r="T512" i="81"/>
  <c r="P512" i="81"/>
  <c r="T508" i="81"/>
  <c r="P508" i="81"/>
  <c r="AB504" i="81"/>
  <c r="L504" i="81"/>
  <c r="X504" i="81"/>
  <c r="H504" i="81"/>
  <c r="L504" i="80" s="1"/>
  <c r="AB500" i="81"/>
  <c r="L500" i="81"/>
  <c r="X500" i="81"/>
  <c r="H500" i="81"/>
  <c r="L500" i="80" s="1"/>
  <c r="T492" i="81"/>
  <c r="P492" i="81"/>
  <c r="AB456" i="81"/>
  <c r="L460" i="81"/>
  <c r="AB460" i="81"/>
  <c r="L464" i="81"/>
  <c r="AB464" i="81"/>
  <c r="T468" i="81"/>
  <c r="T472" i="81"/>
  <c r="T476" i="81"/>
  <c r="T484" i="81"/>
  <c r="T488" i="81"/>
  <c r="AB492" i="81"/>
  <c r="L508" i="81"/>
  <c r="AB512" i="81"/>
  <c r="L516" i="81"/>
  <c r="AB520" i="81"/>
  <c r="H468" i="81"/>
  <c r="L468" i="80" s="1"/>
  <c r="H472" i="81"/>
  <c r="L472" i="80" s="1"/>
  <c r="H476" i="81"/>
  <c r="L476" i="80" s="1"/>
  <c r="H484" i="81"/>
  <c r="L484" i="80" s="1"/>
  <c r="H488" i="81"/>
  <c r="L488" i="80" s="1"/>
  <c r="H492" i="81"/>
  <c r="L492" i="80" s="1"/>
  <c r="P500" i="81"/>
  <c r="P504" i="81"/>
  <c r="X508" i="81"/>
  <c r="H512" i="81"/>
  <c r="L512" i="80" s="1"/>
  <c r="X516" i="81"/>
  <c r="H520" i="81"/>
  <c r="L520" i="80" s="1"/>
  <c r="X9" i="78"/>
  <c r="AB11" i="28"/>
  <c r="X11" i="28"/>
  <c r="P11" i="77"/>
  <c r="T11" i="28"/>
  <c r="L15" i="27"/>
  <c r="AB15" i="27"/>
  <c r="P15" i="27"/>
  <c r="AB316" i="24"/>
  <c r="L316" i="24"/>
  <c r="X337" i="24"/>
  <c r="H337" i="24"/>
  <c r="H337" i="88" s="1"/>
  <c r="AB354" i="24"/>
  <c r="L354" i="24"/>
  <c r="X381" i="24"/>
  <c r="H381" i="24"/>
  <c r="H381" i="88" s="1"/>
  <c r="T407" i="24"/>
  <c r="P407" i="24"/>
  <c r="P438" i="24"/>
  <c r="X438" i="24"/>
  <c r="T446" i="24"/>
  <c r="X446" i="24"/>
  <c r="T454" i="24"/>
  <c r="X454" i="24"/>
  <c r="T474" i="24"/>
  <c r="X474" i="24"/>
  <c r="T497" i="24"/>
  <c r="P497" i="24"/>
  <c r="T505" i="24"/>
  <c r="P505" i="24"/>
  <c r="T529" i="24"/>
  <c r="X529" i="24"/>
  <c r="T545" i="24"/>
  <c r="L545" i="24"/>
  <c r="T556" i="24"/>
  <c r="L556" i="24"/>
  <c r="T596" i="24"/>
  <c r="AB596" i="24"/>
  <c r="H596" i="24"/>
  <c r="H596" i="88" s="1"/>
  <c r="T607" i="24"/>
  <c r="AB607" i="24"/>
  <c r="H607" i="24"/>
  <c r="H607" i="88" s="1"/>
  <c r="P656" i="24"/>
  <c r="X656" i="24"/>
  <c r="P672" i="24"/>
  <c r="X672" i="24"/>
  <c r="T754" i="24"/>
  <c r="P754" i="24"/>
  <c r="X786" i="24"/>
  <c r="H786" i="24"/>
  <c r="H786" i="88" s="1"/>
  <c r="P800" i="24"/>
  <c r="L800" i="24"/>
  <c r="P825" i="24"/>
  <c r="AB825" i="24"/>
  <c r="H825" i="24"/>
  <c r="H825" i="88" s="1"/>
  <c r="T310" i="24"/>
  <c r="X310" i="24"/>
  <c r="T326" i="24"/>
  <c r="P326" i="24"/>
  <c r="X342" i="24"/>
  <c r="T342" i="24"/>
  <c r="T356" i="24"/>
  <c r="AB356" i="24"/>
  <c r="T364" i="24"/>
  <c r="P364" i="24"/>
  <c r="T375" i="24"/>
  <c r="H375" i="24"/>
  <c r="H375" i="88" s="1"/>
  <c r="T383" i="24"/>
  <c r="X383" i="24"/>
  <c r="X394" i="24"/>
  <c r="P394" i="24"/>
  <c r="P409" i="24"/>
  <c r="T409" i="24"/>
  <c r="T423" i="24"/>
  <c r="AB423" i="24"/>
  <c r="L440" i="24"/>
  <c r="AB440" i="24"/>
  <c r="AB448" i="24"/>
  <c r="X448" i="24"/>
  <c r="X456" i="24"/>
  <c r="AB456" i="24"/>
  <c r="AB487" i="24"/>
  <c r="L487" i="24"/>
  <c r="P499" i="24"/>
  <c r="AB499" i="24"/>
  <c r="H507" i="24"/>
  <c r="H507" i="88" s="1"/>
  <c r="X507" i="24"/>
  <c r="H523" i="24"/>
  <c r="H523" i="88" s="1"/>
  <c r="AB523" i="24"/>
  <c r="AB539" i="24"/>
  <c r="L539" i="24"/>
  <c r="P547" i="24"/>
  <c r="L547" i="24"/>
  <c r="X558" i="24"/>
  <c r="H558" i="24"/>
  <c r="H558" i="88" s="1"/>
  <c r="X566" i="24"/>
  <c r="L566" i="24"/>
  <c r="T574" i="24"/>
  <c r="X574" i="24"/>
  <c r="H625" i="24"/>
  <c r="H625" i="88" s="1"/>
  <c r="L625" i="24"/>
  <c r="H636" i="24"/>
  <c r="H636" i="88" s="1"/>
  <c r="T636" i="24"/>
  <c r="T647" i="24"/>
  <c r="P647" i="24"/>
  <c r="X745" i="24"/>
  <c r="H745" i="24"/>
  <c r="H745" i="88" s="1"/>
  <c r="T756" i="24"/>
  <c r="X756" i="24"/>
  <c r="L802" i="24"/>
  <c r="P802" i="24"/>
  <c r="H842" i="24"/>
  <c r="H842" i="88" s="1"/>
  <c r="X842" i="24"/>
  <c r="L78" i="89"/>
  <c r="T196" i="89"/>
  <c r="H212" i="89"/>
  <c r="L212" i="88" s="1"/>
  <c r="P239" i="89"/>
  <c r="H261" i="89"/>
  <c r="L261" i="88" s="1"/>
  <c r="L8" i="26"/>
  <c r="J8" i="26"/>
  <c r="F8" i="26"/>
  <c r="N8" i="26"/>
  <c r="H8" i="26"/>
  <c r="L31" i="93"/>
  <c r="H27" i="93"/>
  <c r="T11" i="93"/>
  <c r="H13" i="93"/>
  <c r="X13" i="93"/>
  <c r="L17" i="93"/>
  <c r="AB17" i="93"/>
  <c r="T21" i="93"/>
  <c r="H23" i="93"/>
  <c r="X23" i="93"/>
  <c r="L25" i="93"/>
  <c r="AB25" i="93"/>
  <c r="T31" i="93"/>
  <c r="H33" i="93"/>
  <c r="X33" i="93"/>
  <c r="X37" i="93" s="1"/>
  <c r="I14" i="97" s="1"/>
  <c r="H11" i="93"/>
  <c r="L11" i="92" s="1"/>
  <c r="L13" i="93"/>
  <c r="AB13" i="93"/>
  <c r="P17" i="93"/>
  <c r="H21" i="93"/>
  <c r="L23" i="93"/>
  <c r="AB23" i="93"/>
  <c r="P25" i="93"/>
  <c r="H31" i="93"/>
  <c r="L33" i="93"/>
  <c r="AB33" i="93"/>
  <c r="L37" i="93"/>
  <c r="F14" i="97" s="1"/>
  <c r="T17" i="93"/>
  <c r="T25" i="93"/>
  <c r="H17" i="93"/>
  <c r="H25" i="93"/>
  <c r="P17" i="65"/>
  <c r="L25" i="65"/>
  <c r="AB25" i="65"/>
  <c r="X25" i="65"/>
  <c r="T17" i="65"/>
  <c r="P25" i="65"/>
  <c r="H25" i="65"/>
  <c r="H17" i="65"/>
  <c r="H21" i="65"/>
  <c r="X21" i="65"/>
  <c r="P23" i="65"/>
  <c r="L31" i="65"/>
  <c r="AB31" i="65"/>
  <c r="P13" i="65"/>
  <c r="L21" i="65"/>
  <c r="T23" i="65"/>
  <c r="H23" i="65"/>
  <c r="T19" i="65"/>
  <c r="T27" i="65"/>
  <c r="H27" i="65"/>
  <c r="X27" i="65"/>
  <c r="L19" i="65"/>
  <c r="L27" i="65"/>
  <c r="H13" i="65"/>
  <c r="H13" i="92" s="1"/>
  <c r="X13" i="65"/>
  <c r="L13" i="65"/>
  <c r="AB13" i="65"/>
  <c r="L744" i="91"/>
  <c r="T744" i="91"/>
  <c r="AB744" i="91"/>
  <c r="T13" i="91"/>
  <c r="AB34" i="91"/>
  <c r="T42" i="91"/>
  <c r="P70" i="91"/>
  <c r="P78" i="91"/>
  <c r="P86" i="91"/>
  <c r="T104" i="91"/>
  <c r="P114" i="91"/>
  <c r="H140" i="91"/>
  <c r="H174" i="91"/>
  <c r="X204" i="91"/>
  <c r="P212" i="91"/>
  <c r="P688" i="91"/>
  <c r="L122" i="91"/>
  <c r="X122" i="91"/>
  <c r="T122" i="91"/>
  <c r="X130" i="91"/>
  <c r="T130" i="91"/>
  <c r="L130" i="91"/>
  <c r="T148" i="91"/>
  <c r="P148" i="91"/>
  <c r="L166" i="91"/>
  <c r="X166" i="91"/>
  <c r="T166" i="91"/>
  <c r="X182" i="91"/>
  <c r="T182" i="91"/>
  <c r="L182" i="91"/>
  <c r="P194" i="91"/>
  <c r="AB194" i="91"/>
  <c r="H194" i="91"/>
  <c r="X222" i="91"/>
  <c r="T222" i="91"/>
  <c r="L222" i="91"/>
  <c r="P342" i="91"/>
  <c r="L342" i="91"/>
  <c r="X342" i="91"/>
  <c r="T342" i="91"/>
  <c r="AB362" i="91"/>
  <c r="H362" i="91"/>
  <c r="X362" i="91"/>
  <c r="T362" i="91"/>
  <c r="L362" i="91"/>
  <c r="AB394" i="91"/>
  <c r="H394" i="91"/>
  <c r="X394" i="91"/>
  <c r="T394" i="91"/>
  <c r="L394" i="91"/>
  <c r="X450" i="91"/>
  <c r="T450" i="91"/>
  <c r="P450" i="91"/>
  <c r="AB450" i="91"/>
  <c r="H450" i="91"/>
  <c r="AB468" i="91"/>
  <c r="H468" i="91"/>
  <c r="X468" i="91"/>
  <c r="T468" i="91"/>
  <c r="L468" i="91"/>
  <c r="L484" i="91"/>
  <c r="AB484" i="91"/>
  <c r="H484" i="91"/>
  <c r="P484" i="91"/>
  <c r="P500" i="91"/>
  <c r="L500" i="91"/>
  <c r="X500" i="91"/>
  <c r="T500" i="91"/>
  <c r="AB518" i="91"/>
  <c r="H518" i="91"/>
  <c r="X518" i="91"/>
  <c r="T518" i="91"/>
  <c r="L518" i="91"/>
  <c r="X536" i="91"/>
  <c r="T536" i="91"/>
  <c r="P536" i="91"/>
  <c r="AB536" i="91"/>
  <c r="H536" i="91"/>
  <c r="P554" i="91"/>
  <c r="L554" i="91"/>
  <c r="X554" i="91"/>
  <c r="T554" i="91"/>
  <c r="AB564" i="91"/>
  <c r="H564" i="91"/>
  <c r="X564" i="91"/>
  <c r="T564" i="91"/>
  <c r="L564" i="91"/>
  <c r="X574" i="91"/>
  <c r="T574" i="91"/>
  <c r="P574" i="91"/>
  <c r="AB574" i="91"/>
  <c r="H574" i="91"/>
  <c r="L590" i="91"/>
  <c r="AB590" i="91"/>
  <c r="H590" i="91"/>
  <c r="P590" i="91"/>
  <c r="X622" i="91"/>
  <c r="T622" i="91"/>
  <c r="P622" i="91"/>
  <c r="AB622" i="91"/>
  <c r="H622" i="91"/>
  <c r="T754" i="91"/>
  <c r="L754" i="91"/>
  <c r="T34" i="91"/>
  <c r="H70" i="91"/>
  <c r="AB70" i="91"/>
  <c r="H78" i="91"/>
  <c r="AB78" i="91"/>
  <c r="H86" i="91"/>
  <c r="AB86" i="91"/>
  <c r="H96" i="91"/>
  <c r="H104" i="91"/>
  <c r="H114" i="91"/>
  <c r="AB114" i="91"/>
  <c r="P122" i="91"/>
  <c r="AB130" i="91"/>
  <c r="H148" i="91"/>
  <c r="T156" i="91"/>
  <c r="L194" i="91"/>
  <c r="T442" i="91"/>
  <c r="X484" i="91"/>
  <c r="AB554" i="91"/>
  <c r="L174" i="91"/>
  <c r="X174" i="91"/>
  <c r="T174" i="91"/>
  <c r="P240" i="91"/>
  <c r="X240" i="91"/>
  <c r="AB250" i="91"/>
  <c r="H250" i="91"/>
  <c r="X250" i="91"/>
  <c r="T250" i="91"/>
  <c r="L250" i="91"/>
  <c r="P268" i="91"/>
  <c r="X268" i="91"/>
  <c r="AB278" i="91"/>
  <c r="H278" i="91"/>
  <c r="X278" i="91"/>
  <c r="T278" i="91"/>
  <c r="L278" i="91"/>
  <c r="X286" i="91"/>
  <c r="T286" i="91"/>
  <c r="P286" i="91"/>
  <c r="AB286" i="91"/>
  <c r="H286" i="91"/>
  <c r="P294" i="91"/>
  <c r="L294" i="91"/>
  <c r="X294" i="91"/>
  <c r="T294" i="91"/>
  <c r="P308" i="91"/>
  <c r="X308" i="91"/>
  <c r="X316" i="91"/>
  <c r="P316" i="91"/>
  <c r="X334" i="91"/>
  <c r="T334" i="91"/>
  <c r="P334" i="91"/>
  <c r="AB334" i="91"/>
  <c r="H334" i="91"/>
  <c r="L350" i="91"/>
  <c r="AB350" i="91"/>
  <c r="H350" i="91"/>
  <c r="P350" i="91"/>
  <c r="X370" i="91"/>
  <c r="T370" i="91"/>
  <c r="P370" i="91"/>
  <c r="AB370" i="91"/>
  <c r="H370" i="91"/>
  <c r="P378" i="91"/>
  <c r="L378" i="91"/>
  <c r="X378" i="91"/>
  <c r="T378" i="91"/>
  <c r="L386" i="91"/>
  <c r="AB386" i="91"/>
  <c r="H386" i="91"/>
  <c r="P386" i="91"/>
  <c r="X402" i="91"/>
  <c r="T402" i="91"/>
  <c r="P402" i="91"/>
  <c r="AB402" i="91"/>
  <c r="H402" i="91"/>
  <c r="T410" i="91"/>
  <c r="H410" i="91"/>
  <c r="T426" i="91"/>
  <c r="H426" i="91"/>
  <c r="X434" i="91"/>
  <c r="T434" i="91"/>
  <c r="X460" i="91"/>
  <c r="T460" i="91"/>
  <c r="P460" i="91"/>
  <c r="AB460" i="91"/>
  <c r="H460" i="91"/>
  <c r="AB476" i="91"/>
  <c r="H476" i="91"/>
  <c r="X476" i="91"/>
  <c r="T476" i="91"/>
  <c r="L476" i="91"/>
  <c r="L492" i="91"/>
  <c r="AB492" i="91"/>
  <c r="H492" i="91"/>
  <c r="P492" i="91"/>
  <c r="X508" i="91"/>
  <c r="T508" i="91"/>
  <c r="P508" i="91"/>
  <c r="AB508" i="91"/>
  <c r="H508" i="91"/>
  <c r="P526" i="91"/>
  <c r="L526" i="91"/>
  <c r="X526" i="91"/>
  <c r="T526" i="91"/>
  <c r="L544" i="91"/>
  <c r="AB544" i="91"/>
  <c r="H544" i="91"/>
  <c r="P544" i="91"/>
  <c r="P582" i="91"/>
  <c r="L582" i="91"/>
  <c r="X582" i="91"/>
  <c r="T582" i="91"/>
  <c r="X598" i="91"/>
  <c r="T598" i="91"/>
  <c r="P598" i="91"/>
  <c r="AB598" i="91"/>
  <c r="H598" i="91"/>
  <c r="L606" i="91"/>
  <c r="AB606" i="91"/>
  <c r="H606" i="91"/>
  <c r="P606" i="91"/>
  <c r="AB614" i="91"/>
  <c r="H614" i="91"/>
  <c r="X614" i="91"/>
  <c r="T614" i="91"/>
  <c r="L614" i="91"/>
  <c r="L630" i="91"/>
  <c r="AB630" i="91"/>
  <c r="H630" i="91"/>
  <c r="P630" i="91"/>
  <c r="X638" i="91"/>
  <c r="T638" i="91"/>
  <c r="P638" i="91"/>
  <c r="AB638" i="91"/>
  <c r="H638" i="91"/>
  <c r="P646" i="91"/>
  <c r="L646" i="91"/>
  <c r="AB646" i="91"/>
  <c r="X646" i="91"/>
  <c r="P672" i="91"/>
  <c r="T672" i="91"/>
  <c r="T706" i="91"/>
  <c r="L706" i="91"/>
  <c r="AB706" i="91"/>
  <c r="L714" i="91"/>
  <c r="T714" i="91"/>
  <c r="AB714" i="91"/>
  <c r="L724" i="91"/>
  <c r="T724" i="91"/>
  <c r="AB724" i="91"/>
  <c r="AB732" i="91"/>
  <c r="T732" i="91"/>
  <c r="AB766" i="91"/>
  <c r="L766" i="91"/>
  <c r="AB122" i="91"/>
  <c r="H166" i="91"/>
  <c r="H182" i="91"/>
  <c r="X194" i="91"/>
  <c r="H222" i="91"/>
  <c r="X232" i="91"/>
  <c r="X260" i="91"/>
  <c r="L334" i="91"/>
  <c r="H342" i="91"/>
  <c r="X386" i="91"/>
  <c r="P394" i="91"/>
  <c r="L402" i="91"/>
  <c r="P410" i="91"/>
  <c r="L450" i="91"/>
  <c r="P476" i="91"/>
  <c r="L508" i="91"/>
  <c r="AB526" i="91"/>
  <c r="X544" i="91"/>
  <c r="P564" i="91"/>
  <c r="L574" i="91"/>
  <c r="H582" i="91"/>
  <c r="T606" i="91"/>
  <c r="L638" i="91"/>
  <c r="H646" i="91"/>
  <c r="P654" i="91"/>
  <c r="AB754" i="91"/>
  <c r="T766" i="91"/>
  <c r="H13" i="91"/>
  <c r="X13" i="91"/>
  <c r="H20" i="91"/>
  <c r="L20" i="90" s="1"/>
  <c r="X20" i="91"/>
  <c r="L22" i="91"/>
  <c r="AB22" i="91"/>
  <c r="P24" i="91"/>
  <c r="H28" i="91"/>
  <c r="X28" i="91"/>
  <c r="L30" i="91"/>
  <c r="AB30" i="91"/>
  <c r="H34" i="91"/>
  <c r="X34" i="91"/>
  <c r="L36" i="91"/>
  <c r="AB36" i="91"/>
  <c r="P38" i="91"/>
  <c r="H42" i="91"/>
  <c r="X42" i="91"/>
  <c r="H46" i="91"/>
  <c r="H52" i="91"/>
  <c r="X54" i="91"/>
  <c r="X58" i="91"/>
  <c r="H58" i="91"/>
  <c r="AB58" i="91"/>
  <c r="L62" i="91"/>
  <c r="L72" i="91"/>
  <c r="AB74" i="91"/>
  <c r="L74" i="91"/>
  <c r="X74" i="91"/>
  <c r="T76" i="91"/>
  <c r="H84" i="91"/>
  <c r="AB84" i="91"/>
  <c r="T90" i="91"/>
  <c r="H98" i="91"/>
  <c r="AB98" i="91"/>
  <c r="L102" i="91"/>
  <c r="AB104" i="91"/>
  <c r="L104" i="91"/>
  <c r="X104" i="91"/>
  <c r="T106" i="91"/>
  <c r="L112" i="91"/>
  <c r="H118" i="91"/>
  <c r="X120" i="91"/>
  <c r="X124" i="91"/>
  <c r="H124" i="91"/>
  <c r="AB124" i="91"/>
  <c r="L128" i="91"/>
  <c r="L138" i="91"/>
  <c r="AB140" i="91"/>
  <c r="L140" i="91"/>
  <c r="X140" i="91"/>
  <c r="T142" i="91"/>
  <c r="H150" i="91"/>
  <c r="AB150" i="91"/>
  <c r="L154" i="91"/>
  <c r="AB156" i="91"/>
  <c r="L156" i="91"/>
  <c r="X156" i="91"/>
  <c r="T158" i="91"/>
  <c r="L164" i="91"/>
  <c r="H170" i="91"/>
  <c r="X172" i="91"/>
  <c r="X178" i="91"/>
  <c r="H178" i="91"/>
  <c r="AB178" i="91"/>
  <c r="L178" i="91"/>
  <c r="H180" i="91"/>
  <c r="AB192" i="91"/>
  <c r="L192" i="91"/>
  <c r="P192" i="91"/>
  <c r="AB200" i="91"/>
  <c r="L200" i="91"/>
  <c r="X200" i="91"/>
  <c r="H200" i="91"/>
  <c r="P200" i="91"/>
  <c r="AB214" i="91"/>
  <c r="L214" i="91"/>
  <c r="X214" i="91"/>
  <c r="H214" i="91"/>
  <c r="P214" i="91"/>
  <c r="AB228" i="91"/>
  <c r="L228" i="91"/>
  <c r="X228" i="91"/>
  <c r="H228" i="91"/>
  <c r="P228" i="91"/>
  <c r="AB242" i="91"/>
  <c r="L242" i="91"/>
  <c r="X242" i="91"/>
  <c r="H242" i="91"/>
  <c r="P242" i="91"/>
  <c r="AB256" i="91"/>
  <c r="L256" i="91"/>
  <c r="X256" i="91"/>
  <c r="H256" i="91"/>
  <c r="P256" i="91"/>
  <c r="AB270" i="91"/>
  <c r="L270" i="91"/>
  <c r="X270" i="91"/>
  <c r="H270" i="91"/>
  <c r="P270" i="91"/>
  <c r="AB284" i="91"/>
  <c r="L284" i="91"/>
  <c r="X284" i="91"/>
  <c r="H284" i="91"/>
  <c r="P284" i="91"/>
  <c r="AB310" i="91"/>
  <c r="L310" i="91"/>
  <c r="X310" i="91"/>
  <c r="H310" i="91"/>
  <c r="P310" i="91"/>
  <c r="AB332" i="91"/>
  <c r="L332" i="91"/>
  <c r="X332" i="91"/>
  <c r="H332" i="91"/>
  <c r="P332" i="91"/>
  <c r="AB348" i="91"/>
  <c r="L348" i="91"/>
  <c r="X348" i="91"/>
  <c r="H348" i="91"/>
  <c r="P348" i="91"/>
  <c r="AB368" i="91"/>
  <c r="L368" i="91"/>
  <c r="X368" i="91"/>
  <c r="H368" i="91"/>
  <c r="P368" i="91"/>
  <c r="AB384" i="91"/>
  <c r="L384" i="91"/>
  <c r="X384" i="91"/>
  <c r="H384" i="91"/>
  <c r="P384" i="91"/>
  <c r="AB400" i="91"/>
  <c r="L400" i="91"/>
  <c r="X400" i="91"/>
  <c r="H400" i="91"/>
  <c r="P400" i="91"/>
  <c r="T24" i="91"/>
  <c r="T38" i="91"/>
  <c r="AB60" i="91"/>
  <c r="L60" i="91"/>
  <c r="X60" i="91"/>
  <c r="X76" i="91"/>
  <c r="X80" i="91"/>
  <c r="H80" i="91"/>
  <c r="AB80" i="91"/>
  <c r="X90" i="91"/>
  <c r="X94" i="91"/>
  <c r="H94" i="91"/>
  <c r="AB94" i="91"/>
  <c r="X106" i="91"/>
  <c r="AB110" i="91"/>
  <c r="L110" i="91"/>
  <c r="X110" i="91"/>
  <c r="AB126" i="91"/>
  <c r="L126" i="91"/>
  <c r="X126" i="91"/>
  <c r="X142" i="91"/>
  <c r="X146" i="91"/>
  <c r="H146" i="91"/>
  <c r="AB146" i="91"/>
  <c r="X158" i="91"/>
  <c r="AB162" i="91"/>
  <c r="L162" i="91"/>
  <c r="X162" i="91"/>
  <c r="X190" i="91"/>
  <c r="H190" i="91"/>
  <c r="AB190" i="91"/>
  <c r="L190" i="91"/>
  <c r="P13" i="91"/>
  <c r="P20" i="91"/>
  <c r="H24" i="91"/>
  <c r="L24" i="90" s="1"/>
  <c r="X24" i="91"/>
  <c r="P28" i="91"/>
  <c r="P34" i="91"/>
  <c r="H38" i="91"/>
  <c r="X38" i="91"/>
  <c r="P42" i="91"/>
  <c r="X44" i="91"/>
  <c r="H44" i="91"/>
  <c r="AB44" i="91"/>
  <c r="X50" i="91"/>
  <c r="H50" i="91"/>
  <c r="AB50" i="91"/>
  <c r="H60" i="91"/>
  <c r="X62" i="91"/>
  <c r="X66" i="91"/>
  <c r="H66" i="91"/>
  <c r="AB66" i="91"/>
  <c r="H76" i="91"/>
  <c r="AB76" i="91"/>
  <c r="L80" i="91"/>
  <c r="AB82" i="91"/>
  <c r="L82" i="91"/>
  <c r="X82" i="91"/>
  <c r="T84" i="91"/>
  <c r="H90" i="91"/>
  <c r="AB90" i="91"/>
  <c r="L94" i="91"/>
  <c r="AB96" i="91"/>
  <c r="L96" i="91"/>
  <c r="X96" i="91"/>
  <c r="T98" i="91"/>
  <c r="H106" i="91"/>
  <c r="AB106" i="91"/>
  <c r="H110" i="91"/>
  <c r="X112" i="91"/>
  <c r="X116" i="91"/>
  <c r="H116" i="91"/>
  <c r="AB116" i="91"/>
  <c r="H126" i="91"/>
  <c r="X128" i="91"/>
  <c r="X132" i="91"/>
  <c r="H132" i="91"/>
  <c r="AB132" i="91"/>
  <c r="H142" i="91"/>
  <c r="AB142" i="91"/>
  <c r="L146" i="91"/>
  <c r="AB148" i="91"/>
  <c r="L148" i="91"/>
  <c r="X148" i="91"/>
  <c r="T150" i="91"/>
  <c r="H158" i="91"/>
  <c r="AB158" i="91"/>
  <c r="H162" i="91"/>
  <c r="X164" i="91"/>
  <c r="X168" i="91"/>
  <c r="H168" i="91"/>
  <c r="AB168" i="91"/>
  <c r="P190" i="91"/>
  <c r="X198" i="91"/>
  <c r="H198" i="91"/>
  <c r="T198" i="91"/>
  <c r="AB198" i="91"/>
  <c r="L198" i="91"/>
  <c r="AB206" i="91"/>
  <c r="L206" i="91"/>
  <c r="X206" i="91"/>
  <c r="H206" i="91"/>
  <c r="P206" i="91"/>
  <c r="AB220" i="91"/>
  <c r="L220" i="91"/>
  <c r="X220" i="91"/>
  <c r="H220" i="91"/>
  <c r="P220" i="91"/>
  <c r="AB234" i="91"/>
  <c r="L234" i="91"/>
  <c r="X234" i="91"/>
  <c r="H234" i="91"/>
  <c r="P234" i="91"/>
  <c r="AB248" i="91"/>
  <c r="L248" i="91"/>
  <c r="X248" i="91"/>
  <c r="H248" i="91"/>
  <c r="P248" i="91"/>
  <c r="AB262" i="91"/>
  <c r="L262" i="91"/>
  <c r="X262" i="91"/>
  <c r="H262" i="91"/>
  <c r="P262" i="91"/>
  <c r="AB276" i="91"/>
  <c r="L276" i="91"/>
  <c r="X276" i="91"/>
  <c r="H276" i="91"/>
  <c r="P276" i="91"/>
  <c r="AB292" i="91"/>
  <c r="L292" i="91"/>
  <c r="X292" i="91"/>
  <c r="H292" i="91"/>
  <c r="P292" i="91"/>
  <c r="AB318" i="91"/>
  <c r="L318" i="91"/>
  <c r="X318" i="91"/>
  <c r="H318" i="91"/>
  <c r="P318" i="91"/>
  <c r="AB340" i="91"/>
  <c r="L340" i="91"/>
  <c r="X340" i="91"/>
  <c r="H340" i="91"/>
  <c r="P340" i="91"/>
  <c r="AB360" i="91"/>
  <c r="L360" i="91"/>
  <c r="X360" i="91"/>
  <c r="H360" i="91"/>
  <c r="P360" i="91"/>
  <c r="AB376" i="91"/>
  <c r="L376" i="91"/>
  <c r="X376" i="91"/>
  <c r="H376" i="91"/>
  <c r="P376" i="91"/>
  <c r="AB392" i="91"/>
  <c r="L392" i="91"/>
  <c r="X392" i="91"/>
  <c r="H392" i="91"/>
  <c r="P392" i="91"/>
  <c r="X408" i="91"/>
  <c r="L408" i="91"/>
  <c r="AB408" i="91"/>
  <c r="H408" i="91"/>
  <c r="P408" i="91"/>
  <c r="AB418" i="91"/>
  <c r="L418" i="91"/>
  <c r="P418" i="91"/>
  <c r="H418" i="91"/>
  <c r="T418" i="91"/>
  <c r="L24" i="91"/>
  <c r="L38" i="91"/>
  <c r="AB46" i="91"/>
  <c r="L46" i="91"/>
  <c r="X46" i="91"/>
  <c r="AB52" i="91"/>
  <c r="L52" i="91"/>
  <c r="X52" i="91"/>
  <c r="P60" i="91"/>
  <c r="X72" i="91"/>
  <c r="H72" i="91"/>
  <c r="AB72" i="91"/>
  <c r="L76" i="91"/>
  <c r="P80" i="91"/>
  <c r="X84" i="91"/>
  <c r="L90" i="91"/>
  <c r="P94" i="91"/>
  <c r="X98" i="91"/>
  <c r="X102" i="91"/>
  <c r="H102" i="91"/>
  <c r="AB102" i="91"/>
  <c r="L106" i="91"/>
  <c r="P110" i="91"/>
  <c r="AB118" i="91"/>
  <c r="L118" i="91"/>
  <c r="X118" i="91"/>
  <c r="P126" i="91"/>
  <c r="X138" i="91"/>
  <c r="H138" i="91"/>
  <c r="AB138" i="91"/>
  <c r="L142" i="91"/>
  <c r="P146" i="91"/>
  <c r="X150" i="91"/>
  <c r="X154" i="91"/>
  <c r="H154" i="91"/>
  <c r="AB154" i="91"/>
  <c r="L158" i="91"/>
  <c r="P162" i="91"/>
  <c r="AB170" i="91"/>
  <c r="L170" i="91"/>
  <c r="X170" i="91"/>
  <c r="AB180" i="91"/>
  <c r="L180" i="91"/>
  <c r="P180" i="91"/>
  <c r="T190" i="91"/>
  <c r="AB522" i="91"/>
  <c r="L522" i="91"/>
  <c r="P522" i="91"/>
  <c r="H522" i="91"/>
  <c r="T522" i="91"/>
  <c r="X522" i="91"/>
  <c r="H176" i="91"/>
  <c r="X176" i="91"/>
  <c r="H184" i="91"/>
  <c r="X184" i="91"/>
  <c r="H196" i="91"/>
  <c r="X196" i="91"/>
  <c r="L204" i="91"/>
  <c r="AB204" i="91"/>
  <c r="H210" i="91"/>
  <c r="X210" i="91"/>
  <c r="L212" i="91"/>
  <c r="AB212" i="91"/>
  <c r="L218" i="91"/>
  <c r="AB218" i="91"/>
  <c r="H224" i="91"/>
  <c r="X224" i="91"/>
  <c r="L226" i="91"/>
  <c r="AB226" i="91"/>
  <c r="L232" i="91"/>
  <c r="AB232" i="91"/>
  <c r="H238" i="91"/>
  <c r="X238" i="91"/>
  <c r="L240" i="91"/>
  <c r="AB240" i="91"/>
  <c r="L246" i="91"/>
  <c r="AB246" i="91"/>
  <c r="H252" i="91"/>
  <c r="X252" i="91"/>
  <c r="L254" i="91"/>
  <c r="AB254" i="91"/>
  <c r="L260" i="91"/>
  <c r="AB260" i="91"/>
  <c r="H266" i="91"/>
  <c r="X266" i="91"/>
  <c r="L268" i="91"/>
  <c r="AB268" i="91"/>
  <c r="L274" i="91"/>
  <c r="AB274" i="91"/>
  <c r="H280" i="91"/>
  <c r="X280" i="91"/>
  <c r="L282" i="91"/>
  <c r="AB282" i="91"/>
  <c r="H288" i="91"/>
  <c r="X288" i="91"/>
  <c r="L290" i="91"/>
  <c r="AB290" i="91"/>
  <c r="H296" i="91"/>
  <c r="X296" i="91"/>
  <c r="H306" i="91"/>
  <c r="X306" i="91"/>
  <c r="L308" i="91"/>
  <c r="AB308" i="91"/>
  <c r="H314" i="91"/>
  <c r="X314" i="91"/>
  <c r="L316" i="91"/>
  <c r="AB316" i="91"/>
  <c r="H322" i="91"/>
  <c r="X322" i="91"/>
  <c r="L324" i="91"/>
  <c r="AB324" i="91"/>
  <c r="H328" i="91"/>
  <c r="X328" i="91"/>
  <c r="L330" i="91"/>
  <c r="AB330" i="91"/>
  <c r="H336" i="91"/>
  <c r="X336" i="91"/>
  <c r="L338" i="91"/>
  <c r="AB338" i="91"/>
  <c r="H344" i="91"/>
  <c r="X344" i="91"/>
  <c r="L346" i="91"/>
  <c r="AB346" i="91"/>
  <c r="H352" i="91"/>
  <c r="X352" i="91"/>
  <c r="L354" i="91"/>
  <c r="AB354" i="91"/>
  <c r="H364" i="91"/>
  <c r="X364" i="91"/>
  <c r="L366" i="91"/>
  <c r="AB366" i="91"/>
  <c r="H372" i="91"/>
  <c r="X372" i="91"/>
  <c r="L374" i="91"/>
  <c r="AB374" i="91"/>
  <c r="H380" i="91"/>
  <c r="X380" i="91"/>
  <c r="L382" i="91"/>
  <c r="AB382" i="91"/>
  <c r="H388" i="91"/>
  <c r="X388" i="91"/>
  <c r="L390" i="91"/>
  <c r="AB390" i="91"/>
  <c r="H396" i="91"/>
  <c r="X396" i="91"/>
  <c r="L398" i="91"/>
  <c r="AB398" i="91"/>
  <c r="H404" i="91"/>
  <c r="X404" i="91"/>
  <c r="L406" i="91"/>
  <c r="AB406" i="91"/>
  <c r="X412" i="91"/>
  <c r="X416" i="91"/>
  <c r="H416" i="91"/>
  <c r="AB416" i="91"/>
  <c r="L420" i="91"/>
  <c r="X428" i="91"/>
  <c r="X432" i="91"/>
  <c r="H432" i="91"/>
  <c r="AB432" i="91"/>
  <c r="AB434" i="91"/>
  <c r="L434" i="91"/>
  <c r="P434" i="91"/>
  <c r="AB454" i="91"/>
  <c r="L454" i="91"/>
  <c r="P454" i="91"/>
  <c r="T454" i="91"/>
  <c r="X462" i="91"/>
  <c r="H462" i="91"/>
  <c r="L462" i="91"/>
  <c r="P462" i="91"/>
  <c r="AB472" i="91"/>
  <c r="L472" i="91"/>
  <c r="P472" i="91"/>
  <c r="T472" i="91"/>
  <c r="X478" i="91"/>
  <c r="H478" i="91"/>
  <c r="L478" i="91"/>
  <c r="P478" i="91"/>
  <c r="AB488" i="91"/>
  <c r="L488" i="91"/>
  <c r="P488" i="91"/>
  <c r="T488" i="91"/>
  <c r="X494" i="91"/>
  <c r="H494" i="91"/>
  <c r="L494" i="91"/>
  <c r="P494" i="91"/>
  <c r="AB504" i="91"/>
  <c r="L504" i="91"/>
  <c r="P504" i="91"/>
  <c r="H504" i="91"/>
  <c r="T504" i="91"/>
  <c r="AB620" i="91"/>
  <c r="L620" i="91"/>
  <c r="X620" i="91"/>
  <c r="H620" i="91"/>
  <c r="P620" i="91"/>
  <c r="T620" i="91"/>
  <c r="P676" i="91"/>
  <c r="L676" i="91"/>
  <c r="AB676" i="91"/>
  <c r="H676" i="91"/>
  <c r="T676" i="91"/>
  <c r="X676" i="91"/>
  <c r="T204" i="91"/>
  <c r="T212" i="91"/>
  <c r="T218" i="91"/>
  <c r="T226" i="91"/>
  <c r="T232" i="91"/>
  <c r="T240" i="91"/>
  <c r="T246" i="91"/>
  <c r="T254" i="91"/>
  <c r="T260" i="91"/>
  <c r="T268" i="91"/>
  <c r="T274" i="91"/>
  <c r="T282" i="91"/>
  <c r="T290" i="91"/>
  <c r="T308" i="91"/>
  <c r="T316" i="91"/>
  <c r="T324" i="91"/>
  <c r="T330" i="91"/>
  <c r="T338" i="91"/>
  <c r="T346" i="91"/>
  <c r="T354" i="91"/>
  <c r="T366" i="91"/>
  <c r="T374" i="91"/>
  <c r="T382" i="91"/>
  <c r="T390" i="91"/>
  <c r="T398" i="91"/>
  <c r="T406" i="91"/>
  <c r="X420" i="91"/>
  <c r="X424" i="91"/>
  <c r="H424" i="91"/>
  <c r="AB424" i="91"/>
  <c r="AB442" i="91"/>
  <c r="L442" i="91"/>
  <c r="P442" i="91"/>
  <c r="AB540" i="91"/>
  <c r="L540" i="91"/>
  <c r="P540" i="91"/>
  <c r="H540" i="91"/>
  <c r="T540" i="91"/>
  <c r="AB588" i="91"/>
  <c r="L588" i="91"/>
  <c r="X588" i="91"/>
  <c r="H588" i="91"/>
  <c r="P588" i="91"/>
  <c r="T588" i="91"/>
  <c r="AB748" i="91"/>
  <c r="L748" i="91"/>
  <c r="X748" i="91"/>
  <c r="H748" i="91"/>
  <c r="P748" i="91"/>
  <c r="T748" i="91"/>
  <c r="H204" i="91"/>
  <c r="H212" i="91"/>
  <c r="H218" i="91"/>
  <c r="H226" i="91"/>
  <c r="H232" i="91"/>
  <c r="H240" i="91"/>
  <c r="H246" i="91"/>
  <c r="H254" i="91"/>
  <c r="H260" i="91"/>
  <c r="H268" i="91"/>
  <c r="H274" i="91"/>
  <c r="H282" i="91"/>
  <c r="H290" i="91"/>
  <c r="H308" i="91"/>
  <c r="H316" i="91"/>
  <c r="H324" i="91"/>
  <c r="H330" i="91"/>
  <c r="H338" i="91"/>
  <c r="H346" i="91"/>
  <c r="H354" i="91"/>
  <c r="H366" i="91"/>
  <c r="H374" i="91"/>
  <c r="H382" i="91"/>
  <c r="H390" i="91"/>
  <c r="H398" i="91"/>
  <c r="H406" i="91"/>
  <c r="AB410" i="91"/>
  <c r="L410" i="91"/>
  <c r="X410" i="91"/>
  <c r="H420" i="91"/>
  <c r="AB420" i="91"/>
  <c r="L424" i="91"/>
  <c r="AB426" i="91"/>
  <c r="L426" i="91"/>
  <c r="X426" i="91"/>
  <c r="X440" i="91"/>
  <c r="H440" i="91"/>
  <c r="AB440" i="91"/>
  <c r="L440" i="91"/>
  <c r="H442" i="91"/>
  <c r="P458" i="91"/>
  <c r="AB458" i="91"/>
  <c r="H458" i="91"/>
  <c r="L458" i="91"/>
  <c r="P474" i="91"/>
  <c r="AB474" i="91"/>
  <c r="H474" i="91"/>
  <c r="L474" i="91"/>
  <c r="P490" i="91"/>
  <c r="AB490" i="91"/>
  <c r="H490" i="91"/>
  <c r="L490" i="91"/>
  <c r="X540" i="91"/>
  <c r="X680" i="91"/>
  <c r="H680" i="91"/>
  <c r="P680" i="91"/>
  <c r="L680" i="91"/>
  <c r="T680" i="91"/>
  <c r="AB680" i="91"/>
  <c r="T436" i="91"/>
  <c r="T444" i="91"/>
  <c r="X448" i="91"/>
  <c r="X452" i="91"/>
  <c r="H452" i="91"/>
  <c r="AB452" i="91"/>
  <c r="X466" i="91"/>
  <c r="X470" i="91"/>
  <c r="H470" i="91"/>
  <c r="AB470" i="91"/>
  <c r="X482" i="91"/>
  <c r="X486" i="91"/>
  <c r="H486" i="91"/>
  <c r="AB486" i="91"/>
  <c r="X498" i="91"/>
  <c r="X502" i="91"/>
  <c r="H502" i="91"/>
  <c r="AB502" i="91"/>
  <c r="L506" i="91"/>
  <c r="X516" i="91"/>
  <c r="X520" i="91"/>
  <c r="H520" i="91"/>
  <c r="AB520" i="91"/>
  <c r="L524" i="91"/>
  <c r="X534" i="91"/>
  <c r="X538" i="91"/>
  <c r="H538" i="91"/>
  <c r="AB538" i="91"/>
  <c r="L542" i="91"/>
  <c r="X550" i="91"/>
  <c r="P556" i="91"/>
  <c r="X556" i="91"/>
  <c r="H556" i="91"/>
  <c r="X560" i="91"/>
  <c r="H560" i="91"/>
  <c r="P560" i="91"/>
  <c r="AB596" i="91"/>
  <c r="L596" i="91"/>
  <c r="X596" i="91"/>
  <c r="H596" i="91"/>
  <c r="P596" i="91"/>
  <c r="AB628" i="91"/>
  <c r="L628" i="91"/>
  <c r="X628" i="91"/>
  <c r="H628" i="91"/>
  <c r="P628" i="91"/>
  <c r="P694" i="91"/>
  <c r="L694" i="91"/>
  <c r="AB694" i="91"/>
  <c r="H694" i="91"/>
  <c r="T694" i="91"/>
  <c r="X698" i="91"/>
  <c r="H698" i="91"/>
  <c r="P698" i="91"/>
  <c r="L698" i="91"/>
  <c r="T698" i="91"/>
  <c r="X506" i="91"/>
  <c r="X510" i="91"/>
  <c r="H510" i="91"/>
  <c r="AB510" i="91"/>
  <c r="X524" i="91"/>
  <c r="X528" i="91"/>
  <c r="H528" i="91"/>
  <c r="AB528" i="91"/>
  <c r="X542" i="91"/>
  <c r="X546" i="91"/>
  <c r="H546" i="91"/>
  <c r="AB546" i="91"/>
  <c r="P566" i="91"/>
  <c r="X566" i="91"/>
  <c r="H566" i="91"/>
  <c r="AB570" i="91"/>
  <c r="X570" i="91"/>
  <c r="H570" i="91"/>
  <c r="P570" i="91"/>
  <c r="AB580" i="91"/>
  <c r="L580" i="91"/>
  <c r="X580" i="91"/>
  <c r="H580" i="91"/>
  <c r="P580" i="91"/>
  <c r="AB612" i="91"/>
  <c r="L612" i="91"/>
  <c r="X612" i="91"/>
  <c r="H612" i="91"/>
  <c r="P612" i="91"/>
  <c r="AB644" i="91"/>
  <c r="L644" i="91"/>
  <c r="X644" i="91"/>
  <c r="H644" i="91"/>
  <c r="P644" i="91"/>
  <c r="P658" i="91"/>
  <c r="L658" i="91"/>
  <c r="AB658" i="91"/>
  <c r="H658" i="91"/>
  <c r="T658" i="91"/>
  <c r="X662" i="91"/>
  <c r="H662" i="91"/>
  <c r="P662" i="91"/>
  <c r="L662" i="91"/>
  <c r="T662" i="91"/>
  <c r="AB446" i="91"/>
  <c r="L446" i="91"/>
  <c r="X446" i="91"/>
  <c r="T448" i="91"/>
  <c r="T452" i="91"/>
  <c r="AB464" i="91"/>
  <c r="L464" i="91"/>
  <c r="X464" i="91"/>
  <c r="T466" i="91"/>
  <c r="T470" i="91"/>
  <c r="AB480" i="91"/>
  <c r="L480" i="91"/>
  <c r="X480" i="91"/>
  <c r="T482" i="91"/>
  <c r="T486" i="91"/>
  <c r="AB496" i="91"/>
  <c r="L496" i="91"/>
  <c r="X496" i="91"/>
  <c r="T498" i="91"/>
  <c r="T502" i="91"/>
  <c r="H506" i="91"/>
  <c r="AB506" i="91"/>
  <c r="L510" i="91"/>
  <c r="AB512" i="91"/>
  <c r="L512" i="91"/>
  <c r="X512" i="91"/>
  <c r="T516" i="91"/>
  <c r="T520" i="91"/>
  <c r="H524" i="91"/>
  <c r="AB524" i="91"/>
  <c r="L528" i="91"/>
  <c r="AB530" i="91"/>
  <c r="L530" i="91"/>
  <c r="X530" i="91"/>
  <c r="T534" i="91"/>
  <c r="T538" i="91"/>
  <c r="H542" i="91"/>
  <c r="AB542" i="91"/>
  <c r="L546" i="91"/>
  <c r="AB548" i="91"/>
  <c r="L548" i="91"/>
  <c r="X548" i="91"/>
  <c r="T550" i="91"/>
  <c r="AB556" i="91"/>
  <c r="AB560" i="91"/>
  <c r="L566" i="91"/>
  <c r="L570" i="91"/>
  <c r="T580" i="91"/>
  <c r="AB604" i="91"/>
  <c r="L604" i="91"/>
  <c r="X604" i="91"/>
  <c r="H604" i="91"/>
  <c r="P604" i="91"/>
  <c r="T612" i="91"/>
  <c r="AB636" i="91"/>
  <c r="L636" i="91"/>
  <c r="X636" i="91"/>
  <c r="H636" i="91"/>
  <c r="P636" i="91"/>
  <c r="T644" i="91"/>
  <c r="X658" i="91"/>
  <c r="AB662" i="91"/>
  <c r="L558" i="91"/>
  <c r="AB558" i="91"/>
  <c r="L568" i="91"/>
  <c r="AB568" i="91"/>
  <c r="H576" i="91"/>
  <c r="X576" i="91"/>
  <c r="L578" i="91"/>
  <c r="AB578" i="91"/>
  <c r="H584" i="91"/>
  <c r="X584" i="91"/>
  <c r="L586" i="91"/>
  <c r="AB586" i="91"/>
  <c r="H592" i="91"/>
  <c r="X592" i="91"/>
  <c r="L594" i="91"/>
  <c r="AB594" i="91"/>
  <c r="H600" i="91"/>
  <c r="X600" i="91"/>
  <c r="L602" i="91"/>
  <c r="AB602" i="91"/>
  <c r="H608" i="91"/>
  <c r="X608" i="91"/>
  <c r="L610" i="91"/>
  <c r="AB610" i="91"/>
  <c r="H616" i="91"/>
  <c r="X616" i="91"/>
  <c r="L618" i="91"/>
  <c r="AB618" i="91"/>
  <c r="H624" i="91"/>
  <c r="X624" i="91"/>
  <c r="L626" i="91"/>
  <c r="AB626" i="91"/>
  <c r="H632" i="91"/>
  <c r="X632" i="91"/>
  <c r="L634" i="91"/>
  <c r="AB634" i="91"/>
  <c r="H640" i="91"/>
  <c r="X640" i="91"/>
  <c r="L642" i="91"/>
  <c r="AB642" i="91"/>
  <c r="T646" i="91"/>
  <c r="H650" i="91"/>
  <c r="AB650" i="91"/>
  <c r="L654" i="91"/>
  <c r="AB656" i="91"/>
  <c r="L656" i="91"/>
  <c r="X656" i="91"/>
  <c r="H666" i="91"/>
  <c r="AB666" i="91"/>
  <c r="L672" i="91"/>
  <c r="AB674" i="91"/>
  <c r="L674" i="91"/>
  <c r="X674" i="91"/>
  <c r="H684" i="91"/>
  <c r="AB684" i="91"/>
  <c r="L688" i="91"/>
  <c r="AB692" i="91"/>
  <c r="L692" i="91"/>
  <c r="X692" i="91"/>
  <c r="P706" i="91"/>
  <c r="X706" i="91"/>
  <c r="H706" i="91"/>
  <c r="X710" i="91"/>
  <c r="H710" i="91"/>
  <c r="P710" i="91"/>
  <c r="AB760" i="91"/>
  <c r="L760" i="91"/>
  <c r="X760" i="91"/>
  <c r="H760" i="91"/>
  <c r="P760" i="91"/>
  <c r="P576" i="91"/>
  <c r="P584" i="91"/>
  <c r="P592" i="91"/>
  <c r="P600" i="91"/>
  <c r="P608" i="91"/>
  <c r="P616" i="91"/>
  <c r="P624" i="91"/>
  <c r="P632" i="91"/>
  <c r="P640" i="91"/>
  <c r="AB648" i="91"/>
  <c r="L648" i="91"/>
  <c r="X648" i="91"/>
  <c r="T650" i="91"/>
  <c r="AB664" i="91"/>
  <c r="L664" i="91"/>
  <c r="X664" i="91"/>
  <c r="T666" i="91"/>
  <c r="AB682" i="91"/>
  <c r="L682" i="91"/>
  <c r="X682" i="91"/>
  <c r="T684" i="91"/>
  <c r="X702" i="91"/>
  <c r="H702" i="91"/>
  <c r="P702" i="91"/>
  <c r="P714" i="91"/>
  <c r="X714" i="91"/>
  <c r="H714" i="91"/>
  <c r="X720" i="91"/>
  <c r="H720" i="91"/>
  <c r="P720" i="91"/>
  <c r="AB740" i="91"/>
  <c r="L740" i="91"/>
  <c r="X740" i="91"/>
  <c r="H740" i="91"/>
  <c r="P740" i="91"/>
  <c r="X650" i="91"/>
  <c r="X654" i="91"/>
  <c r="H654" i="91"/>
  <c r="AB654" i="91"/>
  <c r="X666" i="91"/>
  <c r="X672" i="91"/>
  <c r="H672" i="91"/>
  <c r="AB672" i="91"/>
  <c r="X684" i="91"/>
  <c r="X688" i="91"/>
  <c r="H688" i="91"/>
  <c r="AB688" i="91"/>
  <c r="AB728" i="91"/>
  <c r="L728" i="91"/>
  <c r="X728" i="91"/>
  <c r="H728" i="91"/>
  <c r="P728" i="91"/>
  <c r="AB770" i="91"/>
  <c r="L770" i="91"/>
  <c r="X770" i="91"/>
  <c r="H770" i="91"/>
  <c r="P770" i="91"/>
  <c r="L700" i="91"/>
  <c r="AB700" i="91"/>
  <c r="L708" i="91"/>
  <c r="AB708" i="91"/>
  <c r="L718" i="91"/>
  <c r="AB718" i="91"/>
  <c r="H724" i="91"/>
  <c r="X724" i="91"/>
  <c r="L726" i="91"/>
  <c r="AB726" i="91"/>
  <c r="H732" i="91"/>
  <c r="X732" i="91"/>
  <c r="L734" i="91"/>
  <c r="AB734" i="91"/>
  <c r="H744" i="91"/>
  <c r="X744" i="91"/>
  <c r="L746" i="91"/>
  <c r="AB746" i="91"/>
  <c r="H754" i="91"/>
  <c r="X754" i="91"/>
  <c r="L756" i="91"/>
  <c r="AB756" i="91"/>
  <c r="H766" i="91"/>
  <c r="X766" i="91"/>
  <c r="L768" i="91"/>
  <c r="AB768" i="91"/>
  <c r="P724" i="91"/>
  <c r="P732" i="91"/>
  <c r="P744" i="91"/>
  <c r="P754" i="91"/>
  <c r="P766" i="91"/>
  <c r="P13" i="66"/>
  <c r="H24" i="66"/>
  <c r="X24" i="66"/>
  <c r="P34" i="66"/>
  <c r="P42" i="66"/>
  <c r="H52" i="66"/>
  <c r="X52" i="66"/>
  <c r="H60" i="66"/>
  <c r="X60" i="66"/>
  <c r="P70" i="66"/>
  <c r="P78" i="66"/>
  <c r="P86" i="66"/>
  <c r="H96" i="66"/>
  <c r="X96" i="66"/>
  <c r="H104" i="66"/>
  <c r="X104" i="66"/>
  <c r="P114" i="66"/>
  <c r="P122" i="66"/>
  <c r="P130" i="66"/>
  <c r="H140" i="66"/>
  <c r="X140" i="66"/>
  <c r="H148" i="66"/>
  <c r="X148" i="66"/>
  <c r="H156" i="66"/>
  <c r="X156" i="66"/>
  <c r="P166" i="66"/>
  <c r="P174" i="66"/>
  <c r="P182" i="66"/>
  <c r="P194" i="66"/>
  <c r="H204" i="66"/>
  <c r="X204" i="66"/>
  <c r="H212" i="66"/>
  <c r="X212" i="66"/>
  <c r="P222" i="66"/>
  <c r="H232" i="66"/>
  <c r="X232" i="66"/>
  <c r="H240" i="66"/>
  <c r="X240" i="66"/>
  <c r="P250" i="66"/>
  <c r="H260" i="66"/>
  <c r="X260" i="66"/>
  <c r="H268" i="66"/>
  <c r="X268" i="66"/>
  <c r="P278" i="66"/>
  <c r="P286" i="66"/>
  <c r="P294" i="66"/>
  <c r="H308" i="66"/>
  <c r="X308" i="66"/>
  <c r="H316" i="66"/>
  <c r="X316" i="66"/>
  <c r="H324" i="66"/>
  <c r="X324" i="66"/>
  <c r="P334" i="66"/>
  <c r="P342" i="66"/>
  <c r="P350" i="66"/>
  <c r="P362" i="66"/>
  <c r="P370" i="66"/>
  <c r="T378" i="66"/>
  <c r="P378" i="66"/>
  <c r="T386" i="66"/>
  <c r="P386" i="66"/>
  <c r="T394" i="66"/>
  <c r="P394" i="66"/>
  <c r="T402" i="66"/>
  <c r="P402" i="66"/>
  <c r="X402" i="66"/>
  <c r="T410" i="66"/>
  <c r="P410" i="66"/>
  <c r="X410" i="66"/>
  <c r="H410" i="66"/>
  <c r="T418" i="66"/>
  <c r="P418" i="66"/>
  <c r="X418" i="66"/>
  <c r="H418" i="66"/>
  <c r="H418" i="90" s="1"/>
  <c r="T426" i="66"/>
  <c r="P426" i="66"/>
  <c r="X426" i="66"/>
  <c r="H426" i="66"/>
  <c r="T434" i="66"/>
  <c r="P434" i="66"/>
  <c r="X434" i="66"/>
  <c r="H434" i="66"/>
  <c r="T442" i="66"/>
  <c r="P442" i="66"/>
  <c r="X442" i="66"/>
  <c r="H442" i="66"/>
  <c r="T450" i="66"/>
  <c r="P450" i="66"/>
  <c r="X450" i="66"/>
  <c r="H450" i="66"/>
  <c r="T460" i="66"/>
  <c r="P460" i="66"/>
  <c r="X460" i="66"/>
  <c r="H460" i="66"/>
  <c r="T468" i="66"/>
  <c r="P468" i="66"/>
  <c r="X468" i="66"/>
  <c r="H468" i="66"/>
  <c r="T476" i="66"/>
  <c r="P476" i="66"/>
  <c r="X476" i="66"/>
  <c r="H476" i="66"/>
  <c r="T484" i="66"/>
  <c r="P484" i="66"/>
  <c r="X484" i="66"/>
  <c r="H484" i="66"/>
  <c r="T492" i="66"/>
  <c r="P492" i="66"/>
  <c r="X492" i="66"/>
  <c r="H492" i="66"/>
  <c r="T500" i="66"/>
  <c r="P500" i="66"/>
  <c r="X500" i="66"/>
  <c r="H500" i="66"/>
  <c r="T508" i="66"/>
  <c r="P508" i="66"/>
  <c r="X508" i="66"/>
  <c r="H508" i="66"/>
  <c r="T518" i="66"/>
  <c r="P518" i="66"/>
  <c r="X518" i="66"/>
  <c r="H518" i="66"/>
  <c r="T526" i="66"/>
  <c r="P526" i="66"/>
  <c r="X526" i="66"/>
  <c r="H526" i="66"/>
  <c r="T536" i="66"/>
  <c r="P536" i="66"/>
  <c r="X536" i="66"/>
  <c r="H536" i="66"/>
  <c r="T544" i="66"/>
  <c r="P544" i="66"/>
  <c r="X544" i="66"/>
  <c r="H544" i="66"/>
  <c r="T554" i="66"/>
  <c r="P554" i="66"/>
  <c r="X554" i="66"/>
  <c r="H554" i="66"/>
  <c r="T564" i="66"/>
  <c r="P564" i="66"/>
  <c r="X564" i="66"/>
  <c r="H564" i="66"/>
  <c r="T574" i="66"/>
  <c r="P574" i="66"/>
  <c r="X574" i="66"/>
  <c r="H574" i="66"/>
  <c r="T582" i="66"/>
  <c r="P582" i="66"/>
  <c r="X582" i="66"/>
  <c r="H582" i="66"/>
  <c r="T590" i="66"/>
  <c r="P590" i="66"/>
  <c r="X590" i="66"/>
  <c r="H590" i="66"/>
  <c r="T598" i="66"/>
  <c r="P598" i="66"/>
  <c r="X598" i="66"/>
  <c r="H598" i="66"/>
  <c r="T606" i="66"/>
  <c r="P606" i="66"/>
  <c r="X606" i="66"/>
  <c r="H606" i="66"/>
  <c r="T614" i="66"/>
  <c r="P614" i="66"/>
  <c r="X614" i="66"/>
  <c r="H614" i="66"/>
  <c r="T622" i="66"/>
  <c r="P622" i="66"/>
  <c r="X622" i="66"/>
  <c r="H622" i="66"/>
  <c r="T630" i="66"/>
  <c r="P630" i="66"/>
  <c r="X630" i="66"/>
  <c r="H630" i="66"/>
  <c r="T638" i="66"/>
  <c r="P638" i="66"/>
  <c r="X638" i="66"/>
  <c r="H638" i="66"/>
  <c r="T646" i="66"/>
  <c r="P646" i="66"/>
  <c r="X646" i="66"/>
  <c r="H646" i="66"/>
  <c r="T654" i="66"/>
  <c r="P654" i="66"/>
  <c r="X654" i="66"/>
  <c r="H654" i="66"/>
  <c r="T662" i="66"/>
  <c r="P662" i="66"/>
  <c r="X662" i="66"/>
  <c r="H662" i="66"/>
  <c r="T672" i="66"/>
  <c r="P672" i="66"/>
  <c r="X672" i="66"/>
  <c r="H672" i="66"/>
  <c r="T680" i="66"/>
  <c r="P680" i="66"/>
  <c r="X680" i="66"/>
  <c r="H680" i="66"/>
  <c r="T688" i="66"/>
  <c r="P688" i="66"/>
  <c r="X688" i="66"/>
  <c r="H688" i="66"/>
  <c r="T698" i="66"/>
  <c r="P698" i="66"/>
  <c r="X698" i="66"/>
  <c r="H698" i="66"/>
  <c r="T706" i="66"/>
  <c r="P706" i="66"/>
  <c r="X706" i="66"/>
  <c r="H706" i="66"/>
  <c r="T714" i="66"/>
  <c r="P714" i="66"/>
  <c r="X714" i="66"/>
  <c r="H714" i="66"/>
  <c r="T724" i="66"/>
  <c r="P724" i="66"/>
  <c r="X724" i="66"/>
  <c r="H724" i="66"/>
  <c r="T732" i="66"/>
  <c r="P732" i="66"/>
  <c r="X732" i="66"/>
  <c r="H732" i="66"/>
  <c r="T744" i="66"/>
  <c r="P744" i="66"/>
  <c r="X744" i="66"/>
  <c r="H744" i="66"/>
  <c r="T754" i="66"/>
  <c r="P754" i="66"/>
  <c r="X754" i="66"/>
  <c r="H754" i="66"/>
  <c r="T766" i="66"/>
  <c r="P766" i="66"/>
  <c r="X766" i="66"/>
  <c r="H766" i="66"/>
  <c r="H13" i="66"/>
  <c r="X13" i="66"/>
  <c r="P24" i="66"/>
  <c r="H34" i="66"/>
  <c r="X34" i="66"/>
  <c r="H42" i="66"/>
  <c r="X42" i="66"/>
  <c r="P52" i="66"/>
  <c r="P60" i="66"/>
  <c r="H70" i="66"/>
  <c r="X70" i="66"/>
  <c r="H78" i="66"/>
  <c r="X78" i="66"/>
  <c r="H86" i="66"/>
  <c r="X86" i="66"/>
  <c r="P96" i="66"/>
  <c r="P104" i="66"/>
  <c r="H114" i="66"/>
  <c r="X114" i="66"/>
  <c r="H122" i="66"/>
  <c r="X122" i="66"/>
  <c r="H130" i="66"/>
  <c r="X130" i="66"/>
  <c r="P140" i="66"/>
  <c r="P148" i="66"/>
  <c r="P156" i="66"/>
  <c r="H166" i="66"/>
  <c r="X166" i="66"/>
  <c r="H174" i="66"/>
  <c r="X174" i="66"/>
  <c r="H182" i="66"/>
  <c r="X182" i="66"/>
  <c r="H194" i="66"/>
  <c r="X194" i="66"/>
  <c r="P204" i="66"/>
  <c r="P212" i="66"/>
  <c r="H222" i="66"/>
  <c r="X222" i="66"/>
  <c r="P232" i="66"/>
  <c r="P240" i="66"/>
  <c r="H250" i="66"/>
  <c r="X250" i="66"/>
  <c r="P260" i="66"/>
  <c r="P268" i="66"/>
  <c r="H278" i="66"/>
  <c r="X278" i="66"/>
  <c r="H286" i="66"/>
  <c r="X286" i="66"/>
  <c r="H294" i="66"/>
  <c r="X294" i="66"/>
  <c r="P308" i="66"/>
  <c r="P316" i="66"/>
  <c r="P324" i="66"/>
  <c r="H334" i="66"/>
  <c r="X334" i="66"/>
  <c r="H342" i="66"/>
  <c r="X342" i="66"/>
  <c r="H350" i="66"/>
  <c r="X350" i="66"/>
  <c r="H362" i="66"/>
  <c r="X362" i="66"/>
  <c r="H370" i="66"/>
  <c r="AB370" i="66"/>
  <c r="L378" i="66"/>
  <c r="AB386" i="66"/>
  <c r="L394" i="66"/>
  <c r="L13" i="66"/>
  <c r="L34" i="66"/>
  <c r="L42" i="66"/>
  <c r="L70" i="66"/>
  <c r="L78" i="66"/>
  <c r="L86" i="66"/>
  <c r="L114" i="66"/>
  <c r="L122" i="66"/>
  <c r="L130" i="66"/>
  <c r="L166" i="66"/>
  <c r="L174" i="66"/>
  <c r="L182" i="66"/>
  <c r="L194" i="66"/>
  <c r="L222" i="66"/>
  <c r="L250" i="66"/>
  <c r="L278" i="66"/>
  <c r="L286" i="66"/>
  <c r="L294" i="66"/>
  <c r="L334" i="66"/>
  <c r="L342" i="66"/>
  <c r="L350" i="66"/>
  <c r="L362" i="66"/>
  <c r="L370" i="66"/>
  <c r="X378" i="66"/>
  <c r="H386" i="66"/>
  <c r="H386" i="90" s="1"/>
  <c r="X394" i="66"/>
  <c r="H402" i="66"/>
  <c r="X765" i="89"/>
  <c r="H765" i="89"/>
  <c r="L765" i="88" s="1"/>
  <c r="H667" i="24"/>
  <c r="H667" i="88" s="1"/>
  <c r="T667" i="24"/>
  <c r="X820" i="24"/>
  <c r="H820" i="24"/>
  <c r="H820" i="88" s="1"/>
  <c r="T283" i="89"/>
  <c r="X283" i="89"/>
  <c r="T24" i="24"/>
  <c r="H32" i="24"/>
  <c r="H32" i="88" s="1"/>
  <c r="AB32" i="24"/>
  <c r="L36" i="24"/>
  <c r="T40" i="24"/>
  <c r="L202" i="24"/>
  <c r="L222" i="24"/>
  <c r="H259" i="24"/>
  <c r="H259" i="88" s="1"/>
  <c r="L275" i="24"/>
  <c r="L283" i="24"/>
  <c r="L310" i="24"/>
  <c r="H326" i="24"/>
  <c r="H326" i="88" s="1"/>
  <c r="AB326" i="24"/>
  <c r="X356" i="24"/>
  <c r="H364" i="24"/>
  <c r="H364" i="88" s="1"/>
  <c r="AB364" i="24"/>
  <c r="L375" i="24"/>
  <c r="P383" i="24"/>
  <c r="T416" i="24"/>
  <c r="L476" i="24"/>
  <c r="P487" i="24"/>
  <c r="T499" i="24"/>
  <c r="X527" i="24"/>
  <c r="AB531" i="24"/>
  <c r="H551" i="24"/>
  <c r="H551" i="88" s="1"/>
  <c r="P574" i="24"/>
  <c r="P587" i="24"/>
  <c r="T598" i="24"/>
  <c r="AB647" i="24"/>
  <c r="AB658" i="24"/>
  <c r="X674" i="24"/>
  <c r="H696" i="24"/>
  <c r="H696" i="88" s="1"/>
  <c r="P720" i="24"/>
  <c r="P763" i="24"/>
  <c r="AB802" i="24"/>
  <c r="T820" i="24"/>
  <c r="AB392" i="24"/>
  <c r="L392" i="24"/>
  <c r="X421" i="24"/>
  <c r="H421" i="24"/>
  <c r="H421" i="88" s="1"/>
  <c r="X466" i="24"/>
  <c r="H466" i="24"/>
  <c r="H466" i="88" s="1"/>
  <c r="AB485" i="24"/>
  <c r="L485" i="24"/>
  <c r="X516" i="24"/>
  <c r="H516" i="24"/>
  <c r="H516" i="88" s="1"/>
  <c r="AB537" i="24"/>
  <c r="L537" i="24"/>
  <c r="X564" i="24"/>
  <c r="H564" i="24"/>
  <c r="H564" i="88" s="1"/>
  <c r="X572" i="24"/>
  <c r="H572" i="24"/>
  <c r="H572" i="88" s="1"/>
  <c r="AB585" i="24"/>
  <c r="L585" i="24"/>
  <c r="X618" i="24"/>
  <c r="H618" i="24"/>
  <c r="H618" i="88" s="1"/>
  <c r="AB634" i="24"/>
  <c r="L634" i="24"/>
  <c r="X645" i="24"/>
  <c r="H645" i="24"/>
  <c r="H645" i="88" s="1"/>
  <c r="AB683" i="24"/>
  <c r="L683" i="24"/>
  <c r="X694" i="24"/>
  <c r="H694" i="24"/>
  <c r="H694" i="88" s="1"/>
  <c r="AB710" i="24"/>
  <c r="L710" i="24"/>
  <c r="X718" i="24"/>
  <c r="H718" i="24"/>
  <c r="H718" i="88" s="1"/>
  <c r="AB726" i="24"/>
  <c r="L726" i="24"/>
  <c r="X743" i="24"/>
  <c r="H743" i="24"/>
  <c r="H743" i="88" s="1"/>
  <c r="G741" i="88" s="1"/>
  <c r="X765" i="24"/>
  <c r="H765" i="24"/>
  <c r="H765" i="88" s="1"/>
  <c r="AB814" i="24"/>
  <c r="L814" i="24"/>
  <c r="AB840" i="24"/>
  <c r="L840" i="24"/>
  <c r="AB24" i="89"/>
  <c r="L28" i="89"/>
  <c r="L40" i="89"/>
  <c r="P44" i="89"/>
  <c r="P48" i="89"/>
  <c r="P56" i="89"/>
  <c r="T186" i="89"/>
  <c r="T279" i="89"/>
  <c r="H283" i="89"/>
  <c r="L283" i="88" s="1"/>
  <c r="T337" i="89"/>
  <c r="T368" i="89"/>
  <c r="X416" i="89"/>
  <c r="AB452" i="89"/>
  <c r="H483" i="89"/>
  <c r="L483" i="88" s="1"/>
  <c r="X503" i="89"/>
  <c r="T605" i="89"/>
  <c r="P778" i="89"/>
  <c r="T448" i="24"/>
  <c r="L448" i="24"/>
  <c r="P456" i="24"/>
  <c r="L456" i="24"/>
  <c r="P468" i="24"/>
  <c r="T468" i="24"/>
  <c r="P507" i="24"/>
  <c r="L507" i="24"/>
  <c r="P523" i="24"/>
  <c r="T523" i="24"/>
  <c r="P558" i="24"/>
  <c r="L558" i="24"/>
  <c r="P566" i="24"/>
  <c r="T566" i="24"/>
  <c r="P612" i="24"/>
  <c r="L612" i="24"/>
  <c r="P625" i="24"/>
  <c r="T625" i="24"/>
  <c r="P636" i="24"/>
  <c r="X636" i="24"/>
  <c r="X780" i="24"/>
  <c r="H780" i="24"/>
  <c r="H780" i="88" s="1"/>
  <c r="X100" i="89"/>
  <c r="AB194" i="89"/>
  <c r="AB267" i="89"/>
  <c r="H67" i="89"/>
  <c r="L67" i="88" s="1"/>
  <c r="T67" i="89"/>
  <c r="AB80" i="89"/>
  <c r="X80" i="89"/>
  <c r="AB104" i="89"/>
  <c r="L104" i="89"/>
  <c r="AB120" i="89"/>
  <c r="P120" i="89"/>
  <c r="AB182" i="89"/>
  <c r="H182" i="89"/>
  <c r="L182" i="88" s="1"/>
  <c r="X182" i="89"/>
  <c r="X190" i="89"/>
  <c r="T190" i="89"/>
  <c r="L190" i="89"/>
  <c r="P198" i="89"/>
  <c r="X198" i="89"/>
  <c r="AB206" i="89"/>
  <c r="H206" i="89"/>
  <c r="L206" i="88" s="1"/>
  <c r="X206" i="89"/>
  <c r="AB214" i="89"/>
  <c r="H214" i="89"/>
  <c r="L214" i="88" s="1"/>
  <c r="L214" i="89"/>
  <c r="L241" i="89"/>
  <c r="X241" i="89"/>
  <c r="AB263" i="89"/>
  <c r="H263" i="89"/>
  <c r="L263" i="88" s="1"/>
  <c r="L263" i="89"/>
  <c r="P271" i="89"/>
  <c r="L271" i="89"/>
  <c r="X290" i="89"/>
  <c r="T290" i="89"/>
  <c r="AB290" i="89"/>
  <c r="AB298" i="89"/>
  <c r="H298" i="89"/>
  <c r="L298" i="88" s="1"/>
  <c r="P298" i="89"/>
  <c r="L306" i="89"/>
  <c r="H306" i="89"/>
  <c r="L306" i="88" s="1"/>
  <c r="X314" i="89"/>
  <c r="T314" i="89"/>
  <c r="H314" i="89"/>
  <c r="L314" i="88" s="1"/>
  <c r="AB322" i="89"/>
  <c r="H322" i="89"/>
  <c r="L322" i="88" s="1"/>
  <c r="X322" i="89"/>
  <c r="H352" i="89"/>
  <c r="L352" i="88" s="1"/>
  <c r="T352" i="89"/>
  <c r="P379" i="89"/>
  <c r="H379" i="89"/>
  <c r="L379" i="88" s="1"/>
  <c r="H390" i="89"/>
  <c r="L390" i="88" s="1"/>
  <c r="T390" i="89"/>
  <c r="L405" i="89"/>
  <c r="P405" i="89"/>
  <c r="P464" i="89"/>
  <c r="H464" i="89"/>
  <c r="L464" i="88" s="1"/>
  <c r="AB472" i="89"/>
  <c r="H472" i="89"/>
  <c r="L472" i="88" s="1"/>
  <c r="T472" i="89"/>
  <c r="P527" i="89"/>
  <c r="L527" i="89"/>
  <c r="X535" i="89"/>
  <c r="T535" i="89"/>
  <c r="H535" i="89"/>
  <c r="L535" i="88" s="1"/>
  <c r="AB543" i="89"/>
  <c r="H543" i="89"/>
  <c r="L543" i="88" s="1"/>
  <c r="T543" i="89"/>
  <c r="L551" i="89"/>
  <c r="X551" i="89"/>
  <c r="X562" i="89"/>
  <c r="H562" i="89"/>
  <c r="L562" i="88" s="1"/>
  <c r="P570" i="89"/>
  <c r="H570" i="89"/>
  <c r="L570" i="88" s="1"/>
  <c r="H578" i="89"/>
  <c r="L578" i="88" s="1"/>
  <c r="P578" i="89"/>
  <c r="H594" i="89"/>
  <c r="L594" i="88" s="1"/>
  <c r="X594" i="89"/>
  <c r="P616" i="89"/>
  <c r="L616" i="89"/>
  <c r="X632" i="89"/>
  <c r="T632" i="89"/>
  <c r="H632" i="89"/>
  <c r="L632" i="88" s="1"/>
  <c r="AB654" i="89"/>
  <c r="H654" i="89"/>
  <c r="L654" i="88" s="1"/>
  <c r="X654" i="89"/>
  <c r="P667" i="89"/>
  <c r="X667" i="89"/>
  <c r="AB678" i="89"/>
  <c r="H678" i="89"/>
  <c r="L678" i="88" s="1"/>
  <c r="X678" i="89"/>
  <c r="P689" i="89"/>
  <c r="X689" i="89"/>
  <c r="AB708" i="89"/>
  <c r="H708" i="89"/>
  <c r="L708" i="88" s="1"/>
  <c r="X708" i="89"/>
  <c r="P716" i="89"/>
  <c r="X716" i="89"/>
  <c r="X724" i="89"/>
  <c r="T724" i="89"/>
  <c r="L724" i="89"/>
  <c r="L738" i="89"/>
  <c r="H738" i="89"/>
  <c r="L738" i="88" s="1"/>
  <c r="X752" i="89"/>
  <c r="T752" i="89"/>
  <c r="H752" i="89"/>
  <c r="L752" i="88" s="1"/>
  <c r="X820" i="89"/>
  <c r="T820" i="89"/>
  <c r="H820" i="89"/>
  <c r="L820" i="88" s="1"/>
  <c r="AB835" i="89"/>
  <c r="AA832" i="89" s="1"/>
  <c r="H835" i="89"/>
  <c r="X835" i="89"/>
  <c r="W832" i="89" s="1"/>
  <c r="H18" i="89"/>
  <c r="L18" i="88" s="1"/>
  <c r="AB18" i="89"/>
  <c r="L34" i="89"/>
  <c r="X34" i="89"/>
  <c r="L42" i="89"/>
  <c r="X42" i="89"/>
  <c r="L50" i="89"/>
  <c r="X50" i="89"/>
  <c r="T61" i="89"/>
  <c r="H61" i="89"/>
  <c r="L61" i="88" s="1"/>
  <c r="L74" i="89"/>
  <c r="X74" i="89"/>
  <c r="AB98" i="89"/>
  <c r="P98" i="89"/>
  <c r="L122" i="89"/>
  <c r="X122" i="89"/>
  <c r="X136" i="89"/>
  <c r="AB136" i="89"/>
  <c r="X176" i="89"/>
  <c r="T176" i="89"/>
  <c r="P176" i="89"/>
  <c r="AB184" i="89"/>
  <c r="H184" i="89"/>
  <c r="L184" i="88" s="1"/>
  <c r="X184" i="89"/>
  <c r="T184" i="89"/>
  <c r="L192" i="89"/>
  <c r="AB192" i="89"/>
  <c r="H192" i="89"/>
  <c r="L192" i="88" s="1"/>
  <c r="P200" i="89"/>
  <c r="L200" i="89"/>
  <c r="X208" i="89"/>
  <c r="T208" i="89"/>
  <c r="P208" i="89"/>
  <c r="AB216" i="89"/>
  <c r="H216" i="89"/>
  <c r="L216" i="88" s="1"/>
  <c r="X216" i="89"/>
  <c r="T216" i="89"/>
  <c r="AB235" i="89"/>
  <c r="H235" i="89"/>
  <c r="L235" i="88" s="1"/>
  <c r="X235" i="89"/>
  <c r="T235" i="89"/>
  <c r="AB257" i="89"/>
  <c r="H257" i="89"/>
  <c r="L257" i="88" s="1"/>
  <c r="X257" i="89"/>
  <c r="T257" i="89"/>
  <c r="L265" i="89"/>
  <c r="AB265" i="89"/>
  <c r="H265" i="89"/>
  <c r="L265" i="88" s="1"/>
  <c r="X292" i="89"/>
  <c r="T292" i="89"/>
  <c r="AB292" i="89"/>
  <c r="P292" i="89"/>
  <c r="L300" i="89"/>
  <c r="AB300" i="89"/>
  <c r="H300" i="89"/>
  <c r="L300" i="88" s="1"/>
  <c r="X300" i="89"/>
  <c r="P300" i="89"/>
  <c r="X308" i="89"/>
  <c r="T308" i="89"/>
  <c r="P308" i="89"/>
  <c r="L308" i="89"/>
  <c r="H308" i="89"/>
  <c r="L308" i="88" s="1"/>
  <c r="L316" i="89"/>
  <c r="AB316" i="89"/>
  <c r="H316" i="89"/>
  <c r="L316" i="88" s="1"/>
  <c r="X316" i="89"/>
  <c r="P316" i="89"/>
  <c r="X324" i="89"/>
  <c r="T324" i="89"/>
  <c r="P324" i="89"/>
  <c r="L324" i="89"/>
  <c r="H324" i="89"/>
  <c r="L324" i="88" s="1"/>
  <c r="P373" i="89"/>
  <c r="L373" i="89"/>
  <c r="X373" i="89"/>
  <c r="H373" i="89"/>
  <c r="L373" i="88" s="1"/>
  <c r="AB381" i="89"/>
  <c r="H381" i="89"/>
  <c r="L381" i="88" s="1"/>
  <c r="X381" i="89"/>
  <c r="T381" i="89"/>
  <c r="P381" i="89"/>
  <c r="L381" i="89"/>
  <c r="X392" i="89"/>
  <c r="H392" i="89"/>
  <c r="L392" i="88" s="1"/>
  <c r="T392" i="89"/>
  <c r="L407" i="89"/>
  <c r="AB407" i="89"/>
  <c r="H407" i="89"/>
  <c r="L407" i="88" s="1"/>
  <c r="P407" i="89"/>
  <c r="T407" i="89"/>
  <c r="X421" i="89"/>
  <c r="P421" i="89"/>
  <c r="O419" i="89" s="1"/>
  <c r="L421" i="89"/>
  <c r="AB421" i="89"/>
  <c r="T438" i="89"/>
  <c r="H438" i="89"/>
  <c r="L438" i="88" s="1"/>
  <c r="P438" i="89"/>
  <c r="X438" i="89"/>
  <c r="P446" i="89"/>
  <c r="T446" i="89"/>
  <c r="AB446" i="89"/>
  <c r="L446" i="89"/>
  <c r="AB454" i="89"/>
  <c r="H454" i="89"/>
  <c r="L454" i="88" s="1"/>
  <c r="X454" i="89"/>
  <c r="P454" i="89"/>
  <c r="L454" i="89"/>
  <c r="T454" i="89"/>
  <c r="L466" i="89"/>
  <c r="X466" i="89"/>
  <c r="P466" i="89"/>
  <c r="H466" i="89"/>
  <c r="L466" i="88" s="1"/>
  <c r="T466" i="89"/>
  <c r="X474" i="89"/>
  <c r="T474" i="89"/>
  <c r="AB474" i="89"/>
  <c r="P474" i="89"/>
  <c r="L474" i="89"/>
  <c r="H485" i="89"/>
  <c r="L485" i="88" s="1"/>
  <c r="T485" i="89"/>
  <c r="T497" i="89"/>
  <c r="X497" i="89"/>
  <c r="H497" i="89"/>
  <c r="L497" i="88" s="1"/>
  <c r="X505" i="89"/>
  <c r="H505" i="89"/>
  <c r="L505" i="88" s="1"/>
  <c r="H516" i="89"/>
  <c r="L516" i="88" s="1"/>
  <c r="T516" i="89"/>
  <c r="P516" i="89"/>
  <c r="L529" i="89"/>
  <c r="AB529" i="89"/>
  <c r="T529" i="89"/>
  <c r="X529" i="89"/>
  <c r="H529" i="89"/>
  <c r="L529" i="88" s="1"/>
  <c r="X537" i="89"/>
  <c r="T537" i="89"/>
  <c r="H537" i="89"/>
  <c r="L537" i="88" s="1"/>
  <c r="AB537" i="89"/>
  <c r="P537" i="89"/>
  <c r="L537" i="89"/>
  <c r="L545" i="89"/>
  <c r="P545" i="89"/>
  <c r="H545" i="89"/>
  <c r="L545" i="88" s="1"/>
  <c r="AB545" i="89"/>
  <c r="AB556" i="89"/>
  <c r="X556" i="89"/>
  <c r="P556" i="89"/>
  <c r="H556" i="89"/>
  <c r="L556" i="88" s="1"/>
  <c r="AB564" i="89"/>
  <c r="H564" i="89"/>
  <c r="L564" i="88" s="1"/>
  <c r="X564" i="89"/>
  <c r="AB572" i="89"/>
  <c r="X572" i="89"/>
  <c r="P572" i="89"/>
  <c r="X585" i="89"/>
  <c r="T585" i="89"/>
  <c r="H585" i="89"/>
  <c r="L585" i="88" s="1"/>
  <c r="AB585" i="89"/>
  <c r="L585" i="89"/>
  <c r="AB596" i="89"/>
  <c r="H596" i="89"/>
  <c r="L596" i="88" s="1"/>
  <c r="P596" i="89"/>
  <c r="L618" i="89"/>
  <c r="P618" i="89"/>
  <c r="H618" i="89"/>
  <c r="L618" i="88" s="1"/>
  <c r="AB618" i="89"/>
  <c r="X618" i="89"/>
  <c r="P634" i="89"/>
  <c r="AB634" i="89"/>
  <c r="T634" i="89"/>
  <c r="X634" i="89"/>
  <c r="P656" i="89"/>
  <c r="X656" i="89"/>
  <c r="L656" i="89"/>
  <c r="AB656" i="89"/>
  <c r="P672" i="89"/>
  <c r="L672" i="89"/>
  <c r="H672" i="89"/>
  <c r="L672" i="88" s="1"/>
  <c r="AB672" i="89"/>
  <c r="X672" i="89"/>
  <c r="H683" i="89"/>
  <c r="L683" i="88" s="1"/>
  <c r="X683" i="89"/>
  <c r="AB694" i="89"/>
  <c r="H694" i="89"/>
  <c r="L694" i="88" s="1"/>
  <c r="L694" i="89"/>
  <c r="T694" i="89"/>
  <c r="P710" i="89"/>
  <c r="L710" i="89"/>
  <c r="H710" i="89"/>
  <c r="L710" i="88" s="1"/>
  <c r="X710" i="89"/>
  <c r="T710" i="89"/>
  <c r="AB718" i="89"/>
  <c r="H718" i="89"/>
  <c r="L718" i="88" s="1"/>
  <c r="X718" i="89"/>
  <c r="P718" i="89"/>
  <c r="L718" i="89"/>
  <c r="P726" i="89"/>
  <c r="AB726" i="89"/>
  <c r="T726" i="89"/>
  <c r="X726" i="89"/>
  <c r="H743" i="89"/>
  <c r="T743" i="89"/>
  <c r="S741" i="89" s="1"/>
  <c r="P754" i="89"/>
  <c r="AB754" i="89"/>
  <c r="AA748" i="89" s="1"/>
  <c r="T754" i="89"/>
  <c r="X754" i="89"/>
  <c r="X786" i="89"/>
  <c r="P786" i="89"/>
  <c r="H786" i="89"/>
  <c r="L786" i="88" s="1"/>
  <c r="P800" i="89"/>
  <c r="L800" i="89"/>
  <c r="H800" i="89"/>
  <c r="X800" i="89"/>
  <c r="T800" i="89"/>
  <c r="P814" i="89"/>
  <c r="H814" i="89"/>
  <c r="L814" i="88" s="1"/>
  <c r="AB814" i="89"/>
  <c r="T814" i="89"/>
  <c r="L814" i="89"/>
  <c r="H26" i="89"/>
  <c r="L26" i="88" s="1"/>
  <c r="X98" i="89"/>
  <c r="H176" i="89"/>
  <c r="L176" i="88" s="1"/>
  <c r="L184" i="89"/>
  <c r="T192" i="89"/>
  <c r="X200" i="89"/>
  <c r="H208" i="89"/>
  <c r="L208" i="88" s="1"/>
  <c r="L216" i="89"/>
  <c r="L235" i="89"/>
  <c r="AB308" i="89"/>
  <c r="AB324" i="89"/>
  <c r="AB373" i="89"/>
  <c r="AB438" i="89"/>
  <c r="H446" i="89"/>
  <c r="L446" i="88" s="1"/>
  <c r="AB466" i="89"/>
  <c r="P564" i="89"/>
  <c r="P585" i="89"/>
  <c r="P694" i="89"/>
  <c r="T718" i="89"/>
  <c r="H754" i="89"/>
  <c r="L754" i="88" s="1"/>
  <c r="T765" i="89"/>
  <c r="AB800" i="89"/>
  <c r="H20" i="89"/>
  <c r="L20" i="88" s="1"/>
  <c r="AB20" i="89"/>
  <c r="X36" i="89"/>
  <c r="AB36" i="89"/>
  <c r="X44" i="89"/>
  <c r="AB44" i="89"/>
  <c r="X52" i="89"/>
  <c r="AB52" i="89"/>
  <c r="H63" i="89"/>
  <c r="L63" i="88" s="1"/>
  <c r="X63" i="89"/>
  <c r="W59" i="89" s="1"/>
  <c r="X76" i="89"/>
  <c r="AB76" i="89"/>
  <c r="X87" i="89"/>
  <c r="T87" i="89"/>
  <c r="P100" i="89"/>
  <c r="L100" i="89"/>
  <c r="X124" i="89"/>
  <c r="AB124" i="89"/>
  <c r="AB138" i="89"/>
  <c r="P138" i="89"/>
  <c r="O134" i="89" s="1"/>
  <c r="AB178" i="89"/>
  <c r="H178" i="89"/>
  <c r="L178" i="88" s="1"/>
  <c r="X178" i="89"/>
  <c r="T178" i="89"/>
  <c r="L186" i="89"/>
  <c r="AB186" i="89"/>
  <c r="H186" i="89"/>
  <c r="L186" i="88" s="1"/>
  <c r="P194" i="89"/>
  <c r="L194" i="89"/>
  <c r="X202" i="89"/>
  <c r="T202" i="89"/>
  <c r="P202" i="89"/>
  <c r="AB210" i="89"/>
  <c r="H210" i="89"/>
  <c r="L210" i="88" s="1"/>
  <c r="X210" i="89"/>
  <c r="T210" i="89"/>
  <c r="L237" i="89"/>
  <c r="AB237" i="89"/>
  <c r="H237" i="89"/>
  <c r="L237" i="88" s="1"/>
  <c r="L259" i="89"/>
  <c r="AB259" i="89"/>
  <c r="H259" i="89"/>
  <c r="L259" i="88" s="1"/>
  <c r="P267" i="89"/>
  <c r="L267" i="89"/>
  <c r="P275" i="89"/>
  <c r="H275" i="89"/>
  <c r="L275" i="88" s="1"/>
  <c r="AB294" i="89"/>
  <c r="H294" i="89"/>
  <c r="L294" i="88" s="1"/>
  <c r="X294" i="89"/>
  <c r="P294" i="89"/>
  <c r="L294" i="89"/>
  <c r="P302" i="89"/>
  <c r="L302" i="89"/>
  <c r="X302" i="89"/>
  <c r="H302" i="89"/>
  <c r="L302" i="88" s="1"/>
  <c r="AB310" i="89"/>
  <c r="H310" i="89"/>
  <c r="L310" i="88" s="1"/>
  <c r="X310" i="89"/>
  <c r="T310" i="89"/>
  <c r="P310" i="89"/>
  <c r="L310" i="89"/>
  <c r="P318" i="89"/>
  <c r="L318" i="89"/>
  <c r="X318" i="89"/>
  <c r="H318" i="89"/>
  <c r="L318" i="88" s="1"/>
  <c r="AB326" i="89"/>
  <c r="H326" i="89"/>
  <c r="L326" i="88" s="1"/>
  <c r="X326" i="89"/>
  <c r="T326" i="89"/>
  <c r="P326" i="89"/>
  <c r="L326" i="89"/>
  <c r="P342" i="89"/>
  <c r="L342" i="89"/>
  <c r="K340" i="89" s="1"/>
  <c r="T342" i="89"/>
  <c r="AB342" i="89"/>
  <c r="X375" i="89"/>
  <c r="T375" i="89"/>
  <c r="P375" i="89"/>
  <c r="L375" i="89"/>
  <c r="H375" i="89"/>
  <c r="L375" i="88" s="1"/>
  <c r="L383" i="89"/>
  <c r="AB383" i="89"/>
  <c r="H383" i="89"/>
  <c r="L383" i="88" s="1"/>
  <c r="X383" i="89"/>
  <c r="P383" i="89"/>
  <c r="X394" i="89"/>
  <c r="H394" i="89"/>
  <c r="L394" i="88" s="1"/>
  <c r="P409" i="89"/>
  <c r="L409" i="89"/>
  <c r="H409" i="89"/>
  <c r="L409" i="88" s="1"/>
  <c r="T409" i="89"/>
  <c r="AB423" i="89"/>
  <c r="H423" i="89"/>
  <c r="L423" i="88" s="1"/>
  <c r="L423" i="89"/>
  <c r="T423" i="89"/>
  <c r="H440" i="89"/>
  <c r="L440" i="88" s="1"/>
  <c r="AB440" i="89"/>
  <c r="H448" i="89"/>
  <c r="L448" i="88" s="1"/>
  <c r="AB448" i="89"/>
  <c r="L456" i="89"/>
  <c r="P456" i="89"/>
  <c r="H456" i="89"/>
  <c r="L456" i="88" s="1"/>
  <c r="AB456" i="89"/>
  <c r="X456" i="89"/>
  <c r="P468" i="89"/>
  <c r="H468" i="89"/>
  <c r="L468" i="88" s="1"/>
  <c r="AB468" i="89"/>
  <c r="T468" i="89"/>
  <c r="X468" i="89"/>
  <c r="L468" i="89"/>
  <c r="AB476" i="89"/>
  <c r="H476" i="89"/>
  <c r="L476" i="88" s="1"/>
  <c r="P476" i="89"/>
  <c r="L476" i="89"/>
  <c r="H487" i="89"/>
  <c r="L487" i="88" s="1"/>
  <c r="X487" i="89"/>
  <c r="T487" i="89"/>
  <c r="T499" i="89"/>
  <c r="X499" i="89"/>
  <c r="X507" i="89"/>
  <c r="H507" i="89"/>
  <c r="L507" i="88" s="1"/>
  <c r="T507" i="89"/>
  <c r="AB523" i="89"/>
  <c r="H523" i="89"/>
  <c r="L523" i="89"/>
  <c r="T523" i="89"/>
  <c r="P531" i="89"/>
  <c r="L531" i="89"/>
  <c r="H531" i="89"/>
  <c r="L531" i="88" s="1"/>
  <c r="X531" i="89"/>
  <c r="T531" i="89"/>
  <c r="AB539" i="89"/>
  <c r="H539" i="89"/>
  <c r="L539" i="88" s="1"/>
  <c r="X539" i="89"/>
  <c r="P539" i="89"/>
  <c r="L539" i="89"/>
  <c r="P547" i="89"/>
  <c r="AB547" i="89"/>
  <c r="T547" i="89"/>
  <c r="X547" i="89"/>
  <c r="X558" i="89"/>
  <c r="P558" i="89"/>
  <c r="H558" i="89"/>
  <c r="L558" i="88" s="1"/>
  <c r="X566" i="89"/>
  <c r="AB566" i="89"/>
  <c r="X574" i="89"/>
  <c r="P574" i="89"/>
  <c r="H574" i="89"/>
  <c r="L574" i="88" s="1"/>
  <c r="AB574" i="89"/>
  <c r="AB587" i="89"/>
  <c r="H587" i="89"/>
  <c r="L587" i="88" s="1"/>
  <c r="X587" i="89"/>
  <c r="P587" i="89"/>
  <c r="L587" i="89"/>
  <c r="T587" i="89"/>
  <c r="X598" i="89"/>
  <c r="AB598" i="89"/>
  <c r="P598" i="89"/>
  <c r="H598" i="89"/>
  <c r="L598" i="88" s="1"/>
  <c r="AB612" i="89"/>
  <c r="H612" i="89"/>
  <c r="L612" i="88" s="1"/>
  <c r="X612" i="89"/>
  <c r="P612" i="89"/>
  <c r="L612" i="89"/>
  <c r="T612" i="89"/>
  <c r="H625" i="89"/>
  <c r="L625" i="88" s="1"/>
  <c r="T625" i="89"/>
  <c r="X636" i="89"/>
  <c r="T636" i="89"/>
  <c r="P636" i="89"/>
  <c r="L636" i="89"/>
  <c r="H636" i="89"/>
  <c r="L636" i="88" s="1"/>
  <c r="X658" i="89"/>
  <c r="T658" i="89"/>
  <c r="L658" i="89"/>
  <c r="H658" i="89"/>
  <c r="L658" i="88" s="1"/>
  <c r="X674" i="89"/>
  <c r="T674" i="89"/>
  <c r="H674" i="89"/>
  <c r="AB674" i="89"/>
  <c r="P674" i="89"/>
  <c r="T685" i="89"/>
  <c r="X685" i="89"/>
  <c r="H685" i="89"/>
  <c r="L685" i="88" s="1"/>
  <c r="L696" i="89"/>
  <c r="AB696" i="89"/>
  <c r="T696" i="89"/>
  <c r="X696" i="89"/>
  <c r="H696" i="89"/>
  <c r="L696" i="88" s="1"/>
  <c r="X712" i="89"/>
  <c r="T712" i="89"/>
  <c r="H712" i="89"/>
  <c r="L712" i="88" s="1"/>
  <c r="AB712" i="89"/>
  <c r="P712" i="89"/>
  <c r="L712" i="89"/>
  <c r="L720" i="89"/>
  <c r="P720" i="89"/>
  <c r="H720" i="89"/>
  <c r="L720" i="88" s="1"/>
  <c r="AB720" i="89"/>
  <c r="X731" i="89"/>
  <c r="W729" i="89" s="1"/>
  <c r="T731" i="89"/>
  <c r="S729" i="89" s="1"/>
  <c r="X756" i="89"/>
  <c r="T756" i="89"/>
  <c r="P756" i="89"/>
  <c r="L756" i="89"/>
  <c r="H756" i="89"/>
  <c r="L756" i="88" s="1"/>
  <c r="P772" i="89"/>
  <c r="X772" i="89"/>
  <c r="L772" i="89"/>
  <c r="T772" i="89"/>
  <c r="X802" i="89"/>
  <c r="T802" i="89"/>
  <c r="H802" i="89"/>
  <c r="L802" i="88" s="1"/>
  <c r="AB802" i="89"/>
  <c r="P802" i="89"/>
  <c r="L802" i="89"/>
  <c r="X816" i="89"/>
  <c r="T816" i="89"/>
  <c r="AB816" i="89"/>
  <c r="P816" i="89"/>
  <c r="L816" i="89"/>
  <c r="H816" i="89"/>
  <c r="L816" i="88" s="1"/>
  <c r="AB294" i="24"/>
  <c r="L294" i="24"/>
  <c r="X302" i="24"/>
  <c r="H302" i="24"/>
  <c r="H302" i="88" s="1"/>
  <c r="AB318" i="24"/>
  <c r="L318" i="24"/>
  <c r="AB342" i="24"/>
  <c r="L342" i="24"/>
  <c r="AB394" i="24"/>
  <c r="L394" i="24"/>
  <c r="AB409" i="24"/>
  <c r="L409" i="24"/>
  <c r="X423" i="24"/>
  <c r="H423" i="24"/>
  <c r="H423" i="88" s="1"/>
  <c r="X440" i="24"/>
  <c r="H440" i="24"/>
  <c r="H440" i="88" s="1"/>
  <c r="X476" i="24"/>
  <c r="H476" i="24"/>
  <c r="H476" i="88" s="1"/>
  <c r="X487" i="24"/>
  <c r="H487" i="24"/>
  <c r="H487" i="88" s="1"/>
  <c r="X499" i="24"/>
  <c r="H499" i="24"/>
  <c r="H499" i="88" s="1"/>
  <c r="X531" i="24"/>
  <c r="H531" i="24"/>
  <c r="H531" i="88" s="1"/>
  <c r="X539" i="24"/>
  <c r="H539" i="24"/>
  <c r="H539" i="88" s="1"/>
  <c r="X547" i="24"/>
  <c r="H547" i="24"/>
  <c r="H547" i="88" s="1"/>
  <c r="AB574" i="24"/>
  <c r="L574" i="24"/>
  <c r="X587" i="24"/>
  <c r="H587" i="24"/>
  <c r="H587" i="88" s="1"/>
  <c r="X598" i="24"/>
  <c r="H598" i="24"/>
  <c r="H598" i="88" s="1"/>
  <c r="X647" i="24"/>
  <c r="H647" i="24"/>
  <c r="H647" i="88" s="1"/>
  <c r="X658" i="24"/>
  <c r="H658" i="24"/>
  <c r="H658" i="88" s="1"/>
  <c r="P674" i="24"/>
  <c r="AB674" i="24"/>
  <c r="L674" i="24"/>
  <c r="P685" i="24"/>
  <c r="AB685" i="24"/>
  <c r="L685" i="24"/>
  <c r="P696" i="24"/>
  <c r="AB696" i="24"/>
  <c r="L696" i="24"/>
  <c r="X712" i="24"/>
  <c r="H712" i="24"/>
  <c r="H712" i="88" s="1"/>
  <c r="T712" i="24"/>
  <c r="X720" i="24"/>
  <c r="H720" i="24"/>
  <c r="H720" i="88" s="1"/>
  <c r="T720" i="24"/>
  <c r="P731" i="24"/>
  <c r="AB731" i="24"/>
  <c r="L731" i="24"/>
  <c r="P745" i="24"/>
  <c r="AB745" i="24"/>
  <c r="L745" i="24"/>
  <c r="P756" i="24"/>
  <c r="AB756" i="24"/>
  <c r="L756" i="24"/>
  <c r="X772" i="24"/>
  <c r="H772" i="24"/>
  <c r="H772" i="88" s="1"/>
  <c r="T772" i="24"/>
  <c r="P788" i="24"/>
  <c r="H788" i="24"/>
  <c r="H788" i="88" s="1"/>
  <c r="X802" i="24"/>
  <c r="H802" i="24"/>
  <c r="H802" i="88" s="1"/>
  <c r="T802" i="24"/>
  <c r="X816" i="24"/>
  <c r="H816" i="24"/>
  <c r="H816" i="88" s="1"/>
  <c r="T816" i="24"/>
  <c r="P827" i="24"/>
  <c r="AB827" i="24"/>
  <c r="L827" i="24"/>
  <c r="P842" i="24"/>
  <c r="AB842" i="24"/>
  <c r="L842" i="24"/>
  <c r="X26" i="89"/>
  <c r="P34" i="89"/>
  <c r="P42" i="89"/>
  <c r="P50" i="89"/>
  <c r="P52" i="89"/>
  <c r="X61" i="89"/>
  <c r="P74" i="89"/>
  <c r="P76" i="89"/>
  <c r="L98" i="89"/>
  <c r="P122" i="89"/>
  <c r="P124" i="89"/>
  <c r="X138" i="89"/>
  <c r="L176" i="89"/>
  <c r="P178" i="89"/>
  <c r="P184" i="89"/>
  <c r="X186" i="89"/>
  <c r="P192" i="89"/>
  <c r="H194" i="89"/>
  <c r="L194" i="88" s="1"/>
  <c r="AB200" i="89"/>
  <c r="AB202" i="89"/>
  <c r="L208" i="89"/>
  <c r="P210" i="89"/>
  <c r="P216" i="89"/>
  <c r="P235" i="89"/>
  <c r="X237" i="89"/>
  <c r="L257" i="89"/>
  <c r="P259" i="89"/>
  <c r="T265" i="89"/>
  <c r="T267" i="89"/>
  <c r="T294" i="89"/>
  <c r="T302" i="89"/>
  <c r="T318" i="89"/>
  <c r="H342" i="89"/>
  <c r="L342" i="88" s="1"/>
  <c r="T383" i="89"/>
  <c r="T394" i="89"/>
  <c r="X409" i="89"/>
  <c r="T421" i="89"/>
  <c r="X423" i="89"/>
  <c r="L438" i="89"/>
  <c r="T456" i="89"/>
  <c r="T476" i="89"/>
  <c r="X485" i="89"/>
  <c r="T505" i="89"/>
  <c r="T545" i="89"/>
  <c r="L547" i="89"/>
  <c r="X596" i="89"/>
  <c r="AB636" i="89"/>
  <c r="T645" i="89"/>
  <c r="T656" i="89"/>
  <c r="AB658" i="89"/>
  <c r="T672" i="89"/>
  <c r="T683" i="89"/>
  <c r="X694" i="89"/>
  <c r="AB710" i="89"/>
  <c r="H726" i="89"/>
  <c r="L726" i="88" s="1"/>
  <c r="X743" i="89"/>
  <c r="W741" i="89" s="1"/>
  <c r="L754" i="89"/>
  <c r="X814" i="89"/>
  <c r="AB34" i="89"/>
  <c r="AB42" i="89"/>
  <c r="AB50" i="89"/>
  <c r="AB74" i="89"/>
  <c r="AB122" i="89"/>
  <c r="L136" i="89"/>
  <c r="L138" i="89"/>
  <c r="AB176" i="89"/>
  <c r="X192" i="89"/>
  <c r="X194" i="89"/>
  <c r="T200" i="89"/>
  <c r="AB208" i="89"/>
  <c r="P257" i="89"/>
  <c r="X259" i="89"/>
  <c r="P265" i="89"/>
  <c r="H267" i="89"/>
  <c r="L267" i="88" s="1"/>
  <c r="H292" i="89"/>
  <c r="L292" i="88" s="1"/>
  <c r="AB302" i="89"/>
  <c r="AB318" i="89"/>
  <c r="H337" i="89"/>
  <c r="L337" i="88" s="1"/>
  <c r="X342" i="89"/>
  <c r="AB375" i="89"/>
  <c r="AB409" i="89"/>
  <c r="H421" i="89"/>
  <c r="L421" i="88" s="1"/>
  <c r="X446" i="89"/>
  <c r="X476" i="89"/>
  <c r="H499" i="89"/>
  <c r="L499" i="88" s="1"/>
  <c r="P529" i="89"/>
  <c r="X545" i="89"/>
  <c r="H566" i="89"/>
  <c r="L566" i="88" s="1"/>
  <c r="T618" i="89"/>
  <c r="H634" i="89"/>
  <c r="H656" i="89"/>
  <c r="L656" i="88" s="1"/>
  <c r="P683" i="89"/>
  <c r="T720" i="89"/>
  <c r="L726" i="89"/>
  <c r="H772" i="89"/>
  <c r="L772" i="88" s="1"/>
  <c r="H778" i="89"/>
  <c r="L778" i="88" s="1"/>
  <c r="W333" i="89"/>
  <c r="H750" i="89"/>
  <c r="AB38" i="89"/>
  <c r="T89" i="89"/>
  <c r="X180" i="89"/>
  <c r="X188" i="89"/>
  <c r="X196" i="89"/>
  <c r="AB204" i="89"/>
  <c r="AB212" i="89"/>
  <c r="AB261" i="89"/>
  <c r="AB269" i="89"/>
  <c r="L30" i="89"/>
  <c r="AB46" i="89"/>
  <c r="P118" i="89"/>
  <c r="T288" i="89"/>
  <c r="T296" i="89"/>
  <c r="T304" i="89"/>
  <c r="T312" i="89"/>
  <c r="T320" i="89"/>
  <c r="T328" i="89"/>
  <c r="H358" i="89"/>
  <c r="L358" i="88" s="1"/>
  <c r="T442" i="89"/>
  <c r="S127" i="89"/>
  <c r="AB54" i="89"/>
  <c r="X102" i="89"/>
  <c r="X288" i="89"/>
  <c r="X296" i="89"/>
  <c r="X304" i="89"/>
  <c r="X312" i="89"/>
  <c r="X320" i="89"/>
  <c r="X328" i="89"/>
  <c r="AB478" i="89"/>
  <c r="H478" i="89"/>
  <c r="L478" i="88" s="1"/>
  <c r="X478" i="89"/>
  <c r="T478" i="89"/>
  <c r="P478" i="89"/>
  <c r="AB818" i="89"/>
  <c r="H818" i="89"/>
  <c r="L818" i="88" s="1"/>
  <c r="X818" i="89"/>
  <c r="T818" i="89"/>
  <c r="P818" i="89"/>
  <c r="AB14" i="89"/>
  <c r="AB22" i="89"/>
  <c r="P30" i="89"/>
  <c r="X38" i="89"/>
  <c r="X46" i="89"/>
  <c r="X54" i="89"/>
  <c r="P78" i="89"/>
  <c r="X89" i="89"/>
  <c r="L102" i="89"/>
  <c r="AB118" i="89"/>
  <c r="H180" i="89"/>
  <c r="L180" i="88" s="1"/>
  <c r="AB180" i="89"/>
  <c r="H188" i="89"/>
  <c r="L188" i="88" s="1"/>
  <c r="AB188" i="89"/>
  <c r="H196" i="89"/>
  <c r="L196" i="88" s="1"/>
  <c r="AB196" i="89"/>
  <c r="H204" i="89"/>
  <c r="L204" i="88" s="1"/>
  <c r="L212" i="89"/>
  <c r="T239" i="89"/>
  <c r="X239" i="89"/>
  <c r="L261" i="89"/>
  <c r="L269" i="89"/>
  <c r="H288" i="89"/>
  <c r="L288" i="88" s="1"/>
  <c r="AB288" i="89"/>
  <c r="H296" i="89"/>
  <c r="L296" i="88" s="1"/>
  <c r="AB296" i="89"/>
  <c r="H304" i="89"/>
  <c r="L304" i="88" s="1"/>
  <c r="AB304" i="89"/>
  <c r="H312" i="89"/>
  <c r="L312" i="88" s="1"/>
  <c r="AB312" i="89"/>
  <c r="H320" i="89"/>
  <c r="L320" i="88" s="1"/>
  <c r="AB320" i="89"/>
  <c r="H328" i="89"/>
  <c r="L328" i="88" s="1"/>
  <c r="AB328" i="89"/>
  <c r="T358" i="89"/>
  <c r="L377" i="89"/>
  <c r="AB377" i="89"/>
  <c r="H377" i="89"/>
  <c r="L377" i="88" s="1"/>
  <c r="L403" i="89"/>
  <c r="AB403" i="89"/>
  <c r="H403" i="89"/>
  <c r="L403" i="88" s="1"/>
  <c r="X414" i="89"/>
  <c r="H414" i="89"/>
  <c r="P442" i="89"/>
  <c r="X442" i="89"/>
  <c r="L442" i="89"/>
  <c r="AB462" i="89"/>
  <c r="H462" i="89"/>
  <c r="X462" i="89"/>
  <c r="W460" i="89" s="1"/>
  <c r="T462" i="89"/>
  <c r="S460" i="89" s="1"/>
  <c r="P462" i="89"/>
  <c r="AB470" i="89"/>
  <c r="H470" i="89"/>
  <c r="L470" i="88" s="1"/>
  <c r="X470" i="89"/>
  <c r="T470" i="89"/>
  <c r="P470" i="89"/>
  <c r="X489" i="89"/>
  <c r="H489" i="89"/>
  <c r="L489" i="88" s="1"/>
  <c r="T489" i="89"/>
  <c r="H501" i="89"/>
  <c r="L501" i="88" s="1"/>
  <c r="T501" i="89"/>
  <c r="H509" i="89"/>
  <c r="T509" i="89"/>
  <c r="S495" i="89" s="1"/>
  <c r="X525" i="89"/>
  <c r="T525" i="89"/>
  <c r="P525" i="89"/>
  <c r="L525" i="89"/>
  <c r="X533" i="89"/>
  <c r="T533" i="89"/>
  <c r="P533" i="89"/>
  <c r="L533" i="89"/>
  <c r="X541" i="89"/>
  <c r="T541" i="89"/>
  <c r="P541" i="89"/>
  <c r="L541" i="89"/>
  <c r="X549" i="89"/>
  <c r="T549" i="89"/>
  <c r="P549" i="89"/>
  <c r="L549" i="89"/>
  <c r="X560" i="89"/>
  <c r="P560" i="89"/>
  <c r="H560" i="89"/>
  <c r="L560" i="88" s="1"/>
  <c r="X568" i="89"/>
  <c r="P568" i="89"/>
  <c r="H568" i="89"/>
  <c r="L568" i="88" s="1"/>
  <c r="X576" i="89"/>
  <c r="P576" i="89"/>
  <c r="H576" i="89"/>
  <c r="L576" i="88" s="1"/>
  <c r="AB589" i="89"/>
  <c r="H589" i="89"/>
  <c r="L589" i="88" s="1"/>
  <c r="X589" i="89"/>
  <c r="T589" i="89"/>
  <c r="P589" i="89"/>
  <c r="P603" i="89"/>
  <c r="L603" i="89"/>
  <c r="H603" i="89"/>
  <c r="L603" i="88" s="1"/>
  <c r="AB614" i="89"/>
  <c r="H614" i="89"/>
  <c r="X614" i="89"/>
  <c r="T614" i="89"/>
  <c r="P614" i="89"/>
  <c r="X638" i="89"/>
  <c r="T638" i="89"/>
  <c r="P638" i="89"/>
  <c r="L638" i="89"/>
  <c r="P652" i="89"/>
  <c r="L652" i="89"/>
  <c r="AB652" i="89"/>
  <c r="H652" i="89"/>
  <c r="L652" i="88" s="1"/>
  <c r="P665" i="89"/>
  <c r="H665" i="89"/>
  <c r="T665" i="89"/>
  <c r="S663" i="89" s="1"/>
  <c r="X676" i="89"/>
  <c r="T676" i="89"/>
  <c r="P676" i="89"/>
  <c r="L676" i="89"/>
  <c r="T687" i="89"/>
  <c r="X687" i="89"/>
  <c r="P687" i="89"/>
  <c r="L698" i="89"/>
  <c r="AB698" i="89"/>
  <c r="H698" i="89"/>
  <c r="X698" i="89"/>
  <c r="T698" i="89"/>
  <c r="AB714" i="89"/>
  <c r="H714" i="89"/>
  <c r="L714" i="88" s="1"/>
  <c r="X714" i="89"/>
  <c r="T714" i="89"/>
  <c r="P714" i="89"/>
  <c r="AB722" i="89"/>
  <c r="H722" i="89"/>
  <c r="L722" i="88" s="1"/>
  <c r="X722" i="89"/>
  <c r="T722" i="89"/>
  <c r="P722" i="89"/>
  <c r="L736" i="89"/>
  <c r="AB736" i="89"/>
  <c r="H736" i="89"/>
  <c r="X736" i="89"/>
  <c r="T736" i="89"/>
  <c r="X750" i="89"/>
  <c r="T750" i="89"/>
  <c r="P750" i="89"/>
  <c r="L750" i="89"/>
  <c r="T761" i="89"/>
  <c r="X761" i="89"/>
  <c r="X774" i="89"/>
  <c r="T774" i="89"/>
  <c r="P774" i="89"/>
  <c r="L774" i="89"/>
  <c r="H14" i="89"/>
  <c r="L14" i="88" s="1"/>
  <c r="H22" i="89"/>
  <c r="L22" i="88" s="1"/>
  <c r="L38" i="89"/>
  <c r="L46" i="89"/>
  <c r="L54" i="89"/>
  <c r="AB78" i="89"/>
  <c r="P102" i="89"/>
  <c r="X118" i="89"/>
  <c r="L180" i="89"/>
  <c r="L188" i="89"/>
  <c r="L196" i="89"/>
  <c r="L204" i="89"/>
  <c r="P212" i="89"/>
  <c r="H239" i="89"/>
  <c r="L239" i="88" s="1"/>
  <c r="AB239" i="89"/>
  <c r="P261" i="89"/>
  <c r="P269" i="89"/>
  <c r="L288" i="89"/>
  <c r="L296" i="89"/>
  <c r="L304" i="89"/>
  <c r="L312" i="89"/>
  <c r="L320" i="89"/>
  <c r="L328" i="89"/>
  <c r="T366" i="89"/>
  <c r="P377" i="89"/>
  <c r="T403" i="89"/>
  <c r="H428" i="89"/>
  <c r="H442" i="89"/>
  <c r="L442" i="88" s="1"/>
  <c r="L478" i="89"/>
  <c r="AB525" i="89"/>
  <c r="AB533" i="89"/>
  <c r="AB541" i="89"/>
  <c r="AB549" i="89"/>
  <c r="AB568" i="89"/>
  <c r="X603" i="89"/>
  <c r="H638" i="89"/>
  <c r="L638" i="88" s="1"/>
  <c r="T652" i="89"/>
  <c r="AB676" i="89"/>
  <c r="P698" i="89"/>
  <c r="L714" i="89"/>
  <c r="H774" i="89"/>
  <c r="L774" i="88" s="1"/>
  <c r="AB344" i="89"/>
  <c r="H344" i="89"/>
  <c r="X344" i="89"/>
  <c r="T344" i="89"/>
  <c r="X388" i="89"/>
  <c r="H388" i="89"/>
  <c r="P450" i="89"/>
  <c r="X450" i="89"/>
  <c r="L450" i="89"/>
  <c r="T450" i="89"/>
  <c r="H450" i="89"/>
  <c r="L450" i="88" s="1"/>
  <c r="T212" i="89"/>
  <c r="T261" i="89"/>
  <c r="T269" i="89"/>
  <c r="P344" i="89"/>
  <c r="X366" i="89"/>
  <c r="X377" i="89"/>
  <c r="P403" i="89"/>
  <c r="T414" i="89"/>
  <c r="X428" i="89"/>
  <c r="L470" i="89"/>
  <c r="X509" i="89"/>
  <c r="W495" i="89" s="1"/>
  <c r="AB576" i="89"/>
  <c r="L614" i="89"/>
  <c r="T627" i="89"/>
  <c r="AB638" i="89"/>
  <c r="X652" i="89"/>
  <c r="X665" i="89"/>
  <c r="AB774" i="89"/>
  <c r="AA770" i="89" s="1"/>
  <c r="L818" i="89"/>
  <c r="P14" i="89"/>
  <c r="P16" i="89"/>
  <c r="P18" i="89"/>
  <c r="P20" i="89"/>
  <c r="P22" i="89"/>
  <c r="P24" i="89"/>
  <c r="P26" i="89"/>
  <c r="P61" i="89"/>
  <c r="AB61" i="89"/>
  <c r="L61" i="89"/>
  <c r="T65" i="89"/>
  <c r="T85" i="89"/>
  <c r="P89" i="89"/>
  <c r="AB89" i="89"/>
  <c r="L89" i="89"/>
  <c r="P109" i="89"/>
  <c r="AB109" i="89"/>
  <c r="L109" i="89"/>
  <c r="X109" i="89"/>
  <c r="H109" i="89"/>
  <c r="L109" i="88" s="1"/>
  <c r="P131" i="89"/>
  <c r="AB131" i="89"/>
  <c r="L131" i="89"/>
  <c r="X131" i="89"/>
  <c r="H131" i="89"/>
  <c r="L131" i="88" s="1"/>
  <c r="P145" i="89"/>
  <c r="AB145" i="89"/>
  <c r="L145" i="89"/>
  <c r="X145" i="89"/>
  <c r="H145" i="89"/>
  <c r="L145" i="88" s="1"/>
  <c r="P153" i="89"/>
  <c r="AB153" i="89"/>
  <c r="L153" i="89"/>
  <c r="X153" i="89"/>
  <c r="H153" i="89"/>
  <c r="L153" i="88" s="1"/>
  <c r="P161" i="89"/>
  <c r="AB161" i="89"/>
  <c r="L161" i="89"/>
  <c r="X161" i="89"/>
  <c r="H161" i="89"/>
  <c r="L161" i="88" s="1"/>
  <c r="P169" i="89"/>
  <c r="AB169" i="89"/>
  <c r="L169" i="89"/>
  <c r="X169" i="89"/>
  <c r="H169" i="89"/>
  <c r="L169" i="88" s="1"/>
  <c r="P250" i="89"/>
  <c r="AB250" i="89"/>
  <c r="L250" i="89"/>
  <c r="X250" i="89"/>
  <c r="H250" i="89"/>
  <c r="L250" i="88" s="1"/>
  <c r="T14" i="89"/>
  <c r="T16" i="89"/>
  <c r="T18" i="89"/>
  <c r="T20" i="89"/>
  <c r="T22" i="89"/>
  <c r="T24" i="89"/>
  <c r="T26" i="89"/>
  <c r="X28" i="89"/>
  <c r="H28" i="89"/>
  <c r="L28" i="88" s="1"/>
  <c r="AB28" i="89"/>
  <c r="X32" i="89"/>
  <c r="H32" i="89"/>
  <c r="L32" i="88" s="1"/>
  <c r="T32" i="89"/>
  <c r="P63" i="89"/>
  <c r="AB63" i="89"/>
  <c r="L63" i="89"/>
  <c r="P91" i="89"/>
  <c r="AB91" i="89"/>
  <c r="L91" i="89"/>
  <c r="X91" i="89"/>
  <c r="S107" i="89"/>
  <c r="P129" i="89"/>
  <c r="AB129" i="89"/>
  <c r="L129" i="89"/>
  <c r="X129" i="89"/>
  <c r="H129" i="89"/>
  <c r="P151" i="89"/>
  <c r="AB151" i="89"/>
  <c r="L151" i="89"/>
  <c r="X151" i="89"/>
  <c r="H151" i="89"/>
  <c r="L151" i="88" s="1"/>
  <c r="P159" i="89"/>
  <c r="AB159" i="89"/>
  <c r="L159" i="89"/>
  <c r="X159" i="89"/>
  <c r="H159" i="89"/>
  <c r="L159" i="88" s="1"/>
  <c r="P167" i="89"/>
  <c r="AB167" i="89"/>
  <c r="L167" i="89"/>
  <c r="X167" i="89"/>
  <c r="H167" i="89"/>
  <c r="L167" i="88" s="1"/>
  <c r="P226" i="89"/>
  <c r="AB226" i="89"/>
  <c r="L226" i="89"/>
  <c r="X226" i="89"/>
  <c r="H226" i="89"/>
  <c r="L226" i="88" s="1"/>
  <c r="P248" i="89"/>
  <c r="AB248" i="89"/>
  <c r="L248" i="89"/>
  <c r="X248" i="89"/>
  <c r="H248" i="89"/>
  <c r="L248" i="88" s="1"/>
  <c r="P362" i="89"/>
  <c r="AB362" i="89"/>
  <c r="L362" i="89"/>
  <c r="X362" i="89"/>
  <c r="T362" i="89"/>
  <c r="H362" i="89"/>
  <c r="L362" i="88" s="1"/>
  <c r="P65" i="89"/>
  <c r="AB65" i="89"/>
  <c r="L65" i="89"/>
  <c r="P85" i="89"/>
  <c r="AB85" i="89"/>
  <c r="L85" i="89"/>
  <c r="P149" i="89"/>
  <c r="AB149" i="89"/>
  <c r="L149" i="89"/>
  <c r="X149" i="89"/>
  <c r="H149" i="89"/>
  <c r="L149" i="88" s="1"/>
  <c r="P157" i="89"/>
  <c r="AB157" i="89"/>
  <c r="L157" i="89"/>
  <c r="X157" i="89"/>
  <c r="H157" i="89"/>
  <c r="L157" i="88" s="1"/>
  <c r="P165" i="89"/>
  <c r="AB165" i="89"/>
  <c r="L165" i="89"/>
  <c r="X165" i="89"/>
  <c r="H165" i="89"/>
  <c r="L165" i="88" s="1"/>
  <c r="P224" i="89"/>
  <c r="AB224" i="89"/>
  <c r="L224" i="89"/>
  <c r="X224" i="89"/>
  <c r="H224" i="89"/>
  <c r="L224" i="88" s="1"/>
  <c r="P246" i="89"/>
  <c r="AB246" i="89"/>
  <c r="L246" i="89"/>
  <c r="X246" i="89"/>
  <c r="H246" i="89"/>
  <c r="L246" i="88" s="1"/>
  <c r="L14" i="89"/>
  <c r="L16" i="89"/>
  <c r="L18" i="89"/>
  <c r="L20" i="89"/>
  <c r="L22" i="89"/>
  <c r="L24" i="89"/>
  <c r="L26" i="89"/>
  <c r="P28" i="89"/>
  <c r="X30" i="89"/>
  <c r="H30" i="89"/>
  <c r="L30" i="88" s="1"/>
  <c r="AB30" i="89"/>
  <c r="P32" i="89"/>
  <c r="T63" i="89"/>
  <c r="H65" i="89"/>
  <c r="P67" i="89"/>
  <c r="AB67" i="89"/>
  <c r="L67" i="89"/>
  <c r="H85" i="89"/>
  <c r="P87" i="89"/>
  <c r="AB87" i="89"/>
  <c r="L87" i="89"/>
  <c r="T91" i="89"/>
  <c r="P111" i="89"/>
  <c r="AB111" i="89"/>
  <c r="L111" i="89"/>
  <c r="X111" i="89"/>
  <c r="H111" i="89"/>
  <c r="L111" i="88" s="1"/>
  <c r="P147" i="89"/>
  <c r="AB147" i="89"/>
  <c r="L147" i="89"/>
  <c r="X147" i="89"/>
  <c r="H147" i="89"/>
  <c r="L147" i="88" s="1"/>
  <c r="T149" i="89"/>
  <c r="P155" i="89"/>
  <c r="AB155" i="89"/>
  <c r="L155" i="89"/>
  <c r="X155" i="89"/>
  <c r="H155" i="89"/>
  <c r="L155" i="88" s="1"/>
  <c r="T157" i="89"/>
  <c r="P163" i="89"/>
  <c r="AB163" i="89"/>
  <c r="L163" i="89"/>
  <c r="X163" i="89"/>
  <c r="H163" i="89"/>
  <c r="L163" i="88" s="1"/>
  <c r="T165" i="89"/>
  <c r="P171" i="89"/>
  <c r="AB171" i="89"/>
  <c r="L171" i="89"/>
  <c r="X171" i="89"/>
  <c r="H171" i="89"/>
  <c r="L171" i="88" s="1"/>
  <c r="P222" i="89"/>
  <c r="AB222" i="89"/>
  <c r="L222" i="89"/>
  <c r="X222" i="89"/>
  <c r="H222" i="89"/>
  <c r="L222" i="88" s="1"/>
  <c r="T224" i="89"/>
  <c r="S220" i="89" s="1"/>
  <c r="T246" i="89"/>
  <c r="S244" i="89" s="1"/>
  <c r="P252" i="89"/>
  <c r="AB252" i="89"/>
  <c r="L252" i="89"/>
  <c r="X252" i="89"/>
  <c r="H252" i="89"/>
  <c r="L252" i="88" s="1"/>
  <c r="P354" i="89"/>
  <c r="AB354" i="89"/>
  <c r="L354" i="89"/>
  <c r="X354" i="89"/>
  <c r="T354" i="89"/>
  <c r="H354" i="89"/>
  <c r="L354" i="88" s="1"/>
  <c r="AB514" i="89"/>
  <c r="L514" i="89"/>
  <c r="T514" i="89"/>
  <c r="P514" i="89"/>
  <c r="H514" i="89"/>
  <c r="X514" i="89"/>
  <c r="AB273" i="89"/>
  <c r="L273" i="89"/>
  <c r="X273" i="89"/>
  <c r="AB277" i="89"/>
  <c r="L277" i="89"/>
  <c r="X277" i="89"/>
  <c r="AB281" i="89"/>
  <c r="L281" i="89"/>
  <c r="X281" i="89"/>
  <c r="P335" i="89"/>
  <c r="AB335" i="89"/>
  <c r="L335" i="89"/>
  <c r="P356" i="89"/>
  <c r="AB356" i="89"/>
  <c r="L356" i="89"/>
  <c r="P364" i="89"/>
  <c r="AB364" i="89"/>
  <c r="L364" i="89"/>
  <c r="T34" i="89"/>
  <c r="T36" i="89"/>
  <c r="T38" i="89"/>
  <c r="T40" i="89"/>
  <c r="T42" i="89"/>
  <c r="T44" i="89"/>
  <c r="T46" i="89"/>
  <c r="T48" i="89"/>
  <c r="T50" i="89"/>
  <c r="T52" i="89"/>
  <c r="T54" i="89"/>
  <c r="T56" i="89"/>
  <c r="T74" i="89"/>
  <c r="T76" i="89"/>
  <c r="T78" i="89"/>
  <c r="T80" i="89"/>
  <c r="T98" i="89"/>
  <c r="T100" i="89"/>
  <c r="T102" i="89"/>
  <c r="T104" i="89"/>
  <c r="T118" i="89"/>
  <c r="T120" i="89"/>
  <c r="T122" i="89"/>
  <c r="T124" i="89"/>
  <c r="T136" i="89"/>
  <c r="T138" i="89"/>
  <c r="T204" i="89"/>
  <c r="T241" i="89"/>
  <c r="T271" i="89"/>
  <c r="H273" i="89"/>
  <c r="L273" i="88" s="1"/>
  <c r="H277" i="89"/>
  <c r="L277" i="88" s="1"/>
  <c r="H281" i="89"/>
  <c r="L281" i="88" s="1"/>
  <c r="H335" i="89"/>
  <c r="L335" i="88" s="1"/>
  <c r="P337" i="89"/>
  <c r="AB337" i="89"/>
  <c r="L337" i="89"/>
  <c r="H356" i="89"/>
  <c r="L356" i="88" s="1"/>
  <c r="P358" i="89"/>
  <c r="AB358" i="89"/>
  <c r="L358" i="89"/>
  <c r="H364" i="89"/>
  <c r="L364" i="88" s="1"/>
  <c r="P366" i="89"/>
  <c r="AB366" i="89"/>
  <c r="L366" i="89"/>
  <c r="AB607" i="89"/>
  <c r="L607" i="89"/>
  <c r="T607" i="89"/>
  <c r="P607" i="89"/>
  <c r="H607" i="89"/>
  <c r="L607" i="88" s="1"/>
  <c r="X607" i="89"/>
  <c r="H34" i="89"/>
  <c r="L34" i="88" s="1"/>
  <c r="H36" i="89"/>
  <c r="L36" i="88" s="1"/>
  <c r="H38" i="89"/>
  <c r="L38" i="88" s="1"/>
  <c r="H40" i="89"/>
  <c r="L40" i="88" s="1"/>
  <c r="H42" i="89"/>
  <c r="L42" i="88" s="1"/>
  <c r="H44" i="89"/>
  <c r="L44" i="88" s="1"/>
  <c r="H46" i="89"/>
  <c r="L46" i="88" s="1"/>
  <c r="H48" i="89"/>
  <c r="L48" i="88" s="1"/>
  <c r="H50" i="89"/>
  <c r="L50" i="88" s="1"/>
  <c r="H52" i="89"/>
  <c r="L52" i="88" s="1"/>
  <c r="H54" i="89"/>
  <c r="L54" i="88" s="1"/>
  <c r="H56" i="89"/>
  <c r="L56" i="88" s="1"/>
  <c r="H74" i="89"/>
  <c r="L74" i="88" s="1"/>
  <c r="H76" i="89"/>
  <c r="L76" i="88" s="1"/>
  <c r="H78" i="89"/>
  <c r="L78" i="88" s="1"/>
  <c r="H80" i="89"/>
  <c r="L80" i="88" s="1"/>
  <c r="H98" i="89"/>
  <c r="L98" i="88" s="1"/>
  <c r="H100" i="89"/>
  <c r="L100" i="88" s="1"/>
  <c r="H102" i="89"/>
  <c r="L102" i="88" s="1"/>
  <c r="H104" i="89"/>
  <c r="L104" i="88" s="1"/>
  <c r="H118" i="89"/>
  <c r="L118" i="88" s="1"/>
  <c r="H120" i="89"/>
  <c r="L120" i="88" s="1"/>
  <c r="H122" i="89"/>
  <c r="L122" i="88" s="1"/>
  <c r="H124" i="89"/>
  <c r="L124" i="88" s="1"/>
  <c r="H136" i="89"/>
  <c r="L136" i="88" s="1"/>
  <c r="H138" i="89"/>
  <c r="L138" i="88" s="1"/>
  <c r="P273" i="89"/>
  <c r="AB275" i="89"/>
  <c r="L275" i="89"/>
  <c r="X275" i="89"/>
  <c r="P277" i="89"/>
  <c r="AB279" i="89"/>
  <c r="L279" i="89"/>
  <c r="X279" i="89"/>
  <c r="P281" i="89"/>
  <c r="P283" i="89"/>
  <c r="AB283" i="89"/>
  <c r="L283" i="89"/>
  <c r="T335" i="89"/>
  <c r="P352" i="89"/>
  <c r="AB352" i="89"/>
  <c r="L352" i="89"/>
  <c r="T356" i="89"/>
  <c r="P360" i="89"/>
  <c r="AB360" i="89"/>
  <c r="L360" i="89"/>
  <c r="T364" i="89"/>
  <c r="P368" i="89"/>
  <c r="AB368" i="89"/>
  <c r="L368" i="89"/>
  <c r="AB643" i="89"/>
  <c r="L643" i="89"/>
  <c r="T643" i="89"/>
  <c r="P643" i="89"/>
  <c r="H643" i="89"/>
  <c r="L643" i="88" s="1"/>
  <c r="X643" i="89"/>
  <c r="L388" i="89"/>
  <c r="AB388" i="89"/>
  <c r="L390" i="89"/>
  <c r="AB390" i="89"/>
  <c r="L392" i="89"/>
  <c r="AB392" i="89"/>
  <c r="L394" i="89"/>
  <c r="AB394" i="89"/>
  <c r="L414" i="89"/>
  <c r="AB414" i="89"/>
  <c r="L416" i="89"/>
  <c r="AB416" i="89"/>
  <c r="L428" i="89"/>
  <c r="AB428" i="89"/>
  <c r="L430" i="89"/>
  <c r="AB430" i="89"/>
  <c r="L440" i="89"/>
  <c r="T440" i="89"/>
  <c r="L444" i="89"/>
  <c r="T444" i="89"/>
  <c r="L448" i="89"/>
  <c r="T448" i="89"/>
  <c r="L452" i="89"/>
  <c r="T452" i="89"/>
  <c r="L483" i="89"/>
  <c r="AB483" i="89"/>
  <c r="L485" i="89"/>
  <c r="AB485" i="89"/>
  <c r="L487" i="89"/>
  <c r="AB487" i="89"/>
  <c r="L489" i="89"/>
  <c r="AB489" i="89"/>
  <c r="L491" i="89"/>
  <c r="AB491" i="89"/>
  <c r="L497" i="89"/>
  <c r="AB497" i="89"/>
  <c r="L499" i="89"/>
  <c r="AB499" i="89"/>
  <c r="L501" i="89"/>
  <c r="AB501" i="89"/>
  <c r="L503" i="89"/>
  <c r="AB503" i="89"/>
  <c r="L505" i="89"/>
  <c r="AB505" i="89"/>
  <c r="L507" i="89"/>
  <c r="AB507" i="89"/>
  <c r="L509" i="89"/>
  <c r="K495" i="89" s="1"/>
  <c r="AB509" i="89"/>
  <c r="AA495" i="89" s="1"/>
  <c r="P388" i="89"/>
  <c r="P390" i="89"/>
  <c r="P392" i="89"/>
  <c r="P394" i="89"/>
  <c r="P414" i="89"/>
  <c r="P416" i="89"/>
  <c r="P428" i="89"/>
  <c r="P430" i="89"/>
  <c r="P440" i="89"/>
  <c r="X440" i="89"/>
  <c r="P444" i="89"/>
  <c r="X444" i="89"/>
  <c r="P448" i="89"/>
  <c r="X448" i="89"/>
  <c r="P452" i="89"/>
  <c r="X452" i="89"/>
  <c r="P483" i="89"/>
  <c r="P485" i="89"/>
  <c r="P487" i="89"/>
  <c r="P489" i="89"/>
  <c r="P491" i="89"/>
  <c r="P497" i="89"/>
  <c r="P499" i="89"/>
  <c r="P501" i="89"/>
  <c r="P503" i="89"/>
  <c r="P505" i="89"/>
  <c r="P507" i="89"/>
  <c r="P509" i="89"/>
  <c r="O495" i="89" s="1"/>
  <c r="AB516" i="89"/>
  <c r="L516" i="89"/>
  <c r="X516" i="89"/>
  <c r="AB647" i="89"/>
  <c r="L647" i="89"/>
  <c r="T647" i="89"/>
  <c r="P647" i="89"/>
  <c r="H647" i="89"/>
  <c r="L647" i="88" s="1"/>
  <c r="X647" i="89"/>
  <c r="X788" i="89"/>
  <c r="P788" i="89"/>
  <c r="H788" i="89"/>
  <c r="L788" i="88" s="1"/>
  <c r="T556" i="89"/>
  <c r="T558" i="89"/>
  <c r="T560" i="89"/>
  <c r="T562" i="89"/>
  <c r="T564" i="89"/>
  <c r="T566" i="89"/>
  <c r="T568" i="89"/>
  <c r="T570" i="89"/>
  <c r="T572" i="89"/>
  <c r="T574" i="89"/>
  <c r="T576" i="89"/>
  <c r="T578" i="89"/>
  <c r="T594" i="89"/>
  <c r="T596" i="89"/>
  <c r="T598" i="89"/>
  <c r="AB627" i="89"/>
  <c r="L627" i="89"/>
  <c r="X627" i="89"/>
  <c r="P782" i="89"/>
  <c r="H782" i="89"/>
  <c r="L782" i="88" s="1"/>
  <c r="X782" i="89"/>
  <c r="P795" i="89"/>
  <c r="O793" i="89" s="1"/>
  <c r="AB795" i="89"/>
  <c r="AA793" i="89" s="1"/>
  <c r="L795" i="89"/>
  <c r="K793" i="89" s="1"/>
  <c r="X795" i="89"/>
  <c r="W793" i="89" s="1"/>
  <c r="T795" i="89"/>
  <c r="S793" i="89" s="1"/>
  <c r="H795" i="89"/>
  <c r="P809" i="89"/>
  <c r="AB809" i="89"/>
  <c r="L809" i="89"/>
  <c r="X809" i="89"/>
  <c r="H809" i="89"/>
  <c r="L809" i="88" s="1"/>
  <c r="T809" i="89"/>
  <c r="S805" i="89" s="1"/>
  <c r="P842" i="89"/>
  <c r="AB842" i="89"/>
  <c r="L842" i="89"/>
  <c r="X842" i="89"/>
  <c r="H842" i="89"/>
  <c r="L842" i="88" s="1"/>
  <c r="T842" i="89"/>
  <c r="S838" i="89" s="1"/>
  <c r="AB605" i="89"/>
  <c r="L605" i="89"/>
  <c r="X605" i="89"/>
  <c r="AB645" i="89"/>
  <c r="L645" i="89"/>
  <c r="X645" i="89"/>
  <c r="P745" i="89"/>
  <c r="AB745" i="89"/>
  <c r="L745" i="89"/>
  <c r="X745" i="89"/>
  <c r="T745" i="89"/>
  <c r="H745" i="89"/>
  <c r="L745" i="88" s="1"/>
  <c r="P829" i="89"/>
  <c r="AB829" i="89"/>
  <c r="L829" i="89"/>
  <c r="X829" i="89"/>
  <c r="H829" i="89"/>
  <c r="L829" i="88" s="1"/>
  <c r="T829" i="89"/>
  <c r="L556" i="89"/>
  <c r="L558" i="89"/>
  <c r="L560" i="89"/>
  <c r="L562" i="89"/>
  <c r="L564" i="89"/>
  <c r="L566" i="89"/>
  <c r="L568" i="89"/>
  <c r="L570" i="89"/>
  <c r="L572" i="89"/>
  <c r="L574" i="89"/>
  <c r="L576" i="89"/>
  <c r="L578" i="89"/>
  <c r="L594" i="89"/>
  <c r="L596" i="89"/>
  <c r="L598" i="89"/>
  <c r="T603" i="89"/>
  <c r="H605" i="89"/>
  <c r="L605" i="88" s="1"/>
  <c r="AB625" i="89"/>
  <c r="L625" i="89"/>
  <c r="X625" i="89"/>
  <c r="P627" i="89"/>
  <c r="O623" i="89" s="1"/>
  <c r="H645" i="89"/>
  <c r="L645" i="88" s="1"/>
  <c r="P763" i="89"/>
  <c r="AB763" i="89"/>
  <c r="L763" i="89"/>
  <c r="X763" i="89"/>
  <c r="T763" i="89"/>
  <c r="H763" i="89"/>
  <c r="L665" i="89"/>
  <c r="AB665" i="89"/>
  <c r="L667" i="89"/>
  <c r="AB667" i="89"/>
  <c r="L683" i="89"/>
  <c r="AB683" i="89"/>
  <c r="L685" i="89"/>
  <c r="AB685" i="89"/>
  <c r="L687" i="89"/>
  <c r="AB687" i="89"/>
  <c r="L689" i="89"/>
  <c r="AB689" i="89"/>
  <c r="P765" i="89"/>
  <c r="AB765" i="89"/>
  <c r="L765" i="89"/>
  <c r="X780" i="89"/>
  <c r="P780" i="89"/>
  <c r="P807" i="89"/>
  <c r="AB807" i="89"/>
  <c r="L807" i="89"/>
  <c r="X807" i="89"/>
  <c r="H807" i="89"/>
  <c r="L807" i="88" s="1"/>
  <c r="P827" i="89"/>
  <c r="AB827" i="89"/>
  <c r="L827" i="89"/>
  <c r="X827" i="89"/>
  <c r="H827" i="89"/>
  <c r="L827" i="88" s="1"/>
  <c r="P840" i="89"/>
  <c r="AB840" i="89"/>
  <c r="L840" i="89"/>
  <c r="X840" i="89"/>
  <c r="H840" i="89"/>
  <c r="P731" i="89"/>
  <c r="O729" i="89" s="1"/>
  <c r="AB731" i="89"/>
  <c r="AA729" i="89" s="1"/>
  <c r="L731" i="89"/>
  <c r="K729" i="89" s="1"/>
  <c r="P825" i="89"/>
  <c r="AB825" i="89"/>
  <c r="L825" i="89"/>
  <c r="X825" i="89"/>
  <c r="H825" i="89"/>
  <c r="L825" i="88" s="1"/>
  <c r="H731" i="89"/>
  <c r="P743" i="89"/>
  <c r="O741" i="89" s="1"/>
  <c r="AB743" i="89"/>
  <c r="AA741" i="89" s="1"/>
  <c r="L743" i="89"/>
  <c r="K741" i="89" s="1"/>
  <c r="P761" i="89"/>
  <c r="AB761" i="89"/>
  <c r="L761" i="89"/>
  <c r="P790" i="89"/>
  <c r="H790" i="89"/>
  <c r="L790" i="88" s="1"/>
  <c r="T825" i="89"/>
  <c r="X46" i="24"/>
  <c r="H46" i="24"/>
  <c r="H46" i="88" s="1"/>
  <c r="X65" i="24"/>
  <c r="H65" i="24"/>
  <c r="H65" i="88" s="1"/>
  <c r="T65" i="24"/>
  <c r="X102" i="24"/>
  <c r="H102" i="24"/>
  <c r="H102" i="88" s="1"/>
  <c r="T102" i="24"/>
  <c r="X145" i="24"/>
  <c r="H145" i="24"/>
  <c r="H145" i="88" s="1"/>
  <c r="T145" i="24"/>
  <c r="X161" i="24"/>
  <c r="H161" i="24"/>
  <c r="H161" i="88" s="1"/>
  <c r="T161" i="24"/>
  <c r="X188" i="24"/>
  <c r="H188" i="24"/>
  <c r="H188" i="88" s="1"/>
  <c r="T188" i="24"/>
  <c r="T212" i="24"/>
  <c r="AB212" i="24"/>
  <c r="H212" i="24"/>
  <c r="H212" i="88" s="1"/>
  <c r="X212" i="24"/>
  <c r="T250" i="24"/>
  <c r="L250" i="24"/>
  <c r="AB250" i="24"/>
  <c r="H250" i="24"/>
  <c r="H250" i="88" s="1"/>
  <c r="T288" i="24"/>
  <c r="P288" i="24"/>
  <c r="AB288" i="24"/>
  <c r="X288" i="24"/>
  <c r="T312" i="24"/>
  <c r="L312" i="24"/>
  <c r="P312" i="24"/>
  <c r="AB312" i="24"/>
  <c r="X312" i="24"/>
  <c r="P328" i="24"/>
  <c r="AB328" i="24"/>
  <c r="H328" i="24"/>
  <c r="H328" i="88" s="1"/>
  <c r="X328" i="24"/>
  <c r="T328" i="24"/>
  <c r="L328" i="24"/>
  <c r="P14" i="24"/>
  <c r="P22" i="24"/>
  <c r="AB30" i="24"/>
  <c r="P46" i="24"/>
  <c r="P54" i="24"/>
  <c r="P102" i="24"/>
  <c r="P153" i="24"/>
  <c r="P188" i="24"/>
  <c r="X250" i="24"/>
  <c r="L288" i="24"/>
  <c r="H312" i="24"/>
  <c r="H312" i="88" s="1"/>
  <c r="P48" i="24"/>
  <c r="AB48" i="24"/>
  <c r="P56" i="24"/>
  <c r="AB56" i="24"/>
  <c r="L56" i="24"/>
  <c r="P67" i="24"/>
  <c r="AB67" i="24"/>
  <c r="L67" i="24"/>
  <c r="P80" i="24"/>
  <c r="AB80" i="24"/>
  <c r="L80" i="24"/>
  <c r="P91" i="24"/>
  <c r="AB91" i="24"/>
  <c r="L91" i="24"/>
  <c r="P104" i="24"/>
  <c r="AB104" i="24"/>
  <c r="L104" i="24"/>
  <c r="P120" i="24"/>
  <c r="AB120" i="24"/>
  <c r="L120" i="24"/>
  <c r="P131" i="24"/>
  <c r="AB131" i="24"/>
  <c r="L131" i="24"/>
  <c r="P147" i="24"/>
  <c r="AB147" i="24"/>
  <c r="L147" i="24"/>
  <c r="P155" i="24"/>
  <c r="AB155" i="24"/>
  <c r="L155" i="24"/>
  <c r="P163" i="24"/>
  <c r="AB163" i="24"/>
  <c r="L163" i="24"/>
  <c r="P171" i="24"/>
  <c r="AB171" i="24"/>
  <c r="L171" i="24"/>
  <c r="P182" i="24"/>
  <c r="AB182" i="24"/>
  <c r="L182" i="24"/>
  <c r="AB190" i="24"/>
  <c r="L190" i="24"/>
  <c r="T190" i="24"/>
  <c r="P190" i="24"/>
  <c r="AB198" i="24"/>
  <c r="L198" i="24"/>
  <c r="P198" i="24"/>
  <c r="H198" i="24"/>
  <c r="H198" i="88" s="1"/>
  <c r="AB206" i="24"/>
  <c r="L206" i="24"/>
  <c r="H206" i="24"/>
  <c r="H206" i="88" s="1"/>
  <c r="X206" i="24"/>
  <c r="AB214" i="24"/>
  <c r="L214" i="24"/>
  <c r="X214" i="24"/>
  <c r="T214" i="24"/>
  <c r="AB226" i="24"/>
  <c r="L226" i="24"/>
  <c r="T226" i="24"/>
  <c r="P226" i="24"/>
  <c r="AB241" i="24"/>
  <c r="L241" i="24"/>
  <c r="P241" i="24"/>
  <c r="H241" i="24"/>
  <c r="H241" i="88" s="1"/>
  <c r="AB252" i="24"/>
  <c r="L252" i="24"/>
  <c r="X252" i="24"/>
  <c r="H252" i="24"/>
  <c r="H252" i="88" s="1"/>
  <c r="AB263" i="24"/>
  <c r="L263" i="24"/>
  <c r="X263" i="24"/>
  <c r="H263" i="24"/>
  <c r="H263" i="88" s="1"/>
  <c r="T263" i="24"/>
  <c r="P263" i="24"/>
  <c r="AB271" i="24"/>
  <c r="L271" i="24"/>
  <c r="X271" i="24"/>
  <c r="H271" i="24"/>
  <c r="H271" i="88" s="1"/>
  <c r="AB279" i="24"/>
  <c r="L279" i="24"/>
  <c r="X279" i="24"/>
  <c r="H279" i="24"/>
  <c r="H279" i="88" s="1"/>
  <c r="T279" i="24"/>
  <c r="P279" i="24"/>
  <c r="AB290" i="24"/>
  <c r="L290" i="24"/>
  <c r="X290" i="24"/>
  <c r="H290" i="24"/>
  <c r="H290" i="88" s="1"/>
  <c r="AB298" i="24"/>
  <c r="L298" i="24"/>
  <c r="X298" i="24"/>
  <c r="H298" i="24"/>
  <c r="H298" i="88" s="1"/>
  <c r="T298" i="24"/>
  <c r="P298" i="24"/>
  <c r="T306" i="24"/>
  <c r="P306" i="24"/>
  <c r="L306" i="24"/>
  <c r="P314" i="24"/>
  <c r="L314" i="24"/>
  <c r="L322" i="24"/>
  <c r="AB322" i="24"/>
  <c r="AB335" i="24"/>
  <c r="T335" i="24"/>
  <c r="X352" i="24"/>
  <c r="T352" i="24"/>
  <c r="T360" i="24"/>
  <c r="P360" i="24"/>
  <c r="T368" i="24"/>
  <c r="P368" i="24"/>
  <c r="X379" i="24"/>
  <c r="T379" i="24"/>
  <c r="H379" i="24"/>
  <c r="H379" i="88" s="1"/>
  <c r="H390" i="24"/>
  <c r="H390" i="88" s="1"/>
  <c r="AB390" i="24"/>
  <c r="L405" i="24"/>
  <c r="AB405" i="24"/>
  <c r="P405" i="24"/>
  <c r="T430" i="24"/>
  <c r="H430" i="24"/>
  <c r="H430" i="88" s="1"/>
  <c r="X430" i="24"/>
  <c r="X444" i="24"/>
  <c r="L444" i="24"/>
  <c r="H444" i="24"/>
  <c r="H444" i="88" s="1"/>
  <c r="AB452" i="24"/>
  <c r="P452" i="24"/>
  <c r="T464" i="24"/>
  <c r="P464" i="24"/>
  <c r="L472" i="24"/>
  <c r="H472" i="24"/>
  <c r="H472" i="88" s="1"/>
  <c r="T483" i="24"/>
  <c r="P483" i="24"/>
  <c r="X491" i="24"/>
  <c r="T491" i="24"/>
  <c r="H491" i="24"/>
  <c r="H491" i="88" s="1"/>
  <c r="AB503" i="24"/>
  <c r="X503" i="24"/>
  <c r="T514" i="24"/>
  <c r="P514" i="24"/>
  <c r="L527" i="24"/>
  <c r="H527" i="24"/>
  <c r="H527" i="88" s="1"/>
  <c r="P535" i="24"/>
  <c r="L535" i="24"/>
  <c r="AB535" i="24"/>
  <c r="T543" i="24"/>
  <c r="P543" i="24"/>
  <c r="AB551" i="24"/>
  <c r="X551" i="24"/>
  <c r="T562" i="24"/>
  <c r="P562" i="24"/>
  <c r="T570" i="24"/>
  <c r="H570" i="24"/>
  <c r="H570" i="88" s="1"/>
  <c r="X578" i="24"/>
  <c r="L578" i="24"/>
  <c r="AB578" i="24"/>
  <c r="T594" i="24"/>
  <c r="P594" i="24"/>
  <c r="H605" i="24"/>
  <c r="H605" i="88" s="1"/>
  <c r="AB605" i="24"/>
  <c r="L616" i="24"/>
  <c r="AB616" i="24"/>
  <c r="P616" i="24"/>
  <c r="T632" i="24"/>
  <c r="P632" i="24"/>
  <c r="AB643" i="24"/>
  <c r="X643" i="24"/>
  <c r="T654" i="24"/>
  <c r="P654" i="24"/>
  <c r="L678" i="24"/>
  <c r="H678" i="24"/>
  <c r="H678" i="88" s="1"/>
  <c r="AB678" i="24"/>
  <c r="X678" i="24"/>
  <c r="T689" i="24"/>
  <c r="P689" i="24"/>
  <c r="AB708" i="24"/>
  <c r="X708" i="24"/>
  <c r="T716" i="24"/>
  <c r="P716" i="24"/>
  <c r="P738" i="24"/>
  <c r="L738" i="24"/>
  <c r="AB738" i="24"/>
  <c r="X752" i="24"/>
  <c r="T752" i="24"/>
  <c r="H752" i="24"/>
  <c r="H752" i="88" s="1"/>
  <c r="X784" i="24"/>
  <c r="H784" i="24"/>
  <c r="H784" i="88" s="1"/>
  <c r="P784" i="24"/>
  <c r="L795" i="24"/>
  <c r="H795" i="24"/>
  <c r="H795" i="88" s="1"/>
  <c r="G793" i="88" s="1"/>
  <c r="AB795" i="24"/>
  <c r="X795" i="24"/>
  <c r="T809" i="24"/>
  <c r="P809" i="24"/>
  <c r="L835" i="24"/>
  <c r="AB835" i="24"/>
  <c r="P835" i="24"/>
  <c r="X38" i="24"/>
  <c r="H38" i="24"/>
  <c r="H38" i="88" s="1"/>
  <c r="X78" i="24"/>
  <c r="H78" i="24"/>
  <c r="H78" i="88" s="1"/>
  <c r="T78" i="24"/>
  <c r="X129" i="24"/>
  <c r="H129" i="24"/>
  <c r="H129" i="88" s="1"/>
  <c r="T129" i="24"/>
  <c r="X169" i="24"/>
  <c r="H169" i="24"/>
  <c r="H169" i="88" s="1"/>
  <c r="T169" i="24"/>
  <c r="T196" i="24"/>
  <c r="P196" i="24"/>
  <c r="L196" i="24"/>
  <c r="T239" i="24"/>
  <c r="P239" i="24"/>
  <c r="L239" i="24"/>
  <c r="T269" i="24"/>
  <c r="P269" i="24"/>
  <c r="AB269" i="24"/>
  <c r="X269" i="24"/>
  <c r="T296" i="24"/>
  <c r="P296" i="24"/>
  <c r="L296" i="24"/>
  <c r="H296" i="24"/>
  <c r="H296" i="88" s="1"/>
  <c r="AB344" i="24"/>
  <c r="T344" i="24"/>
  <c r="L344" i="24"/>
  <c r="H344" i="24"/>
  <c r="H344" i="88" s="1"/>
  <c r="G340" i="88" s="1"/>
  <c r="T14" i="24"/>
  <c r="T22" i="24"/>
  <c r="AB38" i="24"/>
  <c r="T46" i="24"/>
  <c r="L65" i="24"/>
  <c r="AB78" i="24"/>
  <c r="AB102" i="24"/>
  <c r="AB129" i="24"/>
  <c r="L145" i="24"/>
  <c r="L161" i="24"/>
  <c r="AB169" i="24"/>
  <c r="AB188" i="24"/>
  <c r="X196" i="24"/>
  <c r="L212" i="24"/>
  <c r="H269" i="24"/>
  <c r="H269" i="88" s="1"/>
  <c r="P366" i="24"/>
  <c r="X30" i="24"/>
  <c r="H30" i="24"/>
  <c r="H30" i="88" s="1"/>
  <c r="X54" i="24"/>
  <c r="H54" i="24"/>
  <c r="H54" i="88" s="1"/>
  <c r="T54" i="24"/>
  <c r="X89" i="24"/>
  <c r="H89" i="24"/>
  <c r="H89" i="88" s="1"/>
  <c r="T89" i="24"/>
  <c r="X118" i="24"/>
  <c r="H118" i="24"/>
  <c r="H118" i="88" s="1"/>
  <c r="T118" i="24"/>
  <c r="X153" i="24"/>
  <c r="H153" i="24"/>
  <c r="H153" i="88" s="1"/>
  <c r="T153" i="24"/>
  <c r="X180" i="24"/>
  <c r="H180" i="24"/>
  <c r="H180" i="88" s="1"/>
  <c r="T180" i="24"/>
  <c r="T204" i="24"/>
  <c r="L204" i="24"/>
  <c r="AB204" i="24"/>
  <c r="H204" i="24"/>
  <c r="H204" i="88" s="1"/>
  <c r="T224" i="24"/>
  <c r="X224" i="24"/>
  <c r="P224" i="24"/>
  <c r="T261" i="24"/>
  <c r="P261" i="24"/>
  <c r="L261" i="24"/>
  <c r="H261" i="24"/>
  <c r="H261" i="88" s="1"/>
  <c r="T277" i="24"/>
  <c r="P277" i="24"/>
  <c r="L277" i="24"/>
  <c r="H277" i="24"/>
  <c r="H277" i="88" s="1"/>
  <c r="X304" i="24"/>
  <c r="T304" i="24"/>
  <c r="P304" i="24"/>
  <c r="AB304" i="24"/>
  <c r="L320" i="24"/>
  <c r="P320" i="24"/>
  <c r="AB320" i="24"/>
  <c r="H320" i="24"/>
  <c r="H320" i="88" s="1"/>
  <c r="X320" i="24"/>
  <c r="T320" i="24"/>
  <c r="T358" i="24"/>
  <c r="P358" i="24"/>
  <c r="H14" i="24"/>
  <c r="H14" i="88" s="1"/>
  <c r="H22" i="24"/>
  <c r="H22" i="88" s="1"/>
  <c r="P30" i="24"/>
  <c r="L38" i="24"/>
  <c r="AB46" i="24"/>
  <c r="P65" i="24"/>
  <c r="P89" i="24"/>
  <c r="P118" i="24"/>
  <c r="P145" i="24"/>
  <c r="P161" i="24"/>
  <c r="P180" i="24"/>
  <c r="AB196" i="24"/>
  <c r="X204" i="24"/>
  <c r="P212" i="24"/>
  <c r="L224" i="24"/>
  <c r="H239" i="24"/>
  <c r="H239" i="88" s="1"/>
  <c r="L269" i="24"/>
  <c r="AB277" i="24"/>
  <c r="L304" i="24"/>
  <c r="X344" i="24"/>
  <c r="P344" i="24"/>
  <c r="X306" i="24"/>
  <c r="H306" i="24"/>
  <c r="H306" i="88" s="1"/>
  <c r="X314" i="24"/>
  <c r="H314" i="24"/>
  <c r="H314" i="88" s="1"/>
  <c r="X322" i="24"/>
  <c r="H322" i="24"/>
  <c r="H322" i="88" s="1"/>
  <c r="X335" i="24"/>
  <c r="H335" i="24"/>
  <c r="H335" i="88" s="1"/>
  <c r="AB352" i="24"/>
  <c r="L352" i="24"/>
  <c r="AB360" i="24"/>
  <c r="L360" i="24"/>
  <c r="X360" i="24"/>
  <c r="H360" i="24"/>
  <c r="H360" i="88" s="1"/>
  <c r="AB368" i="24"/>
  <c r="L368" i="24"/>
  <c r="X368" i="24"/>
  <c r="H368" i="24"/>
  <c r="H368" i="88" s="1"/>
  <c r="P379" i="24"/>
  <c r="AB379" i="24"/>
  <c r="L379" i="24"/>
  <c r="T390" i="24"/>
  <c r="P390" i="24"/>
  <c r="X405" i="24"/>
  <c r="H405" i="24"/>
  <c r="H405" i="88" s="1"/>
  <c r="T405" i="24"/>
  <c r="AB416" i="24"/>
  <c r="L416" i="24"/>
  <c r="X416" i="24"/>
  <c r="H416" i="24"/>
  <c r="H416" i="88" s="1"/>
  <c r="P430" i="24"/>
  <c r="AB430" i="24"/>
  <c r="L430" i="24"/>
  <c r="T444" i="24"/>
  <c r="P444" i="24"/>
  <c r="X452" i="24"/>
  <c r="H452" i="24"/>
  <c r="H452" i="88" s="1"/>
  <c r="T452" i="24"/>
  <c r="AB464" i="24"/>
  <c r="L464" i="24"/>
  <c r="X464" i="24"/>
  <c r="H464" i="24"/>
  <c r="H464" i="88" s="1"/>
  <c r="T472" i="24"/>
  <c r="P472" i="24"/>
  <c r="AB483" i="24"/>
  <c r="L483" i="24"/>
  <c r="X483" i="24"/>
  <c r="H483" i="24"/>
  <c r="H483" i="88" s="1"/>
  <c r="P491" i="24"/>
  <c r="AB491" i="24"/>
  <c r="L491" i="24"/>
  <c r="T503" i="24"/>
  <c r="P503" i="24"/>
  <c r="AB514" i="24"/>
  <c r="L514" i="24"/>
  <c r="X514" i="24"/>
  <c r="H514" i="24"/>
  <c r="H514" i="88" s="1"/>
  <c r="T527" i="24"/>
  <c r="P527" i="24"/>
  <c r="X535" i="24"/>
  <c r="H535" i="24"/>
  <c r="H535" i="88" s="1"/>
  <c r="T535" i="24"/>
  <c r="AB543" i="24"/>
  <c r="L543" i="24"/>
  <c r="X543" i="24"/>
  <c r="H543" i="24"/>
  <c r="H543" i="88" s="1"/>
  <c r="T551" i="24"/>
  <c r="P551" i="24"/>
  <c r="AB562" i="24"/>
  <c r="L562" i="24"/>
  <c r="X562" i="24"/>
  <c r="H562" i="24"/>
  <c r="H562" i="88" s="1"/>
  <c r="P570" i="24"/>
  <c r="AB570" i="24"/>
  <c r="L570" i="24"/>
  <c r="T578" i="24"/>
  <c r="P578" i="24"/>
  <c r="AB594" i="24"/>
  <c r="L594" i="24"/>
  <c r="X594" i="24"/>
  <c r="H594" i="24"/>
  <c r="H594" i="88" s="1"/>
  <c r="T605" i="24"/>
  <c r="P605" i="24"/>
  <c r="X616" i="24"/>
  <c r="H616" i="24"/>
  <c r="H616" i="88" s="1"/>
  <c r="T616" i="24"/>
  <c r="AB632" i="24"/>
  <c r="L632" i="24"/>
  <c r="X632" i="24"/>
  <c r="H632" i="24"/>
  <c r="H632" i="88" s="1"/>
  <c r="T643" i="24"/>
  <c r="P643" i="24"/>
  <c r="AB654" i="24"/>
  <c r="L654" i="24"/>
  <c r="X654" i="24"/>
  <c r="H654" i="24"/>
  <c r="H654" i="88" s="1"/>
  <c r="P667" i="24"/>
  <c r="AB667" i="24"/>
  <c r="L667" i="24"/>
  <c r="T678" i="24"/>
  <c r="P678" i="24"/>
  <c r="AB689" i="24"/>
  <c r="L689" i="24"/>
  <c r="X689" i="24"/>
  <c r="H689" i="24"/>
  <c r="H689" i="88" s="1"/>
  <c r="T708" i="24"/>
  <c r="P708" i="24"/>
  <c r="AB716" i="24"/>
  <c r="L716" i="24"/>
  <c r="X716" i="24"/>
  <c r="H716" i="24"/>
  <c r="H716" i="88" s="1"/>
  <c r="P724" i="24"/>
  <c r="AB724" i="24"/>
  <c r="L724" i="24"/>
  <c r="X738" i="24"/>
  <c r="H738" i="24"/>
  <c r="H738" i="88" s="1"/>
  <c r="T738" i="24"/>
  <c r="P752" i="24"/>
  <c r="AB752" i="24"/>
  <c r="L752" i="24"/>
  <c r="X763" i="24"/>
  <c r="H763" i="24"/>
  <c r="H763" i="88" s="1"/>
  <c r="T763" i="24"/>
  <c r="P776" i="24"/>
  <c r="H776" i="24"/>
  <c r="H776" i="88" s="1"/>
  <c r="T795" i="24"/>
  <c r="P795" i="24"/>
  <c r="AB809" i="24"/>
  <c r="L809" i="24"/>
  <c r="X809" i="24"/>
  <c r="H809" i="24"/>
  <c r="H809" i="88" s="1"/>
  <c r="P820" i="24"/>
  <c r="AB820" i="24"/>
  <c r="L820" i="24"/>
  <c r="X835" i="24"/>
  <c r="H835" i="24"/>
  <c r="H835" i="88" s="1"/>
  <c r="G832" i="88" s="1"/>
  <c r="T835" i="24"/>
  <c r="AB358" i="24"/>
  <c r="L358" i="24"/>
  <c r="X358" i="24"/>
  <c r="H358" i="24"/>
  <c r="H358" i="88" s="1"/>
  <c r="AB366" i="24"/>
  <c r="L366" i="24"/>
  <c r="X366" i="24"/>
  <c r="H366" i="24"/>
  <c r="H366" i="88" s="1"/>
  <c r="AB377" i="24"/>
  <c r="L377" i="24"/>
  <c r="X377" i="24"/>
  <c r="H377" i="24"/>
  <c r="H377" i="88" s="1"/>
  <c r="T377" i="24"/>
  <c r="AB388" i="24"/>
  <c r="L388" i="24"/>
  <c r="X388" i="24"/>
  <c r="H388" i="24"/>
  <c r="H388" i="88" s="1"/>
  <c r="T388" i="24"/>
  <c r="AB403" i="24"/>
  <c r="L403" i="24"/>
  <c r="X403" i="24"/>
  <c r="H403" i="24"/>
  <c r="H403" i="88" s="1"/>
  <c r="T403" i="24"/>
  <c r="AB414" i="24"/>
  <c r="L414" i="24"/>
  <c r="X414" i="24"/>
  <c r="H414" i="24"/>
  <c r="H414" i="88" s="1"/>
  <c r="T414" i="24"/>
  <c r="AB428" i="24"/>
  <c r="L428" i="24"/>
  <c r="X428" i="24"/>
  <c r="H428" i="24"/>
  <c r="H428" i="88" s="1"/>
  <c r="T428" i="24"/>
  <c r="AB442" i="24"/>
  <c r="L442" i="24"/>
  <c r="X442" i="24"/>
  <c r="H442" i="24"/>
  <c r="H442" i="88" s="1"/>
  <c r="T442" i="24"/>
  <c r="AB450" i="24"/>
  <c r="L450" i="24"/>
  <c r="X450" i="24"/>
  <c r="H450" i="24"/>
  <c r="H450" i="88" s="1"/>
  <c r="T450" i="24"/>
  <c r="AB462" i="24"/>
  <c r="L462" i="24"/>
  <c r="X462" i="24"/>
  <c r="H462" i="24"/>
  <c r="H462" i="88" s="1"/>
  <c r="T462" i="24"/>
  <c r="AB470" i="24"/>
  <c r="L470" i="24"/>
  <c r="X470" i="24"/>
  <c r="H470" i="24"/>
  <c r="H470" i="88" s="1"/>
  <c r="T470" i="24"/>
  <c r="AB478" i="24"/>
  <c r="L478" i="24"/>
  <c r="X478" i="24"/>
  <c r="H478" i="24"/>
  <c r="H478" i="88" s="1"/>
  <c r="T478" i="24"/>
  <c r="AB489" i="24"/>
  <c r="L489" i="24"/>
  <c r="X489" i="24"/>
  <c r="H489" i="24"/>
  <c r="H489" i="88" s="1"/>
  <c r="T489" i="24"/>
  <c r="AB501" i="24"/>
  <c r="L501" i="24"/>
  <c r="X501" i="24"/>
  <c r="H501" i="24"/>
  <c r="H501" i="88" s="1"/>
  <c r="T501" i="24"/>
  <c r="AB509" i="24"/>
  <c r="L509" i="24"/>
  <c r="X509" i="24"/>
  <c r="H509" i="24"/>
  <c r="H509" i="88" s="1"/>
  <c r="T509" i="24"/>
  <c r="AB525" i="24"/>
  <c r="L525" i="24"/>
  <c r="X525" i="24"/>
  <c r="H525" i="24"/>
  <c r="H525" i="88" s="1"/>
  <c r="T525" i="24"/>
  <c r="AB533" i="24"/>
  <c r="L533" i="24"/>
  <c r="X533" i="24"/>
  <c r="H533" i="24"/>
  <c r="H533" i="88" s="1"/>
  <c r="T533" i="24"/>
  <c r="AB541" i="24"/>
  <c r="L541" i="24"/>
  <c r="X541" i="24"/>
  <c r="H541" i="24"/>
  <c r="H541" i="88" s="1"/>
  <c r="T541" i="24"/>
  <c r="AB549" i="24"/>
  <c r="L549" i="24"/>
  <c r="X549" i="24"/>
  <c r="H549" i="24"/>
  <c r="H549" i="88" s="1"/>
  <c r="T549" i="24"/>
  <c r="AB560" i="24"/>
  <c r="L560" i="24"/>
  <c r="X560" i="24"/>
  <c r="H560" i="24"/>
  <c r="H560" i="88" s="1"/>
  <c r="T560" i="24"/>
  <c r="AB568" i="24"/>
  <c r="L568" i="24"/>
  <c r="X568" i="24"/>
  <c r="H568" i="24"/>
  <c r="H568" i="88" s="1"/>
  <c r="T568" i="24"/>
  <c r="AB576" i="24"/>
  <c r="L576" i="24"/>
  <c r="X576" i="24"/>
  <c r="H576" i="24"/>
  <c r="H576" i="88" s="1"/>
  <c r="T576" i="24"/>
  <c r="AB589" i="24"/>
  <c r="L589" i="24"/>
  <c r="X589" i="24"/>
  <c r="H589" i="24"/>
  <c r="H589" i="88" s="1"/>
  <c r="T589" i="24"/>
  <c r="AB603" i="24"/>
  <c r="L603" i="24"/>
  <c r="X603" i="24"/>
  <c r="H603" i="24"/>
  <c r="H603" i="88" s="1"/>
  <c r="T603" i="24"/>
  <c r="AB614" i="24"/>
  <c r="L614" i="24"/>
  <c r="X614" i="24"/>
  <c r="H614" i="24"/>
  <c r="H614" i="88" s="1"/>
  <c r="T614" i="24"/>
  <c r="AB627" i="24"/>
  <c r="L627" i="24"/>
  <c r="X627" i="24"/>
  <c r="H627" i="24"/>
  <c r="H627" i="88" s="1"/>
  <c r="T627" i="24"/>
  <c r="AB638" i="24"/>
  <c r="L638" i="24"/>
  <c r="X638" i="24"/>
  <c r="H638" i="24"/>
  <c r="H638" i="88" s="1"/>
  <c r="T638" i="24"/>
  <c r="AB652" i="24"/>
  <c r="L652" i="24"/>
  <c r="X652" i="24"/>
  <c r="H652" i="24"/>
  <c r="H652" i="88" s="1"/>
  <c r="T652" i="24"/>
  <c r="AB665" i="24"/>
  <c r="L665" i="24"/>
  <c r="X665" i="24"/>
  <c r="H665" i="24"/>
  <c r="H665" i="88" s="1"/>
  <c r="T665" i="24"/>
  <c r="AB676" i="24"/>
  <c r="L676" i="24"/>
  <c r="X676" i="24"/>
  <c r="H676" i="24"/>
  <c r="H676" i="88" s="1"/>
  <c r="G670" i="88" s="1"/>
  <c r="T676" i="24"/>
  <c r="AB687" i="24"/>
  <c r="L687" i="24"/>
  <c r="X687" i="24"/>
  <c r="H687" i="24"/>
  <c r="H687" i="88" s="1"/>
  <c r="T687" i="24"/>
  <c r="AB698" i="24"/>
  <c r="L698" i="24"/>
  <c r="X698" i="24"/>
  <c r="H698" i="24"/>
  <c r="H698" i="88" s="1"/>
  <c r="T698" i="24"/>
  <c r="AB714" i="24"/>
  <c r="L714" i="24"/>
  <c r="X714" i="24"/>
  <c r="H714" i="24"/>
  <c r="H714" i="88" s="1"/>
  <c r="T714" i="24"/>
  <c r="AB722" i="24"/>
  <c r="L722" i="24"/>
  <c r="X722" i="24"/>
  <c r="H722" i="24"/>
  <c r="H722" i="88" s="1"/>
  <c r="T722" i="24"/>
  <c r="AB736" i="24"/>
  <c r="L736" i="24"/>
  <c r="X736" i="24"/>
  <c r="H736" i="24"/>
  <c r="H736" i="88" s="1"/>
  <c r="T736" i="24"/>
  <c r="AB750" i="24"/>
  <c r="L750" i="24"/>
  <c r="X750" i="24"/>
  <c r="H750" i="24"/>
  <c r="H750" i="88" s="1"/>
  <c r="T750" i="24"/>
  <c r="AB761" i="24"/>
  <c r="L761" i="24"/>
  <c r="X761" i="24"/>
  <c r="H761" i="24"/>
  <c r="H761" i="88" s="1"/>
  <c r="T761" i="24"/>
  <c r="AB774" i="24"/>
  <c r="L774" i="24"/>
  <c r="X774" i="24"/>
  <c r="H774" i="24"/>
  <c r="H774" i="88" s="1"/>
  <c r="T774" i="24"/>
  <c r="X782" i="24"/>
  <c r="P782" i="24"/>
  <c r="H782" i="24"/>
  <c r="H782" i="88" s="1"/>
  <c r="X790" i="24"/>
  <c r="P790" i="24"/>
  <c r="H790" i="24"/>
  <c r="H790" i="88" s="1"/>
  <c r="AB807" i="24"/>
  <c r="L807" i="24"/>
  <c r="X807" i="24"/>
  <c r="H807" i="24"/>
  <c r="H807" i="88" s="1"/>
  <c r="G805" i="88" s="1"/>
  <c r="T807" i="24"/>
  <c r="AB818" i="24"/>
  <c r="L818" i="24"/>
  <c r="X818" i="24"/>
  <c r="H818" i="24"/>
  <c r="H818" i="88" s="1"/>
  <c r="T818" i="24"/>
  <c r="AB829" i="24"/>
  <c r="L829" i="24"/>
  <c r="X829" i="24"/>
  <c r="H829" i="24"/>
  <c r="H829" i="88" s="1"/>
  <c r="T829" i="24"/>
  <c r="P714" i="24"/>
  <c r="P761" i="24"/>
  <c r="P807" i="24"/>
  <c r="P478" i="24"/>
  <c r="P525" i="24"/>
  <c r="P560" i="24"/>
  <c r="P603" i="24"/>
  <c r="P652" i="24"/>
  <c r="P698" i="24"/>
  <c r="P750" i="24"/>
  <c r="P470" i="24"/>
  <c r="P509" i="24"/>
  <c r="P549" i="24"/>
  <c r="P589" i="24"/>
  <c r="P638" i="24"/>
  <c r="P687" i="24"/>
  <c r="P736" i="24"/>
  <c r="P829" i="24"/>
  <c r="G495" i="88"/>
  <c r="G134" i="88"/>
  <c r="AA176" i="86"/>
  <c r="S476" i="86"/>
  <c r="T477" i="86" s="1"/>
  <c r="L86" i="86"/>
  <c r="K70" i="86" s="1"/>
  <c r="AB86" i="86"/>
  <c r="AC86" i="86" s="1"/>
  <c r="H86" i="86"/>
  <c r="L94" i="86"/>
  <c r="AB94" i="86"/>
  <c r="AC94" i="86" s="1"/>
  <c r="H94" i="86"/>
  <c r="L102" i="86"/>
  <c r="AB102" i="86"/>
  <c r="AC102" i="86" s="1"/>
  <c r="H102" i="86"/>
  <c r="L110" i="86"/>
  <c r="AB110" i="86"/>
  <c r="AC110" i="86" s="1"/>
  <c r="H110" i="86"/>
  <c r="G70" i="86" s="1"/>
  <c r="L118" i="86"/>
  <c r="AB118" i="86"/>
  <c r="AC118" i="86" s="1"/>
  <c r="H118" i="86"/>
  <c r="L126" i="86"/>
  <c r="AB126" i="86"/>
  <c r="AC126" i="86" s="1"/>
  <c r="H126" i="86"/>
  <c r="L134" i="86"/>
  <c r="AB134" i="86"/>
  <c r="AC134" i="86" s="1"/>
  <c r="H134" i="86"/>
  <c r="L142" i="86"/>
  <c r="AB142" i="86"/>
  <c r="AC142" i="86" s="1"/>
  <c r="H142" i="86"/>
  <c r="X153" i="86"/>
  <c r="P153" i="86"/>
  <c r="X161" i="86"/>
  <c r="P161" i="86"/>
  <c r="X169" i="86"/>
  <c r="P169" i="86"/>
  <c r="P182" i="86"/>
  <c r="O176" i="86" s="1"/>
  <c r="L182" i="86"/>
  <c r="K176" i="86" s="1"/>
  <c r="P190" i="86"/>
  <c r="L190" i="86"/>
  <c r="H201" i="86"/>
  <c r="AB201" i="86"/>
  <c r="AC201" i="86" s="1"/>
  <c r="H209" i="86"/>
  <c r="AB209" i="86"/>
  <c r="AC209" i="86" s="1"/>
  <c r="H217" i="86"/>
  <c r="AB217" i="86"/>
  <c r="AC217" i="86" s="1"/>
  <c r="AB225" i="86"/>
  <c r="AC225" i="86" s="1"/>
  <c r="P225" i="86"/>
  <c r="T225" i="86"/>
  <c r="AB269" i="86"/>
  <c r="AC269" i="86" s="1"/>
  <c r="H269" i="86"/>
  <c r="X269" i="86"/>
  <c r="W265" i="86" s="1"/>
  <c r="T269" i="86"/>
  <c r="S265" i="86" s="1"/>
  <c r="L277" i="86"/>
  <c r="AB277" i="86"/>
  <c r="AC277" i="86" s="1"/>
  <c r="H277" i="86"/>
  <c r="G265" i="86" s="1"/>
  <c r="X288" i="86"/>
  <c r="H288" i="86"/>
  <c r="X296" i="86"/>
  <c r="H296" i="86"/>
  <c r="X304" i="86"/>
  <c r="H304" i="86"/>
  <c r="X312" i="86"/>
  <c r="H312" i="86"/>
  <c r="L343" i="86"/>
  <c r="P343" i="86"/>
  <c r="O331" i="86" s="1"/>
  <c r="L351" i="86"/>
  <c r="P351" i="86"/>
  <c r="S395" i="86"/>
  <c r="AB435" i="86"/>
  <c r="AC435" i="86" s="1"/>
  <c r="L435" i="86"/>
  <c r="AB467" i="86"/>
  <c r="AC467" i="86" s="1"/>
  <c r="L467" i="86"/>
  <c r="AA20" i="86"/>
  <c r="O20" i="86"/>
  <c r="G145" i="86"/>
  <c r="X72" i="86"/>
  <c r="T72" i="86"/>
  <c r="S70" i="86" s="1"/>
  <c r="X80" i="86"/>
  <c r="T80" i="86"/>
  <c r="X88" i="86"/>
  <c r="T88" i="86"/>
  <c r="P88" i="86"/>
  <c r="O70" i="86" s="1"/>
  <c r="X96" i="86"/>
  <c r="T96" i="86"/>
  <c r="P96" i="86"/>
  <c r="X104" i="86"/>
  <c r="T104" i="86"/>
  <c r="P104" i="86"/>
  <c r="X112" i="86"/>
  <c r="T112" i="86"/>
  <c r="P112" i="86"/>
  <c r="X120" i="86"/>
  <c r="T120" i="86"/>
  <c r="P120" i="86"/>
  <c r="X128" i="86"/>
  <c r="T128" i="86"/>
  <c r="P128" i="86"/>
  <c r="P136" i="86"/>
  <c r="L136" i="86"/>
  <c r="X147" i="86"/>
  <c r="P147" i="86"/>
  <c r="X155" i="86"/>
  <c r="P155" i="86"/>
  <c r="X163" i="86"/>
  <c r="P163" i="86"/>
  <c r="X171" i="86"/>
  <c r="P171" i="86"/>
  <c r="X184" i="86"/>
  <c r="T184" i="86"/>
  <c r="P184" i="86"/>
  <c r="X192" i="86"/>
  <c r="W176" i="86" s="1"/>
  <c r="T192" i="86"/>
  <c r="P192" i="86"/>
  <c r="H203" i="86"/>
  <c r="AB203" i="86"/>
  <c r="AC203" i="86" s="1"/>
  <c r="H211" i="86"/>
  <c r="AB211" i="86"/>
  <c r="AC211" i="86" s="1"/>
  <c r="H219" i="86"/>
  <c r="P219" i="86"/>
  <c r="O195" i="86" s="1"/>
  <c r="AB227" i="86"/>
  <c r="AC227" i="86" s="1"/>
  <c r="T227" i="86"/>
  <c r="L245" i="86"/>
  <c r="P245" i="86"/>
  <c r="O243" i="86" s="1"/>
  <c r="P271" i="86"/>
  <c r="L271" i="86"/>
  <c r="P279" i="86"/>
  <c r="L279" i="86"/>
  <c r="AB333" i="86"/>
  <c r="L333" i="86"/>
  <c r="AB345" i="86"/>
  <c r="AC345" i="86" s="1"/>
  <c r="L345" i="86"/>
  <c r="K337" i="86" s="1"/>
  <c r="AB353" i="86"/>
  <c r="AC353" i="86" s="1"/>
  <c r="L353" i="86"/>
  <c r="S20" i="86"/>
  <c r="H227" i="86"/>
  <c r="AB271" i="86"/>
  <c r="AC271" i="86" s="1"/>
  <c r="X279" i="86"/>
  <c r="H306" i="86"/>
  <c r="T314" i="86"/>
  <c r="T320" i="86"/>
  <c r="O336" i="86"/>
  <c r="L469" i="86"/>
  <c r="S431" i="86"/>
  <c r="G176" i="86"/>
  <c r="G195" i="86"/>
  <c r="K431" i="86"/>
  <c r="S458" i="86"/>
  <c r="S176" i="86"/>
  <c r="AC197" i="86"/>
  <c r="AC147" i="86"/>
  <c r="AA145" i="86"/>
  <c r="AA7" i="86"/>
  <c r="AC9" i="86"/>
  <c r="P9" i="86"/>
  <c r="P11" i="86"/>
  <c r="P13" i="86"/>
  <c r="P15" i="86"/>
  <c r="P53" i="86"/>
  <c r="X55" i="86"/>
  <c r="L59" i="86"/>
  <c r="P61" i="86"/>
  <c r="X63" i="86"/>
  <c r="L67" i="86"/>
  <c r="X236" i="86"/>
  <c r="H236" i="86"/>
  <c r="AB236" i="86"/>
  <c r="X240" i="86"/>
  <c r="H240" i="86"/>
  <c r="AB240" i="86"/>
  <c r="AC240" i="86" s="1"/>
  <c r="T247" i="86"/>
  <c r="P247" i="86"/>
  <c r="AB247" i="86"/>
  <c r="AC247" i="86" s="1"/>
  <c r="P262" i="86"/>
  <c r="AB262" i="86"/>
  <c r="L262" i="86"/>
  <c r="T9" i="86"/>
  <c r="T11" i="86"/>
  <c r="T13" i="86"/>
  <c r="T15" i="86"/>
  <c r="X53" i="86"/>
  <c r="X61" i="86"/>
  <c r="T147" i="86"/>
  <c r="T149" i="86"/>
  <c r="T151" i="86"/>
  <c r="T153" i="86"/>
  <c r="T155" i="86"/>
  <c r="T157" i="86"/>
  <c r="T159" i="86"/>
  <c r="T161" i="86"/>
  <c r="T163" i="86"/>
  <c r="T165" i="86"/>
  <c r="T167" i="86"/>
  <c r="T169" i="86"/>
  <c r="T171" i="86"/>
  <c r="T197" i="86"/>
  <c r="T199" i="86"/>
  <c r="T201" i="86"/>
  <c r="T203" i="86"/>
  <c r="T205" i="86"/>
  <c r="T207" i="86"/>
  <c r="T209" i="86"/>
  <c r="T211" i="86"/>
  <c r="T213" i="86"/>
  <c r="T215" i="86"/>
  <c r="T217" i="86"/>
  <c r="X219" i="86"/>
  <c r="X223" i="86"/>
  <c r="X227" i="86"/>
  <c r="L236" i="86"/>
  <c r="L240" i="86"/>
  <c r="T245" i="86"/>
  <c r="H247" i="86"/>
  <c r="AB254" i="86"/>
  <c r="L254" i="86"/>
  <c r="K252" i="86" s="1"/>
  <c r="X254" i="86"/>
  <c r="H254" i="86"/>
  <c r="AB256" i="86"/>
  <c r="AC256" i="86" s="1"/>
  <c r="L256" i="86"/>
  <c r="X256" i="86"/>
  <c r="H256" i="86"/>
  <c r="H262" i="86"/>
  <c r="G260" i="86" s="1"/>
  <c r="X326" i="86"/>
  <c r="H326" i="86"/>
  <c r="P326" i="86"/>
  <c r="AB326" i="86"/>
  <c r="AC326" i="86" s="1"/>
  <c r="L326" i="86"/>
  <c r="T326" i="86"/>
  <c r="H9" i="86"/>
  <c r="L9" i="85" s="1"/>
  <c r="X9" i="86"/>
  <c r="H11" i="86"/>
  <c r="X11" i="86"/>
  <c r="H13" i="86"/>
  <c r="X13" i="86"/>
  <c r="H15" i="86"/>
  <c r="X15" i="86"/>
  <c r="H53" i="86"/>
  <c r="AB53" i="86"/>
  <c r="L55" i="86"/>
  <c r="K51" i="86" s="1"/>
  <c r="X59" i="86"/>
  <c r="H61" i="86"/>
  <c r="AB61" i="86"/>
  <c r="AC61" i="86" s="1"/>
  <c r="X67" i="86"/>
  <c r="P236" i="86"/>
  <c r="X238" i="86"/>
  <c r="H238" i="86"/>
  <c r="AB238" i="86"/>
  <c r="AC238" i="86" s="1"/>
  <c r="P240" i="86"/>
  <c r="X245" i="86"/>
  <c r="L247" i="86"/>
  <c r="K243" i="86" s="1"/>
  <c r="P254" i="86"/>
  <c r="P256" i="86"/>
  <c r="T262" i="86"/>
  <c r="S260" i="86" s="1"/>
  <c r="AC267" i="86"/>
  <c r="X322" i="86"/>
  <c r="H322" i="86"/>
  <c r="P322" i="86"/>
  <c r="AB322" i="86"/>
  <c r="AC322" i="86" s="1"/>
  <c r="L322" i="86"/>
  <c r="T322" i="86"/>
  <c r="L9" i="86"/>
  <c r="L11" i="86"/>
  <c r="L13" i="86"/>
  <c r="L15" i="86"/>
  <c r="H59" i="86"/>
  <c r="H67" i="86"/>
  <c r="L147" i="86"/>
  <c r="L149" i="86"/>
  <c r="L151" i="86"/>
  <c r="L153" i="86"/>
  <c r="L155" i="86"/>
  <c r="L157" i="86"/>
  <c r="L159" i="86"/>
  <c r="L161" i="86"/>
  <c r="L163" i="86"/>
  <c r="L165" i="86"/>
  <c r="L167" i="86"/>
  <c r="L169" i="86"/>
  <c r="L171" i="86"/>
  <c r="L197" i="86"/>
  <c r="L199" i="86"/>
  <c r="L201" i="86"/>
  <c r="L203" i="86"/>
  <c r="L205" i="86"/>
  <c r="L207" i="86"/>
  <c r="L209" i="86"/>
  <c r="L211" i="86"/>
  <c r="L213" i="86"/>
  <c r="L215" i="86"/>
  <c r="L217" i="86"/>
  <c r="L219" i="86"/>
  <c r="X221" i="86"/>
  <c r="L223" i="86"/>
  <c r="X225" i="86"/>
  <c r="L227" i="86"/>
  <c r="T236" i="86"/>
  <c r="L238" i="86"/>
  <c r="T240" i="86"/>
  <c r="H245" i="86"/>
  <c r="AB245" i="86"/>
  <c r="X247" i="86"/>
  <c r="T254" i="86"/>
  <c r="T256" i="86"/>
  <c r="X262" i="86"/>
  <c r="W260" i="86" s="1"/>
  <c r="O265" i="86"/>
  <c r="AC333" i="86"/>
  <c r="AA331" i="86"/>
  <c r="P249" i="86"/>
  <c r="L288" i="86"/>
  <c r="AB288" i="86"/>
  <c r="L290" i="86"/>
  <c r="AB290" i="86"/>
  <c r="AC290" i="86" s="1"/>
  <c r="L292" i="86"/>
  <c r="AB292" i="86"/>
  <c r="AC292" i="86" s="1"/>
  <c r="L294" i="86"/>
  <c r="AB294" i="86"/>
  <c r="AC294" i="86" s="1"/>
  <c r="L296" i="86"/>
  <c r="AB296" i="86"/>
  <c r="AC296" i="86" s="1"/>
  <c r="L298" i="86"/>
  <c r="AB298" i="86"/>
  <c r="AC298" i="86" s="1"/>
  <c r="L300" i="86"/>
  <c r="AB300" i="86"/>
  <c r="AC300" i="86" s="1"/>
  <c r="L302" i="86"/>
  <c r="AB302" i="86"/>
  <c r="AC302" i="86" s="1"/>
  <c r="L304" i="86"/>
  <c r="AB304" i="86"/>
  <c r="AC304" i="86" s="1"/>
  <c r="L306" i="86"/>
  <c r="AB306" i="86"/>
  <c r="AC306" i="86" s="1"/>
  <c r="L308" i="86"/>
  <c r="AB308" i="86"/>
  <c r="AC308" i="86" s="1"/>
  <c r="L310" i="86"/>
  <c r="AB310" i="86"/>
  <c r="AC310" i="86" s="1"/>
  <c r="L312" i="86"/>
  <c r="AB312" i="86"/>
  <c r="AC312" i="86" s="1"/>
  <c r="L314" i="86"/>
  <c r="AB314" i="86"/>
  <c r="AC314" i="86" s="1"/>
  <c r="L316" i="86"/>
  <c r="AB316" i="86"/>
  <c r="AC316" i="86" s="1"/>
  <c r="L318" i="86"/>
  <c r="AB318" i="86"/>
  <c r="AC318" i="86" s="1"/>
  <c r="L320" i="86"/>
  <c r="K336" i="86"/>
  <c r="P288" i="86"/>
  <c r="P290" i="86"/>
  <c r="P292" i="86"/>
  <c r="P294" i="86"/>
  <c r="P296" i="86"/>
  <c r="P298" i="86"/>
  <c r="P300" i="86"/>
  <c r="P302" i="86"/>
  <c r="P304" i="86"/>
  <c r="P306" i="86"/>
  <c r="P308" i="86"/>
  <c r="P310" i="86"/>
  <c r="P312" i="86"/>
  <c r="P314" i="86"/>
  <c r="P316" i="86"/>
  <c r="P318" i="86"/>
  <c r="X324" i="86"/>
  <c r="H324" i="86"/>
  <c r="G286" i="86" s="1"/>
  <c r="P324" i="86"/>
  <c r="AB324" i="86"/>
  <c r="AC324" i="86" s="1"/>
  <c r="L324" i="86"/>
  <c r="X328" i="86"/>
  <c r="H328" i="86"/>
  <c r="P328" i="86"/>
  <c r="AB328" i="86"/>
  <c r="AC328" i="86" s="1"/>
  <c r="L328" i="86"/>
  <c r="AC339" i="86"/>
  <c r="AA337" i="86"/>
  <c r="AC347" i="86"/>
  <c r="AA336" i="86"/>
  <c r="X320" i="86"/>
  <c r="P320" i="86"/>
  <c r="AB320" i="86"/>
  <c r="AC320" i="86" s="1"/>
  <c r="T333" i="86"/>
  <c r="T339" i="86"/>
  <c r="T341" i="86"/>
  <c r="T343" i="86"/>
  <c r="T345" i="86"/>
  <c r="T347" i="86"/>
  <c r="T349" i="86"/>
  <c r="T351" i="86"/>
  <c r="T353" i="86"/>
  <c r="L358" i="86"/>
  <c r="AB358" i="86"/>
  <c r="L360" i="86"/>
  <c r="AB360" i="86"/>
  <c r="AC360" i="86" s="1"/>
  <c r="L362" i="86"/>
  <c r="AB362" i="86"/>
  <c r="AC362" i="86" s="1"/>
  <c r="L364" i="86"/>
  <c r="AB364" i="86"/>
  <c r="AC364" i="86" s="1"/>
  <c r="L366" i="86"/>
  <c r="AB366" i="86"/>
  <c r="AC366" i="86" s="1"/>
  <c r="L368" i="86"/>
  <c r="AB368" i="86"/>
  <c r="AC368" i="86" s="1"/>
  <c r="L370" i="86"/>
  <c r="AB370" i="86"/>
  <c r="AC370" i="86" s="1"/>
  <c r="L372" i="86"/>
  <c r="AB372" i="86"/>
  <c r="AC372" i="86" s="1"/>
  <c r="L374" i="86"/>
  <c r="AB374" i="86"/>
  <c r="AC374" i="86" s="1"/>
  <c r="L376" i="86"/>
  <c r="AB376" i="86"/>
  <c r="AC376" i="86" s="1"/>
  <c r="L378" i="86"/>
  <c r="AB378" i="86"/>
  <c r="AC378" i="86" s="1"/>
  <c r="L380" i="86"/>
  <c r="AB380" i="86"/>
  <c r="AC380" i="86" s="1"/>
  <c r="L382" i="86"/>
  <c r="AB382" i="86"/>
  <c r="AC382" i="86" s="1"/>
  <c r="P397" i="86"/>
  <c r="X397" i="86"/>
  <c r="H397" i="86"/>
  <c r="P399" i="86"/>
  <c r="X399" i="86"/>
  <c r="H399" i="86"/>
  <c r="P401" i="86"/>
  <c r="X401" i="86"/>
  <c r="H401" i="86"/>
  <c r="P403" i="86"/>
  <c r="X403" i="86"/>
  <c r="H403" i="86"/>
  <c r="P405" i="86"/>
  <c r="X405" i="86"/>
  <c r="H405" i="86"/>
  <c r="P407" i="86"/>
  <c r="X407" i="86"/>
  <c r="H407" i="86"/>
  <c r="P409" i="86"/>
  <c r="X409" i="86"/>
  <c r="H409" i="86"/>
  <c r="P411" i="86"/>
  <c r="X411" i="86"/>
  <c r="H411" i="86"/>
  <c r="P413" i="86"/>
  <c r="X413" i="86"/>
  <c r="H413" i="86"/>
  <c r="P415" i="86"/>
  <c r="X415" i="86"/>
  <c r="H415" i="86"/>
  <c r="P417" i="86"/>
  <c r="X417" i="86"/>
  <c r="H417" i="86"/>
  <c r="P419" i="86"/>
  <c r="X419" i="86"/>
  <c r="H419" i="86"/>
  <c r="P421" i="86"/>
  <c r="X421" i="86"/>
  <c r="H421" i="86"/>
  <c r="AB440" i="86"/>
  <c r="L440" i="86"/>
  <c r="X440" i="86"/>
  <c r="H440" i="86"/>
  <c r="P440" i="86"/>
  <c r="AC447" i="86"/>
  <c r="AA445" i="86"/>
  <c r="AC460" i="86"/>
  <c r="AA458" i="86"/>
  <c r="H333" i="86"/>
  <c r="X333" i="86"/>
  <c r="H339" i="86"/>
  <c r="X339" i="86"/>
  <c r="H341" i="86"/>
  <c r="X341" i="86"/>
  <c r="H343" i="86"/>
  <c r="X343" i="86"/>
  <c r="H345" i="86"/>
  <c r="X345" i="86"/>
  <c r="H347" i="86"/>
  <c r="X347" i="86"/>
  <c r="H349" i="86"/>
  <c r="X349" i="86"/>
  <c r="H351" i="86"/>
  <c r="X351" i="86"/>
  <c r="H353" i="86"/>
  <c r="X353" i="86"/>
  <c r="P358" i="86"/>
  <c r="P360" i="86"/>
  <c r="P362" i="86"/>
  <c r="P364" i="86"/>
  <c r="P366" i="86"/>
  <c r="P368" i="86"/>
  <c r="P370" i="86"/>
  <c r="P372" i="86"/>
  <c r="P374" i="86"/>
  <c r="P376" i="86"/>
  <c r="P378" i="86"/>
  <c r="P380" i="86"/>
  <c r="P382" i="86"/>
  <c r="X384" i="86"/>
  <c r="H384" i="86"/>
  <c r="P384" i="86"/>
  <c r="X386" i="86"/>
  <c r="H386" i="86"/>
  <c r="P386" i="86"/>
  <c r="X388" i="86"/>
  <c r="H388" i="86"/>
  <c r="P388" i="86"/>
  <c r="X390" i="86"/>
  <c r="H390" i="86"/>
  <c r="P390" i="86"/>
  <c r="X392" i="86"/>
  <c r="H392" i="86"/>
  <c r="P392" i="86"/>
  <c r="L397" i="86"/>
  <c r="L399" i="86"/>
  <c r="L401" i="86"/>
  <c r="L403" i="86"/>
  <c r="L405" i="86"/>
  <c r="L407" i="86"/>
  <c r="L409" i="86"/>
  <c r="L411" i="86"/>
  <c r="L413" i="86"/>
  <c r="L415" i="86"/>
  <c r="L417" i="86"/>
  <c r="L419" i="86"/>
  <c r="L421" i="86"/>
  <c r="AB428" i="86"/>
  <c r="AC428" i="86" s="1"/>
  <c r="L428" i="86"/>
  <c r="X428" i="86"/>
  <c r="H428" i="86"/>
  <c r="P428" i="86"/>
  <c r="T440" i="86"/>
  <c r="AB454" i="86"/>
  <c r="X454" i="86"/>
  <c r="W452" i="86" s="1"/>
  <c r="H454" i="86"/>
  <c r="G452" i="86" s="1"/>
  <c r="P454" i="86"/>
  <c r="T358" i="86"/>
  <c r="T360" i="86"/>
  <c r="T362" i="86"/>
  <c r="T364" i="86"/>
  <c r="T366" i="86"/>
  <c r="T368" i="86"/>
  <c r="T370" i="86"/>
  <c r="T372" i="86"/>
  <c r="T374" i="86"/>
  <c r="T376" i="86"/>
  <c r="T378" i="86"/>
  <c r="T380" i="86"/>
  <c r="T382" i="86"/>
  <c r="AB442" i="86"/>
  <c r="AC442" i="86" s="1"/>
  <c r="L442" i="86"/>
  <c r="X442" i="86"/>
  <c r="H442" i="86"/>
  <c r="P442" i="86"/>
  <c r="H358" i="86"/>
  <c r="H360" i="86"/>
  <c r="H362" i="86"/>
  <c r="H364" i="86"/>
  <c r="H366" i="86"/>
  <c r="H368" i="86"/>
  <c r="H370" i="86"/>
  <c r="H372" i="86"/>
  <c r="H374" i="86"/>
  <c r="H376" i="86"/>
  <c r="H378" i="86"/>
  <c r="H380" i="86"/>
  <c r="H382" i="86"/>
  <c r="T384" i="86"/>
  <c r="T386" i="86"/>
  <c r="T388" i="86"/>
  <c r="T390" i="86"/>
  <c r="T392" i="86"/>
  <c r="AB397" i="86"/>
  <c r="AB399" i="86"/>
  <c r="AC399" i="86" s="1"/>
  <c r="AB401" i="86"/>
  <c r="AC401" i="86" s="1"/>
  <c r="AB403" i="86"/>
  <c r="AC403" i="86" s="1"/>
  <c r="AB405" i="86"/>
  <c r="AC405" i="86" s="1"/>
  <c r="AB407" i="86"/>
  <c r="AC407" i="86" s="1"/>
  <c r="AB409" i="86"/>
  <c r="AC409" i="86" s="1"/>
  <c r="AB411" i="86"/>
  <c r="AC411" i="86" s="1"/>
  <c r="AB413" i="86"/>
  <c r="AC413" i="86" s="1"/>
  <c r="AB415" i="86"/>
  <c r="AC415" i="86" s="1"/>
  <c r="AB417" i="86"/>
  <c r="AC417" i="86" s="1"/>
  <c r="AB419" i="86"/>
  <c r="AC419" i="86" s="1"/>
  <c r="AB421" i="86"/>
  <c r="AC421" i="86" s="1"/>
  <c r="AB426" i="86"/>
  <c r="L426" i="86"/>
  <c r="X426" i="86"/>
  <c r="H426" i="86"/>
  <c r="P426" i="86"/>
  <c r="AC433" i="86"/>
  <c r="T442" i="86"/>
  <c r="K445" i="86"/>
  <c r="T454" i="86"/>
  <c r="S452" i="86" s="1"/>
  <c r="H433" i="86"/>
  <c r="X433" i="86"/>
  <c r="H435" i="86"/>
  <c r="X435" i="86"/>
  <c r="H447" i="86"/>
  <c r="X447" i="86"/>
  <c r="H449" i="86"/>
  <c r="X449" i="86"/>
  <c r="H460" i="86"/>
  <c r="X460" i="86"/>
  <c r="H462" i="86"/>
  <c r="X462" i="86"/>
  <c r="H467" i="86"/>
  <c r="L467" i="85" s="1"/>
  <c r="X467" i="86"/>
  <c r="H469" i="86"/>
  <c r="X469" i="86"/>
  <c r="H471" i="86"/>
  <c r="X471" i="86"/>
  <c r="H473" i="86"/>
  <c r="X473" i="86"/>
  <c r="P433" i="86"/>
  <c r="P435" i="86"/>
  <c r="P447" i="86"/>
  <c r="P449" i="86"/>
  <c r="P460" i="86"/>
  <c r="P462" i="86"/>
  <c r="P467" i="86"/>
  <c r="P469" i="86"/>
  <c r="P471" i="86"/>
  <c r="P473" i="86"/>
  <c r="AB201" i="61"/>
  <c r="AC201" i="61" s="1"/>
  <c r="P209" i="61"/>
  <c r="T217" i="61"/>
  <c r="X225" i="61"/>
  <c r="AB240" i="61"/>
  <c r="AC240" i="61" s="1"/>
  <c r="T254" i="61"/>
  <c r="H343" i="61"/>
  <c r="H351" i="61"/>
  <c r="P378" i="61"/>
  <c r="P413" i="61"/>
  <c r="X435" i="61"/>
  <c r="T449" i="61"/>
  <c r="P201" i="61"/>
  <c r="T209" i="61"/>
  <c r="X217" i="61"/>
  <c r="AB225" i="61"/>
  <c r="AC225" i="61" s="1"/>
  <c r="H240" i="61"/>
  <c r="X254" i="61"/>
  <c r="T343" i="61"/>
  <c r="T351" i="61"/>
  <c r="P386" i="61"/>
  <c r="P421" i="61"/>
  <c r="H435" i="61"/>
  <c r="AB435" i="61"/>
  <c r="AC435" i="61" s="1"/>
  <c r="X449" i="61"/>
  <c r="H254" i="61"/>
  <c r="H449" i="61"/>
  <c r="X211" i="61"/>
  <c r="X227" i="61"/>
  <c r="AB353" i="61"/>
  <c r="AC353" i="61" s="1"/>
  <c r="X203" i="61"/>
  <c r="X219" i="61"/>
  <c r="T245" i="61"/>
  <c r="AB345" i="61"/>
  <c r="AC345" i="61" s="1"/>
  <c r="X440" i="61"/>
  <c r="X454" i="61"/>
  <c r="AB197" i="61"/>
  <c r="AC197" i="61" s="1"/>
  <c r="AB203" i="61"/>
  <c r="AC203" i="61" s="1"/>
  <c r="AB205" i="61"/>
  <c r="AC205" i="61" s="1"/>
  <c r="AB211" i="61"/>
  <c r="AC211" i="61" s="1"/>
  <c r="AB213" i="61"/>
  <c r="AC213" i="61" s="1"/>
  <c r="AB219" i="61"/>
  <c r="AC219" i="61" s="1"/>
  <c r="AB221" i="61"/>
  <c r="AC221" i="61" s="1"/>
  <c r="AB227" i="61"/>
  <c r="AC227" i="61" s="1"/>
  <c r="AB236" i="61"/>
  <c r="AC236" i="61" s="1"/>
  <c r="X245" i="61"/>
  <c r="T247" i="61"/>
  <c r="X256" i="61"/>
  <c r="H339" i="61"/>
  <c r="H347" i="61"/>
  <c r="P358" i="61"/>
  <c r="P366" i="61"/>
  <c r="P374" i="61"/>
  <c r="P382" i="61"/>
  <c r="P390" i="61"/>
  <c r="P401" i="61"/>
  <c r="P409" i="61"/>
  <c r="P417" i="61"/>
  <c r="P428" i="61"/>
  <c r="H440" i="61"/>
  <c r="AB440" i="61"/>
  <c r="AC440" i="61" s="1"/>
  <c r="X442" i="61"/>
  <c r="H454" i="61"/>
  <c r="AB454" i="61"/>
  <c r="AC454" i="61" s="1"/>
  <c r="T256" i="61"/>
  <c r="H245" i="61"/>
  <c r="H256" i="61"/>
  <c r="H442" i="61"/>
  <c r="G286" i="85"/>
  <c r="G438" i="85"/>
  <c r="G336" i="85"/>
  <c r="G356" i="85"/>
  <c r="G395" i="85"/>
  <c r="G431" i="85"/>
  <c r="G243" i="85"/>
  <c r="G424" i="85"/>
  <c r="G176" i="85"/>
  <c r="G337" i="85"/>
  <c r="G195" i="85"/>
  <c r="G252" i="85"/>
  <c r="G445" i="85"/>
  <c r="G458" i="85"/>
  <c r="G331" i="85"/>
  <c r="X132" i="82"/>
  <c r="P136" i="82"/>
  <c r="P148" i="82"/>
  <c r="P159" i="82" s="1"/>
  <c r="G9" i="97" s="1"/>
  <c r="H152" i="82"/>
  <c r="X152" i="82"/>
  <c r="H159" i="82"/>
  <c r="E9" i="97" s="1"/>
  <c r="G8" i="99" s="1"/>
  <c r="X159" i="82"/>
  <c r="I9" i="97" s="1"/>
  <c r="T159" i="82"/>
  <c r="H9" i="97" s="1"/>
  <c r="L136" i="82"/>
  <c r="L159" i="82" s="1"/>
  <c r="F9" i="97" s="1"/>
  <c r="L148" i="82"/>
  <c r="T522" i="81"/>
  <c r="L522" i="81"/>
  <c r="L526" i="81" s="1"/>
  <c r="F8" i="97" s="1"/>
  <c r="AB522" i="81"/>
  <c r="T526" i="81"/>
  <c r="H8" i="97" s="1"/>
  <c r="X526" i="81"/>
  <c r="I8" i="97" s="1"/>
  <c r="AB526" i="81"/>
  <c r="J8" i="97" s="1"/>
  <c r="P526" i="81"/>
  <c r="G8" i="97" s="1"/>
  <c r="P298" i="30"/>
  <c r="P306" i="30"/>
  <c r="AB59" i="29"/>
  <c r="H35" i="78"/>
  <c r="L35" i="79" s="1"/>
  <c r="X35" i="78"/>
  <c r="H45" i="78"/>
  <c r="L45" i="79" s="1"/>
  <c r="X45" i="78"/>
  <c r="H53" i="78"/>
  <c r="L53" i="79" s="1"/>
  <c r="X53" i="78"/>
  <c r="L9" i="79"/>
  <c r="L9" i="78"/>
  <c r="AB9" i="78"/>
  <c r="L17" i="78"/>
  <c r="AB17" i="78"/>
  <c r="L27" i="78"/>
  <c r="AB27" i="78"/>
  <c r="L35" i="78"/>
  <c r="AB35" i="78"/>
  <c r="L45" i="78"/>
  <c r="AB45" i="78"/>
  <c r="L53" i="78"/>
  <c r="AB53" i="78"/>
  <c r="P9" i="78"/>
  <c r="P17" i="78"/>
  <c r="P27" i="78"/>
  <c r="P35" i="78"/>
  <c r="P45" i="78"/>
  <c r="P53" i="78"/>
  <c r="T63" i="78"/>
  <c r="H7" i="97" s="1"/>
  <c r="H75" i="77"/>
  <c r="L75" i="76" s="1"/>
  <c r="X75" i="77"/>
  <c r="AB75" i="28"/>
  <c r="P75" i="28"/>
  <c r="X79" i="28"/>
  <c r="H75" i="28"/>
  <c r="H75" i="76" s="1"/>
  <c r="AB75" i="77"/>
  <c r="L75" i="28"/>
  <c r="T75" i="28"/>
  <c r="X78" i="28"/>
  <c r="L75" i="77"/>
  <c r="H23" i="27"/>
  <c r="H23" i="73" s="1"/>
  <c r="T23" i="27"/>
  <c r="X23" i="27"/>
  <c r="L23" i="27"/>
  <c r="AB23" i="27"/>
  <c r="P745" i="27"/>
  <c r="T745" i="27"/>
  <c r="H745" i="27"/>
  <c r="X745" i="27"/>
  <c r="L745" i="27"/>
  <c r="P759" i="27"/>
  <c r="T759" i="27"/>
  <c r="H759" i="27"/>
  <c r="X759" i="27"/>
  <c r="L759" i="27"/>
  <c r="AB79" i="77"/>
  <c r="J6" i="97" s="1"/>
  <c r="T15" i="77"/>
  <c r="H11" i="77"/>
  <c r="X11" i="77"/>
  <c r="H13" i="77"/>
  <c r="L13" i="76" s="1"/>
  <c r="X13" i="77"/>
  <c r="H15" i="77"/>
  <c r="L15" i="76" s="1"/>
  <c r="X15" i="77"/>
  <c r="H17" i="77"/>
  <c r="L17" i="76" s="1"/>
  <c r="X17" i="77"/>
  <c r="H19" i="77"/>
  <c r="L19" i="76" s="1"/>
  <c r="X19" i="77"/>
  <c r="H21" i="77"/>
  <c r="L21" i="76" s="1"/>
  <c r="X21" i="77"/>
  <c r="H23" i="77"/>
  <c r="L23" i="76" s="1"/>
  <c r="X23" i="77"/>
  <c r="H25" i="77"/>
  <c r="L25" i="76" s="1"/>
  <c r="X25" i="77"/>
  <c r="H27" i="77"/>
  <c r="L27" i="76" s="1"/>
  <c r="X27" i="77"/>
  <c r="H29" i="77"/>
  <c r="L29" i="76" s="1"/>
  <c r="X29" i="77"/>
  <c r="H31" i="77"/>
  <c r="L31" i="76" s="1"/>
  <c r="X31" i="77"/>
  <c r="H33" i="77"/>
  <c r="L33" i="76" s="1"/>
  <c r="X33" i="77"/>
  <c r="H35" i="77"/>
  <c r="L35" i="76" s="1"/>
  <c r="X35" i="77"/>
  <c r="P39" i="77"/>
  <c r="P41" i="77"/>
  <c r="P47" i="77"/>
  <c r="P49" i="77"/>
  <c r="P51" i="77"/>
  <c r="P53" i="77"/>
  <c r="P55" i="77"/>
  <c r="P57" i="77"/>
  <c r="P59" i="77"/>
  <c r="P61" i="77"/>
  <c r="P63" i="77"/>
  <c r="P65" i="77"/>
  <c r="P67" i="77"/>
  <c r="P69" i="77"/>
  <c r="P75" i="77"/>
  <c r="T11" i="77"/>
  <c r="T13" i="77"/>
  <c r="T17" i="77"/>
  <c r="T19" i="77"/>
  <c r="T21" i="77"/>
  <c r="T25" i="77"/>
  <c r="T27" i="77"/>
  <c r="T29" i="77"/>
  <c r="T31" i="77"/>
  <c r="T33" i="77"/>
  <c r="T35" i="77"/>
  <c r="L11" i="77"/>
  <c r="L13" i="77"/>
  <c r="L15" i="77"/>
  <c r="L17" i="77"/>
  <c r="L19" i="77"/>
  <c r="L21" i="77"/>
  <c r="L23" i="77"/>
  <c r="L25" i="77"/>
  <c r="L27" i="77"/>
  <c r="L29" i="77"/>
  <c r="L31" i="77"/>
  <c r="L33" i="77"/>
  <c r="L35" i="77"/>
  <c r="P519" i="27"/>
  <c r="T519" i="27"/>
  <c r="H519" i="27"/>
  <c r="X519" i="27"/>
  <c r="L519" i="27"/>
  <c r="X91" i="74"/>
  <c r="H91" i="74"/>
  <c r="AB91" i="74"/>
  <c r="X99" i="74"/>
  <c r="H99" i="74"/>
  <c r="AB99" i="74"/>
  <c r="X109" i="74"/>
  <c r="X117" i="74"/>
  <c r="X139" i="74"/>
  <c r="H139" i="74"/>
  <c r="AB139" i="74"/>
  <c r="X143" i="74"/>
  <c r="X155" i="74"/>
  <c r="H155" i="74"/>
  <c r="AB155" i="74"/>
  <c r="X163" i="74"/>
  <c r="H163" i="74"/>
  <c r="AB163" i="74"/>
  <c r="X167" i="74"/>
  <c r="H167" i="74"/>
  <c r="AB167" i="74"/>
  <c r="X171" i="74"/>
  <c r="H171" i="74"/>
  <c r="AB171" i="74"/>
  <c r="X175" i="74"/>
  <c r="H175" i="74"/>
  <c r="T175" i="74"/>
  <c r="P189" i="74"/>
  <c r="AB189" i="74"/>
  <c r="X189" i="74"/>
  <c r="P207" i="74"/>
  <c r="AB207" i="74"/>
  <c r="L207" i="74"/>
  <c r="P215" i="74"/>
  <c r="AB215" i="74"/>
  <c r="L215" i="74"/>
  <c r="P223" i="74"/>
  <c r="AB223" i="74"/>
  <c r="L223" i="74"/>
  <c r="P259" i="74"/>
  <c r="AB259" i="74"/>
  <c r="L259" i="74"/>
  <c r="P267" i="74"/>
  <c r="AB267" i="74"/>
  <c r="L267" i="74"/>
  <c r="X317" i="74"/>
  <c r="H317" i="74"/>
  <c r="P317" i="74"/>
  <c r="L317" i="74"/>
  <c r="P335" i="74"/>
  <c r="L335" i="74"/>
  <c r="AB335" i="74"/>
  <c r="H335" i="74"/>
  <c r="P337" i="74"/>
  <c r="T337" i="74"/>
  <c r="L337" i="74"/>
  <c r="X357" i="74"/>
  <c r="H357" i="74"/>
  <c r="T357" i="74"/>
  <c r="P357" i="74"/>
  <c r="X365" i="74"/>
  <c r="H365" i="74"/>
  <c r="T365" i="74"/>
  <c r="P365" i="74"/>
  <c r="P401" i="74"/>
  <c r="L401" i="74"/>
  <c r="AB401" i="74"/>
  <c r="H401" i="74"/>
  <c r="P415" i="74"/>
  <c r="L415" i="74"/>
  <c r="AB415" i="74"/>
  <c r="H415" i="74"/>
  <c r="P417" i="74"/>
  <c r="T417" i="74"/>
  <c r="L417" i="74"/>
  <c r="P519" i="74"/>
  <c r="L519" i="74"/>
  <c r="AB519" i="74"/>
  <c r="H519" i="74"/>
  <c r="P521" i="74"/>
  <c r="T521" i="74"/>
  <c r="L521" i="74"/>
  <c r="P557" i="74"/>
  <c r="L557" i="74"/>
  <c r="X557" i="74"/>
  <c r="T557" i="74"/>
  <c r="X571" i="74"/>
  <c r="H571" i="74"/>
  <c r="T571" i="74"/>
  <c r="P571" i="74"/>
  <c r="L571" i="74"/>
  <c r="X577" i="74"/>
  <c r="H577" i="74"/>
  <c r="L577" i="74"/>
  <c r="AB577" i="74"/>
  <c r="T577" i="74"/>
  <c r="X605" i="74"/>
  <c r="H605" i="74"/>
  <c r="P605" i="74"/>
  <c r="L605" i="74"/>
  <c r="AB605" i="74"/>
  <c r="P621" i="74"/>
  <c r="L621" i="74"/>
  <c r="AB621" i="74"/>
  <c r="H621" i="74"/>
  <c r="X621" i="74"/>
  <c r="T621" i="74"/>
  <c r="X21" i="74"/>
  <c r="H21" i="74"/>
  <c r="L21" i="73" s="1"/>
  <c r="AB57" i="74"/>
  <c r="AB109" i="74"/>
  <c r="H117" i="74"/>
  <c r="AB143" i="74"/>
  <c r="H189" i="74"/>
  <c r="H207" i="74"/>
  <c r="P209" i="74"/>
  <c r="AB209" i="74"/>
  <c r="L209" i="74"/>
  <c r="P217" i="74"/>
  <c r="AB217" i="74"/>
  <c r="L217" i="74"/>
  <c r="H223" i="74"/>
  <c r="P225" i="74"/>
  <c r="AB225" i="74"/>
  <c r="L225" i="74"/>
  <c r="H259" i="74"/>
  <c r="P261" i="74"/>
  <c r="AB261" i="74"/>
  <c r="L261" i="74"/>
  <c r="P269" i="74"/>
  <c r="AB269" i="74"/>
  <c r="L269" i="74"/>
  <c r="X305" i="74"/>
  <c r="H305" i="74"/>
  <c r="P305" i="74"/>
  <c r="L305" i="74"/>
  <c r="P327" i="74"/>
  <c r="L327" i="74"/>
  <c r="AB327" i="74"/>
  <c r="H327" i="74"/>
  <c r="P329" i="74"/>
  <c r="T329" i="74"/>
  <c r="L329" i="74"/>
  <c r="X377" i="74"/>
  <c r="H377" i="74"/>
  <c r="P377" i="74"/>
  <c r="L377" i="74"/>
  <c r="P547" i="74"/>
  <c r="L547" i="74"/>
  <c r="AB547" i="74"/>
  <c r="H547" i="74"/>
  <c r="P549" i="74"/>
  <c r="T549" i="74"/>
  <c r="L549" i="74"/>
  <c r="X563" i="74"/>
  <c r="H563" i="74"/>
  <c r="T563" i="74"/>
  <c r="P563" i="74"/>
  <c r="L563" i="74"/>
  <c r="X569" i="74"/>
  <c r="H569" i="74"/>
  <c r="L569" i="74"/>
  <c r="AB569" i="74"/>
  <c r="T569" i="74"/>
  <c r="P585" i="74"/>
  <c r="AB585" i="74"/>
  <c r="H585" i="74"/>
  <c r="T585" i="74"/>
  <c r="L585" i="74"/>
  <c r="P589" i="74"/>
  <c r="T589" i="74"/>
  <c r="X589" i="74"/>
  <c r="L589" i="74"/>
  <c r="AB637" i="74"/>
  <c r="L637" i="74"/>
  <c r="H637" i="74"/>
  <c r="X637" i="74"/>
  <c r="T637" i="74"/>
  <c r="X704" i="74"/>
  <c r="H704" i="74"/>
  <c r="T704" i="74"/>
  <c r="AB704" i="74"/>
  <c r="P704" i="74"/>
  <c r="AB751" i="74"/>
  <c r="L751" i="74"/>
  <c r="X751" i="74"/>
  <c r="H751" i="74"/>
  <c r="T751" i="74"/>
  <c r="P751" i="74"/>
  <c r="X41" i="74"/>
  <c r="X57" i="74"/>
  <c r="X17" i="74"/>
  <c r="H17" i="74"/>
  <c r="L17" i="73" s="1"/>
  <c r="AB17" i="74"/>
  <c r="AB21" i="74"/>
  <c r="X25" i="74"/>
  <c r="H25" i="74"/>
  <c r="X39" i="74"/>
  <c r="H41" i="74"/>
  <c r="AB41" i="74"/>
  <c r="AB49" i="74"/>
  <c r="L175" i="74"/>
  <c r="X37" i="74"/>
  <c r="H39" i="74"/>
  <c r="AB39" i="74"/>
  <c r="L41" i="74"/>
  <c r="X45" i="74"/>
  <c r="H47" i="74"/>
  <c r="AB47" i="74"/>
  <c r="L49" i="74"/>
  <c r="X53" i="74"/>
  <c r="H55" i="74"/>
  <c r="AB55" i="74"/>
  <c r="L57" i="74"/>
  <c r="X61" i="74"/>
  <c r="X83" i="74"/>
  <c r="H85" i="74"/>
  <c r="AB85" i="74"/>
  <c r="X89" i="74"/>
  <c r="H89" i="74"/>
  <c r="AB89" i="74"/>
  <c r="P91" i="74"/>
  <c r="X93" i="74"/>
  <c r="H93" i="74"/>
  <c r="AB93" i="74"/>
  <c r="P99" i="74"/>
  <c r="X101" i="74"/>
  <c r="H101" i="74"/>
  <c r="AB101" i="74"/>
  <c r="X105" i="74"/>
  <c r="H107" i="74"/>
  <c r="AB107" i="74"/>
  <c r="L109" i="74"/>
  <c r="X113" i="74"/>
  <c r="H115" i="74"/>
  <c r="AB115" i="74"/>
  <c r="L117" i="74"/>
  <c r="X121" i="74"/>
  <c r="H123" i="74"/>
  <c r="AB123" i="74"/>
  <c r="X127" i="74"/>
  <c r="H127" i="74"/>
  <c r="AB127" i="74"/>
  <c r="X131" i="74"/>
  <c r="H133" i="74"/>
  <c r="AB133" i="74"/>
  <c r="X137" i="74"/>
  <c r="H137" i="74"/>
  <c r="AB137" i="74"/>
  <c r="P139" i="74"/>
  <c r="L143" i="74"/>
  <c r="X147" i="74"/>
  <c r="H149" i="74"/>
  <c r="AB149" i="74"/>
  <c r="X153" i="74"/>
  <c r="H153" i="74"/>
  <c r="AB153" i="74"/>
  <c r="P155" i="74"/>
  <c r="X157" i="74"/>
  <c r="H157" i="74"/>
  <c r="AB157" i="74"/>
  <c r="P163" i="74"/>
  <c r="X165" i="74"/>
  <c r="H165" i="74"/>
  <c r="AB165" i="74"/>
  <c r="P167" i="74"/>
  <c r="X169" i="74"/>
  <c r="H169" i="74"/>
  <c r="AB169" i="74"/>
  <c r="P171" i="74"/>
  <c r="X173" i="74"/>
  <c r="H173" i="74"/>
  <c r="AB173" i="74"/>
  <c r="P175" i="74"/>
  <c r="P185" i="74"/>
  <c r="AB185" i="74"/>
  <c r="L185" i="74"/>
  <c r="L189" i="74"/>
  <c r="P191" i="74"/>
  <c r="AB191" i="74"/>
  <c r="L191" i="74"/>
  <c r="T207" i="74"/>
  <c r="H209" i="74"/>
  <c r="P211" i="74"/>
  <c r="AB211" i="74"/>
  <c r="L211" i="74"/>
  <c r="H217" i="74"/>
  <c r="P219" i="74"/>
  <c r="AB219" i="74"/>
  <c r="L219" i="74"/>
  <c r="T223" i="74"/>
  <c r="H225" i="74"/>
  <c r="P227" i="74"/>
  <c r="AB227" i="74"/>
  <c r="L227" i="74"/>
  <c r="T259" i="74"/>
  <c r="H261" i="74"/>
  <c r="P263" i="74"/>
  <c r="AB263" i="74"/>
  <c r="L263" i="74"/>
  <c r="T267" i="74"/>
  <c r="H269" i="74"/>
  <c r="P271" i="74"/>
  <c r="AB271" i="74"/>
  <c r="L271" i="74"/>
  <c r="T305" i="74"/>
  <c r="X309" i="74"/>
  <c r="H309" i="74"/>
  <c r="P309" i="74"/>
  <c r="L309" i="74"/>
  <c r="AB317" i="74"/>
  <c r="T327" i="74"/>
  <c r="H329" i="74"/>
  <c r="X335" i="74"/>
  <c r="X337" i="74"/>
  <c r="P351" i="74"/>
  <c r="L351" i="74"/>
  <c r="AB351" i="74"/>
  <c r="H351" i="74"/>
  <c r="AB357" i="74"/>
  <c r="AB365" i="74"/>
  <c r="T377" i="74"/>
  <c r="X387" i="74"/>
  <c r="H387" i="74"/>
  <c r="P387" i="74"/>
  <c r="L387" i="74"/>
  <c r="X401" i="74"/>
  <c r="X407" i="74"/>
  <c r="H407" i="74"/>
  <c r="T407" i="74"/>
  <c r="P407" i="74"/>
  <c r="X415" i="74"/>
  <c r="X417" i="74"/>
  <c r="X499" i="74"/>
  <c r="H499" i="74"/>
  <c r="T499" i="74"/>
  <c r="P499" i="74"/>
  <c r="X503" i="74"/>
  <c r="H503" i="74"/>
  <c r="T503" i="74"/>
  <c r="P503" i="74"/>
  <c r="X507" i="74"/>
  <c r="H507" i="74"/>
  <c r="T507" i="74"/>
  <c r="P507" i="74"/>
  <c r="X511" i="74"/>
  <c r="H511" i="74"/>
  <c r="T511" i="74"/>
  <c r="P511" i="74"/>
  <c r="X519" i="74"/>
  <c r="X521" i="74"/>
  <c r="P535" i="74"/>
  <c r="L535" i="74"/>
  <c r="AB535" i="74"/>
  <c r="H535" i="74"/>
  <c r="P541" i="74"/>
  <c r="T541" i="74"/>
  <c r="L541" i="74"/>
  <c r="T547" i="74"/>
  <c r="H549" i="74"/>
  <c r="AB557" i="74"/>
  <c r="X561" i="74"/>
  <c r="H561" i="74"/>
  <c r="L561" i="74"/>
  <c r="AB561" i="74"/>
  <c r="T561" i="74"/>
  <c r="AB563" i="74"/>
  <c r="P569" i="74"/>
  <c r="X585" i="74"/>
  <c r="H589" i="74"/>
  <c r="P597" i="74"/>
  <c r="T597" i="74"/>
  <c r="L597" i="74"/>
  <c r="AB597" i="74"/>
  <c r="X597" i="74"/>
  <c r="P637" i="74"/>
  <c r="L704" i="74"/>
  <c r="AB745" i="74"/>
  <c r="L745" i="74"/>
  <c r="X745" i="74"/>
  <c r="H745" i="74"/>
  <c r="T745" i="74"/>
  <c r="P745" i="74"/>
  <c r="X49" i="74"/>
  <c r="AB25" i="74"/>
  <c r="X29" i="74"/>
  <c r="H29" i="74"/>
  <c r="AB29" i="74"/>
  <c r="X47" i="74"/>
  <c r="H49" i="74"/>
  <c r="X55" i="74"/>
  <c r="H57" i="74"/>
  <c r="X67" i="74"/>
  <c r="H67" i="74"/>
  <c r="X71" i="74"/>
  <c r="H71" i="74"/>
  <c r="AB71" i="74"/>
  <c r="X75" i="74"/>
  <c r="H75" i="74"/>
  <c r="L91" i="74"/>
  <c r="L99" i="74"/>
  <c r="H109" i="74"/>
  <c r="X115" i="74"/>
  <c r="AB117" i="74"/>
  <c r="X123" i="74"/>
  <c r="L139" i="74"/>
  <c r="H143" i="74"/>
  <c r="X149" i="74"/>
  <c r="L155" i="74"/>
  <c r="L163" i="74"/>
  <c r="L167" i="74"/>
  <c r="L171" i="74"/>
  <c r="P183" i="74"/>
  <c r="AB183" i="74"/>
  <c r="L183" i="74"/>
  <c r="H215" i="74"/>
  <c r="X7" i="74"/>
  <c r="L17" i="74"/>
  <c r="L21" i="74"/>
  <c r="L25" i="74"/>
  <c r="T215" i="74"/>
  <c r="H7" i="74"/>
  <c r="AB7" i="74"/>
  <c r="X15" i="74"/>
  <c r="H15" i="74"/>
  <c r="L15" i="73" s="1"/>
  <c r="AB15" i="74"/>
  <c r="P17" i="74"/>
  <c r="X19" i="74"/>
  <c r="H19" i="74"/>
  <c r="L19" i="73" s="1"/>
  <c r="AB19" i="74"/>
  <c r="P21" i="74"/>
  <c r="X23" i="74"/>
  <c r="H23" i="74"/>
  <c r="L23" i="73" s="1"/>
  <c r="AB23" i="74"/>
  <c r="P25" i="74"/>
  <c r="X27" i="74"/>
  <c r="H27" i="74"/>
  <c r="AB27" i="74"/>
  <c r="P29" i="74"/>
  <c r="X31" i="74"/>
  <c r="H31" i="74"/>
  <c r="AB31" i="74"/>
  <c r="X35" i="74"/>
  <c r="H37" i="74"/>
  <c r="AB37" i="74"/>
  <c r="L39" i="74"/>
  <c r="T41" i="74"/>
  <c r="X43" i="74"/>
  <c r="H45" i="74"/>
  <c r="AB45" i="74"/>
  <c r="L47" i="74"/>
  <c r="T49" i="74"/>
  <c r="X51" i="74"/>
  <c r="H53" i="74"/>
  <c r="AB53" i="74"/>
  <c r="L55" i="74"/>
  <c r="T57" i="74"/>
  <c r="X59" i="74"/>
  <c r="H61" i="74"/>
  <c r="AB61" i="74"/>
  <c r="X65" i="74"/>
  <c r="H65" i="74"/>
  <c r="AB65" i="74"/>
  <c r="P67" i="74"/>
  <c r="X69" i="74"/>
  <c r="H69" i="74"/>
  <c r="AB69" i="74"/>
  <c r="P71" i="74"/>
  <c r="X73" i="74"/>
  <c r="H73" i="74"/>
  <c r="AB73" i="74"/>
  <c r="P75" i="74"/>
  <c r="X77" i="74"/>
  <c r="H77" i="74"/>
  <c r="AB77" i="74"/>
  <c r="X81" i="74"/>
  <c r="H83" i="74"/>
  <c r="AB83" i="74"/>
  <c r="L85" i="74"/>
  <c r="L89" i="74"/>
  <c r="T91" i="74"/>
  <c r="L93" i="74"/>
  <c r="T99" i="74"/>
  <c r="L101" i="74"/>
  <c r="H105" i="74"/>
  <c r="AB105" i="74"/>
  <c r="L107" i="74"/>
  <c r="T109" i="74"/>
  <c r="X111" i="74"/>
  <c r="H113" i="74"/>
  <c r="AB113" i="74"/>
  <c r="L115" i="74"/>
  <c r="T117" i="74"/>
  <c r="X119" i="74"/>
  <c r="H121" i="74"/>
  <c r="AB121" i="74"/>
  <c r="L123" i="74"/>
  <c r="L127" i="74"/>
  <c r="H131" i="74"/>
  <c r="AB131" i="74"/>
  <c r="L133" i="74"/>
  <c r="L137" i="74"/>
  <c r="T139" i="74"/>
  <c r="T143" i="74"/>
  <c r="X145" i="74"/>
  <c r="H147" i="74"/>
  <c r="AB147" i="74"/>
  <c r="L149" i="74"/>
  <c r="L153" i="74"/>
  <c r="T155" i="74"/>
  <c r="L157" i="74"/>
  <c r="T163" i="74"/>
  <c r="L165" i="74"/>
  <c r="T167" i="74"/>
  <c r="L169" i="74"/>
  <c r="T171" i="74"/>
  <c r="L173" i="74"/>
  <c r="AB175" i="74"/>
  <c r="T183" i="74"/>
  <c r="H185" i="74"/>
  <c r="P187" i="74"/>
  <c r="AB187" i="74"/>
  <c r="L187" i="74"/>
  <c r="T189" i="74"/>
  <c r="H191" i="74"/>
  <c r="P193" i="74"/>
  <c r="AB193" i="74"/>
  <c r="L193" i="74"/>
  <c r="X207" i="74"/>
  <c r="T209" i="74"/>
  <c r="H211" i="74"/>
  <c r="P213" i="74"/>
  <c r="AB213" i="74"/>
  <c r="L213" i="74"/>
  <c r="X215" i="74"/>
  <c r="T217" i="74"/>
  <c r="H219" i="74"/>
  <c r="P221" i="74"/>
  <c r="AB221" i="74"/>
  <c r="L221" i="74"/>
  <c r="X223" i="74"/>
  <c r="T225" i="74"/>
  <c r="H227" i="74"/>
  <c r="P257" i="74"/>
  <c r="AB257" i="74"/>
  <c r="L257" i="74"/>
  <c r="X259" i="74"/>
  <c r="T261" i="74"/>
  <c r="H263" i="74"/>
  <c r="P265" i="74"/>
  <c r="AB265" i="74"/>
  <c r="L265" i="74"/>
  <c r="X267" i="74"/>
  <c r="T269" i="74"/>
  <c r="H271" i="74"/>
  <c r="AB305" i="74"/>
  <c r="T309" i="74"/>
  <c r="X313" i="74"/>
  <c r="H313" i="74"/>
  <c r="P313" i="74"/>
  <c r="L313" i="74"/>
  <c r="X327" i="74"/>
  <c r="X329" i="74"/>
  <c r="AB337" i="74"/>
  <c r="P343" i="74"/>
  <c r="L343" i="74"/>
  <c r="AB343" i="74"/>
  <c r="H343" i="74"/>
  <c r="P345" i="74"/>
  <c r="T345" i="74"/>
  <c r="L345" i="74"/>
  <c r="T351" i="74"/>
  <c r="AB377" i="74"/>
  <c r="P381" i="74"/>
  <c r="L381" i="74"/>
  <c r="AB381" i="74"/>
  <c r="H381" i="74"/>
  <c r="P383" i="74"/>
  <c r="T383" i="74"/>
  <c r="L383" i="74"/>
  <c r="T387" i="74"/>
  <c r="X391" i="74"/>
  <c r="H391" i="74"/>
  <c r="P391" i="74"/>
  <c r="L391" i="74"/>
  <c r="L407" i="74"/>
  <c r="AB417" i="74"/>
  <c r="L499" i="74"/>
  <c r="L503" i="74"/>
  <c r="L507" i="74"/>
  <c r="L511" i="74"/>
  <c r="AB521" i="74"/>
  <c r="P527" i="74"/>
  <c r="L527" i="74"/>
  <c r="AB527" i="74"/>
  <c r="H527" i="74"/>
  <c r="P529" i="74"/>
  <c r="T529" i="74"/>
  <c r="L529" i="74"/>
  <c r="T535" i="74"/>
  <c r="H541" i="74"/>
  <c r="X547" i="74"/>
  <c r="X549" i="74"/>
  <c r="P561" i="74"/>
  <c r="X579" i="74"/>
  <c r="H579" i="74"/>
  <c r="T579" i="74"/>
  <c r="P579" i="74"/>
  <c r="L579" i="74"/>
  <c r="AB589" i="74"/>
  <c r="P595" i="74"/>
  <c r="L595" i="74"/>
  <c r="AB595" i="74"/>
  <c r="H595" i="74"/>
  <c r="X595" i="74"/>
  <c r="H597" i="74"/>
  <c r="T177" i="74"/>
  <c r="T179" i="74"/>
  <c r="T197" i="74"/>
  <c r="T199" i="74"/>
  <c r="T201" i="74"/>
  <c r="T203" i="74"/>
  <c r="T231" i="74"/>
  <c r="T233" i="74"/>
  <c r="T235" i="74"/>
  <c r="T237" i="74"/>
  <c r="T239" i="74"/>
  <c r="T241" i="74"/>
  <c r="T243" i="74"/>
  <c r="T245" i="74"/>
  <c r="T247" i="74"/>
  <c r="T249" i="74"/>
  <c r="T251" i="74"/>
  <c r="T253" i="74"/>
  <c r="T275" i="74"/>
  <c r="T277" i="74"/>
  <c r="T279" i="74"/>
  <c r="T281" i="74"/>
  <c r="T283" i="74"/>
  <c r="T285" i="74"/>
  <c r="T287" i="74"/>
  <c r="T289" i="74"/>
  <c r="T291" i="74"/>
  <c r="T293" i="74"/>
  <c r="T295" i="74"/>
  <c r="T297" i="74"/>
  <c r="T303" i="74"/>
  <c r="X325" i="74"/>
  <c r="X333" i="74"/>
  <c r="X341" i="74"/>
  <c r="X349" i="74"/>
  <c r="X355" i="74"/>
  <c r="H355" i="74"/>
  <c r="AB355" i="74"/>
  <c r="X359" i="74"/>
  <c r="H359" i="74"/>
  <c r="AB359" i="74"/>
  <c r="X367" i="74"/>
  <c r="H367" i="74"/>
  <c r="AB367" i="74"/>
  <c r="X371" i="74"/>
  <c r="X399" i="74"/>
  <c r="X405" i="74"/>
  <c r="H405" i="74"/>
  <c r="AB405" i="74"/>
  <c r="X409" i="74"/>
  <c r="H409" i="74"/>
  <c r="AB409" i="74"/>
  <c r="X413" i="74"/>
  <c r="X501" i="74"/>
  <c r="H501" i="74"/>
  <c r="AB501" i="74"/>
  <c r="X505" i="74"/>
  <c r="H505" i="74"/>
  <c r="AB505" i="74"/>
  <c r="X509" i="74"/>
  <c r="H509" i="74"/>
  <c r="AB509" i="74"/>
  <c r="X513" i="74"/>
  <c r="H513" i="74"/>
  <c r="AB513" i="74"/>
  <c r="X517" i="74"/>
  <c r="X525" i="74"/>
  <c r="X533" i="74"/>
  <c r="X545" i="74"/>
  <c r="X565" i="74"/>
  <c r="H565" i="74"/>
  <c r="L565" i="74"/>
  <c r="X573" i="74"/>
  <c r="H573" i="74"/>
  <c r="L573" i="74"/>
  <c r="X581" i="74"/>
  <c r="H581" i="74"/>
  <c r="L581" i="74"/>
  <c r="P587" i="74"/>
  <c r="L587" i="74"/>
  <c r="AB587" i="74"/>
  <c r="P609" i="74"/>
  <c r="L609" i="74"/>
  <c r="AB609" i="74"/>
  <c r="H609" i="74"/>
  <c r="P611" i="74"/>
  <c r="T611" i="74"/>
  <c r="L611" i="74"/>
  <c r="AB709" i="74"/>
  <c r="L709" i="74"/>
  <c r="P709" i="74"/>
  <c r="X709" i="74"/>
  <c r="T709" i="74"/>
  <c r="H177" i="74"/>
  <c r="H179" i="74"/>
  <c r="H197" i="74"/>
  <c r="H199" i="74"/>
  <c r="H201" i="74"/>
  <c r="H203" i="74"/>
  <c r="H231" i="74"/>
  <c r="H233" i="74"/>
  <c r="H235" i="74"/>
  <c r="H237" i="74"/>
  <c r="H239" i="74"/>
  <c r="H241" i="74"/>
  <c r="H243" i="74"/>
  <c r="H245" i="74"/>
  <c r="H247" i="74"/>
  <c r="H249" i="74"/>
  <c r="H251" i="74"/>
  <c r="H253" i="74"/>
  <c r="H275" i="74"/>
  <c r="H277" i="74"/>
  <c r="H279" i="74"/>
  <c r="H281" i="74"/>
  <c r="H283" i="74"/>
  <c r="H285" i="74"/>
  <c r="H287" i="74"/>
  <c r="H289" i="74"/>
  <c r="H291" i="74"/>
  <c r="H293" i="74"/>
  <c r="H295" i="74"/>
  <c r="H297" i="74"/>
  <c r="H303" i="74"/>
  <c r="AB303" i="74"/>
  <c r="X307" i="74"/>
  <c r="H307" i="74"/>
  <c r="AB307" i="74"/>
  <c r="X311" i="74"/>
  <c r="H311" i="74"/>
  <c r="AB311" i="74"/>
  <c r="X315" i="74"/>
  <c r="H315" i="74"/>
  <c r="AB315" i="74"/>
  <c r="X319" i="74"/>
  <c r="H319" i="74"/>
  <c r="AB319" i="74"/>
  <c r="X323" i="74"/>
  <c r="H325" i="74"/>
  <c r="AB325" i="74"/>
  <c r="X331" i="74"/>
  <c r="H333" i="74"/>
  <c r="AB333" i="74"/>
  <c r="X339" i="74"/>
  <c r="H341" i="74"/>
  <c r="AB341" i="74"/>
  <c r="X347" i="74"/>
  <c r="H349" i="74"/>
  <c r="AB349" i="74"/>
  <c r="L355" i="74"/>
  <c r="L359" i="74"/>
  <c r="L367" i="74"/>
  <c r="H371" i="74"/>
  <c r="AB371" i="74"/>
  <c r="X375" i="74"/>
  <c r="H375" i="74"/>
  <c r="AB375" i="74"/>
  <c r="X389" i="74"/>
  <c r="H389" i="74"/>
  <c r="AB389" i="74"/>
  <c r="X393" i="74"/>
  <c r="H393" i="74"/>
  <c r="AB393" i="74"/>
  <c r="X397" i="74"/>
  <c r="H399" i="74"/>
  <c r="AB399" i="74"/>
  <c r="L405" i="74"/>
  <c r="L409" i="74"/>
  <c r="H413" i="74"/>
  <c r="AB413" i="74"/>
  <c r="L501" i="74"/>
  <c r="L505" i="74"/>
  <c r="L509" i="74"/>
  <c r="L513" i="74"/>
  <c r="H517" i="74"/>
  <c r="AB517" i="74"/>
  <c r="X523" i="74"/>
  <c r="H525" i="74"/>
  <c r="AB525" i="74"/>
  <c r="X531" i="74"/>
  <c r="H533" i="74"/>
  <c r="AB533" i="74"/>
  <c r="X543" i="74"/>
  <c r="H545" i="74"/>
  <c r="AB545" i="74"/>
  <c r="P551" i="74"/>
  <c r="T551" i="74"/>
  <c r="AB551" i="74"/>
  <c r="P555" i="74"/>
  <c r="AB555" i="74"/>
  <c r="H555" i="74"/>
  <c r="X567" i="74"/>
  <c r="H567" i="74"/>
  <c r="T567" i="74"/>
  <c r="X575" i="74"/>
  <c r="H575" i="74"/>
  <c r="T575" i="74"/>
  <c r="X601" i="74"/>
  <c r="H601" i="74"/>
  <c r="P601" i="74"/>
  <c r="L601" i="74"/>
  <c r="X627" i="74"/>
  <c r="H627" i="74"/>
  <c r="T627" i="74"/>
  <c r="P627" i="74"/>
  <c r="X631" i="74"/>
  <c r="H631" i="74"/>
  <c r="T631" i="74"/>
  <c r="P631" i="74"/>
  <c r="AB639" i="74"/>
  <c r="L639" i="74"/>
  <c r="T639" i="74"/>
  <c r="P639" i="74"/>
  <c r="H639" i="74"/>
  <c r="AB665" i="74"/>
  <c r="L665" i="74"/>
  <c r="P665" i="74"/>
  <c r="X665" i="74"/>
  <c r="T665" i="74"/>
  <c r="AB737" i="74"/>
  <c r="L737" i="74"/>
  <c r="X737" i="74"/>
  <c r="H737" i="74"/>
  <c r="T737" i="74"/>
  <c r="AB743" i="74"/>
  <c r="L743" i="74"/>
  <c r="X743" i="74"/>
  <c r="H743" i="74"/>
  <c r="T743" i="74"/>
  <c r="P743" i="74"/>
  <c r="AB753" i="74"/>
  <c r="L753" i="74"/>
  <c r="X753" i="74"/>
  <c r="H753" i="74"/>
  <c r="T753" i="74"/>
  <c r="AB759" i="74"/>
  <c r="L759" i="74"/>
  <c r="X759" i="74"/>
  <c r="H759" i="74"/>
  <c r="T759" i="74"/>
  <c r="P759" i="74"/>
  <c r="X593" i="74"/>
  <c r="X619" i="74"/>
  <c r="X625" i="74"/>
  <c r="H625" i="74"/>
  <c r="AB625" i="74"/>
  <c r="X629" i="74"/>
  <c r="H629" i="74"/>
  <c r="AB629" i="74"/>
  <c r="AB633" i="74"/>
  <c r="L633" i="74"/>
  <c r="H633" i="74"/>
  <c r="AB641" i="74"/>
  <c r="L641" i="74"/>
  <c r="H641" i="74"/>
  <c r="AB669" i="74"/>
  <c r="L669" i="74"/>
  <c r="P669" i="74"/>
  <c r="AB713" i="74"/>
  <c r="L713" i="74"/>
  <c r="P713" i="74"/>
  <c r="AB741" i="74"/>
  <c r="L741" i="74"/>
  <c r="X741" i="74"/>
  <c r="H741" i="74"/>
  <c r="T741" i="74"/>
  <c r="AB749" i="74"/>
  <c r="L749" i="74"/>
  <c r="X749" i="74"/>
  <c r="H749" i="74"/>
  <c r="T749" i="74"/>
  <c r="AB757" i="74"/>
  <c r="L757" i="74"/>
  <c r="X757" i="74"/>
  <c r="H757" i="74"/>
  <c r="T757" i="74"/>
  <c r="X553" i="74"/>
  <c r="X591" i="74"/>
  <c r="H593" i="74"/>
  <c r="AB593" i="74"/>
  <c r="X603" i="74"/>
  <c r="H603" i="74"/>
  <c r="AB603" i="74"/>
  <c r="X613" i="74"/>
  <c r="H619" i="74"/>
  <c r="AB619" i="74"/>
  <c r="L625" i="74"/>
  <c r="L629" i="74"/>
  <c r="P633" i="74"/>
  <c r="AB635" i="74"/>
  <c r="L635" i="74"/>
  <c r="T635" i="74"/>
  <c r="P641" i="74"/>
  <c r="AB643" i="74"/>
  <c r="L643" i="74"/>
  <c r="T643" i="74"/>
  <c r="AB651" i="74"/>
  <c r="L651" i="74"/>
  <c r="P651" i="74"/>
  <c r="H669" i="74"/>
  <c r="H713" i="74"/>
  <c r="AB739" i="74"/>
  <c r="L739" i="74"/>
  <c r="X739" i="74"/>
  <c r="H739" i="74"/>
  <c r="T739" i="74"/>
  <c r="P741" i="74"/>
  <c r="AB747" i="74"/>
  <c r="L747" i="74"/>
  <c r="X747" i="74"/>
  <c r="H747" i="74"/>
  <c r="T747" i="74"/>
  <c r="P749" i="74"/>
  <c r="AB755" i="74"/>
  <c r="L755" i="74"/>
  <c r="X755" i="74"/>
  <c r="H755" i="74"/>
  <c r="T755" i="74"/>
  <c r="P757" i="74"/>
  <c r="AB653" i="74"/>
  <c r="L653" i="74"/>
  <c r="X653" i="74"/>
  <c r="AB663" i="74"/>
  <c r="L663" i="74"/>
  <c r="X663" i="74"/>
  <c r="AB667" i="74"/>
  <c r="L667" i="74"/>
  <c r="X667" i="74"/>
  <c r="AB711" i="74"/>
  <c r="L711" i="74"/>
  <c r="X711" i="74"/>
  <c r="AB715" i="74"/>
  <c r="L715" i="74"/>
  <c r="X715" i="74"/>
  <c r="H408" i="71"/>
  <c r="H412" i="71"/>
  <c r="H420" i="71"/>
  <c r="H436" i="71"/>
  <c r="P30" i="70"/>
  <c r="H34" i="70"/>
  <c r="L34" i="69" s="1"/>
  <c r="T38" i="70"/>
  <c r="T110" i="70"/>
  <c r="P118" i="70"/>
  <c r="T138" i="70"/>
  <c r="X154" i="70"/>
  <c r="P162" i="70"/>
  <c r="P166" i="70"/>
  <c r="T182" i="70"/>
  <c r="T218" i="70"/>
  <c r="X302" i="70"/>
  <c r="T338" i="70"/>
  <c r="T426" i="70"/>
  <c r="AB464" i="70"/>
  <c r="H496" i="70"/>
  <c r="L496" i="69" s="1"/>
  <c r="H514" i="70"/>
  <c r="L514" i="69" s="1"/>
  <c r="T242" i="70"/>
  <c r="P246" i="70"/>
  <c r="T354" i="70"/>
  <c r="H434" i="70"/>
  <c r="L434" i="69" s="1"/>
  <c r="X474" i="70"/>
  <c r="T448" i="70"/>
  <c r="T478" i="70"/>
  <c r="P492" i="70"/>
  <c r="H504" i="70"/>
  <c r="L504" i="69" s="1"/>
  <c r="P504" i="70"/>
  <c r="H408" i="70"/>
  <c r="L408" i="69" s="1"/>
  <c r="P426" i="70"/>
  <c r="T442" i="70"/>
  <c r="H452" i="70"/>
  <c r="L452" i="69" s="1"/>
  <c r="L462" i="70"/>
  <c r="H470" i="70"/>
  <c r="L470" i="69" s="1"/>
  <c r="AB504" i="70"/>
  <c r="T302" i="70"/>
  <c r="P338" i="70"/>
  <c r="H354" i="70"/>
  <c r="L354" i="69" s="1"/>
  <c r="P362" i="70"/>
  <c r="AB366" i="70"/>
  <c r="H406" i="70"/>
  <c r="L406" i="69" s="1"/>
  <c r="H438" i="70"/>
  <c r="L438" i="69" s="1"/>
  <c r="X442" i="70"/>
  <c r="P470" i="70"/>
  <c r="P486" i="70"/>
  <c r="X494" i="70"/>
  <c r="L506" i="70"/>
  <c r="X314" i="70"/>
  <c r="X338" i="70"/>
  <c r="X354" i="70"/>
  <c r="P394" i="70"/>
  <c r="T398" i="70"/>
  <c r="X470" i="70"/>
  <c r="H482" i="70"/>
  <c r="L482" i="69" s="1"/>
  <c r="X486" i="70"/>
  <c r="P266" i="70"/>
  <c r="T266" i="70"/>
  <c r="H20" i="70"/>
  <c r="L20" i="69" s="1"/>
  <c r="P24" i="70"/>
  <c r="X38" i="70"/>
  <c r="H48" i="70"/>
  <c r="L48" i="69" s="1"/>
  <c r="P52" i="70"/>
  <c r="L56" i="70"/>
  <c r="X66" i="70"/>
  <c r="H74" i="70"/>
  <c r="L74" i="69" s="1"/>
  <c r="P76" i="70"/>
  <c r="T82" i="70"/>
  <c r="H82" i="70"/>
  <c r="L82" i="69" s="1"/>
  <c r="T124" i="70"/>
  <c r="X124" i="70"/>
  <c r="P124" i="70"/>
  <c r="P136" i="70"/>
  <c r="T144" i="70"/>
  <c r="P144" i="70"/>
  <c r="L144" i="70"/>
  <c r="P240" i="70"/>
  <c r="T240" i="70"/>
  <c r="H264" i="70"/>
  <c r="L264" i="69" s="1"/>
  <c r="T264" i="70"/>
  <c r="H266" i="70"/>
  <c r="L266" i="69" s="1"/>
  <c r="H280" i="70"/>
  <c r="L280" i="69" s="1"/>
  <c r="P308" i="70"/>
  <c r="X372" i="70"/>
  <c r="P372" i="70"/>
  <c r="X454" i="70"/>
  <c r="L454" i="70"/>
  <c r="T92" i="70"/>
  <c r="P92" i="70"/>
  <c r="T230" i="70"/>
  <c r="P230" i="70"/>
  <c r="L230" i="70"/>
  <c r="X350" i="70"/>
  <c r="H350" i="70"/>
  <c r="L350" i="69" s="1"/>
  <c r="X414" i="70"/>
  <c r="L414" i="70"/>
  <c r="L20" i="70"/>
  <c r="L48" i="70"/>
  <c r="P56" i="70"/>
  <c r="L92" i="70"/>
  <c r="T180" i="70"/>
  <c r="P180" i="70"/>
  <c r="L180" i="70"/>
  <c r="T190" i="70"/>
  <c r="P190" i="70"/>
  <c r="L190" i="70"/>
  <c r="H198" i="70"/>
  <c r="L198" i="69" s="1"/>
  <c r="T198" i="70"/>
  <c r="P198" i="70"/>
  <c r="P202" i="70"/>
  <c r="H202" i="70"/>
  <c r="L202" i="69" s="1"/>
  <c r="AB230" i="70"/>
  <c r="X284" i="70"/>
  <c r="P284" i="70"/>
  <c r="T360" i="70"/>
  <c r="L360" i="70"/>
  <c r="H360" i="70"/>
  <c r="L360" i="69" s="1"/>
  <c r="AB372" i="70"/>
  <c r="T376" i="70"/>
  <c r="L376" i="70"/>
  <c r="H376" i="70"/>
  <c r="L376" i="69" s="1"/>
  <c r="T386" i="70"/>
  <c r="X386" i="70"/>
  <c r="P386" i="70"/>
  <c r="H386" i="70"/>
  <c r="L386" i="69" s="1"/>
  <c r="T416" i="70"/>
  <c r="P416" i="70"/>
  <c r="L416" i="70"/>
  <c r="H416" i="70"/>
  <c r="L416" i="69" s="1"/>
  <c r="AB48" i="70"/>
  <c r="T74" i="70"/>
  <c r="P74" i="70"/>
  <c r="T130" i="70"/>
  <c r="P130" i="70"/>
  <c r="T136" i="70"/>
  <c r="L136" i="70"/>
  <c r="H136" i="70"/>
  <c r="L136" i="69" s="1"/>
  <c r="T192" i="70"/>
  <c r="P192" i="70"/>
  <c r="P200" i="70"/>
  <c r="T200" i="70"/>
  <c r="H200" i="70"/>
  <c r="L200" i="69" s="1"/>
  <c r="T280" i="70"/>
  <c r="P280" i="70"/>
  <c r="L280" i="70"/>
  <c r="P20" i="70"/>
  <c r="P48" i="70"/>
  <c r="AB56" i="70"/>
  <c r="AB92" i="70"/>
  <c r="T126" i="70"/>
  <c r="P126" i="70"/>
  <c r="H126" i="70"/>
  <c r="L126" i="69" s="1"/>
  <c r="T222" i="70"/>
  <c r="L222" i="70"/>
  <c r="H222" i="70"/>
  <c r="L222" i="69" s="1"/>
  <c r="P258" i="70"/>
  <c r="T258" i="70"/>
  <c r="T268" i="70"/>
  <c r="P268" i="70"/>
  <c r="T294" i="70"/>
  <c r="P294" i="70"/>
  <c r="H294" i="70"/>
  <c r="L294" i="69" s="1"/>
  <c r="T310" i="70"/>
  <c r="X310" i="70"/>
  <c r="P310" i="70"/>
  <c r="T346" i="70"/>
  <c r="P346" i="70"/>
  <c r="H346" i="70"/>
  <c r="L346" i="69" s="1"/>
  <c r="X370" i="70"/>
  <c r="L370" i="70"/>
  <c r="T420" i="70"/>
  <c r="AB420" i="70"/>
  <c r="P420" i="70"/>
  <c r="H420" i="70"/>
  <c r="L420" i="69" s="1"/>
  <c r="T430" i="70"/>
  <c r="X430" i="70"/>
  <c r="H430" i="70"/>
  <c r="L430" i="69" s="1"/>
  <c r="T456" i="70"/>
  <c r="AB456" i="70"/>
  <c r="P456" i="70"/>
  <c r="H456" i="70"/>
  <c r="L456" i="69" s="1"/>
  <c r="AB328" i="70"/>
  <c r="L408" i="70"/>
  <c r="P412" i="70"/>
  <c r="P434" i="70"/>
  <c r="X438" i="70"/>
  <c r="P448" i="70"/>
  <c r="L460" i="70"/>
  <c r="P478" i="70"/>
  <c r="AB492" i="70"/>
  <c r="L496" i="70"/>
  <c r="P500" i="70"/>
  <c r="L508" i="70"/>
  <c r="AB100" i="70"/>
  <c r="H110" i="70"/>
  <c r="L110" i="69" s="1"/>
  <c r="X122" i="70"/>
  <c r="L146" i="70"/>
  <c r="P148" i="70"/>
  <c r="P164" i="70"/>
  <c r="H166" i="70"/>
  <c r="L166" i="69" s="1"/>
  <c r="L182" i="70"/>
  <c r="P184" i="70"/>
  <c r="AB188" i="70"/>
  <c r="T196" i="70"/>
  <c r="P214" i="70"/>
  <c r="L232" i="70"/>
  <c r="P234" i="70"/>
  <c r="T256" i="70"/>
  <c r="AB288" i="70"/>
  <c r="AB320" i="70"/>
  <c r="H328" i="70"/>
  <c r="L328" i="69" s="1"/>
  <c r="H348" i="70"/>
  <c r="L348" i="69" s="1"/>
  <c r="X358" i="70"/>
  <c r="AB368" i="70"/>
  <c r="L374" i="70"/>
  <c r="H394" i="70"/>
  <c r="L394" i="69" s="1"/>
  <c r="P408" i="70"/>
  <c r="AB412" i="70"/>
  <c r="H426" i="70"/>
  <c r="L426" i="69" s="1"/>
  <c r="X434" i="70"/>
  <c r="AB448" i="70"/>
  <c r="AB452" i="70"/>
  <c r="P460" i="70"/>
  <c r="H464" i="70"/>
  <c r="L464" i="69" s="1"/>
  <c r="H474" i="70"/>
  <c r="L474" i="69" s="1"/>
  <c r="X478" i="70"/>
  <c r="H486" i="70"/>
  <c r="L486" i="69" s="1"/>
  <c r="P496" i="70"/>
  <c r="AB500" i="70"/>
  <c r="P508" i="70"/>
  <c r="AB408" i="70"/>
  <c r="AB460" i="70"/>
  <c r="AB496" i="70"/>
  <c r="AB508" i="70"/>
  <c r="T54" i="70"/>
  <c r="P54" i="70"/>
  <c r="AB54" i="70"/>
  <c r="T58" i="70"/>
  <c r="AB58" i="70"/>
  <c r="H58" i="70"/>
  <c r="L58" i="69" s="1"/>
  <c r="T98" i="70"/>
  <c r="P98" i="70"/>
  <c r="AB98" i="70"/>
  <c r="T102" i="70"/>
  <c r="AB102" i="70"/>
  <c r="H102" i="70"/>
  <c r="L102" i="69" s="1"/>
  <c r="T156" i="70"/>
  <c r="X156" i="70"/>
  <c r="P156" i="70"/>
  <c r="H156" i="70"/>
  <c r="L156" i="69" s="1"/>
  <c r="P204" i="70"/>
  <c r="T204" i="70"/>
  <c r="H204" i="70"/>
  <c r="L204" i="69" s="1"/>
  <c r="P272" i="70"/>
  <c r="T272" i="70"/>
  <c r="H272" i="70"/>
  <c r="L272" i="69" s="1"/>
  <c r="T18" i="70"/>
  <c r="P18" i="70"/>
  <c r="AB18" i="70"/>
  <c r="T22" i="70"/>
  <c r="AB22" i="70"/>
  <c r="H22" i="70"/>
  <c r="L22" i="69" s="1"/>
  <c r="T46" i="70"/>
  <c r="P46" i="70"/>
  <c r="AB46" i="70"/>
  <c r="T50" i="70"/>
  <c r="AB50" i="70"/>
  <c r="H50" i="70"/>
  <c r="L50" i="69" s="1"/>
  <c r="T60" i="70"/>
  <c r="L60" i="70"/>
  <c r="AB60" i="70"/>
  <c r="T64" i="70"/>
  <c r="H64" i="70"/>
  <c r="L64" i="69" s="1"/>
  <c r="T90" i="70"/>
  <c r="P90" i="70"/>
  <c r="AB90" i="70"/>
  <c r="T94" i="70"/>
  <c r="AB94" i="70"/>
  <c r="H94" i="70"/>
  <c r="L94" i="69" s="1"/>
  <c r="T104" i="70"/>
  <c r="L104" i="70"/>
  <c r="AB104" i="70"/>
  <c r="T108" i="70"/>
  <c r="H108" i="70"/>
  <c r="L108" i="69" s="1"/>
  <c r="T114" i="70"/>
  <c r="P114" i="70"/>
  <c r="H114" i="70"/>
  <c r="L114" i="69" s="1"/>
  <c r="T120" i="70"/>
  <c r="X120" i="70"/>
  <c r="P120" i="70"/>
  <c r="T134" i="70"/>
  <c r="P134" i="70"/>
  <c r="L134" i="70"/>
  <c r="AB134" i="70"/>
  <c r="H134" i="70"/>
  <c r="L134" i="69" s="1"/>
  <c r="T142" i="70"/>
  <c r="P142" i="70"/>
  <c r="L142" i="70"/>
  <c r="AB142" i="70"/>
  <c r="H142" i="70"/>
  <c r="L142" i="69" s="1"/>
  <c r="T220" i="70"/>
  <c r="P220" i="70"/>
  <c r="L220" i="70"/>
  <c r="AB220" i="70"/>
  <c r="H220" i="70"/>
  <c r="L220" i="69" s="1"/>
  <c r="T228" i="70"/>
  <c r="P228" i="70"/>
  <c r="L228" i="70"/>
  <c r="AB228" i="70"/>
  <c r="H228" i="70"/>
  <c r="L228" i="69" s="1"/>
  <c r="T236" i="70"/>
  <c r="P236" i="70"/>
  <c r="L236" i="70"/>
  <c r="AB236" i="70"/>
  <c r="H236" i="70"/>
  <c r="L236" i="69" s="1"/>
  <c r="P250" i="70"/>
  <c r="T250" i="70"/>
  <c r="H250" i="70"/>
  <c r="L250" i="69" s="1"/>
  <c r="T410" i="70"/>
  <c r="AB410" i="70"/>
  <c r="H410" i="70"/>
  <c r="L410" i="69" s="1"/>
  <c r="P410" i="70"/>
  <c r="X410" i="70"/>
  <c r="L410" i="70"/>
  <c r="T446" i="70"/>
  <c r="P446" i="70"/>
  <c r="AB446" i="70"/>
  <c r="H446" i="70"/>
  <c r="L446" i="69" s="1"/>
  <c r="X446" i="70"/>
  <c r="L446" i="70"/>
  <c r="T458" i="70"/>
  <c r="AB458" i="70"/>
  <c r="H458" i="70"/>
  <c r="L458" i="69" s="1"/>
  <c r="P458" i="70"/>
  <c r="X458" i="70"/>
  <c r="L458" i="70"/>
  <c r="T476" i="70"/>
  <c r="X476" i="70"/>
  <c r="H476" i="70"/>
  <c r="L476" i="69" s="1"/>
  <c r="P476" i="70"/>
  <c r="T498" i="70"/>
  <c r="P498" i="70"/>
  <c r="AB498" i="70"/>
  <c r="H498" i="70"/>
  <c r="L498" i="69" s="1"/>
  <c r="X498" i="70"/>
  <c r="L498" i="70"/>
  <c r="T14" i="70"/>
  <c r="AB14" i="70"/>
  <c r="H14" i="70"/>
  <c r="L14" i="69" s="1"/>
  <c r="H18" i="70"/>
  <c r="L18" i="69" s="1"/>
  <c r="L22" i="70"/>
  <c r="T24" i="70"/>
  <c r="L24" i="70"/>
  <c r="AB24" i="70"/>
  <c r="T28" i="70"/>
  <c r="H28" i="70"/>
  <c r="L28" i="69" s="1"/>
  <c r="T42" i="70"/>
  <c r="AB42" i="70"/>
  <c r="H42" i="70"/>
  <c r="L42" i="69" s="1"/>
  <c r="H46" i="70"/>
  <c r="L46" i="69" s="1"/>
  <c r="L50" i="70"/>
  <c r="T52" i="70"/>
  <c r="L52" i="70"/>
  <c r="AB52" i="70"/>
  <c r="L54" i="70"/>
  <c r="P58" i="70"/>
  <c r="H60" i="70"/>
  <c r="L60" i="69" s="1"/>
  <c r="P64" i="70"/>
  <c r="T68" i="70"/>
  <c r="X68" i="70"/>
  <c r="T70" i="70"/>
  <c r="P70" i="70"/>
  <c r="T72" i="70"/>
  <c r="H72" i="70"/>
  <c r="L72" i="69" s="1"/>
  <c r="T86" i="70"/>
  <c r="AB86" i="70"/>
  <c r="H86" i="70"/>
  <c r="L86" i="69" s="1"/>
  <c r="H90" i="70"/>
  <c r="L90" i="69" s="1"/>
  <c r="L94" i="70"/>
  <c r="T96" i="70"/>
  <c r="L96" i="70"/>
  <c r="AB96" i="70"/>
  <c r="L98" i="70"/>
  <c r="P102" i="70"/>
  <c r="H104" i="70"/>
  <c r="L104" i="69" s="1"/>
  <c r="P108" i="70"/>
  <c r="T112" i="70"/>
  <c r="X112" i="70"/>
  <c r="P112" i="70"/>
  <c r="X114" i="70"/>
  <c r="H120" i="70"/>
  <c r="L120" i="69" s="1"/>
  <c r="X134" i="70"/>
  <c r="X142" i="70"/>
  <c r="T178" i="70"/>
  <c r="P178" i="70"/>
  <c r="L178" i="70"/>
  <c r="AB178" i="70"/>
  <c r="H178" i="70"/>
  <c r="L178" i="69" s="1"/>
  <c r="T186" i="70"/>
  <c r="P186" i="70"/>
  <c r="L186" i="70"/>
  <c r="AB186" i="70"/>
  <c r="H186" i="70"/>
  <c r="L186" i="69" s="1"/>
  <c r="T206" i="70"/>
  <c r="P206" i="70"/>
  <c r="H206" i="70"/>
  <c r="L206" i="69" s="1"/>
  <c r="X220" i="70"/>
  <c r="X228" i="70"/>
  <c r="X236" i="70"/>
  <c r="P270" i="70"/>
  <c r="T270" i="70"/>
  <c r="H270" i="70"/>
  <c r="L270" i="69" s="1"/>
  <c r="P274" i="70"/>
  <c r="H274" i="70"/>
  <c r="L274" i="69" s="1"/>
  <c r="T274" i="70"/>
  <c r="T286" i="70"/>
  <c r="P286" i="70"/>
  <c r="X286" i="70"/>
  <c r="L286" i="70"/>
  <c r="H286" i="70"/>
  <c r="L286" i="69" s="1"/>
  <c r="T326" i="70"/>
  <c r="P326" i="70"/>
  <c r="X326" i="70"/>
  <c r="L326" i="70"/>
  <c r="H326" i="70"/>
  <c r="L326" i="69" s="1"/>
  <c r="T428" i="70"/>
  <c r="H428" i="70"/>
  <c r="L428" i="69" s="1"/>
  <c r="X428" i="70"/>
  <c r="P428" i="70"/>
  <c r="L14" i="70"/>
  <c r="T16" i="70"/>
  <c r="L16" i="70"/>
  <c r="AB16" i="70"/>
  <c r="L18" i="70"/>
  <c r="P22" i="70"/>
  <c r="H24" i="70"/>
  <c r="L24" i="69" s="1"/>
  <c r="P28" i="70"/>
  <c r="T32" i="70"/>
  <c r="X32" i="70"/>
  <c r="T34" i="70"/>
  <c r="P34" i="70"/>
  <c r="T36" i="70"/>
  <c r="H36" i="70"/>
  <c r="L36" i="69" s="1"/>
  <c r="L42" i="70"/>
  <c r="T44" i="70"/>
  <c r="L44" i="70"/>
  <c r="AB44" i="70"/>
  <c r="L46" i="70"/>
  <c r="P50" i="70"/>
  <c r="H52" i="70"/>
  <c r="L52" i="69" s="1"/>
  <c r="X54" i="70"/>
  <c r="X58" i="70"/>
  <c r="P60" i="70"/>
  <c r="X64" i="70"/>
  <c r="H68" i="70"/>
  <c r="L68" i="69" s="1"/>
  <c r="H70" i="70"/>
  <c r="L70" i="69" s="1"/>
  <c r="P72" i="70"/>
  <c r="T76" i="70"/>
  <c r="X76" i="70"/>
  <c r="T78" i="70"/>
  <c r="P78" i="70"/>
  <c r="T80" i="70"/>
  <c r="H80" i="70"/>
  <c r="L80" i="69" s="1"/>
  <c r="L86" i="70"/>
  <c r="T88" i="70"/>
  <c r="L88" i="70"/>
  <c r="AB88" i="70"/>
  <c r="L90" i="70"/>
  <c r="P94" i="70"/>
  <c r="H96" i="70"/>
  <c r="L96" i="69" s="1"/>
  <c r="X98" i="70"/>
  <c r="X102" i="70"/>
  <c r="P104" i="70"/>
  <c r="X108" i="70"/>
  <c r="H112" i="70"/>
  <c r="L112" i="69" s="1"/>
  <c r="P170" i="70"/>
  <c r="T170" i="70"/>
  <c r="H170" i="70"/>
  <c r="L170" i="69" s="1"/>
  <c r="X178" i="70"/>
  <c r="X186" i="70"/>
  <c r="T252" i="70"/>
  <c r="P252" i="70"/>
  <c r="H252" i="70"/>
  <c r="L252" i="69" s="1"/>
  <c r="AB286" i="70"/>
  <c r="AB326" i="70"/>
  <c r="T330" i="70"/>
  <c r="AB330" i="70"/>
  <c r="H330" i="70"/>
  <c r="L330" i="69" s="1"/>
  <c r="X330" i="70"/>
  <c r="P330" i="70"/>
  <c r="L330" i="70"/>
  <c r="T402" i="70"/>
  <c r="AB402" i="70"/>
  <c r="H402" i="70"/>
  <c r="L402" i="69" s="1"/>
  <c r="L402" i="70"/>
  <c r="X402" i="70"/>
  <c r="P402" i="70"/>
  <c r="T424" i="70"/>
  <c r="X424" i="70"/>
  <c r="H424" i="70"/>
  <c r="L424" i="69" s="1"/>
  <c r="P424" i="70"/>
  <c r="X132" i="70"/>
  <c r="X140" i="70"/>
  <c r="X148" i="70"/>
  <c r="X176" i="70"/>
  <c r="X184" i="70"/>
  <c r="X192" i="70"/>
  <c r="X218" i="70"/>
  <c r="X226" i="70"/>
  <c r="X234" i="70"/>
  <c r="T278" i="70"/>
  <c r="P278" i="70"/>
  <c r="AB278" i="70"/>
  <c r="T282" i="70"/>
  <c r="AB282" i="70"/>
  <c r="H282" i="70"/>
  <c r="L282" i="69" s="1"/>
  <c r="T318" i="70"/>
  <c r="P318" i="70"/>
  <c r="AB318" i="70"/>
  <c r="T322" i="70"/>
  <c r="AB322" i="70"/>
  <c r="H322" i="70"/>
  <c r="L322" i="69" s="1"/>
  <c r="T332" i="70"/>
  <c r="L332" i="70"/>
  <c r="AB332" i="70"/>
  <c r="T336" i="70"/>
  <c r="H336" i="70"/>
  <c r="L336" i="69" s="1"/>
  <c r="T362" i="70"/>
  <c r="AB362" i="70"/>
  <c r="H362" i="70"/>
  <c r="L362" i="69" s="1"/>
  <c r="L362" i="70"/>
  <c r="T370" i="70"/>
  <c r="AB370" i="70"/>
  <c r="H370" i="70"/>
  <c r="L370" i="69" s="1"/>
  <c r="P370" i="70"/>
  <c r="T372" i="70"/>
  <c r="L372" i="70"/>
  <c r="H372" i="70"/>
  <c r="L372" i="69" s="1"/>
  <c r="T384" i="70"/>
  <c r="H384" i="70"/>
  <c r="L384" i="69" s="1"/>
  <c r="P384" i="70"/>
  <c r="T406" i="70"/>
  <c r="P406" i="70"/>
  <c r="L406" i="70"/>
  <c r="H122" i="70"/>
  <c r="L122" i="69" s="1"/>
  <c r="X130" i="70"/>
  <c r="H132" i="70"/>
  <c r="L132" i="69" s="1"/>
  <c r="AB132" i="70"/>
  <c r="X138" i="70"/>
  <c r="H140" i="70"/>
  <c r="L140" i="69" s="1"/>
  <c r="AB140" i="70"/>
  <c r="X146" i="70"/>
  <c r="H148" i="70"/>
  <c r="L148" i="69" s="1"/>
  <c r="AB148" i="70"/>
  <c r="H158" i="70"/>
  <c r="L158" i="69" s="1"/>
  <c r="H160" i="70"/>
  <c r="L160" i="69" s="1"/>
  <c r="X174" i="70"/>
  <c r="H176" i="70"/>
  <c r="L176" i="69" s="1"/>
  <c r="AB176" i="70"/>
  <c r="X182" i="70"/>
  <c r="H184" i="70"/>
  <c r="L184" i="69" s="1"/>
  <c r="AB184" i="70"/>
  <c r="X190" i="70"/>
  <c r="H192" i="70"/>
  <c r="L192" i="69" s="1"/>
  <c r="AB192" i="70"/>
  <c r="H208" i="70"/>
  <c r="L208" i="69" s="1"/>
  <c r="H210" i="70"/>
  <c r="L210" i="69" s="1"/>
  <c r="H218" i="70"/>
  <c r="L218" i="69" s="1"/>
  <c r="AB218" i="70"/>
  <c r="X224" i="70"/>
  <c r="H226" i="70"/>
  <c r="L226" i="69" s="1"/>
  <c r="AB226" i="70"/>
  <c r="X232" i="70"/>
  <c r="H234" i="70"/>
  <c r="L234" i="69" s="1"/>
  <c r="AB234" i="70"/>
  <c r="H240" i="70"/>
  <c r="L240" i="69" s="1"/>
  <c r="H254" i="70"/>
  <c r="L254" i="69" s="1"/>
  <c r="H256" i="70"/>
  <c r="L256" i="69" s="1"/>
  <c r="H278" i="70"/>
  <c r="L278" i="69" s="1"/>
  <c r="L282" i="70"/>
  <c r="T284" i="70"/>
  <c r="L284" i="70"/>
  <c r="AB284" i="70"/>
  <c r="T296" i="70"/>
  <c r="X296" i="70"/>
  <c r="T298" i="70"/>
  <c r="P298" i="70"/>
  <c r="T300" i="70"/>
  <c r="H300" i="70"/>
  <c r="L300" i="69" s="1"/>
  <c r="T314" i="70"/>
  <c r="AB314" i="70"/>
  <c r="H314" i="70"/>
  <c r="L314" i="69" s="1"/>
  <c r="H318" i="70"/>
  <c r="L318" i="69" s="1"/>
  <c r="L322" i="70"/>
  <c r="T324" i="70"/>
  <c r="L324" i="70"/>
  <c r="AB324" i="70"/>
  <c r="H332" i="70"/>
  <c r="L332" i="69" s="1"/>
  <c r="T340" i="70"/>
  <c r="X340" i="70"/>
  <c r="T342" i="70"/>
  <c r="P342" i="70"/>
  <c r="T344" i="70"/>
  <c r="H344" i="70"/>
  <c r="L344" i="69" s="1"/>
  <c r="T358" i="70"/>
  <c r="P358" i="70"/>
  <c r="H358" i="70"/>
  <c r="L358" i="69" s="1"/>
  <c r="T366" i="70"/>
  <c r="P366" i="70"/>
  <c r="L366" i="70"/>
  <c r="T374" i="70"/>
  <c r="P374" i="70"/>
  <c r="X374" i="70"/>
  <c r="T382" i="70"/>
  <c r="P382" i="70"/>
  <c r="H382" i="70"/>
  <c r="L382" i="69" s="1"/>
  <c r="X20" i="70"/>
  <c r="X48" i="70"/>
  <c r="X56" i="70"/>
  <c r="X92" i="70"/>
  <c r="X100" i="70"/>
  <c r="H116" i="70"/>
  <c r="L116" i="69" s="1"/>
  <c r="P122" i="70"/>
  <c r="H124" i="70"/>
  <c r="L124" i="69" s="1"/>
  <c r="H130" i="70"/>
  <c r="L130" i="69" s="1"/>
  <c r="AB130" i="70"/>
  <c r="L132" i="70"/>
  <c r="X136" i="70"/>
  <c r="H138" i="70"/>
  <c r="L138" i="69" s="1"/>
  <c r="AB138" i="70"/>
  <c r="L140" i="70"/>
  <c r="X144" i="70"/>
  <c r="H146" i="70"/>
  <c r="L146" i="69" s="1"/>
  <c r="AB146" i="70"/>
  <c r="L148" i="70"/>
  <c r="H152" i="70"/>
  <c r="L152" i="69" s="1"/>
  <c r="T158" i="70"/>
  <c r="H162" i="70"/>
  <c r="L162" i="69" s="1"/>
  <c r="H174" i="70"/>
  <c r="L174" i="69" s="1"/>
  <c r="AB174" i="70"/>
  <c r="L176" i="70"/>
  <c r="X180" i="70"/>
  <c r="H182" i="70"/>
  <c r="L182" i="69" s="1"/>
  <c r="AB182" i="70"/>
  <c r="L184" i="70"/>
  <c r="X188" i="70"/>
  <c r="H190" i="70"/>
  <c r="L190" i="69" s="1"/>
  <c r="AB190" i="70"/>
  <c r="L192" i="70"/>
  <c r="H196" i="70"/>
  <c r="L196" i="69" s="1"/>
  <c r="T208" i="70"/>
  <c r="H212" i="70"/>
  <c r="L212" i="69" s="1"/>
  <c r="L218" i="70"/>
  <c r="X222" i="70"/>
  <c r="H224" i="70"/>
  <c r="L224" i="69" s="1"/>
  <c r="AB224" i="70"/>
  <c r="L226" i="70"/>
  <c r="X230" i="70"/>
  <c r="H232" i="70"/>
  <c r="L232" i="69" s="1"/>
  <c r="AB232" i="70"/>
  <c r="L234" i="70"/>
  <c r="H242" i="70"/>
  <c r="L242" i="69" s="1"/>
  <c r="T254" i="70"/>
  <c r="H258" i="70"/>
  <c r="L258" i="69" s="1"/>
  <c r="L278" i="70"/>
  <c r="P282" i="70"/>
  <c r="H284" i="70"/>
  <c r="L284" i="69" s="1"/>
  <c r="H292" i="70"/>
  <c r="L292" i="69" s="1"/>
  <c r="H296" i="70"/>
  <c r="L296" i="69" s="1"/>
  <c r="H298" i="70"/>
  <c r="L298" i="69" s="1"/>
  <c r="P300" i="70"/>
  <c r="T304" i="70"/>
  <c r="X304" i="70"/>
  <c r="T306" i="70"/>
  <c r="P306" i="70"/>
  <c r="T308" i="70"/>
  <c r="H308" i="70"/>
  <c r="L308" i="69" s="1"/>
  <c r="L314" i="70"/>
  <c r="T316" i="70"/>
  <c r="L316" i="70"/>
  <c r="AB316" i="70"/>
  <c r="L318" i="70"/>
  <c r="P322" i="70"/>
  <c r="H324" i="70"/>
  <c r="L324" i="69" s="1"/>
  <c r="P332" i="70"/>
  <c r="H340" i="70"/>
  <c r="L340" i="69" s="1"/>
  <c r="H342" i="70"/>
  <c r="L342" i="69" s="1"/>
  <c r="P344" i="70"/>
  <c r="T348" i="70"/>
  <c r="X348" i="70"/>
  <c r="T350" i="70"/>
  <c r="P350" i="70"/>
  <c r="T352" i="70"/>
  <c r="H352" i="70"/>
  <c r="L352" i="69" s="1"/>
  <c r="L358" i="70"/>
  <c r="H366" i="70"/>
  <c r="L366" i="69" s="1"/>
  <c r="H374" i="70"/>
  <c r="L374" i="69" s="1"/>
  <c r="T380" i="70"/>
  <c r="X380" i="70"/>
  <c r="H380" i="70"/>
  <c r="L380" i="69" s="1"/>
  <c r="X382" i="70"/>
  <c r="H398" i="70"/>
  <c r="L398" i="69" s="1"/>
  <c r="T418" i="70"/>
  <c r="P418" i="70"/>
  <c r="AB418" i="70"/>
  <c r="H418" i="70"/>
  <c r="L418" i="69" s="1"/>
  <c r="X418" i="70"/>
  <c r="L418" i="70"/>
  <c r="T480" i="70"/>
  <c r="H480" i="70"/>
  <c r="L480" i="69" s="1"/>
  <c r="X480" i="70"/>
  <c r="P480" i="70"/>
  <c r="T450" i="70"/>
  <c r="AB450" i="70"/>
  <c r="H450" i="70"/>
  <c r="L450" i="69" s="1"/>
  <c r="P450" i="70"/>
  <c r="T468" i="70"/>
  <c r="X468" i="70"/>
  <c r="H468" i="70"/>
  <c r="L468" i="69" s="1"/>
  <c r="T472" i="70"/>
  <c r="H472" i="70"/>
  <c r="L472" i="69" s="1"/>
  <c r="X472" i="70"/>
  <c r="T490" i="70"/>
  <c r="P490" i="70"/>
  <c r="AB490" i="70"/>
  <c r="H490" i="70"/>
  <c r="L490" i="69" s="1"/>
  <c r="T502" i="70"/>
  <c r="AB502" i="70"/>
  <c r="H502" i="70"/>
  <c r="L502" i="69" s="1"/>
  <c r="P502" i="70"/>
  <c r="T516" i="70"/>
  <c r="H516" i="70"/>
  <c r="L516" i="69" s="1"/>
  <c r="X516" i="70"/>
  <c r="T440" i="70"/>
  <c r="X440" i="70"/>
  <c r="H440" i="70"/>
  <c r="L440" i="69" s="1"/>
  <c r="L450" i="70"/>
  <c r="T462" i="70"/>
  <c r="P462" i="70"/>
  <c r="AB462" i="70"/>
  <c r="H462" i="70"/>
  <c r="L462" i="69" s="1"/>
  <c r="P468" i="70"/>
  <c r="P472" i="70"/>
  <c r="L490" i="70"/>
  <c r="T494" i="70"/>
  <c r="AB494" i="70"/>
  <c r="H494" i="70"/>
  <c r="L494" i="69" s="1"/>
  <c r="P494" i="70"/>
  <c r="L502" i="70"/>
  <c r="T506" i="70"/>
  <c r="P506" i="70"/>
  <c r="AB506" i="70"/>
  <c r="H506" i="70"/>
  <c r="L506" i="69" s="1"/>
  <c r="T512" i="70"/>
  <c r="X512" i="70"/>
  <c r="H512" i="70"/>
  <c r="L512" i="69" s="1"/>
  <c r="P516" i="70"/>
  <c r="X280" i="70"/>
  <c r="X288" i="70"/>
  <c r="X320" i="70"/>
  <c r="X328" i="70"/>
  <c r="T364" i="70"/>
  <c r="L364" i="70"/>
  <c r="AB364" i="70"/>
  <c r="T388" i="70"/>
  <c r="X388" i="70"/>
  <c r="T390" i="70"/>
  <c r="P390" i="70"/>
  <c r="T392" i="70"/>
  <c r="H392" i="70"/>
  <c r="L392" i="69" s="1"/>
  <c r="T404" i="70"/>
  <c r="L404" i="70"/>
  <c r="AB404" i="70"/>
  <c r="T414" i="70"/>
  <c r="AB414" i="70"/>
  <c r="H414" i="70"/>
  <c r="L414" i="69" s="1"/>
  <c r="P414" i="70"/>
  <c r="T432" i="70"/>
  <c r="X432" i="70"/>
  <c r="H432" i="70"/>
  <c r="L432" i="69" s="1"/>
  <c r="T436" i="70"/>
  <c r="H436" i="70"/>
  <c r="L436" i="69" s="1"/>
  <c r="X436" i="70"/>
  <c r="X450" i="70"/>
  <c r="T454" i="70"/>
  <c r="P454" i="70"/>
  <c r="AB454" i="70"/>
  <c r="H454" i="70"/>
  <c r="L454" i="69" s="1"/>
  <c r="T484" i="70"/>
  <c r="X484" i="70"/>
  <c r="H484" i="70"/>
  <c r="L484" i="69" s="1"/>
  <c r="X490" i="70"/>
  <c r="X502" i="70"/>
  <c r="X360" i="70"/>
  <c r="X368" i="70"/>
  <c r="X376" i="70"/>
  <c r="X408" i="70"/>
  <c r="L412" i="70"/>
  <c r="X416" i="70"/>
  <c r="L420" i="70"/>
  <c r="P430" i="70"/>
  <c r="P438" i="70"/>
  <c r="L448" i="70"/>
  <c r="X452" i="70"/>
  <c r="L456" i="70"/>
  <c r="X460" i="70"/>
  <c r="L464" i="70"/>
  <c r="P474" i="70"/>
  <c r="P482" i="70"/>
  <c r="L492" i="70"/>
  <c r="X496" i="70"/>
  <c r="L500" i="70"/>
  <c r="X504" i="70"/>
  <c r="X412" i="70"/>
  <c r="X420" i="70"/>
  <c r="X448" i="70"/>
  <c r="X456" i="70"/>
  <c r="X464" i="70"/>
  <c r="X492" i="70"/>
  <c r="X500" i="70"/>
  <c r="L504" i="70"/>
  <c r="X508" i="70"/>
  <c r="P514" i="70"/>
  <c r="L28" i="70"/>
  <c r="AB28" i="70"/>
  <c r="L30" i="70"/>
  <c r="AB30" i="70"/>
  <c r="L32" i="70"/>
  <c r="AB32" i="70"/>
  <c r="L34" i="70"/>
  <c r="AB34" i="70"/>
  <c r="L36" i="70"/>
  <c r="AB36" i="70"/>
  <c r="L38" i="70"/>
  <c r="AB38" i="70"/>
  <c r="L64" i="70"/>
  <c r="AB64" i="70"/>
  <c r="L66" i="70"/>
  <c r="AB66" i="70"/>
  <c r="L68" i="70"/>
  <c r="AB68" i="70"/>
  <c r="L70" i="70"/>
  <c r="AB70" i="70"/>
  <c r="L72" i="70"/>
  <c r="AB72" i="70"/>
  <c r="L74" i="70"/>
  <c r="AB74" i="70"/>
  <c r="L76" i="70"/>
  <c r="AB76" i="70"/>
  <c r="L78" i="70"/>
  <c r="AB78" i="70"/>
  <c r="L80" i="70"/>
  <c r="AB80" i="70"/>
  <c r="L82" i="70"/>
  <c r="AB82" i="70"/>
  <c r="L108" i="70"/>
  <c r="AB108" i="70"/>
  <c r="L110" i="70"/>
  <c r="AB110" i="70"/>
  <c r="L112" i="70"/>
  <c r="AB112" i="70"/>
  <c r="L114" i="70"/>
  <c r="AB114" i="70"/>
  <c r="L116" i="70"/>
  <c r="AB116" i="70"/>
  <c r="L118" i="70"/>
  <c r="AB118" i="70"/>
  <c r="L120" i="70"/>
  <c r="AB120" i="70"/>
  <c r="L122" i="70"/>
  <c r="AB122" i="70"/>
  <c r="L124" i="70"/>
  <c r="AB124" i="70"/>
  <c r="L126" i="70"/>
  <c r="AB126" i="70"/>
  <c r="L152" i="70"/>
  <c r="AB152" i="70"/>
  <c r="L154" i="70"/>
  <c r="AB154" i="70"/>
  <c r="L156" i="70"/>
  <c r="AB156" i="70"/>
  <c r="AB160" i="70"/>
  <c r="L160" i="70"/>
  <c r="X160" i="70"/>
  <c r="AB164" i="70"/>
  <c r="L164" i="70"/>
  <c r="X164" i="70"/>
  <c r="AB168" i="70"/>
  <c r="L168" i="70"/>
  <c r="X168" i="70"/>
  <c r="AB198" i="70"/>
  <c r="L198" i="70"/>
  <c r="X198" i="70"/>
  <c r="AB202" i="70"/>
  <c r="L202" i="70"/>
  <c r="X202" i="70"/>
  <c r="AB206" i="70"/>
  <c r="L206" i="70"/>
  <c r="X206" i="70"/>
  <c r="AB210" i="70"/>
  <c r="L210" i="70"/>
  <c r="X210" i="70"/>
  <c r="AB214" i="70"/>
  <c r="L214" i="70"/>
  <c r="X214" i="70"/>
  <c r="AB240" i="70"/>
  <c r="L240" i="70"/>
  <c r="X240" i="70"/>
  <c r="AB244" i="70"/>
  <c r="L244" i="70"/>
  <c r="X244" i="70"/>
  <c r="AB248" i="70"/>
  <c r="L248" i="70"/>
  <c r="X248" i="70"/>
  <c r="AB252" i="70"/>
  <c r="L252" i="70"/>
  <c r="X252" i="70"/>
  <c r="AB256" i="70"/>
  <c r="L256" i="70"/>
  <c r="X256" i="70"/>
  <c r="AB264" i="70"/>
  <c r="L264" i="70"/>
  <c r="X264" i="70"/>
  <c r="AB268" i="70"/>
  <c r="L268" i="70"/>
  <c r="X268" i="70"/>
  <c r="AB272" i="70"/>
  <c r="L272" i="70"/>
  <c r="X272" i="70"/>
  <c r="P292" i="70"/>
  <c r="AB158" i="70"/>
  <c r="L158" i="70"/>
  <c r="X158" i="70"/>
  <c r="AB162" i="70"/>
  <c r="L162" i="70"/>
  <c r="X162" i="70"/>
  <c r="AB166" i="70"/>
  <c r="L166" i="70"/>
  <c r="X166" i="70"/>
  <c r="AB170" i="70"/>
  <c r="L170" i="70"/>
  <c r="X170" i="70"/>
  <c r="AB196" i="70"/>
  <c r="L196" i="70"/>
  <c r="X196" i="70"/>
  <c r="AB200" i="70"/>
  <c r="L200" i="70"/>
  <c r="X200" i="70"/>
  <c r="AB204" i="70"/>
  <c r="L204" i="70"/>
  <c r="X204" i="70"/>
  <c r="AB208" i="70"/>
  <c r="L208" i="70"/>
  <c r="X208" i="70"/>
  <c r="AB212" i="70"/>
  <c r="L212" i="70"/>
  <c r="X212" i="70"/>
  <c r="AB242" i="70"/>
  <c r="L242" i="70"/>
  <c r="X242" i="70"/>
  <c r="AB246" i="70"/>
  <c r="L246" i="70"/>
  <c r="X246" i="70"/>
  <c r="AB250" i="70"/>
  <c r="L250" i="70"/>
  <c r="X250" i="70"/>
  <c r="AB254" i="70"/>
  <c r="L254" i="70"/>
  <c r="X254" i="70"/>
  <c r="AB258" i="70"/>
  <c r="L258" i="70"/>
  <c r="X258" i="70"/>
  <c r="AB266" i="70"/>
  <c r="L266" i="70"/>
  <c r="X266" i="70"/>
  <c r="AB270" i="70"/>
  <c r="L270" i="70"/>
  <c r="X270" i="70"/>
  <c r="AB274" i="70"/>
  <c r="L274" i="70"/>
  <c r="X274" i="70"/>
  <c r="AB292" i="70"/>
  <c r="L292" i="70"/>
  <c r="X292" i="70"/>
  <c r="L294" i="70"/>
  <c r="AB294" i="70"/>
  <c r="L296" i="70"/>
  <c r="AB296" i="70"/>
  <c r="L298" i="70"/>
  <c r="AB298" i="70"/>
  <c r="L300" i="70"/>
  <c r="AB300" i="70"/>
  <c r="L302" i="70"/>
  <c r="AB302" i="70"/>
  <c r="L304" i="70"/>
  <c r="AB304" i="70"/>
  <c r="L306" i="70"/>
  <c r="AB306" i="70"/>
  <c r="L308" i="70"/>
  <c r="AB308" i="70"/>
  <c r="L310" i="70"/>
  <c r="AB310" i="70"/>
  <c r="L336" i="70"/>
  <c r="AB336" i="70"/>
  <c r="L338" i="70"/>
  <c r="AB338" i="70"/>
  <c r="L340" i="70"/>
  <c r="AB340" i="70"/>
  <c r="L342" i="70"/>
  <c r="AB342" i="70"/>
  <c r="L344" i="70"/>
  <c r="AB344" i="70"/>
  <c r="L346" i="70"/>
  <c r="AB346" i="70"/>
  <c r="L348" i="70"/>
  <c r="AB348" i="70"/>
  <c r="L350" i="70"/>
  <c r="AB350" i="70"/>
  <c r="L352" i="70"/>
  <c r="AB352" i="70"/>
  <c r="L354" i="70"/>
  <c r="AB354" i="70"/>
  <c r="L380" i="70"/>
  <c r="AB380" i="70"/>
  <c r="L382" i="70"/>
  <c r="AB382" i="70"/>
  <c r="L384" i="70"/>
  <c r="AB384" i="70"/>
  <c r="L386" i="70"/>
  <c r="AB386" i="70"/>
  <c r="L388" i="70"/>
  <c r="AB388" i="70"/>
  <c r="L390" i="70"/>
  <c r="AB390" i="70"/>
  <c r="L392" i="70"/>
  <c r="AB392" i="70"/>
  <c r="AB396" i="70"/>
  <c r="L396" i="70"/>
  <c r="X396" i="70"/>
  <c r="AB394" i="70"/>
  <c r="L394" i="70"/>
  <c r="X394" i="70"/>
  <c r="AB398" i="70"/>
  <c r="L398" i="70"/>
  <c r="X398" i="70"/>
  <c r="L424" i="70"/>
  <c r="AB424" i="70"/>
  <c r="L426" i="70"/>
  <c r="AB426" i="70"/>
  <c r="L428" i="70"/>
  <c r="AB428" i="70"/>
  <c r="L430" i="70"/>
  <c r="AB430" i="70"/>
  <c r="L432" i="70"/>
  <c r="AB432" i="70"/>
  <c r="L434" i="70"/>
  <c r="AB434" i="70"/>
  <c r="L436" i="70"/>
  <c r="AB436" i="70"/>
  <c r="L438" i="70"/>
  <c r="AB438" i="70"/>
  <c r="L440" i="70"/>
  <c r="AB440" i="70"/>
  <c r="L442" i="70"/>
  <c r="AB442" i="70"/>
  <c r="L468" i="70"/>
  <c r="AB468" i="70"/>
  <c r="L470" i="70"/>
  <c r="AB470" i="70"/>
  <c r="L472" i="70"/>
  <c r="AB472" i="70"/>
  <c r="L474" i="70"/>
  <c r="AB474" i="70"/>
  <c r="L476" i="70"/>
  <c r="AB476" i="70"/>
  <c r="L478" i="70"/>
  <c r="AB478" i="70"/>
  <c r="L480" i="70"/>
  <c r="AB480" i="70"/>
  <c r="L482" i="70"/>
  <c r="AB482" i="70"/>
  <c r="L484" i="70"/>
  <c r="AB484" i="70"/>
  <c r="L486" i="70"/>
  <c r="AB486" i="70"/>
  <c r="L512" i="70"/>
  <c r="AB512" i="70"/>
  <c r="L514" i="70"/>
  <c r="AB514" i="70"/>
  <c r="L516" i="70"/>
  <c r="AB516" i="70"/>
  <c r="J19" i="63"/>
  <c r="J20" i="63"/>
  <c r="H19" i="63"/>
  <c r="H20" i="63"/>
  <c r="G20" i="63"/>
  <c r="I20" i="63"/>
  <c r="F20" i="63"/>
  <c r="E20" i="63"/>
  <c r="I19" i="63"/>
  <c r="G19" i="63"/>
  <c r="F19" i="63"/>
  <c r="E19" i="63"/>
  <c r="K116" i="89" l="1"/>
  <c r="G116" i="88"/>
  <c r="W734" i="89"/>
  <c r="G583" i="88"/>
  <c r="S412" i="89"/>
  <c r="G72" i="88"/>
  <c r="G107" i="88"/>
  <c r="G333" i="88"/>
  <c r="AA134" i="89"/>
  <c r="W663" i="89"/>
  <c r="O663" i="89"/>
  <c r="O798" i="89"/>
  <c r="G401" i="88"/>
  <c r="G630" i="88"/>
  <c r="G748" i="88"/>
  <c r="G601" i="88"/>
  <c r="G610" i="88"/>
  <c r="O340" i="89"/>
  <c r="W340" i="89"/>
  <c r="G494" i="88"/>
  <c r="S650" i="89"/>
  <c r="O371" i="89"/>
  <c r="W459" i="89"/>
  <c r="W412" i="89"/>
  <c r="W72" i="89"/>
  <c r="G233" i="88"/>
  <c r="AA583" i="89"/>
  <c r="G59" i="88"/>
  <c r="O127" i="89"/>
  <c r="K583" i="89"/>
  <c r="O592" i="89"/>
  <c r="G823" i="88"/>
  <c r="G734" i="88"/>
  <c r="G681" i="88"/>
  <c r="G592" i="88"/>
  <c r="G512" i="88"/>
  <c r="W401" i="89"/>
  <c r="O233" i="89"/>
  <c r="K233" i="89"/>
  <c r="W650" i="89"/>
  <c r="G412" i="88"/>
  <c r="O681" i="89"/>
  <c r="K630" i="89"/>
  <c r="G419" i="88"/>
  <c r="AA419" i="89"/>
  <c r="G692" i="88"/>
  <c r="G143" i="88"/>
  <c r="G386" i="88"/>
  <c r="O401" i="89"/>
  <c r="AA96" i="89"/>
  <c r="G759" i="88"/>
  <c r="G244" i="88"/>
  <c r="AA340" i="89"/>
  <c r="O670" i="89"/>
  <c r="G838" i="88"/>
  <c r="G623" i="88"/>
  <c r="G350" i="88"/>
  <c r="G127" i="88"/>
  <c r="K72" i="89"/>
  <c r="G650" i="88"/>
  <c r="AA734" i="89"/>
  <c r="O460" i="89"/>
  <c r="G798" i="88"/>
  <c r="W116" i="89"/>
  <c r="G426" i="88"/>
  <c r="G96" i="88"/>
  <c r="S734" i="89"/>
  <c r="G641" i="88"/>
  <c r="O706" i="89"/>
  <c r="G459" i="88"/>
  <c r="G83" i="88"/>
  <c r="G371" i="88"/>
  <c r="S134" i="89"/>
  <c r="W386" i="89"/>
  <c r="S770" i="89"/>
  <c r="K734" i="89"/>
  <c r="W610" i="89"/>
  <c r="O838" i="89"/>
  <c r="S340" i="89"/>
  <c r="AA692" i="89"/>
  <c r="AA371" i="89"/>
  <c r="K748" i="89"/>
  <c r="AA460" i="89"/>
  <c r="S386" i="89"/>
  <c r="AA233" i="89"/>
  <c r="G812" i="88"/>
  <c r="G460" i="88"/>
  <c r="W83" i="89"/>
  <c r="G623" i="89"/>
  <c r="W681" i="89"/>
  <c r="O650" i="89"/>
  <c r="AA116" i="89"/>
  <c r="S812" i="89"/>
  <c r="W592" i="89"/>
  <c r="G663" i="88"/>
  <c r="G521" i="88"/>
  <c r="G592" i="89"/>
  <c r="K459" i="89"/>
  <c r="G706" i="88"/>
  <c r="K770" i="89"/>
  <c r="S333" i="89"/>
  <c r="S255" i="89"/>
  <c r="W426" i="89"/>
  <c r="W748" i="89"/>
  <c r="W494" i="89"/>
  <c r="J442" i="72"/>
  <c r="J441" i="72" s="1"/>
  <c r="L442" i="71"/>
  <c r="H4" i="97" s="1"/>
  <c r="P442" i="71"/>
  <c r="J4" i="97" s="1"/>
  <c r="N442" i="71"/>
  <c r="I4" i="97" s="1"/>
  <c r="J442" i="71"/>
  <c r="G4" i="97" s="1"/>
  <c r="H442" i="71"/>
  <c r="F4" i="97" s="1"/>
  <c r="F442" i="71"/>
  <c r="E4" i="97" s="1"/>
  <c r="G3" i="99" s="1"/>
  <c r="T158" i="82"/>
  <c r="X158" i="82"/>
  <c r="H158" i="82"/>
  <c r="L158" i="83" s="1"/>
  <c r="L158" i="82"/>
  <c r="P158" i="82"/>
  <c r="N441" i="71"/>
  <c r="L441" i="71"/>
  <c r="P441" i="71"/>
  <c r="G481" i="88"/>
  <c r="G436" i="88"/>
  <c r="AB159" i="82"/>
  <c r="J9" i="97" s="1"/>
  <c r="L159" i="83"/>
  <c r="X63" i="78"/>
  <c r="I7" i="97" s="1"/>
  <c r="AB774" i="91"/>
  <c r="J12" i="97" s="1"/>
  <c r="L11" i="76"/>
  <c r="H526" i="81"/>
  <c r="P63" i="78"/>
  <c r="G7" i="97" s="1"/>
  <c r="P79" i="77"/>
  <c r="G6" i="97" s="1"/>
  <c r="G838" i="89"/>
  <c r="L840" i="88"/>
  <c r="AA601" i="89"/>
  <c r="G663" i="89"/>
  <c r="L665" i="88"/>
  <c r="G412" i="89"/>
  <c r="L414" i="88"/>
  <c r="K401" i="89"/>
  <c r="G759" i="89"/>
  <c r="L763" i="88"/>
  <c r="G793" i="89"/>
  <c r="L795" i="88"/>
  <c r="G512" i="89"/>
  <c r="L514" i="88"/>
  <c r="G692" i="89"/>
  <c r="L698" i="88"/>
  <c r="G610" i="89"/>
  <c r="L614" i="88"/>
  <c r="G495" i="89"/>
  <c r="L509" i="88"/>
  <c r="AA286" i="89"/>
  <c r="G748" i="89"/>
  <c r="L750" i="88"/>
  <c r="O426" i="89"/>
  <c r="G583" i="89"/>
  <c r="O333" i="89"/>
  <c r="G83" i="89"/>
  <c r="L85" i="88"/>
  <c r="G59" i="89"/>
  <c r="L65" i="88"/>
  <c r="K812" i="89"/>
  <c r="G386" i="89"/>
  <c r="L388" i="88"/>
  <c r="G340" i="89"/>
  <c r="L344" i="88"/>
  <c r="G426" i="89"/>
  <c r="L428" i="88"/>
  <c r="G734" i="89"/>
  <c r="L736" i="88"/>
  <c r="W670" i="89"/>
  <c r="O583" i="89"/>
  <c r="G630" i="89"/>
  <c r="L634" i="88"/>
  <c r="S670" i="89"/>
  <c r="O72" i="89"/>
  <c r="S798" i="89"/>
  <c r="W692" i="89"/>
  <c r="W630" i="89"/>
  <c r="W583" i="89"/>
  <c r="W554" i="89"/>
  <c r="G521" i="89"/>
  <c r="L523" i="88"/>
  <c r="S459" i="89"/>
  <c r="K96" i="89"/>
  <c r="AA798" i="89"/>
  <c r="W798" i="89"/>
  <c r="G741" i="89"/>
  <c r="L743" i="88"/>
  <c r="S481" i="89"/>
  <c r="S371" i="89"/>
  <c r="G729" i="89"/>
  <c r="L731" i="88"/>
  <c r="G127" i="89"/>
  <c r="L129" i="88"/>
  <c r="S610" i="89"/>
  <c r="G460" i="89"/>
  <c r="L462" i="88"/>
  <c r="K134" i="89"/>
  <c r="W812" i="89"/>
  <c r="AA706" i="89"/>
  <c r="W481" i="89"/>
  <c r="G670" i="89"/>
  <c r="L674" i="88"/>
  <c r="W174" i="89"/>
  <c r="G798" i="89"/>
  <c r="L800" i="88"/>
  <c r="AA592" i="89"/>
  <c r="AB37" i="93"/>
  <c r="J14" i="97" s="1"/>
  <c r="L36" i="92"/>
  <c r="H37" i="93"/>
  <c r="E14" i="97" s="1"/>
  <c r="G13" i="99" s="1"/>
  <c r="P37" i="93"/>
  <c r="G14" i="97" s="1"/>
  <c r="T37" i="93"/>
  <c r="H14" i="97" s="1"/>
  <c r="H36" i="65"/>
  <c r="H36" i="92" s="1"/>
  <c r="L774" i="91"/>
  <c r="F12" i="97" s="1"/>
  <c r="X774" i="91"/>
  <c r="I12" i="97" s="1"/>
  <c r="H774" i="91"/>
  <c r="E12" i="97" s="1"/>
  <c r="G11" i="99" s="1"/>
  <c r="L773" i="90"/>
  <c r="P774" i="91"/>
  <c r="G12" i="97" s="1"/>
  <c r="T774" i="91"/>
  <c r="H12" i="97" s="1"/>
  <c r="G832" i="89"/>
  <c r="L835" i="88"/>
  <c r="AA174" i="89"/>
  <c r="S494" i="89"/>
  <c r="O812" i="89"/>
  <c r="AA812" i="89"/>
  <c r="S748" i="89"/>
  <c r="G706" i="89"/>
  <c r="G681" i="89"/>
  <c r="AA630" i="89"/>
  <c r="G459" i="89"/>
  <c r="O286" i="89"/>
  <c r="W838" i="89"/>
  <c r="O610" i="89"/>
  <c r="AA436" i="89"/>
  <c r="K706" i="89"/>
  <c r="G481" i="89"/>
  <c r="AA759" i="89"/>
  <c r="K838" i="89"/>
  <c r="S601" i="89"/>
  <c r="W350" i="89"/>
  <c r="AA72" i="89"/>
  <c r="K650" i="89"/>
  <c r="K521" i="89"/>
  <c r="W759" i="89"/>
  <c r="G333" i="89"/>
  <c r="O601" i="89"/>
  <c r="O521" i="89"/>
  <c r="S630" i="89"/>
  <c r="O512" i="89"/>
  <c r="W371" i="89"/>
  <c r="O692" i="89"/>
  <c r="O174" i="89"/>
  <c r="O748" i="89"/>
  <c r="G371" i="89"/>
  <c r="W96" i="89"/>
  <c r="O116" i="89"/>
  <c r="W419" i="89"/>
  <c r="G174" i="88"/>
  <c r="S759" i="89"/>
  <c r="S174" i="89"/>
  <c r="S512" i="89"/>
  <c r="S623" i="89"/>
  <c r="AA670" i="89"/>
  <c r="S681" i="89"/>
  <c r="G650" i="89"/>
  <c r="AA610" i="89"/>
  <c r="G401" i="89"/>
  <c r="S419" i="89"/>
  <c r="K798" i="89"/>
  <c r="K610" i="89"/>
  <c r="G436" i="89"/>
  <c r="S401" i="89"/>
  <c r="G233" i="89"/>
  <c r="O96" i="89"/>
  <c r="S706" i="89"/>
  <c r="S692" i="89"/>
  <c r="K692" i="89"/>
  <c r="K670" i="89"/>
  <c r="AA650" i="89"/>
  <c r="O630" i="89"/>
  <c r="S583" i="89"/>
  <c r="G494" i="89"/>
  <c r="O459" i="89"/>
  <c r="AA459" i="89"/>
  <c r="AA401" i="89"/>
  <c r="K371" i="89"/>
  <c r="W233" i="89"/>
  <c r="G812" i="89"/>
  <c r="G419" i="89"/>
  <c r="K419" i="89"/>
  <c r="W134" i="89"/>
  <c r="W220" i="89"/>
  <c r="K286" i="89"/>
  <c r="G220" i="89"/>
  <c r="O220" i="89"/>
  <c r="W286" i="89"/>
  <c r="S286" i="89"/>
  <c r="AA805" i="89"/>
  <c r="W770" i="89"/>
  <c r="K127" i="89"/>
  <c r="AA521" i="89"/>
  <c r="K174" i="89"/>
  <c r="G174" i="89"/>
  <c r="S436" i="89"/>
  <c r="O412" i="89"/>
  <c r="AA554" i="89"/>
  <c r="O770" i="89"/>
  <c r="G554" i="89"/>
  <c r="O554" i="89"/>
  <c r="W521" i="89"/>
  <c r="G286" i="89"/>
  <c r="G823" i="89"/>
  <c r="O823" i="89"/>
  <c r="AA838" i="89"/>
  <c r="AA663" i="89"/>
  <c r="K623" i="89"/>
  <c r="W601" i="89"/>
  <c r="O255" i="89"/>
  <c r="S233" i="89"/>
  <c r="S59" i="89"/>
  <c r="G12" i="89"/>
  <c r="W706" i="89"/>
  <c r="AB848" i="89"/>
  <c r="J11" i="97" s="1"/>
  <c r="AA12" i="89"/>
  <c r="W805" i="89"/>
  <c r="K601" i="89"/>
  <c r="K255" i="89"/>
  <c r="X848" i="89"/>
  <c r="AA127" i="89"/>
  <c r="O436" i="89"/>
  <c r="AA255" i="89"/>
  <c r="S350" i="89"/>
  <c r="S143" i="89"/>
  <c r="G601" i="89"/>
  <c r="K592" i="89"/>
  <c r="G770" i="89"/>
  <c r="W436" i="89"/>
  <c r="G134" i="89"/>
  <c r="G116" i="89"/>
  <c r="G96" i="89"/>
  <c r="G72" i="89"/>
  <c r="H848" i="89"/>
  <c r="E11" i="97" s="1"/>
  <c r="G10" i="99" s="1"/>
  <c r="G350" i="89"/>
  <c r="W12" i="89"/>
  <c r="S521" i="89"/>
  <c r="K481" i="89"/>
  <c r="K436" i="89"/>
  <c r="K426" i="89"/>
  <c r="K412" i="89"/>
  <c r="K386" i="89"/>
  <c r="S641" i="89"/>
  <c r="K350" i="89"/>
  <c r="S116" i="89"/>
  <c r="S96" i="89"/>
  <c r="S72" i="89"/>
  <c r="K333" i="89"/>
  <c r="W512" i="89"/>
  <c r="K512" i="89"/>
  <c r="AA220" i="89"/>
  <c r="AA244" i="89"/>
  <c r="AA83" i="89"/>
  <c r="W143" i="89"/>
  <c r="K107" i="89"/>
  <c r="O759" i="89"/>
  <c r="W823" i="89"/>
  <c r="G805" i="89"/>
  <c r="O805" i="89"/>
  <c r="AA681" i="89"/>
  <c r="W623" i="89"/>
  <c r="S592" i="89"/>
  <c r="S554" i="89"/>
  <c r="O494" i="89"/>
  <c r="AA494" i="89"/>
  <c r="W641" i="89"/>
  <c r="K641" i="89"/>
  <c r="AA350" i="89"/>
  <c r="AA333" i="89"/>
  <c r="W255" i="89"/>
  <c r="AA512" i="89"/>
  <c r="L848" i="89"/>
  <c r="K12" i="89"/>
  <c r="G244" i="89"/>
  <c r="O244" i="89"/>
  <c r="O83" i="89"/>
  <c r="T848" i="89"/>
  <c r="H11" i="97" s="1"/>
  <c r="S12" i="89"/>
  <c r="K143" i="89"/>
  <c r="AA107" i="89"/>
  <c r="K59" i="89"/>
  <c r="K823" i="89"/>
  <c r="K681" i="89"/>
  <c r="K663" i="89"/>
  <c r="O481" i="89"/>
  <c r="O386" i="89"/>
  <c r="K494" i="89"/>
  <c r="G641" i="89"/>
  <c r="AA641" i="89"/>
  <c r="O350" i="89"/>
  <c r="W244" i="89"/>
  <c r="AA143" i="89"/>
  <c r="G107" i="89"/>
  <c r="O107" i="89"/>
  <c r="AA59" i="89"/>
  <c r="P848" i="89"/>
  <c r="G11" i="97" s="1"/>
  <c r="O12" i="89"/>
  <c r="K554" i="89"/>
  <c r="S823" i="89"/>
  <c r="K759" i="89"/>
  <c r="AA823" i="89"/>
  <c r="K805" i="89"/>
  <c r="AA623" i="89"/>
  <c r="AA481" i="89"/>
  <c r="AA426" i="89"/>
  <c r="AA412" i="89"/>
  <c r="AA386" i="89"/>
  <c r="O641" i="89"/>
  <c r="G255" i="89"/>
  <c r="K220" i="89"/>
  <c r="K244" i="89"/>
  <c r="K83" i="89"/>
  <c r="W127" i="89"/>
  <c r="G143" i="89"/>
  <c r="O143" i="89"/>
  <c r="W107" i="89"/>
  <c r="S83" i="89"/>
  <c r="O59" i="89"/>
  <c r="G554" i="88"/>
  <c r="G255" i="88"/>
  <c r="G286" i="88"/>
  <c r="G12" i="88"/>
  <c r="G770" i="88"/>
  <c r="AA476" i="86"/>
  <c r="AB477" i="86" s="1"/>
  <c r="AC477" i="86" s="1"/>
  <c r="AA70" i="86"/>
  <c r="O458" i="86"/>
  <c r="O431" i="86"/>
  <c r="G458" i="86"/>
  <c r="G445" i="86"/>
  <c r="G431" i="86"/>
  <c r="AA431" i="86"/>
  <c r="W424" i="86"/>
  <c r="S286" i="86"/>
  <c r="S243" i="86"/>
  <c r="O337" i="86"/>
  <c r="K476" i="86"/>
  <c r="AA265" i="86"/>
  <c r="W286" i="86"/>
  <c r="G243" i="86"/>
  <c r="W195" i="86"/>
  <c r="AA195" i="86"/>
  <c r="K265" i="86"/>
  <c r="O145" i="86"/>
  <c r="W356" i="86"/>
  <c r="G252" i="86"/>
  <c r="O445" i="86"/>
  <c r="O424" i="86"/>
  <c r="S438" i="86"/>
  <c r="K438" i="86"/>
  <c r="K331" i="86"/>
  <c r="O51" i="86"/>
  <c r="W145" i="86"/>
  <c r="W70" i="86"/>
  <c r="G476" i="86"/>
  <c r="O395" i="86"/>
  <c r="K145" i="86"/>
  <c r="W51" i="86"/>
  <c r="T483" i="86"/>
  <c r="H10" i="97" s="1"/>
  <c r="S7" i="86"/>
  <c r="AA234" i="86"/>
  <c r="AC236" i="86"/>
  <c r="K424" i="86"/>
  <c r="G356" i="86"/>
  <c r="W336" i="86"/>
  <c r="W337" i="86"/>
  <c r="O438" i="86"/>
  <c r="AC440" i="86"/>
  <c r="AA438" i="86"/>
  <c r="AC358" i="86"/>
  <c r="AA356" i="86"/>
  <c r="AC288" i="86"/>
  <c r="AA286" i="86"/>
  <c r="S252" i="86"/>
  <c r="O252" i="86"/>
  <c r="W252" i="86"/>
  <c r="S195" i="86"/>
  <c r="G234" i="86"/>
  <c r="O452" i="86"/>
  <c r="P483" i="86"/>
  <c r="G10" i="97" s="1"/>
  <c r="O7" i="86"/>
  <c r="O476" i="86"/>
  <c r="P477" i="86" s="1"/>
  <c r="AC426" i="86"/>
  <c r="AA424" i="86"/>
  <c r="K395" i="86"/>
  <c r="O356" i="86"/>
  <c r="G336" i="86"/>
  <c r="G337" i="86"/>
  <c r="L482" i="85" s="1"/>
  <c r="G438" i="86"/>
  <c r="G395" i="86"/>
  <c r="K356" i="86"/>
  <c r="S336" i="86"/>
  <c r="S337" i="86"/>
  <c r="K286" i="86"/>
  <c r="K7" i="86"/>
  <c r="AC53" i="86"/>
  <c r="AA51" i="86"/>
  <c r="W7" i="86"/>
  <c r="S145" i="86"/>
  <c r="K260" i="86"/>
  <c r="W234" i="86"/>
  <c r="G331" i="86"/>
  <c r="O234" i="86"/>
  <c r="O260" i="86"/>
  <c r="W476" i="86"/>
  <c r="X477" i="86" s="1"/>
  <c r="X483" i="86" s="1"/>
  <c r="I10" i="97" s="1"/>
  <c r="W458" i="86"/>
  <c r="W445" i="86"/>
  <c r="W431" i="86"/>
  <c r="G424" i="86"/>
  <c r="AC397" i="86"/>
  <c r="AA395" i="86"/>
  <c r="S356" i="86"/>
  <c r="AC454" i="86"/>
  <c r="AA452" i="86"/>
  <c r="W331" i="86"/>
  <c r="W438" i="86"/>
  <c r="W395" i="86"/>
  <c r="S331" i="86"/>
  <c r="O286" i="86"/>
  <c r="AC245" i="86"/>
  <c r="AA243" i="86"/>
  <c r="S234" i="86"/>
  <c r="K195" i="86"/>
  <c r="W243" i="86"/>
  <c r="G51" i="86"/>
  <c r="G7" i="86"/>
  <c r="AC254" i="86"/>
  <c r="AA252" i="86"/>
  <c r="K234" i="86"/>
  <c r="AC262" i="86"/>
  <c r="AA260" i="86"/>
  <c r="L62" i="79"/>
  <c r="AB63" i="78"/>
  <c r="J7" i="97" s="1"/>
  <c r="L63" i="78"/>
  <c r="F7" i="97" s="1"/>
  <c r="H63" i="78"/>
  <c r="E7" i="97" s="1"/>
  <c r="G6" i="99" s="1"/>
  <c r="T79" i="77"/>
  <c r="H6" i="97" s="1"/>
  <c r="L79" i="77"/>
  <c r="F6" i="97" s="1"/>
  <c r="X79" i="77"/>
  <c r="I6" i="97" s="1"/>
  <c r="L78" i="76"/>
  <c r="H79" i="77"/>
  <c r="E6" i="97" s="1"/>
  <c r="G5" i="99" s="1"/>
  <c r="L764" i="74"/>
  <c r="F5" i="97" s="1"/>
  <c r="P764" i="74"/>
  <c r="G5" i="97" s="1"/>
  <c r="T764" i="74"/>
  <c r="H5" i="97" s="1"/>
  <c r="H764" i="74"/>
  <c r="E5" i="97" s="1"/>
  <c r="G4" i="99" s="1"/>
  <c r="L763" i="73"/>
  <c r="X764" i="74"/>
  <c r="I5" i="97" s="1"/>
  <c r="AB764" i="74"/>
  <c r="J5" i="97" s="1"/>
  <c r="T520" i="70"/>
  <c r="H520" i="70"/>
  <c r="L520" i="69" s="1"/>
  <c r="T521" i="70"/>
  <c r="H13" i="97" s="1"/>
  <c r="H521" i="70"/>
  <c r="E13" i="97" s="1"/>
  <c r="G12" i="99" s="1"/>
  <c r="L521" i="70"/>
  <c r="F13" i="97" s="1"/>
  <c r="X521" i="70"/>
  <c r="I13" i="97" s="1"/>
  <c r="P521" i="70"/>
  <c r="G13" i="97" s="1"/>
  <c r="X520" i="70"/>
  <c r="L520" i="70"/>
  <c r="AB520" i="70"/>
  <c r="AB521" i="70"/>
  <c r="J13" i="97" s="1"/>
  <c r="P520" i="70"/>
  <c r="G452" i="61"/>
  <c r="L454" i="61"/>
  <c r="K452" i="61" s="1"/>
  <c r="S452" i="61"/>
  <c r="W452" i="61"/>
  <c r="AA452" i="61"/>
  <c r="AB512" i="11"/>
  <c r="X512" i="11"/>
  <c r="T512" i="11"/>
  <c r="P512" i="11"/>
  <c r="L512" i="11"/>
  <c r="P62" i="29"/>
  <c r="AB62" i="29"/>
  <c r="P846" i="89" l="1"/>
  <c r="T846" i="89"/>
  <c r="H28" i="97" s="1"/>
  <c r="L847" i="89"/>
  <c r="X846" i="89"/>
  <c r="T847" i="89"/>
  <c r="P847" i="89"/>
  <c r="AB847" i="89"/>
  <c r="AB846" i="89"/>
  <c r="J28" i="97" s="1"/>
  <c r="H441" i="71"/>
  <c r="F29" i="97" s="1"/>
  <c r="J441" i="71"/>
  <c r="F444" i="71"/>
  <c r="F441" i="71"/>
  <c r="H847" i="89"/>
  <c r="L847" i="88" s="1"/>
  <c r="L846" i="89"/>
  <c r="H846" i="89"/>
  <c r="L846" i="88" s="1"/>
  <c r="X847" i="89"/>
  <c r="H161" i="82"/>
  <c r="L161" i="83" s="1"/>
  <c r="F11" i="97"/>
  <c r="I11" i="97"/>
  <c r="I15" i="97" s="1"/>
  <c r="I21" i="97" s="1"/>
  <c r="H15" i="97"/>
  <c r="H21" i="97" s="1"/>
  <c r="H528" i="81"/>
  <c r="H527" i="81" s="1"/>
  <c r="L527" i="80" s="1"/>
  <c r="E8" i="97"/>
  <c r="G7" i="99" s="1"/>
  <c r="G15" i="97"/>
  <c r="G21" i="97" s="1"/>
  <c r="L764" i="73"/>
  <c r="L37" i="92"/>
  <c r="L521" i="69"/>
  <c r="L774" i="90"/>
  <c r="H776" i="91"/>
  <c r="L526" i="80"/>
  <c r="H65" i="78"/>
  <c r="L63" i="79"/>
  <c r="L848" i="88"/>
  <c r="H523" i="70"/>
  <c r="L523" i="69" s="1"/>
  <c r="H39" i="93"/>
  <c r="X773" i="66"/>
  <c r="AB774" i="66"/>
  <c r="J12" i="63" s="1"/>
  <c r="H773" i="66"/>
  <c r="H773" i="90" s="1"/>
  <c r="H850" i="89"/>
  <c r="L477" i="86"/>
  <c r="L483" i="86" s="1"/>
  <c r="F10" i="97" s="1"/>
  <c r="H477" i="86"/>
  <c r="I28" i="97"/>
  <c r="H81" i="77"/>
  <c r="L79" i="76"/>
  <c r="P78" i="28"/>
  <c r="H766" i="74"/>
  <c r="L766" i="73" s="1"/>
  <c r="F443" i="71"/>
  <c r="J443" i="72" s="1"/>
  <c r="J444" i="72"/>
  <c r="P773" i="66"/>
  <c r="X36" i="65"/>
  <c r="T37" i="65"/>
  <c r="H14" i="63" s="1"/>
  <c r="T36" i="65"/>
  <c r="AB37" i="65"/>
  <c r="J14" i="63" s="1"/>
  <c r="P36" i="65"/>
  <c r="L36" i="65"/>
  <c r="AB36" i="65"/>
  <c r="AB78" i="28"/>
  <c r="L773" i="66"/>
  <c r="T773" i="66"/>
  <c r="AB773" i="66"/>
  <c r="P774" i="66"/>
  <c r="G12" i="63" s="1"/>
  <c r="T774" i="66"/>
  <c r="H12" i="63" s="1"/>
  <c r="X774" i="66"/>
  <c r="I12" i="63" s="1"/>
  <c r="L37" i="65"/>
  <c r="F14" i="63" s="1"/>
  <c r="P79" i="28"/>
  <c r="G6" i="63" s="1"/>
  <c r="AB79" i="28"/>
  <c r="J6" i="63" s="1"/>
  <c r="P63" i="29"/>
  <c r="G7" i="63" s="1"/>
  <c r="AB63" i="29"/>
  <c r="J7" i="63" s="1"/>
  <c r="L774" i="66"/>
  <c r="F12" i="63" s="1"/>
  <c r="H774" i="66"/>
  <c r="P37" i="65"/>
  <c r="G14" i="63" s="1"/>
  <c r="X37" i="65"/>
  <c r="I14" i="63" s="1"/>
  <c r="F15" i="97" l="1"/>
  <c r="F21" i="97" s="1"/>
  <c r="H160" i="82"/>
  <c r="L160" i="83" s="1"/>
  <c r="L528" i="80"/>
  <c r="G28" i="97"/>
  <c r="J29" i="97"/>
  <c r="J30" i="97" s="1"/>
  <c r="G29" i="97"/>
  <c r="I29" i="97"/>
  <c r="I30" i="97" s="1"/>
  <c r="L481" i="85"/>
  <c r="E28" i="97"/>
  <c r="G27" i="99" s="1"/>
  <c r="F28" i="97"/>
  <c r="F30" i="97" s="1"/>
  <c r="H29" i="97"/>
  <c r="H30" i="97" s="1"/>
  <c r="E29" i="97"/>
  <c r="F7" i="94"/>
  <c r="F9" i="94" s="1"/>
  <c r="H7" i="94"/>
  <c r="H9" i="94" s="1"/>
  <c r="H18" i="94" s="1"/>
  <c r="G7" i="94"/>
  <c r="G9" i="94" s="1"/>
  <c r="G18" i="94" s="1"/>
  <c r="H38" i="93"/>
  <c r="L38" i="92" s="1"/>
  <c r="L39" i="92"/>
  <c r="H775" i="91"/>
  <c r="L775" i="90" s="1"/>
  <c r="L776" i="90"/>
  <c r="E12" i="63"/>
  <c r="E11" i="99" s="1"/>
  <c r="H776" i="66"/>
  <c r="H774" i="90"/>
  <c r="H64" i="78"/>
  <c r="L64" i="79" s="1"/>
  <c r="L65" i="79"/>
  <c r="I7" i="94"/>
  <c r="I9" i="94" s="1"/>
  <c r="I18" i="94" s="1"/>
  <c r="H849" i="89"/>
  <c r="L849" i="88" s="1"/>
  <c r="L850" i="88"/>
  <c r="H483" i="86"/>
  <c r="E10" i="97" s="1"/>
  <c r="L477" i="85"/>
  <c r="H80" i="77"/>
  <c r="L80" i="76" s="1"/>
  <c r="L81" i="76"/>
  <c r="H765" i="74"/>
  <c r="L765" i="73" s="1"/>
  <c r="H522" i="70"/>
  <c r="L522" i="69" s="1"/>
  <c r="P514" i="11"/>
  <c r="H512" i="11"/>
  <c r="H512" i="69" s="1"/>
  <c r="H508" i="11"/>
  <c r="H508" i="69" s="1"/>
  <c r="AB508" i="11"/>
  <c r="AB506" i="11"/>
  <c r="AB504" i="11"/>
  <c r="AB502" i="11"/>
  <c r="AB500" i="11"/>
  <c r="AB498" i="11"/>
  <c r="AB496" i="11"/>
  <c r="AB494" i="11"/>
  <c r="AB492" i="11"/>
  <c r="AB490" i="11"/>
  <c r="AB486" i="11"/>
  <c r="AB484" i="11"/>
  <c r="AB482" i="11"/>
  <c r="AB480" i="11"/>
  <c r="AB478" i="11"/>
  <c r="AB476" i="11"/>
  <c r="AB474" i="11"/>
  <c r="AB472" i="11"/>
  <c r="AB470" i="11"/>
  <c r="AB468" i="11"/>
  <c r="AB464" i="11"/>
  <c r="AB462" i="11"/>
  <c r="AB460" i="11"/>
  <c r="AB458" i="11"/>
  <c r="AB456" i="11"/>
  <c r="AB454" i="11"/>
  <c r="AB452" i="11"/>
  <c r="AB450" i="11"/>
  <c r="AB448" i="11"/>
  <c r="AB446" i="11"/>
  <c r="AB442" i="11"/>
  <c r="AB440" i="11"/>
  <c r="AB438" i="11"/>
  <c r="AB436" i="11"/>
  <c r="AB434" i="11"/>
  <c r="AB432" i="11"/>
  <c r="AB430" i="11"/>
  <c r="AB428" i="11"/>
  <c r="AB426" i="11"/>
  <c r="AB424" i="11"/>
  <c r="AB420" i="11"/>
  <c r="AB418" i="11"/>
  <c r="AB416" i="11"/>
  <c r="AB414" i="11"/>
  <c r="AB412" i="11"/>
  <c r="AB410" i="11"/>
  <c r="AB408" i="11"/>
  <c r="AB406" i="11"/>
  <c r="AB404" i="11"/>
  <c r="AB402" i="11"/>
  <c r="AB398" i="11"/>
  <c r="AB396" i="11"/>
  <c r="AB394" i="11"/>
  <c r="AB392" i="11"/>
  <c r="AB390" i="11"/>
  <c r="AB388" i="11"/>
  <c r="AB386" i="11"/>
  <c r="AB384" i="11"/>
  <c r="AB382" i="11"/>
  <c r="AB380" i="11"/>
  <c r="AB376" i="11"/>
  <c r="AB374" i="11"/>
  <c r="AB372" i="11"/>
  <c r="AB370" i="11"/>
  <c r="AB368" i="11"/>
  <c r="AB366" i="11"/>
  <c r="AB364" i="11"/>
  <c r="AB362" i="11"/>
  <c r="AB360" i="11"/>
  <c r="AB358" i="11"/>
  <c r="AB354" i="11"/>
  <c r="AB352" i="11"/>
  <c r="AB350" i="11"/>
  <c r="AB348" i="11"/>
  <c r="AB346" i="11"/>
  <c r="AB344" i="11"/>
  <c r="AB342" i="11"/>
  <c r="AB340" i="11"/>
  <c r="AB338" i="11"/>
  <c r="AB336" i="11"/>
  <c r="AB332" i="11"/>
  <c r="AB330" i="11"/>
  <c r="AB328" i="11"/>
  <c r="AB326" i="11"/>
  <c r="AB324" i="11"/>
  <c r="AB322" i="11"/>
  <c r="AB320" i="11"/>
  <c r="AB318" i="11"/>
  <c r="AB316" i="11"/>
  <c r="AB314" i="11"/>
  <c r="AB310" i="11"/>
  <c r="AB308" i="11"/>
  <c r="AB306" i="11"/>
  <c r="AB304" i="11"/>
  <c r="AB302" i="11"/>
  <c r="AB300" i="11"/>
  <c r="AB298" i="11"/>
  <c r="AB296" i="11"/>
  <c r="AB294" i="11"/>
  <c r="AB292" i="11"/>
  <c r="AB288" i="11"/>
  <c r="AB286" i="11"/>
  <c r="AB284" i="11"/>
  <c r="AB282" i="11"/>
  <c r="AB280" i="11"/>
  <c r="AB278" i="11"/>
  <c r="AB274" i="11"/>
  <c r="AB272" i="11"/>
  <c r="AB270" i="11"/>
  <c r="AB268" i="11"/>
  <c r="AB266" i="11"/>
  <c r="AB264" i="11"/>
  <c r="AB258" i="11"/>
  <c r="AB256" i="11"/>
  <c r="AB254" i="11"/>
  <c r="AB252" i="11"/>
  <c r="AB250" i="11"/>
  <c r="AB248" i="11"/>
  <c r="AB246" i="11"/>
  <c r="AB244" i="11"/>
  <c r="AB242" i="11"/>
  <c r="AB240" i="11"/>
  <c r="AB236" i="11"/>
  <c r="AB234" i="11"/>
  <c r="AB232" i="11"/>
  <c r="AB230" i="11"/>
  <c r="AB228" i="11"/>
  <c r="AB226" i="11"/>
  <c r="AB224" i="11"/>
  <c r="AB222" i="11"/>
  <c r="AB220" i="11"/>
  <c r="AB218" i="11"/>
  <c r="AB214" i="11"/>
  <c r="AB212" i="11"/>
  <c r="AB210" i="11"/>
  <c r="AB208" i="11"/>
  <c r="AB206" i="11"/>
  <c r="AB204" i="11"/>
  <c r="AB202" i="11"/>
  <c r="AB200" i="11"/>
  <c r="AB198" i="11"/>
  <c r="AB196" i="11"/>
  <c r="AB192" i="11"/>
  <c r="AB190" i="11"/>
  <c r="AB188" i="11"/>
  <c r="AB186" i="11"/>
  <c r="AB184" i="11"/>
  <c r="AB182" i="11"/>
  <c r="AB180" i="11"/>
  <c r="AB178" i="11"/>
  <c r="AB176" i="11"/>
  <c r="AB174" i="11"/>
  <c r="AB170" i="11"/>
  <c r="AB168" i="11"/>
  <c r="AB166" i="11"/>
  <c r="AB164" i="11"/>
  <c r="AB162" i="11"/>
  <c r="AB160" i="11"/>
  <c r="AB158" i="11"/>
  <c r="AB156" i="11"/>
  <c r="AB154" i="11"/>
  <c r="AB152" i="11"/>
  <c r="AB148" i="11"/>
  <c r="AB146" i="11"/>
  <c r="AB144" i="11"/>
  <c r="AB142" i="11"/>
  <c r="AB140" i="11"/>
  <c r="AB138" i="11"/>
  <c r="AB136" i="11"/>
  <c r="AB134" i="11"/>
  <c r="AB132" i="11"/>
  <c r="AB130" i="11"/>
  <c r="AB126" i="11"/>
  <c r="AB124" i="11"/>
  <c r="AB122" i="11"/>
  <c r="AB120" i="11"/>
  <c r="AB118" i="11"/>
  <c r="AB116" i="11"/>
  <c r="AB114" i="11"/>
  <c r="AB112" i="11"/>
  <c r="AB110" i="11"/>
  <c r="AB108" i="11"/>
  <c r="AB104" i="11"/>
  <c r="AB102" i="11"/>
  <c r="AB100" i="11"/>
  <c r="AB98" i="11"/>
  <c r="AB96" i="11"/>
  <c r="AB94" i="11"/>
  <c r="AB92" i="11"/>
  <c r="AB90" i="11"/>
  <c r="AB88" i="11"/>
  <c r="AB86" i="11"/>
  <c r="AB82" i="11"/>
  <c r="AB80" i="11"/>
  <c r="AB78" i="11"/>
  <c r="AB76" i="11"/>
  <c r="AB74" i="11"/>
  <c r="AB72" i="11"/>
  <c r="AB70" i="11"/>
  <c r="AB68" i="11"/>
  <c r="AB66" i="11"/>
  <c r="AB64" i="11"/>
  <c r="AB60" i="11"/>
  <c r="AB58" i="11"/>
  <c r="AB56" i="11"/>
  <c r="AB54" i="11"/>
  <c r="AB52" i="11"/>
  <c r="AB50" i="11"/>
  <c r="AB48" i="11"/>
  <c r="AB46" i="11"/>
  <c r="AB44" i="11"/>
  <c r="AB42" i="11"/>
  <c r="AB38" i="11"/>
  <c r="AB36" i="11"/>
  <c r="AB34" i="11"/>
  <c r="AB32" i="11"/>
  <c r="AB30" i="11"/>
  <c r="AB28" i="11"/>
  <c r="AB24" i="11"/>
  <c r="AB22" i="11"/>
  <c r="AB20" i="11"/>
  <c r="AB18" i="11"/>
  <c r="AB16" i="11"/>
  <c r="AB14" i="11"/>
  <c r="X508" i="11"/>
  <c r="X506" i="11"/>
  <c r="X504" i="11"/>
  <c r="X502" i="11"/>
  <c r="X500" i="11"/>
  <c r="X498" i="11"/>
  <c r="X496" i="11"/>
  <c r="X494" i="11"/>
  <c r="X492" i="11"/>
  <c r="X490" i="11"/>
  <c r="X486" i="11"/>
  <c r="X484" i="11"/>
  <c r="X482" i="11"/>
  <c r="X480" i="11"/>
  <c r="X478" i="11"/>
  <c r="X476" i="11"/>
  <c r="X474" i="11"/>
  <c r="X472" i="11"/>
  <c r="X470" i="11"/>
  <c r="X468" i="11"/>
  <c r="X464" i="11"/>
  <c r="X462" i="11"/>
  <c r="X460" i="11"/>
  <c r="X458" i="11"/>
  <c r="X456" i="11"/>
  <c r="X454" i="11"/>
  <c r="X452" i="11"/>
  <c r="X450" i="11"/>
  <c r="X448" i="11"/>
  <c r="X446" i="11"/>
  <c r="X442" i="11"/>
  <c r="X440" i="11"/>
  <c r="X438" i="11"/>
  <c r="X436" i="11"/>
  <c r="X434" i="11"/>
  <c r="X432" i="11"/>
  <c r="X430" i="11"/>
  <c r="X428" i="11"/>
  <c r="X426" i="11"/>
  <c r="X424" i="11"/>
  <c r="X420" i="11"/>
  <c r="X418" i="11"/>
  <c r="X416" i="11"/>
  <c r="X414" i="11"/>
  <c r="X412" i="11"/>
  <c r="X410" i="11"/>
  <c r="X408" i="11"/>
  <c r="X406" i="11"/>
  <c r="X404" i="11"/>
  <c r="X402" i="11"/>
  <c r="X398" i="11"/>
  <c r="X396" i="11"/>
  <c r="X394" i="11"/>
  <c r="X392" i="11"/>
  <c r="X390" i="11"/>
  <c r="X388" i="11"/>
  <c r="X386" i="11"/>
  <c r="X384" i="11"/>
  <c r="X382" i="11"/>
  <c r="X380" i="11"/>
  <c r="X376" i="11"/>
  <c r="X374" i="11"/>
  <c r="X372" i="11"/>
  <c r="X370" i="11"/>
  <c r="X368" i="11"/>
  <c r="X366" i="11"/>
  <c r="X364" i="11"/>
  <c r="X362" i="11"/>
  <c r="X360" i="11"/>
  <c r="X358" i="11"/>
  <c r="X354" i="11"/>
  <c r="X352" i="11"/>
  <c r="X350" i="11"/>
  <c r="X348" i="11"/>
  <c r="X346" i="11"/>
  <c r="X344" i="11"/>
  <c r="X342" i="11"/>
  <c r="X340" i="11"/>
  <c r="X338" i="11"/>
  <c r="X336" i="11"/>
  <c r="X332" i="11"/>
  <c r="X330" i="11"/>
  <c r="X328" i="11"/>
  <c r="X326" i="11"/>
  <c r="X324" i="11"/>
  <c r="X322" i="11"/>
  <c r="X320" i="11"/>
  <c r="X318" i="11"/>
  <c r="X316" i="11"/>
  <c r="X314" i="11"/>
  <c r="X310" i="11"/>
  <c r="X308" i="11"/>
  <c r="X306" i="11"/>
  <c r="X304" i="11"/>
  <c r="X302" i="11"/>
  <c r="X300" i="11"/>
  <c r="X298" i="11"/>
  <c r="X296" i="11"/>
  <c r="X294" i="11"/>
  <c r="X292" i="11"/>
  <c r="X288" i="11"/>
  <c r="X286" i="11"/>
  <c r="X284" i="11"/>
  <c r="X282" i="11"/>
  <c r="X280" i="11"/>
  <c r="X278" i="11"/>
  <c r="X274" i="11"/>
  <c r="X272" i="11"/>
  <c r="X270" i="11"/>
  <c r="X268" i="11"/>
  <c r="X266" i="11"/>
  <c r="X264" i="11"/>
  <c r="X258" i="11"/>
  <c r="X256" i="11"/>
  <c r="X254" i="11"/>
  <c r="X252" i="11"/>
  <c r="X250" i="11"/>
  <c r="X248" i="11"/>
  <c r="X246" i="11"/>
  <c r="X244" i="11"/>
  <c r="X242" i="11"/>
  <c r="X240" i="11"/>
  <c r="X236" i="11"/>
  <c r="X234" i="11"/>
  <c r="X232" i="11"/>
  <c r="X230" i="11"/>
  <c r="X228" i="11"/>
  <c r="X226" i="11"/>
  <c r="X224" i="11"/>
  <c r="X222" i="11"/>
  <c r="X220" i="11"/>
  <c r="X218" i="11"/>
  <c r="X214" i="11"/>
  <c r="X212" i="11"/>
  <c r="X210" i="11"/>
  <c r="X208" i="11"/>
  <c r="X206" i="11"/>
  <c r="X204" i="11"/>
  <c r="X202" i="11"/>
  <c r="X200" i="11"/>
  <c r="X198" i="11"/>
  <c r="X196" i="11"/>
  <c r="X192" i="11"/>
  <c r="X190" i="11"/>
  <c r="X188" i="11"/>
  <c r="X186" i="11"/>
  <c r="X184" i="11"/>
  <c r="X182" i="11"/>
  <c r="X180" i="11"/>
  <c r="X178" i="11"/>
  <c r="X176" i="11"/>
  <c r="X174" i="11"/>
  <c r="X170" i="11"/>
  <c r="X168" i="11"/>
  <c r="X166" i="11"/>
  <c r="X164" i="11"/>
  <c r="X162" i="11"/>
  <c r="X160" i="11"/>
  <c r="X158" i="11"/>
  <c r="X156" i="11"/>
  <c r="X154" i="11"/>
  <c r="X152" i="11"/>
  <c r="X148" i="11"/>
  <c r="X146" i="11"/>
  <c r="X144" i="11"/>
  <c r="X142" i="11"/>
  <c r="X140" i="11"/>
  <c r="X138" i="11"/>
  <c r="X136" i="11"/>
  <c r="X134" i="11"/>
  <c r="X132" i="11"/>
  <c r="X130" i="11"/>
  <c r="X126" i="11"/>
  <c r="X124" i="11"/>
  <c r="X122" i="11"/>
  <c r="X120" i="11"/>
  <c r="X118" i="11"/>
  <c r="X116" i="11"/>
  <c r="X114" i="11"/>
  <c r="X112" i="11"/>
  <c r="X110" i="11"/>
  <c r="X108" i="11"/>
  <c r="X104" i="11"/>
  <c r="X102" i="11"/>
  <c r="X100" i="11"/>
  <c r="X98" i="11"/>
  <c r="X96" i="11"/>
  <c r="X94" i="11"/>
  <c r="X92" i="11"/>
  <c r="X90" i="11"/>
  <c r="X88" i="11"/>
  <c r="X86" i="11"/>
  <c r="X82" i="11"/>
  <c r="X80" i="11"/>
  <c r="X78" i="11"/>
  <c r="X76" i="11"/>
  <c r="X74" i="11"/>
  <c r="X72" i="11"/>
  <c r="X70" i="11"/>
  <c r="X68" i="11"/>
  <c r="X66" i="11"/>
  <c r="X64" i="11"/>
  <c r="X60" i="11"/>
  <c r="X58" i="11"/>
  <c r="X56" i="11"/>
  <c r="X54" i="11"/>
  <c r="X52" i="11"/>
  <c r="X50" i="11"/>
  <c r="X48" i="11"/>
  <c r="X46" i="11"/>
  <c r="X44" i="11"/>
  <c r="X42" i="11"/>
  <c r="X38" i="11"/>
  <c r="X36" i="11"/>
  <c r="X34" i="11"/>
  <c r="X32" i="11"/>
  <c r="X30" i="11"/>
  <c r="X28" i="11"/>
  <c r="X24" i="11"/>
  <c r="X22" i="11"/>
  <c r="X20" i="11"/>
  <c r="X18" i="11"/>
  <c r="X16" i="11"/>
  <c r="X14" i="11"/>
  <c r="T508" i="11"/>
  <c r="T506" i="11"/>
  <c r="T504" i="11"/>
  <c r="T502" i="11"/>
  <c r="T500" i="11"/>
  <c r="T498" i="11"/>
  <c r="T496" i="11"/>
  <c r="T494" i="11"/>
  <c r="T492" i="11"/>
  <c r="T490" i="11"/>
  <c r="T486" i="11"/>
  <c r="T484" i="11"/>
  <c r="T482" i="11"/>
  <c r="T480" i="11"/>
  <c r="T478" i="11"/>
  <c r="T476" i="11"/>
  <c r="T474" i="11"/>
  <c r="T472" i="11"/>
  <c r="T470" i="11"/>
  <c r="T468" i="11"/>
  <c r="T464" i="11"/>
  <c r="T462" i="11"/>
  <c r="T460" i="11"/>
  <c r="T458" i="11"/>
  <c r="T456" i="11"/>
  <c r="T454" i="11"/>
  <c r="T452" i="11"/>
  <c r="T450" i="11"/>
  <c r="T448" i="11"/>
  <c r="T446" i="11"/>
  <c r="T442" i="11"/>
  <c r="T440" i="11"/>
  <c r="T438" i="11"/>
  <c r="T436" i="11"/>
  <c r="T434" i="11"/>
  <c r="T432" i="11"/>
  <c r="T430" i="11"/>
  <c r="T428" i="11"/>
  <c r="T426" i="11"/>
  <c r="T424" i="11"/>
  <c r="T420" i="11"/>
  <c r="T418" i="11"/>
  <c r="T416" i="11"/>
  <c r="T414" i="11"/>
  <c r="T412" i="11"/>
  <c r="T410" i="11"/>
  <c r="T408" i="11"/>
  <c r="T406" i="11"/>
  <c r="T404" i="11"/>
  <c r="T402" i="11"/>
  <c r="T398" i="11"/>
  <c r="T396" i="11"/>
  <c r="T394" i="11"/>
  <c r="T392" i="11"/>
  <c r="T390" i="11"/>
  <c r="T388" i="11"/>
  <c r="T386" i="11"/>
  <c r="T384" i="11"/>
  <c r="T382" i="11"/>
  <c r="T380" i="11"/>
  <c r="T376" i="11"/>
  <c r="T374" i="11"/>
  <c r="T372" i="11"/>
  <c r="T370" i="11"/>
  <c r="T368" i="11"/>
  <c r="T366" i="11"/>
  <c r="T364" i="11"/>
  <c r="T362" i="11"/>
  <c r="T360" i="11"/>
  <c r="T358" i="11"/>
  <c r="T354" i="11"/>
  <c r="T352" i="11"/>
  <c r="T350" i="11"/>
  <c r="T348" i="11"/>
  <c r="T346" i="11"/>
  <c r="T344" i="11"/>
  <c r="T342" i="11"/>
  <c r="T340" i="11"/>
  <c r="T338" i="11"/>
  <c r="T336" i="11"/>
  <c r="T332" i="11"/>
  <c r="T330" i="11"/>
  <c r="T328" i="11"/>
  <c r="T326" i="11"/>
  <c r="T324" i="11"/>
  <c r="T322" i="11"/>
  <c r="T320" i="11"/>
  <c r="T318" i="11"/>
  <c r="T316" i="11"/>
  <c r="T314" i="11"/>
  <c r="T310" i="11"/>
  <c r="T308" i="11"/>
  <c r="T306" i="11"/>
  <c r="T304" i="11"/>
  <c r="T302" i="11"/>
  <c r="T300" i="11"/>
  <c r="T298" i="11"/>
  <c r="T296" i="11"/>
  <c r="T294" i="11"/>
  <c r="T292" i="11"/>
  <c r="T288" i="11"/>
  <c r="T286" i="11"/>
  <c r="T284" i="11"/>
  <c r="T282" i="11"/>
  <c r="T280" i="11"/>
  <c r="T278" i="11"/>
  <c r="T274" i="11"/>
  <c r="T272" i="11"/>
  <c r="T270" i="11"/>
  <c r="T268" i="11"/>
  <c r="T266" i="11"/>
  <c r="T264" i="11"/>
  <c r="T258" i="11"/>
  <c r="T256" i="11"/>
  <c r="T254" i="11"/>
  <c r="T252" i="11"/>
  <c r="T250" i="11"/>
  <c r="T248" i="11"/>
  <c r="T246" i="11"/>
  <c r="T244" i="11"/>
  <c r="T242" i="11"/>
  <c r="T240" i="11"/>
  <c r="T236" i="11"/>
  <c r="T234" i="11"/>
  <c r="T232" i="11"/>
  <c r="T230" i="11"/>
  <c r="T228" i="11"/>
  <c r="T226" i="11"/>
  <c r="T224" i="11"/>
  <c r="T222" i="11"/>
  <c r="T220" i="11"/>
  <c r="T218" i="11"/>
  <c r="T214" i="11"/>
  <c r="T212" i="11"/>
  <c r="T210" i="11"/>
  <c r="T208" i="11"/>
  <c r="T206" i="11"/>
  <c r="T204" i="11"/>
  <c r="T202" i="11"/>
  <c r="T200" i="11"/>
  <c r="T198" i="11"/>
  <c r="T196" i="11"/>
  <c r="T192" i="11"/>
  <c r="T190" i="11"/>
  <c r="T188" i="11"/>
  <c r="T186" i="11"/>
  <c r="T184" i="11"/>
  <c r="T182" i="11"/>
  <c r="T180" i="11"/>
  <c r="T178" i="11"/>
  <c r="T176" i="11"/>
  <c r="T174" i="11"/>
  <c r="T170" i="11"/>
  <c r="T168" i="11"/>
  <c r="T166" i="11"/>
  <c r="T164" i="11"/>
  <c r="T162" i="11"/>
  <c r="T160" i="11"/>
  <c r="T158" i="11"/>
  <c r="T156" i="11"/>
  <c r="T154" i="11"/>
  <c r="T152" i="11"/>
  <c r="T148" i="11"/>
  <c r="T146" i="11"/>
  <c r="T144" i="11"/>
  <c r="T142" i="11"/>
  <c r="T140" i="11"/>
  <c r="T138" i="11"/>
  <c r="T136" i="11"/>
  <c r="T134" i="11"/>
  <c r="T132" i="11"/>
  <c r="T130" i="11"/>
  <c r="T126" i="11"/>
  <c r="T124" i="11"/>
  <c r="T122" i="11"/>
  <c r="T120" i="11"/>
  <c r="T118" i="11"/>
  <c r="T116" i="11"/>
  <c r="T114" i="11"/>
  <c r="T112" i="11"/>
  <c r="T110" i="11"/>
  <c r="T108" i="11"/>
  <c r="T104" i="11"/>
  <c r="T102" i="11"/>
  <c r="T100" i="11"/>
  <c r="T98" i="11"/>
  <c r="T96" i="11"/>
  <c r="T94" i="11"/>
  <c r="T92" i="11"/>
  <c r="T90" i="11"/>
  <c r="T88" i="11"/>
  <c r="T86" i="11"/>
  <c r="T82" i="11"/>
  <c r="T80" i="11"/>
  <c r="T78" i="11"/>
  <c r="T76" i="11"/>
  <c r="T74" i="11"/>
  <c r="T72" i="11"/>
  <c r="T70" i="11"/>
  <c r="T68" i="11"/>
  <c r="T66" i="11"/>
  <c r="T64" i="11"/>
  <c r="T60" i="11"/>
  <c r="T58" i="11"/>
  <c r="T56" i="11"/>
  <c r="T54" i="11"/>
  <c r="T52" i="11"/>
  <c r="T50" i="11"/>
  <c r="T48" i="11"/>
  <c r="T46" i="11"/>
  <c r="T44" i="11"/>
  <c r="T42" i="11"/>
  <c r="T38" i="11"/>
  <c r="T36" i="11"/>
  <c r="T34" i="11"/>
  <c r="T32" i="11"/>
  <c r="T30" i="11"/>
  <c r="T28" i="11"/>
  <c r="T24" i="11"/>
  <c r="T22" i="11"/>
  <c r="T20" i="11"/>
  <c r="T18" i="11"/>
  <c r="T16" i="11"/>
  <c r="T14" i="11"/>
  <c r="P508" i="11"/>
  <c r="P506" i="11"/>
  <c r="P504" i="11"/>
  <c r="P502" i="11"/>
  <c r="P500" i="11"/>
  <c r="P498" i="11"/>
  <c r="P496" i="11"/>
  <c r="P494" i="11"/>
  <c r="P492" i="11"/>
  <c r="P490" i="11"/>
  <c r="P486" i="11"/>
  <c r="P484" i="11"/>
  <c r="P482" i="11"/>
  <c r="P480" i="11"/>
  <c r="P478" i="11"/>
  <c r="P476" i="11"/>
  <c r="P474" i="11"/>
  <c r="P472" i="11"/>
  <c r="P470" i="11"/>
  <c r="P468" i="11"/>
  <c r="P464" i="11"/>
  <c r="P462" i="11"/>
  <c r="P460" i="11"/>
  <c r="P458" i="11"/>
  <c r="P456" i="11"/>
  <c r="P454" i="11"/>
  <c r="P452" i="11"/>
  <c r="P450" i="11"/>
  <c r="P448" i="11"/>
  <c r="P446" i="11"/>
  <c r="P442" i="11"/>
  <c r="P440" i="11"/>
  <c r="P438" i="11"/>
  <c r="P436" i="11"/>
  <c r="P434" i="11"/>
  <c r="P432" i="11"/>
  <c r="P430" i="11"/>
  <c r="P428" i="11"/>
  <c r="P426" i="11"/>
  <c r="P424" i="11"/>
  <c r="P420" i="11"/>
  <c r="P418" i="11"/>
  <c r="P416" i="11"/>
  <c r="P414" i="11"/>
  <c r="P412" i="11"/>
  <c r="P410" i="11"/>
  <c r="P408" i="11"/>
  <c r="P406" i="11"/>
  <c r="P404" i="11"/>
  <c r="P402" i="11"/>
  <c r="P398" i="11"/>
  <c r="P396" i="11"/>
  <c r="P394" i="11"/>
  <c r="P392" i="11"/>
  <c r="P390" i="11"/>
  <c r="P388" i="11"/>
  <c r="P386" i="11"/>
  <c r="P384" i="11"/>
  <c r="P382" i="11"/>
  <c r="P380" i="11"/>
  <c r="P376" i="11"/>
  <c r="P374" i="11"/>
  <c r="P372" i="11"/>
  <c r="P370" i="11"/>
  <c r="P368" i="11"/>
  <c r="P366" i="11"/>
  <c r="P364" i="11"/>
  <c r="P362" i="11"/>
  <c r="P360" i="11"/>
  <c r="P358" i="11"/>
  <c r="P354" i="11"/>
  <c r="P352" i="11"/>
  <c r="P350" i="11"/>
  <c r="P348" i="11"/>
  <c r="P346" i="11"/>
  <c r="P344" i="11"/>
  <c r="P342" i="11"/>
  <c r="P340" i="11"/>
  <c r="P338" i="11"/>
  <c r="P336" i="11"/>
  <c r="P332" i="11"/>
  <c r="P330" i="11"/>
  <c r="P328" i="11"/>
  <c r="P326" i="11"/>
  <c r="P324" i="11"/>
  <c r="P322" i="11"/>
  <c r="P320" i="11"/>
  <c r="P318" i="11"/>
  <c r="P316" i="11"/>
  <c r="P314" i="11"/>
  <c r="P310" i="11"/>
  <c r="P308" i="11"/>
  <c r="P306" i="11"/>
  <c r="P304" i="11"/>
  <c r="P302" i="11"/>
  <c r="P300" i="11"/>
  <c r="P298" i="11"/>
  <c r="P296" i="11"/>
  <c r="P294" i="11"/>
  <c r="P292" i="11"/>
  <c r="P288" i="11"/>
  <c r="P286" i="11"/>
  <c r="P284" i="11"/>
  <c r="P282" i="11"/>
  <c r="P280" i="11"/>
  <c r="P278" i="11"/>
  <c r="P274" i="11"/>
  <c r="P272" i="11"/>
  <c r="P270" i="11"/>
  <c r="P268" i="11"/>
  <c r="P266" i="11"/>
  <c r="P264" i="11"/>
  <c r="P258" i="11"/>
  <c r="P256" i="11"/>
  <c r="P254" i="11"/>
  <c r="P252" i="11"/>
  <c r="P250" i="11"/>
  <c r="P248" i="11"/>
  <c r="P246" i="11"/>
  <c r="P244" i="11"/>
  <c r="P242" i="11"/>
  <c r="P240" i="11"/>
  <c r="P236" i="11"/>
  <c r="P234" i="11"/>
  <c r="P232" i="11"/>
  <c r="P230" i="11"/>
  <c r="P228" i="11"/>
  <c r="P226" i="11"/>
  <c r="P224" i="11"/>
  <c r="P222" i="11"/>
  <c r="P220" i="11"/>
  <c r="P218" i="11"/>
  <c r="P214" i="11"/>
  <c r="P212" i="11"/>
  <c r="P210" i="11"/>
  <c r="P208" i="11"/>
  <c r="P206" i="11"/>
  <c r="P204" i="11"/>
  <c r="P202" i="11"/>
  <c r="P200" i="11"/>
  <c r="P198" i="11"/>
  <c r="P196" i="11"/>
  <c r="P192" i="11"/>
  <c r="P190" i="11"/>
  <c r="P188" i="11"/>
  <c r="P186" i="11"/>
  <c r="P184" i="11"/>
  <c r="P182" i="11"/>
  <c r="P180" i="11"/>
  <c r="P178" i="11"/>
  <c r="P176" i="11"/>
  <c r="P174" i="11"/>
  <c r="P170" i="11"/>
  <c r="P168" i="11"/>
  <c r="P166" i="11"/>
  <c r="P164" i="11"/>
  <c r="P162" i="11"/>
  <c r="P160" i="11"/>
  <c r="P158" i="11"/>
  <c r="P156" i="11"/>
  <c r="P154" i="11"/>
  <c r="P152" i="11"/>
  <c r="P148" i="11"/>
  <c r="P146" i="11"/>
  <c r="P144" i="11"/>
  <c r="P142" i="11"/>
  <c r="P140" i="11"/>
  <c r="P138" i="11"/>
  <c r="P136" i="11"/>
  <c r="P134" i="11"/>
  <c r="P132" i="11"/>
  <c r="P130" i="11"/>
  <c r="P126" i="11"/>
  <c r="P124" i="11"/>
  <c r="P122" i="11"/>
  <c r="P120" i="11"/>
  <c r="P118" i="11"/>
  <c r="P116" i="11"/>
  <c r="P114" i="11"/>
  <c r="P112" i="11"/>
  <c r="P110" i="11"/>
  <c r="P108" i="11"/>
  <c r="P104" i="11"/>
  <c r="P102" i="11"/>
  <c r="P100" i="11"/>
  <c r="P98" i="11"/>
  <c r="P96" i="11"/>
  <c r="P94" i="11"/>
  <c r="P92" i="11"/>
  <c r="P90" i="11"/>
  <c r="P88" i="11"/>
  <c r="P86" i="11"/>
  <c r="P82" i="11"/>
  <c r="P80" i="11"/>
  <c r="P78" i="11"/>
  <c r="P76" i="11"/>
  <c r="P74" i="11"/>
  <c r="P72" i="11"/>
  <c r="P70" i="11"/>
  <c r="P68" i="11"/>
  <c r="P66" i="11"/>
  <c r="P64" i="11"/>
  <c r="P60" i="11"/>
  <c r="P58" i="11"/>
  <c r="P56" i="11"/>
  <c r="P54" i="11"/>
  <c r="P52" i="11"/>
  <c r="P50" i="11"/>
  <c r="P48" i="11"/>
  <c r="P46" i="11"/>
  <c r="P44" i="11"/>
  <c r="P42" i="11"/>
  <c r="P38" i="11"/>
  <c r="P36" i="11"/>
  <c r="P34" i="11"/>
  <c r="P32" i="11"/>
  <c r="P30" i="11"/>
  <c r="P28" i="11"/>
  <c r="P24" i="11"/>
  <c r="P22" i="11"/>
  <c r="P20" i="11"/>
  <c r="P18" i="11"/>
  <c r="P16" i="11"/>
  <c r="P14" i="11"/>
  <c r="H506" i="11"/>
  <c r="H506" i="69" s="1"/>
  <c r="H504" i="11"/>
  <c r="H504" i="69" s="1"/>
  <c r="H502" i="11"/>
  <c r="H502" i="69" s="1"/>
  <c r="H500" i="11"/>
  <c r="H500" i="69" s="1"/>
  <c r="H498" i="11"/>
  <c r="H498" i="69" s="1"/>
  <c r="H496" i="11"/>
  <c r="H496" i="69" s="1"/>
  <c r="H494" i="11"/>
  <c r="H494" i="69" s="1"/>
  <c r="H492" i="11"/>
  <c r="H492" i="69" s="1"/>
  <c r="H490" i="11"/>
  <c r="H490" i="69" s="1"/>
  <c r="H486" i="11"/>
  <c r="H486" i="69" s="1"/>
  <c r="H484" i="11"/>
  <c r="H484" i="69" s="1"/>
  <c r="H482" i="11"/>
  <c r="H482" i="69" s="1"/>
  <c r="H480" i="11"/>
  <c r="H480" i="69" s="1"/>
  <c r="H478" i="11"/>
  <c r="H478" i="69" s="1"/>
  <c r="H476" i="11"/>
  <c r="H476" i="69" s="1"/>
  <c r="H474" i="11"/>
  <c r="H474" i="69" s="1"/>
  <c r="H472" i="11"/>
  <c r="H472" i="69" s="1"/>
  <c r="H470" i="11"/>
  <c r="H470" i="69" s="1"/>
  <c r="H468" i="11"/>
  <c r="H468" i="69" s="1"/>
  <c r="H464" i="11"/>
  <c r="H464" i="69" s="1"/>
  <c r="H462" i="11"/>
  <c r="H462" i="69" s="1"/>
  <c r="H460" i="11"/>
  <c r="H460" i="69" s="1"/>
  <c r="H458" i="11"/>
  <c r="H458" i="69" s="1"/>
  <c r="H456" i="11"/>
  <c r="H456" i="69" s="1"/>
  <c r="H454" i="11"/>
  <c r="H454" i="69" s="1"/>
  <c r="H452" i="11"/>
  <c r="H452" i="69" s="1"/>
  <c r="H450" i="11"/>
  <c r="H450" i="69" s="1"/>
  <c r="H448" i="11"/>
  <c r="H448" i="69" s="1"/>
  <c r="H446" i="11"/>
  <c r="H446" i="69" s="1"/>
  <c r="H442" i="11"/>
  <c r="H442" i="69" s="1"/>
  <c r="H440" i="11"/>
  <c r="H440" i="69" s="1"/>
  <c r="H438" i="11"/>
  <c r="H438" i="69" s="1"/>
  <c r="H436" i="11"/>
  <c r="H436" i="69" s="1"/>
  <c r="H434" i="11"/>
  <c r="H434" i="69" s="1"/>
  <c r="H432" i="11"/>
  <c r="H432" i="69" s="1"/>
  <c r="H430" i="11"/>
  <c r="H430" i="69" s="1"/>
  <c r="H428" i="11"/>
  <c r="H428" i="69" s="1"/>
  <c r="H426" i="11"/>
  <c r="H426" i="69" s="1"/>
  <c r="H424" i="11"/>
  <c r="H424" i="69" s="1"/>
  <c r="H420" i="11"/>
  <c r="H420" i="69" s="1"/>
  <c r="H418" i="11"/>
  <c r="H418" i="69" s="1"/>
  <c r="H416" i="11"/>
  <c r="H416" i="69" s="1"/>
  <c r="H414" i="11"/>
  <c r="H414" i="69" s="1"/>
  <c r="H412" i="11"/>
  <c r="H412" i="69" s="1"/>
  <c r="H410" i="11"/>
  <c r="H410" i="69" s="1"/>
  <c r="H408" i="11"/>
  <c r="H408" i="69" s="1"/>
  <c r="H406" i="11"/>
  <c r="H406" i="69" s="1"/>
  <c r="H404" i="11"/>
  <c r="H404" i="69" s="1"/>
  <c r="H402" i="11"/>
  <c r="H402" i="69" s="1"/>
  <c r="H398" i="11"/>
  <c r="H398" i="69" s="1"/>
  <c r="H396" i="11"/>
  <c r="H396" i="69" s="1"/>
  <c r="H394" i="11"/>
  <c r="H394" i="69" s="1"/>
  <c r="H392" i="11"/>
  <c r="H392" i="69" s="1"/>
  <c r="H390" i="11"/>
  <c r="H390" i="69" s="1"/>
  <c r="H388" i="11"/>
  <c r="H388" i="69" s="1"/>
  <c r="H386" i="11"/>
  <c r="H386" i="69" s="1"/>
  <c r="H384" i="11"/>
  <c r="H384" i="69" s="1"/>
  <c r="H382" i="11"/>
  <c r="H382" i="69" s="1"/>
  <c r="H380" i="11"/>
  <c r="H380" i="69" s="1"/>
  <c r="H376" i="11"/>
  <c r="H376" i="69" s="1"/>
  <c r="H374" i="11"/>
  <c r="H374" i="69" s="1"/>
  <c r="H372" i="11"/>
  <c r="H372" i="69" s="1"/>
  <c r="H370" i="11"/>
  <c r="H370" i="69" s="1"/>
  <c r="H368" i="11"/>
  <c r="H368" i="69" s="1"/>
  <c r="H366" i="11"/>
  <c r="H366" i="69" s="1"/>
  <c r="H364" i="11"/>
  <c r="H364" i="69" s="1"/>
  <c r="H362" i="11"/>
  <c r="H362" i="69" s="1"/>
  <c r="H360" i="11"/>
  <c r="H360" i="69" s="1"/>
  <c r="H358" i="11"/>
  <c r="H358" i="69" s="1"/>
  <c r="H354" i="11"/>
  <c r="H354" i="69" s="1"/>
  <c r="H352" i="11"/>
  <c r="H352" i="69" s="1"/>
  <c r="H350" i="11"/>
  <c r="H350" i="69" s="1"/>
  <c r="H348" i="11"/>
  <c r="H348" i="69" s="1"/>
  <c r="H346" i="11"/>
  <c r="H346" i="69" s="1"/>
  <c r="H344" i="11"/>
  <c r="H344" i="69" s="1"/>
  <c r="H342" i="11"/>
  <c r="H342" i="69" s="1"/>
  <c r="H340" i="11"/>
  <c r="H340" i="69" s="1"/>
  <c r="H338" i="11"/>
  <c r="H338" i="69" s="1"/>
  <c r="H336" i="11"/>
  <c r="H336" i="69" s="1"/>
  <c r="H332" i="11"/>
  <c r="H332" i="69" s="1"/>
  <c r="H330" i="11"/>
  <c r="H330" i="69" s="1"/>
  <c r="H328" i="11"/>
  <c r="H328" i="69" s="1"/>
  <c r="H326" i="11"/>
  <c r="H326" i="69" s="1"/>
  <c r="H324" i="11"/>
  <c r="H324" i="69" s="1"/>
  <c r="H322" i="11"/>
  <c r="H322" i="69" s="1"/>
  <c r="H320" i="11"/>
  <c r="H320" i="69" s="1"/>
  <c r="H318" i="11"/>
  <c r="H318" i="69" s="1"/>
  <c r="H316" i="11"/>
  <c r="H316" i="69" s="1"/>
  <c r="H314" i="11"/>
  <c r="H314" i="69" s="1"/>
  <c r="H310" i="11"/>
  <c r="H310" i="69" s="1"/>
  <c r="H308" i="11"/>
  <c r="H308" i="69" s="1"/>
  <c r="H306" i="11"/>
  <c r="H306" i="69" s="1"/>
  <c r="H304" i="11"/>
  <c r="H304" i="69" s="1"/>
  <c r="H302" i="11"/>
  <c r="H302" i="69" s="1"/>
  <c r="H300" i="11"/>
  <c r="H300" i="69" s="1"/>
  <c r="H298" i="11"/>
  <c r="H298" i="69" s="1"/>
  <c r="H296" i="11"/>
  <c r="H296" i="69" s="1"/>
  <c r="H294" i="11"/>
  <c r="H294" i="69" s="1"/>
  <c r="H292" i="11"/>
  <c r="H292" i="69" s="1"/>
  <c r="H288" i="11"/>
  <c r="H288" i="69" s="1"/>
  <c r="H286" i="11"/>
  <c r="H286" i="69" s="1"/>
  <c r="H284" i="11"/>
  <c r="H284" i="69" s="1"/>
  <c r="H282" i="11"/>
  <c r="H282" i="69" s="1"/>
  <c r="H280" i="11"/>
  <c r="H280" i="69" s="1"/>
  <c r="H278" i="11"/>
  <c r="H278" i="69" s="1"/>
  <c r="H274" i="11"/>
  <c r="H274" i="69" s="1"/>
  <c r="H272" i="11"/>
  <c r="H272" i="69" s="1"/>
  <c r="H270" i="11"/>
  <c r="H270" i="69" s="1"/>
  <c r="H268" i="11"/>
  <c r="H268" i="69" s="1"/>
  <c r="H266" i="11"/>
  <c r="H266" i="69" s="1"/>
  <c r="H264" i="11"/>
  <c r="H264" i="69" s="1"/>
  <c r="H258" i="11"/>
  <c r="H258" i="69" s="1"/>
  <c r="H256" i="11"/>
  <c r="H256" i="69" s="1"/>
  <c r="H254" i="11"/>
  <c r="H254" i="69" s="1"/>
  <c r="H252" i="11"/>
  <c r="H252" i="69" s="1"/>
  <c r="H250" i="11"/>
  <c r="H250" i="69" s="1"/>
  <c r="H248" i="11"/>
  <c r="H248" i="69" s="1"/>
  <c r="H246" i="11"/>
  <c r="H246" i="69" s="1"/>
  <c r="H244" i="11"/>
  <c r="H244" i="69" s="1"/>
  <c r="H242" i="11"/>
  <c r="H242" i="69" s="1"/>
  <c r="H240" i="11"/>
  <c r="H240" i="69" s="1"/>
  <c r="H236" i="11"/>
  <c r="H236" i="69" s="1"/>
  <c r="H234" i="11"/>
  <c r="H234" i="69" s="1"/>
  <c r="H232" i="11"/>
  <c r="H232" i="69" s="1"/>
  <c r="H230" i="11"/>
  <c r="H230" i="69" s="1"/>
  <c r="H228" i="11"/>
  <c r="H228" i="69" s="1"/>
  <c r="H226" i="11"/>
  <c r="H226" i="69" s="1"/>
  <c r="H224" i="11"/>
  <c r="H224" i="69" s="1"/>
  <c r="H222" i="11"/>
  <c r="H222" i="69" s="1"/>
  <c r="H220" i="11"/>
  <c r="H220" i="69" s="1"/>
  <c r="H218" i="11"/>
  <c r="H218" i="69" s="1"/>
  <c r="H214" i="11"/>
  <c r="H214" i="69" s="1"/>
  <c r="H212" i="11"/>
  <c r="H212" i="69" s="1"/>
  <c r="H210" i="11"/>
  <c r="H210" i="69" s="1"/>
  <c r="H208" i="11"/>
  <c r="H208" i="69" s="1"/>
  <c r="H206" i="11"/>
  <c r="H206" i="69" s="1"/>
  <c r="H204" i="11"/>
  <c r="H204" i="69" s="1"/>
  <c r="H202" i="11"/>
  <c r="H202" i="69" s="1"/>
  <c r="H200" i="11"/>
  <c r="H200" i="69" s="1"/>
  <c r="H198" i="11"/>
  <c r="H198" i="69" s="1"/>
  <c r="H196" i="11"/>
  <c r="H196" i="69" s="1"/>
  <c r="H192" i="11"/>
  <c r="H192" i="69" s="1"/>
  <c r="H190" i="11"/>
  <c r="H190" i="69" s="1"/>
  <c r="H188" i="11"/>
  <c r="H188" i="69" s="1"/>
  <c r="H186" i="11"/>
  <c r="H186" i="69" s="1"/>
  <c r="H184" i="11"/>
  <c r="H184" i="69" s="1"/>
  <c r="H182" i="11"/>
  <c r="H182" i="69" s="1"/>
  <c r="H180" i="11"/>
  <c r="H180" i="69" s="1"/>
  <c r="H178" i="11"/>
  <c r="H178" i="69" s="1"/>
  <c r="H176" i="11"/>
  <c r="H176" i="69" s="1"/>
  <c r="H174" i="11"/>
  <c r="H174" i="69" s="1"/>
  <c r="H170" i="11"/>
  <c r="H170" i="69" s="1"/>
  <c r="H168" i="11"/>
  <c r="H168" i="69" s="1"/>
  <c r="H166" i="11"/>
  <c r="H166" i="69" s="1"/>
  <c r="H164" i="11"/>
  <c r="H164" i="69" s="1"/>
  <c r="H162" i="11"/>
  <c r="H162" i="69" s="1"/>
  <c r="H160" i="11"/>
  <c r="H160" i="69" s="1"/>
  <c r="H158" i="11"/>
  <c r="H158" i="69" s="1"/>
  <c r="H156" i="11"/>
  <c r="H156" i="69" s="1"/>
  <c r="H154" i="11"/>
  <c r="H154" i="69" s="1"/>
  <c r="H152" i="11"/>
  <c r="H152" i="69" s="1"/>
  <c r="H148" i="11"/>
  <c r="H148" i="69" s="1"/>
  <c r="H146" i="11"/>
  <c r="H146" i="69" s="1"/>
  <c r="H144" i="11"/>
  <c r="H144" i="69" s="1"/>
  <c r="H142" i="11"/>
  <c r="H142" i="69" s="1"/>
  <c r="H140" i="11"/>
  <c r="H140" i="69" s="1"/>
  <c r="H138" i="11"/>
  <c r="H138" i="69" s="1"/>
  <c r="H136" i="11"/>
  <c r="H136" i="69" s="1"/>
  <c r="H134" i="11"/>
  <c r="H134" i="69" s="1"/>
  <c r="H132" i="11"/>
  <c r="H132" i="69" s="1"/>
  <c r="H130" i="11"/>
  <c r="H130" i="69" s="1"/>
  <c r="H126" i="11"/>
  <c r="H126" i="69" s="1"/>
  <c r="H124" i="11"/>
  <c r="H124" i="69" s="1"/>
  <c r="H122" i="11"/>
  <c r="H122" i="69" s="1"/>
  <c r="H120" i="11"/>
  <c r="H120" i="69" s="1"/>
  <c r="H118" i="11"/>
  <c r="H118" i="69" s="1"/>
  <c r="H116" i="11"/>
  <c r="H116" i="69" s="1"/>
  <c r="H114" i="11"/>
  <c r="H114" i="69" s="1"/>
  <c r="H112" i="11"/>
  <c r="H112" i="69" s="1"/>
  <c r="H110" i="11"/>
  <c r="H110" i="69" s="1"/>
  <c r="H108" i="11"/>
  <c r="H108" i="69" s="1"/>
  <c r="H104" i="11"/>
  <c r="H104" i="69" s="1"/>
  <c r="H102" i="11"/>
  <c r="H102" i="69" s="1"/>
  <c r="H100" i="11"/>
  <c r="H100" i="69" s="1"/>
  <c r="H98" i="11"/>
  <c r="H98" i="69" s="1"/>
  <c r="H96" i="11"/>
  <c r="H96" i="69" s="1"/>
  <c r="H94" i="11"/>
  <c r="H94" i="69" s="1"/>
  <c r="H92" i="11"/>
  <c r="H92" i="69" s="1"/>
  <c r="H90" i="11"/>
  <c r="H90" i="69" s="1"/>
  <c r="H88" i="11"/>
  <c r="H88" i="69" s="1"/>
  <c r="H86" i="11"/>
  <c r="H86" i="69" s="1"/>
  <c r="H82" i="11"/>
  <c r="H82" i="69" s="1"/>
  <c r="H80" i="11"/>
  <c r="H80" i="69" s="1"/>
  <c r="H78" i="11"/>
  <c r="H78" i="69" s="1"/>
  <c r="H76" i="11"/>
  <c r="H76" i="69" s="1"/>
  <c r="H74" i="11"/>
  <c r="H74" i="69" s="1"/>
  <c r="H72" i="11"/>
  <c r="H72" i="69" s="1"/>
  <c r="H70" i="11"/>
  <c r="H70" i="69" s="1"/>
  <c r="H68" i="11"/>
  <c r="H68" i="69" s="1"/>
  <c r="H66" i="11"/>
  <c r="H66" i="69" s="1"/>
  <c r="H64" i="11"/>
  <c r="H64" i="69" s="1"/>
  <c r="H60" i="11"/>
  <c r="H60" i="69" s="1"/>
  <c r="H58" i="11"/>
  <c r="H58" i="69" s="1"/>
  <c r="H56" i="11"/>
  <c r="H56" i="69" s="1"/>
  <c r="H54" i="11"/>
  <c r="H54" i="69" s="1"/>
  <c r="H52" i="11"/>
  <c r="H52" i="69" s="1"/>
  <c r="H50" i="11"/>
  <c r="H50" i="69" s="1"/>
  <c r="H48" i="11"/>
  <c r="H48" i="69" s="1"/>
  <c r="H46" i="11"/>
  <c r="H46" i="69" s="1"/>
  <c r="H44" i="11"/>
  <c r="H44" i="69" s="1"/>
  <c r="H42" i="11"/>
  <c r="H42" i="69" s="1"/>
  <c r="H38" i="11"/>
  <c r="H38" i="69" s="1"/>
  <c r="H36" i="11"/>
  <c r="H36" i="69" s="1"/>
  <c r="H34" i="11"/>
  <c r="H34" i="69" s="1"/>
  <c r="H32" i="11"/>
  <c r="H32" i="69" s="1"/>
  <c r="H30" i="11"/>
  <c r="H30" i="69" s="1"/>
  <c r="H28" i="11"/>
  <c r="H28" i="69" s="1"/>
  <c r="H24" i="11"/>
  <c r="H24" i="69" s="1"/>
  <c r="H22" i="11"/>
  <c r="H22" i="69" s="1"/>
  <c r="H20" i="11"/>
  <c r="H20" i="69" s="1"/>
  <c r="H18" i="11"/>
  <c r="H18" i="69" s="1"/>
  <c r="H16" i="11"/>
  <c r="H16" i="69" s="1"/>
  <c r="H14" i="11"/>
  <c r="H14" i="69" s="1"/>
  <c r="L464" i="11"/>
  <c r="L468" i="11"/>
  <c r="L470" i="11"/>
  <c r="L472" i="11"/>
  <c r="L474" i="11"/>
  <c r="L476" i="11"/>
  <c r="L478" i="11"/>
  <c r="L480" i="11"/>
  <c r="L482" i="11"/>
  <c r="L484" i="11"/>
  <c r="L486" i="11"/>
  <c r="L490" i="11"/>
  <c r="L492" i="11"/>
  <c r="L494" i="11"/>
  <c r="L496" i="11"/>
  <c r="L498" i="11"/>
  <c r="L500" i="11"/>
  <c r="L502" i="11"/>
  <c r="L504" i="11"/>
  <c r="L506" i="11"/>
  <c r="L508" i="11"/>
  <c r="L314" i="11"/>
  <c r="L316" i="11"/>
  <c r="L318" i="11"/>
  <c r="L320" i="11"/>
  <c r="L322" i="11"/>
  <c r="L324" i="11"/>
  <c r="L326" i="11"/>
  <c r="L328" i="11"/>
  <c r="L330" i="11"/>
  <c r="L332" i="11"/>
  <c r="L336" i="11"/>
  <c r="L338" i="11"/>
  <c r="L340" i="11"/>
  <c r="L342" i="11"/>
  <c r="L344" i="11"/>
  <c r="L346" i="11"/>
  <c r="L348" i="11"/>
  <c r="L350" i="11"/>
  <c r="L352" i="11"/>
  <c r="L354" i="11"/>
  <c r="L358" i="11"/>
  <c r="L360" i="11"/>
  <c r="L362" i="11"/>
  <c r="L364" i="11"/>
  <c r="L366" i="11"/>
  <c r="L368" i="11"/>
  <c r="L370" i="11"/>
  <c r="L372" i="11"/>
  <c r="L374" i="11"/>
  <c r="L376" i="11"/>
  <c r="L380" i="11"/>
  <c r="L382" i="11"/>
  <c r="L384" i="11"/>
  <c r="L386" i="11"/>
  <c r="L388" i="11"/>
  <c r="L390" i="11"/>
  <c r="L392" i="11"/>
  <c r="L394" i="11"/>
  <c r="L396" i="11"/>
  <c r="L398" i="11"/>
  <c r="L402" i="11"/>
  <c r="L404" i="11"/>
  <c r="L406" i="11"/>
  <c r="L408" i="11"/>
  <c r="L410" i="11"/>
  <c r="L412" i="11"/>
  <c r="L414" i="11"/>
  <c r="L416" i="11"/>
  <c r="L418" i="11"/>
  <c r="L420" i="11"/>
  <c r="L424" i="11"/>
  <c r="L426" i="11"/>
  <c r="L428" i="11"/>
  <c r="L430" i="11"/>
  <c r="L432" i="11"/>
  <c r="L434" i="11"/>
  <c r="L436" i="11"/>
  <c r="L438" i="11"/>
  <c r="L440" i="11"/>
  <c r="L442" i="11"/>
  <c r="L446" i="11"/>
  <c r="L448" i="11"/>
  <c r="L450" i="11"/>
  <c r="L452" i="11"/>
  <c r="L454" i="11"/>
  <c r="L456" i="11"/>
  <c r="L458" i="11"/>
  <c r="L460" i="11"/>
  <c r="L462" i="11"/>
  <c r="L232" i="11"/>
  <c r="L234" i="11"/>
  <c r="L236" i="11"/>
  <c r="L240" i="11"/>
  <c r="L242" i="11"/>
  <c r="L244" i="11"/>
  <c r="L246" i="11"/>
  <c r="L248" i="11"/>
  <c r="L250" i="11"/>
  <c r="L252" i="11"/>
  <c r="L254" i="11"/>
  <c r="L256" i="11"/>
  <c r="L258" i="11"/>
  <c r="L264" i="11"/>
  <c r="L266" i="11"/>
  <c r="L268" i="11"/>
  <c r="L270" i="11"/>
  <c r="L272" i="11"/>
  <c r="L274" i="11"/>
  <c r="L278" i="11"/>
  <c r="L280" i="11"/>
  <c r="L282" i="11"/>
  <c r="L284" i="11"/>
  <c r="L286" i="11"/>
  <c r="L288" i="11"/>
  <c r="L292" i="11"/>
  <c r="L294" i="11"/>
  <c r="L296" i="11"/>
  <c r="L298" i="11"/>
  <c r="L300" i="11"/>
  <c r="L302" i="11"/>
  <c r="L304" i="11"/>
  <c r="L306" i="11"/>
  <c r="L308" i="11"/>
  <c r="L310" i="11"/>
  <c r="L184" i="11"/>
  <c r="L186" i="11"/>
  <c r="L188" i="11"/>
  <c r="L190" i="11"/>
  <c r="L192" i="11"/>
  <c r="L196" i="11"/>
  <c r="L198" i="11"/>
  <c r="L200" i="11"/>
  <c r="L202" i="11"/>
  <c r="L204" i="11"/>
  <c r="L206" i="11"/>
  <c r="L208" i="11"/>
  <c r="L210" i="11"/>
  <c r="L212" i="11"/>
  <c r="L214" i="11"/>
  <c r="L218" i="11"/>
  <c r="L220" i="11"/>
  <c r="L222" i="11"/>
  <c r="L224" i="11"/>
  <c r="L226" i="11"/>
  <c r="L228" i="11"/>
  <c r="L230" i="11"/>
  <c r="L86" i="11"/>
  <c r="L88" i="11"/>
  <c r="L90" i="11"/>
  <c r="L92" i="11"/>
  <c r="L94" i="11"/>
  <c r="L96" i="11"/>
  <c r="L98" i="11"/>
  <c r="L100" i="11"/>
  <c r="L102" i="11"/>
  <c r="L104" i="11"/>
  <c r="L108" i="11"/>
  <c r="L110" i="11"/>
  <c r="L112" i="11"/>
  <c r="L114" i="11"/>
  <c r="L116" i="11"/>
  <c r="L118" i="11"/>
  <c r="L120" i="11"/>
  <c r="L122" i="11"/>
  <c r="L124" i="11"/>
  <c r="L126" i="11"/>
  <c r="L130" i="11"/>
  <c r="L132" i="11"/>
  <c r="L134" i="11"/>
  <c r="L136" i="11"/>
  <c r="L138" i="11"/>
  <c r="L140" i="11"/>
  <c r="L142" i="11"/>
  <c r="L144" i="11"/>
  <c r="L146" i="11"/>
  <c r="L148" i="11"/>
  <c r="L152" i="11"/>
  <c r="L154" i="11"/>
  <c r="L156" i="11"/>
  <c r="L158" i="11"/>
  <c r="L160" i="11"/>
  <c r="L162" i="11"/>
  <c r="L164" i="11"/>
  <c r="L166" i="11"/>
  <c r="L168" i="11"/>
  <c r="L170" i="11"/>
  <c r="L174" i="11"/>
  <c r="L176" i="11"/>
  <c r="L178" i="11"/>
  <c r="L180" i="11"/>
  <c r="L182" i="11"/>
  <c r="L42" i="11"/>
  <c r="L44" i="11"/>
  <c r="L46" i="11"/>
  <c r="L48" i="11"/>
  <c r="L50" i="11"/>
  <c r="L52" i="11"/>
  <c r="L54" i="11"/>
  <c r="L56" i="11"/>
  <c r="L58" i="11"/>
  <c r="L60" i="11"/>
  <c r="L64" i="11"/>
  <c r="L66" i="11"/>
  <c r="L68" i="11"/>
  <c r="L70" i="11"/>
  <c r="L72" i="11"/>
  <c r="L74" i="11"/>
  <c r="L76" i="11"/>
  <c r="L78" i="11"/>
  <c r="L80" i="11"/>
  <c r="L82" i="11"/>
  <c r="L16" i="11"/>
  <c r="L18" i="11"/>
  <c r="L20" i="11"/>
  <c r="L22" i="11"/>
  <c r="L24" i="11"/>
  <c r="L28" i="11"/>
  <c r="L30" i="11"/>
  <c r="L32" i="11"/>
  <c r="L34" i="11"/>
  <c r="L36" i="11"/>
  <c r="L38" i="11"/>
  <c r="L14" i="11"/>
  <c r="G30" i="97" l="1"/>
  <c r="E30" i="97"/>
  <c r="G29" i="99" s="1"/>
  <c r="G9" i="99"/>
  <c r="E15" i="97"/>
  <c r="G28" i="99"/>
  <c r="H20" i="94"/>
  <c r="G16" i="94"/>
  <c r="H12" i="94"/>
  <c r="H16" i="94"/>
  <c r="H14" i="94"/>
  <c r="F20" i="94"/>
  <c r="F18" i="94"/>
  <c r="F12" i="94"/>
  <c r="F16" i="94"/>
  <c r="F14" i="94"/>
  <c r="G14" i="94"/>
  <c r="G12" i="94"/>
  <c r="G20" i="94"/>
  <c r="H775" i="66"/>
  <c r="H775" i="90" s="1"/>
  <c r="H776" i="90"/>
  <c r="I14" i="94"/>
  <c r="I12" i="94"/>
  <c r="I16" i="94"/>
  <c r="I20" i="94"/>
  <c r="L483" i="85"/>
  <c r="H520" i="11"/>
  <c r="H520" i="69" s="1"/>
  <c r="L514" i="11"/>
  <c r="H514" i="11"/>
  <c r="H514" i="69" s="1"/>
  <c r="X514" i="11"/>
  <c r="T514" i="11"/>
  <c r="AB514" i="11"/>
  <c r="P520" i="11"/>
  <c r="T520" i="11"/>
  <c r="X520" i="11"/>
  <c r="AB520" i="11"/>
  <c r="L520" i="11"/>
  <c r="H37" i="65"/>
  <c r="G14" i="99" l="1"/>
  <c r="E21" i="97"/>
  <c r="G19" i="99" s="1"/>
  <c r="I7" i="95"/>
  <c r="E7" i="94"/>
  <c r="E9" i="94" s="1"/>
  <c r="E14" i="94" s="1"/>
  <c r="H22" i="94"/>
  <c r="H16" i="97" s="1"/>
  <c r="H31" i="97" s="1"/>
  <c r="G22" i="94"/>
  <c r="G16" i="97" s="1"/>
  <c r="G31" i="97" s="1"/>
  <c r="F22" i="94"/>
  <c r="F16" i="97" s="1"/>
  <c r="F31" i="97" s="1"/>
  <c r="H39" i="65"/>
  <c r="H39" i="92" s="1"/>
  <c r="H37" i="92"/>
  <c r="I22" i="94"/>
  <c r="I16" i="97" s="1"/>
  <c r="I31" i="97" s="1"/>
  <c r="E14" i="63"/>
  <c r="E13" i="99" s="1"/>
  <c r="AB516" i="11"/>
  <c r="AB521" i="11" s="1"/>
  <c r="J13" i="63" s="1"/>
  <c r="H516" i="11"/>
  <c r="H516" i="69" s="1"/>
  <c r="L516" i="11"/>
  <c r="X516" i="11"/>
  <c r="X521" i="11" s="1"/>
  <c r="I13" i="63" s="1"/>
  <c r="P516" i="11"/>
  <c r="P521" i="11" s="1"/>
  <c r="G13" i="63" s="1"/>
  <c r="T516" i="11"/>
  <c r="T521" i="11" s="1"/>
  <c r="H13" i="63" s="1"/>
  <c r="O512" i="24"/>
  <c r="S495" i="24"/>
  <c r="W495" i="24"/>
  <c r="S460" i="24"/>
  <c r="G460" i="24"/>
  <c r="K419" i="24"/>
  <c r="O426" i="24"/>
  <c r="O419" i="24"/>
  <c r="G412" i="24"/>
  <c r="S412" i="24"/>
  <c r="K412" i="24"/>
  <c r="O386" i="24"/>
  <c r="W386" i="24"/>
  <c r="K340" i="24"/>
  <c r="S340" i="24"/>
  <c r="W340" i="24"/>
  <c r="G220" i="24"/>
  <c r="G107" i="24"/>
  <c r="G340" i="24"/>
  <c r="K333" i="24"/>
  <c r="W59" i="24"/>
  <c r="W412" i="24"/>
  <c r="O412" i="24"/>
  <c r="G512" i="24"/>
  <c r="K495" i="24"/>
  <c r="O495" i="24"/>
  <c r="G495" i="24"/>
  <c r="K554" i="24"/>
  <c r="O554" i="24"/>
  <c r="S554" i="24"/>
  <c r="W554" i="24"/>
  <c r="G554" i="24"/>
  <c r="W583" i="24"/>
  <c r="S583" i="24"/>
  <c r="O583" i="24"/>
  <c r="K583" i="24"/>
  <c r="G583" i="24"/>
  <c r="W592" i="24"/>
  <c r="S592" i="24"/>
  <c r="O592" i="24"/>
  <c r="K592" i="24"/>
  <c r="G592" i="24"/>
  <c r="K601" i="24"/>
  <c r="O601" i="24"/>
  <c r="S601" i="24"/>
  <c r="W601" i="24"/>
  <c r="G601" i="24"/>
  <c r="W610" i="24"/>
  <c r="S610" i="24"/>
  <c r="O610" i="24"/>
  <c r="K610" i="24"/>
  <c r="G610" i="24"/>
  <c r="K623" i="24"/>
  <c r="O623" i="24"/>
  <c r="S623" i="24"/>
  <c r="W623" i="24"/>
  <c r="G623" i="24"/>
  <c r="W630" i="24"/>
  <c r="S630" i="24"/>
  <c r="O630" i="24"/>
  <c r="K630" i="24"/>
  <c r="G630" i="24"/>
  <c r="K641" i="24"/>
  <c r="O641" i="24"/>
  <c r="S641" i="24"/>
  <c r="W641" i="24"/>
  <c r="G641" i="24"/>
  <c r="K650" i="24"/>
  <c r="O650" i="24"/>
  <c r="S650" i="24"/>
  <c r="W650" i="24"/>
  <c r="G650" i="24"/>
  <c r="K663" i="24"/>
  <c r="O663" i="24"/>
  <c r="S663" i="24"/>
  <c r="W663" i="24"/>
  <c r="G663" i="24"/>
  <c r="W670" i="24"/>
  <c r="S670" i="24"/>
  <c r="O670" i="24"/>
  <c r="K670" i="24"/>
  <c r="G670" i="24"/>
  <c r="W681" i="24"/>
  <c r="S681" i="24"/>
  <c r="O681" i="24"/>
  <c r="K681" i="24"/>
  <c r="G681" i="24"/>
  <c r="W692" i="24"/>
  <c r="S692" i="24"/>
  <c r="O692" i="24"/>
  <c r="K692" i="24"/>
  <c r="G692" i="24"/>
  <c r="K706" i="24"/>
  <c r="O706" i="24"/>
  <c r="S706" i="24"/>
  <c r="W706" i="24"/>
  <c r="G706" i="24"/>
  <c r="K741" i="24"/>
  <c r="O741" i="24"/>
  <c r="S741" i="24"/>
  <c r="W741" i="24"/>
  <c r="W729" i="24"/>
  <c r="S729" i="24"/>
  <c r="O729" i="24"/>
  <c r="K729" i="24"/>
  <c r="G729" i="24"/>
  <c r="G741" i="24"/>
  <c r="W734" i="24"/>
  <c r="S734" i="24"/>
  <c r="O734" i="24"/>
  <c r="K734" i="24"/>
  <c r="G734" i="24"/>
  <c r="K748" i="24"/>
  <c r="O748" i="24"/>
  <c r="S748" i="24"/>
  <c r="W748" i="24"/>
  <c r="G748" i="24"/>
  <c r="K759" i="24"/>
  <c r="O759" i="24"/>
  <c r="S759" i="24"/>
  <c r="W759" i="24"/>
  <c r="G759" i="24"/>
  <c r="K770" i="24"/>
  <c r="O770" i="24"/>
  <c r="S770" i="24"/>
  <c r="W770" i="24"/>
  <c r="G770" i="24"/>
  <c r="W793" i="24"/>
  <c r="S793" i="24"/>
  <c r="O793" i="24"/>
  <c r="K793" i="24"/>
  <c r="G793" i="24"/>
  <c r="W798" i="24"/>
  <c r="S798" i="24"/>
  <c r="O798" i="24"/>
  <c r="K798" i="24"/>
  <c r="G798" i="24"/>
  <c r="W805" i="24"/>
  <c r="S805" i="24"/>
  <c r="O805" i="24"/>
  <c r="K805" i="24"/>
  <c r="G805" i="24"/>
  <c r="W812" i="24"/>
  <c r="S812" i="24"/>
  <c r="O812" i="24"/>
  <c r="K812" i="24"/>
  <c r="G812" i="24"/>
  <c r="W823" i="24"/>
  <c r="S823" i="24"/>
  <c r="O823" i="24"/>
  <c r="K823" i="24"/>
  <c r="G823" i="24"/>
  <c r="W832" i="24"/>
  <c r="S832" i="24"/>
  <c r="O832" i="24"/>
  <c r="K832" i="24"/>
  <c r="G832" i="24"/>
  <c r="W838" i="24"/>
  <c r="S838" i="24"/>
  <c r="O838" i="24"/>
  <c r="K838" i="24"/>
  <c r="G838" i="24"/>
  <c r="X473" i="61"/>
  <c r="X471" i="61"/>
  <c r="X469" i="61"/>
  <c r="X467" i="61"/>
  <c r="P473" i="61"/>
  <c r="P471" i="61"/>
  <c r="P469" i="61"/>
  <c r="P467" i="61"/>
  <c r="H469" i="61"/>
  <c r="H471" i="61"/>
  <c r="H473" i="61"/>
  <c r="H467" i="61"/>
  <c r="H467" i="85" s="1"/>
  <c r="G476" i="85" s="1"/>
  <c r="L473" i="61"/>
  <c r="L471" i="61"/>
  <c r="L469" i="61"/>
  <c r="L467" i="61"/>
  <c r="T473" i="61"/>
  <c r="T471" i="61"/>
  <c r="T469" i="61"/>
  <c r="T467" i="61"/>
  <c r="AB269" i="61"/>
  <c r="AC269" i="61" s="1"/>
  <c r="AB271" i="61"/>
  <c r="AC271" i="61" s="1"/>
  <c r="AB273" i="61"/>
  <c r="AC273" i="61" s="1"/>
  <c r="AB275" i="61"/>
  <c r="AC275" i="61" s="1"/>
  <c r="AB277" i="61"/>
  <c r="AC277" i="61" s="1"/>
  <c r="AB279" i="61"/>
  <c r="AC279" i="61" s="1"/>
  <c r="AB281" i="61"/>
  <c r="AC281" i="61" s="1"/>
  <c r="AB283" i="61"/>
  <c r="AC283" i="61" s="1"/>
  <c r="AB267" i="61"/>
  <c r="AC267" i="61" s="1"/>
  <c r="AB262" i="61"/>
  <c r="AC262" i="61" s="1"/>
  <c r="T462" i="61"/>
  <c r="T460" i="61"/>
  <c r="L462" i="61"/>
  <c r="L460" i="61"/>
  <c r="P462" i="61"/>
  <c r="P460" i="61"/>
  <c r="H462" i="61"/>
  <c r="H460" i="61"/>
  <c r="X462" i="61"/>
  <c r="X460" i="61"/>
  <c r="L449" i="61"/>
  <c r="L447" i="61"/>
  <c r="L442" i="61"/>
  <c r="L440" i="61"/>
  <c r="S431" i="61"/>
  <c r="L435" i="61"/>
  <c r="L433" i="61"/>
  <c r="L428" i="61"/>
  <c r="L426" i="61"/>
  <c r="T428" i="61"/>
  <c r="T426" i="61"/>
  <c r="X428" i="61"/>
  <c r="X426" i="61"/>
  <c r="H428" i="61"/>
  <c r="H426" i="61"/>
  <c r="X421" i="61"/>
  <c r="X419" i="61"/>
  <c r="X417" i="61"/>
  <c r="X415" i="61"/>
  <c r="X413" i="61"/>
  <c r="X411" i="61"/>
  <c r="X409" i="61"/>
  <c r="X407" i="61"/>
  <c r="X405" i="61"/>
  <c r="X403" i="61"/>
  <c r="X401" i="61"/>
  <c r="X399" i="61"/>
  <c r="X397" i="61"/>
  <c r="T421" i="61"/>
  <c r="T419" i="61"/>
  <c r="T417" i="61"/>
  <c r="T415" i="61"/>
  <c r="T413" i="61"/>
  <c r="T411" i="61"/>
  <c r="T409" i="61"/>
  <c r="T407" i="61"/>
  <c r="T405" i="61"/>
  <c r="T403" i="61"/>
  <c r="T401" i="61"/>
  <c r="T399" i="61"/>
  <c r="T397" i="61"/>
  <c r="L399" i="61"/>
  <c r="L401" i="61"/>
  <c r="L403" i="61"/>
  <c r="L405" i="61"/>
  <c r="L407" i="61"/>
  <c r="L409" i="61"/>
  <c r="L411" i="61"/>
  <c r="L413" i="61"/>
  <c r="L415" i="61"/>
  <c r="L417" i="61"/>
  <c r="L419" i="61"/>
  <c r="L421" i="61"/>
  <c r="L397" i="61"/>
  <c r="H399" i="61"/>
  <c r="H401" i="61"/>
  <c r="H403" i="61"/>
  <c r="H405" i="61"/>
  <c r="H407" i="61"/>
  <c r="H409" i="61"/>
  <c r="H411" i="61"/>
  <c r="H413" i="61"/>
  <c r="H415" i="61"/>
  <c r="H417" i="61"/>
  <c r="H419" i="61"/>
  <c r="H421" i="61"/>
  <c r="H397" i="61"/>
  <c r="T392" i="61"/>
  <c r="T390" i="61"/>
  <c r="T388" i="61"/>
  <c r="T386" i="61"/>
  <c r="T384" i="61"/>
  <c r="T382" i="61"/>
  <c r="T380" i="61"/>
  <c r="T378" i="61"/>
  <c r="T376" i="61"/>
  <c r="T374" i="61"/>
  <c r="T372" i="61"/>
  <c r="T370" i="61"/>
  <c r="T368" i="61"/>
  <c r="T366" i="61"/>
  <c r="T364" i="61"/>
  <c r="T362" i="61"/>
  <c r="T360" i="61"/>
  <c r="T358" i="61"/>
  <c r="X392" i="61"/>
  <c r="X390" i="61"/>
  <c r="X388" i="61"/>
  <c r="X386" i="61"/>
  <c r="X384" i="61"/>
  <c r="X382" i="61"/>
  <c r="X380" i="61"/>
  <c r="X378" i="61"/>
  <c r="X376" i="61"/>
  <c r="X374" i="61"/>
  <c r="X372" i="61"/>
  <c r="X370" i="61"/>
  <c r="X368" i="61"/>
  <c r="X366" i="61"/>
  <c r="X364" i="61"/>
  <c r="X362" i="61"/>
  <c r="X360" i="61"/>
  <c r="X358" i="61"/>
  <c r="L392" i="61"/>
  <c r="L390" i="61"/>
  <c r="L388" i="61"/>
  <c r="L386" i="61"/>
  <c r="L384" i="61"/>
  <c r="L382" i="61"/>
  <c r="L380" i="61"/>
  <c r="L378" i="61"/>
  <c r="L376" i="61"/>
  <c r="L374" i="61"/>
  <c r="L372" i="61"/>
  <c r="L370" i="61"/>
  <c r="L368" i="61"/>
  <c r="L366" i="61"/>
  <c r="L364" i="61"/>
  <c r="L362" i="61"/>
  <c r="L360" i="61"/>
  <c r="L358" i="61"/>
  <c r="H360" i="61"/>
  <c r="H362" i="61"/>
  <c r="H364" i="61"/>
  <c r="H366" i="61"/>
  <c r="H368" i="61"/>
  <c r="H370" i="61"/>
  <c r="H372" i="61"/>
  <c r="H374" i="61"/>
  <c r="H376" i="61"/>
  <c r="H378" i="61"/>
  <c r="H380" i="61"/>
  <c r="H382" i="61"/>
  <c r="H384" i="61"/>
  <c r="H386" i="61"/>
  <c r="H388" i="61"/>
  <c r="H390" i="61"/>
  <c r="H392" i="61"/>
  <c r="H358" i="61"/>
  <c r="L347" i="61"/>
  <c r="L349" i="61"/>
  <c r="L351" i="61"/>
  <c r="L353" i="61"/>
  <c r="X347" i="61"/>
  <c r="X349" i="61"/>
  <c r="X351" i="61"/>
  <c r="X353" i="61"/>
  <c r="P347" i="61"/>
  <c r="P349" i="61"/>
  <c r="P351" i="61"/>
  <c r="P353" i="61"/>
  <c r="L341" i="61"/>
  <c r="L343" i="61"/>
  <c r="L345" i="61"/>
  <c r="P341" i="61"/>
  <c r="P343" i="61"/>
  <c r="P345" i="61"/>
  <c r="X341" i="61"/>
  <c r="X343" i="61"/>
  <c r="X345" i="61"/>
  <c r="X339" i="61"/>
  <c r="P339" i="61"/>
  <c r="L339" i="61"/>
  <c r="L333" i="61"/>
  <c r="T333" i="61"/>
  <c r="AB333" i="61"/>
  <c r="AC333" i="61" s="1"/>
  <c r="X333" i="61"/>
  <c r="P333" i="61"/>
  <c r="H333" i="61"/>
  <c r="X328" i="61"/>
  <c r="X326" i="61"/>
  <c r="X324" i="61"/>
  <c r="X322" i="61"/>
  <c r="X320" i="61"/>
  <c r="X318" i="61"/>
  <c r="X316" i="61"/>
  <c r="X314" i="61"/>
  <c r="X312" i="61"/>
  <c r="X310" i="61"/>
  <c r="X308" i="61"/>
  <c r="X306" i="61"/>
  <c r="X304" i="61"/>
  <c r="X302" i="61"/>
  <c r="X300" i="61"/>
  <c r="X298" i="61"/>
  <c r="X296" i="61"/>
  <c r="X294" i="61"/>
  <c r="X292" i="61"/>
  <c r="X290" i="61"/>
  <c r="X288" i="61"/>
  <c r="P328" i="61"/>
  <c r="P326" i="61"/>
  <c r="P324" i="61"/>
  <c r="P322" i="61"/>
  <c r="P320" i="61"/>
  <c r="P318" i="61"/>
  <c r="P316" i="61"/>
  <c r="P314" i="61"/>
  <c r="P312" i="61"/>
  <c r="P310" i="61"/>
  <c r="P308" i="61"/>
  <c r="P306" i="61"/>
  <c r="P304" i="61"/>
  <c r="P302" i="61"/>
  <c r="P300" i="61"/>
  <c r="P298" i="61"/>
  <c r="P296" i="61"/>
  <c r="P294" i="61"/>
  <c r="P292" i="61"/>
  <c r="P290" i="61"/>
  <c r="P288" i="61"/>
  <c r="T328" i="61"/>
  <c r="T326" i="61"/>
  <c r="T324" i="61"/>
  <c r="T322" i="61"/>
  <c r="T320" i="61"/>
  <c r="T318" i="61"/>
  <c r="T316" i="61"/>
  <c r="T314" i="61"/>
  <c r="T312" i="61"/>
  <c r="T310" i="61"/>
  <c r="T308" i="61"/>
  <c r="T306" i="61"/>
  <c r="T304" i="61"/>
  <c r="T302" i="61"/>
  <c r="T300" i="61"/>
  <c r="T298" i="61"/>
  <c r="T296" i="61"/>
  <c r="T294" i="61"/>
  <c r="T292" i="61"/>
  <c r="T290" i="61"/>
  <c r="T288" i="61"/>
  <c r="L328" i="61"/>
  <c r="L326" i="61"/>
  <c r="L324" i="61"/>
  <c r="L322" i="61"/>
  <c r="L320" i="61"/>
  <c r="L318" i="61"/>
  <c r="L316" i="61"/>
  <c r="L314" i="61"/>
  <c r="L312" i="61"/>
  <c r="L310" i="61"/>
  <c r="L308" i="61"/>
  <c r="L306" i="61"/>
  <c r="L304" i="61"/>
  <c r="L302" i="61"/>
  <c r="L300" i="61"/>
  <c r="L298" i="61"/>
  <c r="L296" i="61"/>
  <c r="L294" i="61"/>
  <c r="L292" i="61"/>
  <c r="L290" i="61"/>
  <c r="L288" i="61"/>
  <c r="H290" i="61"/>
  <c r="H292" i="61"/>
  <c r="H294" i="61"/>
  <c r="H296" i="61"/>
  <c r="H298" i="61"/>
  <c r="H300" i="61"/>
  <c r="H302" i="61"/>
  <c r="H304" i="61"/>
  <c r="H306" i="61"/>
  <c r="H308" i="61"/>
  <c r="H310" i="61"/>
  <c r="H312" i="61"/>
  <c r="H314" i="61"/>
  <c r="H316" i="61"/>
  <c r="H318" i="61"/>
  <c r="H320" i="61"/>
  <c r="H322" i="61"/>
  <c r="H324" i="61"/>
  <c r="H326" i="61"/>
  <c r="H328" i="61"/>
  <c r="H288" i="61"/>
  <c r="P269" i="61"/>
  <c r="P271" i="61"/>
  <c r="P273" i="61"/>
  <c r="P275" i="61"/>
  <c r="P277" i="61"/>
  <c r="P279" i="61"/>
  <c r="P281" i="61"/>
  <c r="P283" i="61"/>
  <c r="L283" i="61"/>
  <c r="H269" i="61"/>
  <c r="H269" i="85" s="1"/>
  <c r="H271" i="61"/>
  <c r="H271" i="85" s="1"/>
  <c r="H273" i="61"/>
  <c r="H273" i="85" s="1"/>
  <c r="H275" i="61"/>
  <c r="H275" i="85" s="1"/>
  <c r="H277" i="61"/>
  <c r="H277" i="85" s="1"/>
  <c r="H279" i="61"/>
  <c r="H279" i="85" s="1"/>
  <c r="H281" i="61"/>
  <c r="H283" i="61"/>
  <c r="L269" i="61"/>
  <c r="L271" i="61"/>
  <c r="L273" i="61"/>
  <c r="L275" i="61"/>
  <c r="L277" i="61"/>
  <c r="L279" i="61"/>
  <c r="L281" i="61"/>
  <c r="T269" i="61"/>
  <c r="T271" i="61"/>
  <c r="T273" i="61"/>
  <c r="T275" i="61"/>
  <c r="T277" i="61"/>
  <c r="T279" i="61"/>
  <c r="T281" i="61"/>
  <c r="T283" i="61"/>
  <c r="X269" i="61"/>
  <c r="X271" i="61"/>
  <c r="X273" i="61"/>
  <c r="X275" i="61"/>
  <c r="X277" i="61"/>
  <c r="X279" i="61"/>
  <c r="X281" i="61"/>
  <c r="X283" i="61"/>
  <c r="X267" i="61"/>
  <c r="T267" i="61"/>
  <c r="P267" i="61"/>
  <c r="L267" i="61"/>
  <c r="H262" i="61"/>
  <c r="L262" i="61"/>
  <c r="P262" i="61"/>
  <c r="T262" i="61"/>
  <c r="S260" i="61" s="1"/>
  <c r="X262" i="61"/>
  <c r="W260" i="61" s="1"/>
  <c r="W252" i="61"/>
  <c r="L256" i="61"/>
  <c r="L254" i="61"/>
  <c r="K252" i="61" s="1"/>
  <c r="L249" i="61"/>
  <c r="L247" i="61"/>
  <c r="L245" i="61"/>
  <c r="L240" i="61"/>
  <c r="L238" i="61"/>
  <c r="L236" i="61"/>
  <c r="X240" i="61"/>
  <c r="X238" i="61"/>
  <c r="X236" i="61"/>
  <c r="L199" i="61"/>
  <c r="L201" i="61"/>
  <c r="L203" i="61"/>
  <c r="L205" i="61"/>
  <c r="L207" i="61"/>
  <c r="L209" i="61"/>
  <c r="L211" i="61"/>
  <c r="L213" i="61"/>
  <c r="L215" i="61"/>
  <c r="L217" i="61"/>
  <c r="L219" i="61"/>
  <c r="L221" i="61"/>
  <c r="L223" i="61"/>
  <c r="L225" i="61"/>
  <c r="L227" i="61"/>
  <c r="L197" i="61"/>
  <c r="AB192" i="61"/>
  <c r="AC192" i="61" s="1"/>
  <c r="AB190" i="61"/>
  <c r="AC190" i="61" s="1"/>
  <c r="AB188" i="61"/>
  <c r="AC188" i="61" s="1"/>
  <c r="AB186" i="61"/>
  <c r="AC186" i="61" s="1"/>
  <c r="AB184" i="61"/>
  <c r="AC184" i="61" s="1"/>
  <c r="AB182" i="61"/>
  <c r="AC182" i="61" s="1"/>
  <c r="AB180" i="61"/>
  <c r="AC180" i="61" s="1"/>
  <c r="AB178" i="61"/>
  <c r="AC178" i="61" s="1"/>
  <c r="T192" i="61"/>
  <c r="T190" i="61"/>
  <c r="T188" i="61"/>
  <c r="T186" i="61"/>
  <c r="T184" i="61"/>
  <c r="T182" i="61"/>
  <c r="T180" i="61"/>
  <c r="T178" i="61"/>
  <c r="L180" i="61"/>
  <c r="L182" i="61"/>
  <c r="L184" i="61"/>
  <c r="L186" i="61"/>
  <c r="L188" i="61"/>
  <c r="L190" i="61"/>
  <c r="L192" i="61"/>
  <c r="L178" i="61"/>
  <c r="X192" i="61"/>
  <c r="X190" i="61"/>
  <c r="X188" i="61"/>
  <c r="X186" i="61"/>
  <c r="X184" i="61"/>
  <c r="X182" i="61"/>
  <c r="X180" i="61"/>
  <c r="X178" i="61"/>
  <c r="P192" i="61"/>
  <c r="P190" i="61"/>
  <c r="P188" i="61"/>
  <c r="P186" i="61"/>
  <c r="P184" i="61"/>
  <c r="P182" i="61"/>
  <c r="P180" i="61"/>
  <c r="P178" i="61"/>
  <c r="H180" i="61"/>
  <c r="H182" i="61"/>
  <c r="H184" i="61"/>
  <c r="H186" i="61"/>
  <c r="H188" i="61"/>
  <c r="H190" i="61"/>
  <c r="H192" i="61"/>
  <c r="H178" i="61"/>
  <c r="H267" i="61"/>
  <c r="H267" i="85" s="1"/>
  <c r="G243" i="61"/>
  <c r="H203" i="61"/>
  <c r="H205" i="61"/>
  <c r="H207" i="61"/>
  <c r="H209" i="61"/>
  <c r="H211" i="61"/>
  <c r="H213" i="61"/>
  <c r="H215" i="61"/>
  <c r="H217" i="61"/>
  <c r="H219" i="61"/>
  <c r="H221" i="61"/>
  <c r="H223" i="61"/>
  <c r="H225" i="61"/>
  <c r="H227" i="61"/>
  <c r="H201" i="61"/>
  <c r="H199" i="61"/>
  <c r="H197" i="61"/>
  <c r="L171" i="61"/>
  <c r="L169" i="61"/>
  <c r="L167" i="61"/>
  <c r="L165" i="61"/>
  <c r="L163" i="61"/>
  <c r="L161" i="61"/>
  <c r="L159" i="61"/>
  <c r="L157" i="61"/>
  <c r="L155" i="61"/>
  <c r="L153" i="61"/>
  <c r="L151" i="61"/>
  <c r="L149" i="61"/>
  <c r="L147" i="61"/>
  <c r="AB169" i="61"/>
  <c r="AC169" i="61" s="1"/>
  <c r="AB167" i="61"/>
  <c r="AC167" i="61" s="1"/>
  <c r="AB165" i="61"/>
  <c r="AC165" i="61" s="1"/>
  <c r="AB163" i="61"/>
  <c r="AC163" i="61" s="1"/>
  <c r="AB161" i="61"/>
  <c r="AC161" i="61" s="1"/>
  <c r="AB159" i="61"/>
  <c r="AC159" i="61" s="1"/>
  <c r="AB157" i="61"/>
  <c r="AC157" i="61" s="1"/>
  <c r="AB155" i="61"/>
  <c r="AC155" i="61" s="1"/>
  <c r="AB153" i="61"/>
  <c r="AC153" i="61" s="1"/>
  <c r="AB151" i="61"/>
  <c r="AC151" i="61" s="1"/>
  <c r="AB149" i="61"/>
  <c r="AC149" i="61" s="1"/>
  <c r="AB147" i="61"/>
  <c r="AC147" i="61" s="1"/>
  <c r="T147" i="61"/>
  <c r="X171" i="61"/>
  <c r="X169" i="61"/>
  <c r="X167" i="61"/>
  <c r="X165" i="61"/>
  <c r="X163" i="61"/>
  <c r="X161" i="61"/>
  <c r="X159" i="61"/>
  <c r="X157" i="61"/>
  <c r="X155" i="61"/>
  <c r="X153" i="61"/>
  <c r="X151" i="61"/>
  <c r="X149" i="61"/>
  <c r="X147" i="61"/>
  <c r="P171" i="61"/>
  <c r="P169" i="61"/>
  <c r="P167" i="61"/>
  <c r="P165" i="61"/>
  <c r="P163" i="61"/>
  <c r="P161" i="61"/>
  <c r="P159" i="61"/>
  <c r="P157" i="61"/>
  <c r="P155" i="61"/>
  <c r="P153" i="61"/>
  <c r="P151" i="61"/>
  <c r="P149" i="61"/>
  <c r="P147" i="61"/>
  <c r="H149" i="61"/>
  <c r="H151" i="61"/>
  <c r="H153" i="61"/>
  <c r="H153" i="85" s="1"/>
  <c r="H155" i="61"/>
  <c r="H155" i="85" s="1"/>
  <c r="H157" i="61"/>
  <c r="H159" i="61"/>
  <c r="H161" i="61"/>
  <c r="H161" i="85" s="1"/>
  <c r="H163" i="61"/>
  <c r="H165" i="61"/>
  <c r="H167" i="61"/>
  <c r="H169" i="61"/>
  <c r="H171" i="61"/>
  <c r="H147" i="61"/>
  <c r="X142" i="61"/>
  <c r="X140" i="61"/>
  <c r="X138" i="61"/>
  <c r="X136" i="61"/>
  <c r="X134" i="61"/>
  <c r="X132" i="61"/>
  <c r="X130" i="61"/>
  <c r="X128" i="61"/>
  <c r="X126" i="61"/>
  <c r="X124" i="61"/>
  <c r="X122" i="61"/>
  <c r="X120" i="61"/>
  <c r="X118" i="61"/>
  <c r="X116" i="61"/>
  <c r="X114" i="61"/>
  <c r="X112" i="61"/>
  <c r="X110" i="61"/>
  <c r="X108" i="61"/>
  <c r="X106" i="61"/>
  <c r="X104" i="61"/>
  <c r="X102" i="61"/>
  <c r="X100" i="61"/>
  <c r="X98" i="61"/>
  <c r="X96" i="61"/>
  <c r="X94" i="61"/>
  <c r="X92" i="61"/>
  <c r="X90" i="61"/>
  <c r="X88" i="61"/>
  <c r="X86" i="61"/>
  <c r="X84" i="61"/>
  <c r="X82" i="61"/>
  <c r="X80" i="61"/>
  <c r="X78" i="61"/>
  <c r="X76" i="61"/>
  <c r="X74" i="61"/>
  <c r="X72" i="61"/>
  <c r="P142" i="61"/>
  <c r="P140" i="61"/>
  <c r="P138" i="61"/>
  <c r="P136" i="61"/>
  <c r="P134" i="61"/>
  <c r="P132" i="61"/>
  <c r="P130" i="61"/>
  <c r="P128" i="61"/>
  <c r="P126" i="61"/>
  <c r="P124" i="61"/>
  <c r="P122" i="61"/>
  <c r="P120" i="61"/>
  <c r="P118" i="61"/>
  <c r="P116" i="61"/>
  <c r="P114" i="61"/>
  <c r="P112" i="61"/>
  <c r="P110" i="61"/>
  <c r="P108" i="61"/>
  <c r="P106" i="61"/>
  <c r="P104" i="61"/>
  <c r="P102" i="61"/>
  <c r="P100" i="61"/>
  <c r="P98" i="61"/>
  <c r="P96" i="61"/>
  <c r="P94" i="61"/>
  <c r="P92" i="61"/>
  <c r="P90" i="61"/>
  <c r="P88" i="61"/>
  <c r="P86" i="61"/>
  <c r="P84" i="61"/>
  <c r="P82" i="61"/>
  <c r="P80" i="61"/>
  <c r="P78" i="61"/>
  <c r="P76" i="61"/>
  <c r="P74" i="61"/>
  <c r="P72" i="61"/>
  <c r="H76" i="61"/>
  <c r="H78" i="61"/>
  <c r="H80" i="61"/>
  <c r="H82" i="61"/>
  <c r="H84" i="61"/>
  <c r="H84" i="85" s="1"/>
  <c r="H86" i="61"/>
  <c r="H88" i="61"/>
  <c r="H90" i="61"/>
  <c r="H90" i="85" s="1"/>
  <c r="H92" i="61"/>
  <c r="H92" i="85" s="1"/>
  <c r="H94" i="61"/>
  <c r="H94" i="85" s="1"/>
  <c r="H96" i="61"/>
  <c r="H98" i="61"/>
  <c r="H100" i="61"/>
  <c r="H102" i="61"/>
  <c r="H104" i="61"/>
  <c r="H106" i="61"/>
  <c r="H108" i="61"/>
  <c r="H110" i="61"/>
  <c r="H112" i="61"/>
  <c r="H114" i="61"/>
  <c r="H116" i="61"/>
  <c r="H118" i="61"/>
  <c r="H120" i="61"/>
  <c r="H122" i="61"/>
  <c r="H124" i="61"/>
  <c r="H124" i="85" s="1"/>
  <c r="H126" i="61"/>
  <c r="H128" i="61"/>
  <c r="H128" i="85" s="1"/>
  <c r="H130" i="61"/>
  <c r="H132" i="61"/>
  <c r="H134" i="61"/>
  <c r="H136" i="61"/>
  <c r="H138" i="61"/>
  <c r="T155" i="61"/>
  <c r="T157" i="61"/>
  <c r="T159" i="61"/>
  <c r="T161" i="61"/>
  <c r="T163" i="61"/>
  <c r="T165" i="61"/>
  <c r="T167" i="61"/>
  <c r="T169" i="61"/>
  <c r="T171" i="61"/>
  <c r="T153" i="61"/>
  <c r="T151" i="61"/>
  <c r="T149" i="61"/>
  <c r="AB142" i="61"/>
  <c r="AC142" i="61" s="1"/>
  <c r="AB140" i="61"/>
  <c r="AC140" i="61" s="1"/>
  <c r="AB138" i="61"/>
  <c r="AC138" i="61" s="1"/>
  <c r="AB136" i="61"/>
  <c r="AC136" i="61" s="1"/>
  <c r="AB134" i="61"/>
  <c r="AC134" i="61" s="1"/>
  <c r="AB132" i="61"/>
  <c r="AC132" i="61" s="1"/>
  <c r="AB130" i="61"/>
  <c r="AC130" i="61" s="1"/>
  <c r="AB128" i="61"/>
  <c r="AC128" i="61" s="1"/>
  <c r="AB126" i="61"/>
  <c r="AC126" i="61" s="1"/>
  <c r="AB124" i="61"/>
  <c r="AC124" i="61" s="1"/>
  <c r="AB122" i="61"/>
  <c r="AC122" i="61" s="1"/>
  <c r="AB120" i="61"/>
  <c r="AC120" i="61" s="1"/>
  <c r="AB118" i="61"/>
  <c r="AC118" i="61" s="1"/>
  <c r="AB116" i="61"/>
  <c r="AC116" i="61" s="1"/>
  <c r="AB114" i="61"/>
  <c r="AC114" i="61" s="1"/>
  <c r="AB112" i="61"/>
  <c r="AC112" i="61" s="1"/>
  <c r="AB110" i="61"/>
  <c r="AC110" i="61" s="1"/>
  <c r="AB108" i="61"/>
  <c r="AC108" i="61" s="1"/>
  <c r="AB106" i="61"/>
  <c r="AC106" i="61" s="1"/>
  <c r="AB104" i="61"/>
  <c r="AC104" i="61" s="1"/>
  <c r="AB102" i="61"/>
  <c r="AC102" i="61" s="1"/>
  <c r="AB100" i="61"/>
  <c r="AC100" i="61" s="1"/>
  <c r="AB98" i="61"/>
  <c r="AC98" i="61" s="1"/>
  <c r="AB96" i="61"/>
  <c r="AC96" i="61" s="1"/>
  <c r="AB94" i="61"/>
  <c r="AC94" i="61" s="1"/>
  <c r="AB92" i="61"/>
  <c r="AC92" i="61" s="1"/>
  <c r="AB90" i="61"/>
  <c r="AC90" i="61" s="1"/>
  <c r="AB88" i="61"/>
  <c r="AC88" i="61" s="1"/>
  <c r="AB86" i="61"/>
  <c r="AC86" i="61" s="1"/>
  <c r="AB84" i="61"/>
  <c r="AC84" i="61" s="1"/>
  <c r="AB82" i="61"/>
  <c r="AC82" i="61" s="1"/>
  <c r="AB80" i="61"/>
  <c r="AC80" i="61" s="1"/>
  <c r="AB78" i="61"/>
  <c r="AC78" i="61" s="1"/>
  <c r="AB76" i="61"/>
  <c r="AC76" i="61" s="1"/>
  <c r="AB74" i="61"/>
  <c r="AC74" i="61" s="1"/>
  <c r="AB72" i="61"/>
  <c r="AC72" i="61" s="1"/>
  <c r="T142" i="61"/>
  <c r="T140" i="61"/>
  <c r="T138" i="61"/>
  <c r="T136" i="61"/>
  <c r="T134" i="61"/>
  <c r="T132" i="61"/>
  <c r="T130" i="61"/>
  <c r="T128" i="61"/>
  <c r="T126" i="61"/>
  <c r="T124" i="61"/>
  <c r="T122" i="61"/>
  <c r="T120" i="61"/>
  <c r="T118" i="61"/>
  <c r="T116" i="61"/>
  <c r="T114" i="61"/>
  <c r="T112" i="61"/>
  <c r="T110" i="61"/>
  <c r="T108" i="61"/>
  <c r="T106" i="61"/>
  <c r="T104" i="61"/>
  <c r="T102" i="61"/>
  <c r="T100" i="61"/>
  <c r="T98" i="61"/>
  <c r="T96" i="61"/>
  <c r="T94" i="61"/>
  <c r="T92" i="61"/>
  <c r="T90" i="61"/>
  <c r="T88" i="61"/>
  <c r="T86" i="61"/>
  <c r="T84" i="61"/>
  <c r="T82" i="61"/>
  <c r="T80" i="61"/>
  <c r="T78" i="61"/>
  <c r="T76" i="61"/>
  <c r="T74" i="61"/>
  <c r="T72" i="61"/>
  <c r="L88" i="61"/>
  <c r="L90" i="61"/>
  <c r="L92" i="61"/>
  <c r="L94" i="61"/>
  <c r="L96" i="61"/>
  <c r="L98" i="61"/>
  <c r="L100" i="61"/>
  <c r="L102" i="61"/>
  <c r="L104" i="61"/>
  <c r="L106" i="61"/>
  <c r="L108" i="61"/>
  <c r="L110" i="61"/>
  <c r="L112" i="61"/>
  <c r="L114" i="61"/>
  <c r="L116" i="61"/>
  <c r="L118" i="61"/>
  <c r="L120" i="61"/>
  <c r="L122" i="61"/>
  <c r="L124" i="61"/>
  <c r="L126" i="61"/>
  <c r="L128" i="61"/>
  <c r="L130" i="61"/>
  <c r="L132" i="61"/>
  <c r="L134" i="61"/>
  <c r="L136" i="61"/>
  <c r="L138" i="61"/>
  <c r="L140" i="61"/>
  <c r="L142" i="61"/>
  <c r="L86" i="61"/>
  <c r="L84" i="61"/>
  <c r="L82" i="61"/>
  <c r="L80" i="61"/>
  <c r="L78" i="61"/>
  <c r="L76" i="61"/>
  <c r="L74" i="61"/>
  <c r="L72" i="61"/>
  <c r="H74" i="61"/>
  <c r="H72" i="61"/>
  <c r="H72" i="85" s="1"/>
  <c r="AB63" i="61"/>
  <c r="AC63" i="61" s="1"/>
  <c r="AB61" i="61"/>
  <c r="AC61" i="61" s="1"/>
  <c r="AB59" i="61"/>
  <c r="AC59" i="61" s="1"/>
  <c r="AB57" i="61"/>
  <c r="AC57" i="61" s="1"/>
  <c r="AB55" i="61"/>
  <c r="AC55" i="61" s="1"/>
  <c r="AB53" i="61"/>
  <c r="AC53" i="61" s="1"/>
  <c r="X67" i="61"/>
  <c r="X65" i="61"/>
  <c r="X63" i="61"/>
  <c r="X61" i="61"/>
  <c r="X59" i="61"/>
  <c r="X57" i="61"/>
  <c r="X55" i="61"/>
  <c r="X53" i="61"/>
  <c r="P67" i="61"/>
  <c r="P65" i="61"/>
  <c r="P63" i="61"/>
  <c r="P61" i="61"/>
  <c r="P59" i="61"/>
  <c r="P57" i="61"/>
  <c r="P55" i="61"/>
  <c r="P53" i="61"/>
  <c r="H57" i="61"/>
  <c r="H57" i="85" s="1"/>
  <c r="H59" i="61"/>
  <c r="H59" i="85" s="1"/>
  <c r="H61" i="61"/>
  <c r="H61" i="85" s="1"/>
  <c r="H63" i="61"/>
  <c r="H63" i="85" s="1"/>
  <c r="H65" i="61"/>
  <c r="H65" i="85" s="1"/>
  <c r="H67" i="61"/>
  <c r="L57" i="61"/>
  <c r="L59" i="61"/>
  <c r="L61" i="61"/>
  <c r="L63" i="61"/>
  <c r="L65" i="61"/>
  <c r="L55" i="61"/>
  <c r="L53" i="61"/>
  <c r="H55" i="61"/>
  <c r="H53" i="61"/>
  <c r="H53" i="85" s="1"/>
  <c r="X15" i="61"/>
  <c r="X13" i="61"/>
  <c r="X11" i="61"/>
  <c r="X9" i="61"/>
  <c r="P15" i="61"/>
  <c r="P13" i="61"/>
  <c r="P11" i="61"/>
  <c r="P9" i="61"/>
  <c r="AB15" i="61"/>
  <c r="AC15" i="61" s="1"/>
  <c r="AB13" i="61"/>
  <c r="AC13" i="61" s="1"/>
  <c r="AB11" i="61"/>
  <c r="AC11" i="61" s="1"/>
  <c r="AB9" i="61"/>
  <c r="AC9" i="61" s="1"/>
  <c r="T15" i="61"/>
  <c r="T13" i="61"/>
  <c r="T11" i="61"/>
  <c r="T9" i="61"/>
  <c r="L11" i="61"/>
  <c r="L13" i="61"/>
  <c r="L15" i="61"/>
  <c r="H11" i="61"/>
  <c r="H13" i="61"/>
  <c r="H15" i="61"/>
  <c r="L9" i="61"/>
  <c r="H9" i="61"/>
  <c r="H9" i="85" s="1"/>
  <c r="G7" i="85" s="1"/>
  <c r="X48" i="61"/>
  <c r="X46" i="61"/>
  <c r="X44" i="61"/>
  <c r="X42" i="61"/>
  <c r="X40" i="61"/>
  <c r="X38" i="61"/>
  <c r="X36" i="61"/>
  <c r="X34" i="61"/>
  <c r="X32" i="61"/>
  <c r="X30" i="61"/>
  <c r="X28" i="61"/>
  <c r="X26" i="61"/>
  <c r="X24" i="61"/>
  <c r="X22" i="61"/>
  <c r="P48" i="61"/>
  <c r="P46" i="61"/>
  <c r="P44" i="61"/>
  <c r="P42" i="61"/>
  <c r="P40" i="61"/>
  <c r="P38" i="61"/>
  <c r="P36" i="61"/>
  <c r="P34" i="61"/>
  <c r="P32" i="61"/>
  <c r="P30" i="61"/>
  <c r="P28" i="61"/>
  <c r="P26" i="61"/>
  <c r="P24" i="61"/>
  <c r="P22" i="61"/>
  <c r="AB44" i="61"/>
  <c r="AC44" i="61" s="1"/>
  <c r="AB42" i="61"/>
  <c r="AC42" i="61" s="1"/>
  <c r="AB40" i="61"/>
  <c r="AC40" i="61" s="1"/>
  <c r="AB38" i="61"/>
  <c r="AC38" i="61" s="1"/>
  <c r="AB36" i="61"/>
  <c r="AC36" i="61" s="1"/>
  <c r="AB34" i="61"/>
  <c r="AC34" i="61" s="1"/>
  <c r="AB32" i="61"/>
  <c r="AC32" i="61" s="1"/>
  <c r="AB30" i="61"/>
  <c r="AC30" i="61" s="1"/>
  <c r="AB28" i="61"/>
  <c r="AC28" i="61" s="1"/>
  <c r="AB26" i="61"/>
  <c r="AC26" i="61" s="1"/>
  <c r="AB24" i="61"/>
  <c r="AC24" i="61" s="1"/>
  <c r="AB22" i="61"/>
  <c r="AC22" i="61" s="1"/>
  <c r="T48" i="61"/>
  <c r="T46" i="61"/>
  <c r="T44" i="61"/>
  <c r="T42" i="61"/>
  <c r="T40" i="61"/>
  <c r="T38" i="61"/>
  <c r="T36" i="61"/>
  <c r="T34" i="61"/>
  <c r="T32" i="61"/>
  <c r="T30" i="61"/>
  <c r="T28" i="61"/>
  <c r="T26" i="61"/>
  <c r="T24" i="61"/>
  <c r="T22" i="61"/>
  <c r="L24" i="61"/>
  <c r="L26" i="61"/>
  <c r="L28" i="61"/>
  <c r="L30" i="61"/>
  <c r="L32" i="61"/>
  <c r="L34" i="61"/>
  <c r="L36" i="61"/>
  <c r="L38" i="61"/>
  <c r="L40" i="61"/>
  <c r="L42" i="61"/>
  <c r="L44" i="61"/>
  <c r="L46" i="61"/>
  <c r="L48" i="61"/>
  <c r="L22" i="61"/>
  <c r="H24" i="61"/>
  <c r="H26" i="61"/>
  <c r="H28" i="61"/>
  <c r="H30" i="61"/>
  <c r="H30" i="85" s="1"/>
  <c r="H32" i="61"/>
  <c r="H32" i="85" s="1"/>
  <c r="H34" i="61"/>
  <c r="H34" i="85" s="1"/>
  <c r="H36" i="61"/>
  <c r="H38" i="61"/>
  <c r="H40" i="61"/>
  <c r="H42" i="61"/>
  <c r="H44" i="61"/>
  <c r="H46" i="61"/>
  <c r="H48" i="61"/>
  <c r="H22" i="61"/>
  <c r="W445" i="61"/>
  <c r="S445" i="61"/>
  <c r="O445" i="61"/>
  <c r="W438" i="61"/>
  <c r="S438" i="61"/>
  <c r="O438" i="61"/>
  <c r="G438" i="61"/>
  <c r="W431" i="61"/>
  <c r="O431" i="61"/>
  <c r="G431" i="61"/>
  <c r="O424" i="61"/>
  <c r="O252" i="61"/>
  <c r="S252" i="61"/>
  <c r="S51" i="61"/>
  <c r="X154" i="31"/>
  <c r="X152" i="31"/>
  <c r="X148" i="31"/>
  <c r="X146" i="31"/>
  <c r="X142" i="31"/>
  <c r="X138" i="31"/>
  <c r="X136" i="31"/>
  <c r="X132" i="31"/>
  <c r="X130" i="31"/>
  <c r="X128" i="31"/>
  <c r="X126" i="31"/>
  <c r="X122" i="31"/>
  <c r="X120" i="31"/>
  <c r="X118" i="31"/>
  <c r="X116" i="31"/>
  <c r="X114" i="31"/>
  <c r="X112" i="31"/>
  <c r="X110" i="31"/>
  <c r="X108" i="31"/>
  <c r="X106" i="31"/>
  <c r="X104" i="31"/>
  <c r="X102" i="31"/>
  <c r="X100" i="31"/>
  <c r="X98" i="31"/>
  <c r="X96" i="31"/>
  <c r="X94" i="31"/>
  <c r="X92" i="31"/>
  <c r="X90" i="31"/>
  <c r="X88" i="31"/>
  <c r="X86" i="31"/>
  <c r="X84" i="31"/>
  <c r="X82" i="31"/>
  <c r="X78" i="31"/>
  <c r="X76" i="31"/>
  <c r="X74" i="31"/>
  <c r="X72" i="31"/>
  <c r="X70" i="31"/>
  <c r="X66" i="31"/>
  <c r="X62" i="31"/>
  <c r="X60" i="31"/>
  <c r="X58" i="31"/>
  <c r="X56" i="31"/>
  <c r="X54" i="31"/>
  <c r="X52" i="31"/>
  <c r="X50" i="31"/>
  <c r="X46" i="31"/>
  <c r="X44" i="31"/>
  <c r="X42" i="31"/>
  <c r="X40" i="31"/>
  <c r="X38" i="31"/>
  <c r="X34" i="31"/>
  <c r="X30" i="31"/>
  <c r="X26" i="31"/>
  <c r="X24" i="31"/>
  <c r="X22" i="31"/>
  <c r="X20" i="31"/>
  <c r="X18" i="31"/>
  <c r="X16" i="31"/>
  <c r="X14" i="31"/>
  <c r="X12" i="31"/>
  <c r="X10" i="31"/>
  <c r="H154" i="31"/>
  <c r="H152" i="31"/>
  <c r="H148" i="31"/>
  <c r="H146" i="31"/>
  <c r="H142" i="31"/>
  <c r="H138" i="31"/>
  <c r="H136" i="31"/>
  <c r="H132" i="31"/>
  <c r="H130" i="31"/>
  <c r="H128" i="31"/>
  <c r="H126" i="31"/>
  <c r="H122" i="31"/>
  <c r="H120" i="31"/>
  <c r="H118" i="31"/>
  <c r="H116" i="31"/>
  <c r="H114" i="31"/>
  <c r="H112" i="31"/>
  <c r="H110" i="31"/>
  <c r="H108" i="31"/>
  <c r="H106" i="31"/>
  <c r="H104" i="31"/>
  <c r="H102" i="31"/>
  <c r="H100" i="31"/>
  <c r="H98" i="31"/>
  <c r="H96" i="31"/>
  <c r="H94" i="31"/>
  <c r="H92" i="31"/>
  <c r="H90" i="31"/>
  <c r="H88" i="31"/>
  <c r="H86" i="31"/>
  <c r="H84" i="31"/>
  <c r="H82" i="31"/>
  <c r="H78" i="31"/>
  <c r="H76" i="31"/>
  <c r="H74" i="31"/>
  <c r="H72" i="31"/>
  <c r="H70" i="31"/>
  <c r="H66" i="31"/>
  <c r="H62" i="31"/>
  <c r="H60" i="31"/>
  <c r="H58" i="31"/>
  <c r="H56" i="31"/>
  <c r="H54" i="31"/>
  <c r="H52" i="31"/>
  <c r="H50" i="31"/>
  <c r="H44" i="31"/>
  <c r="H44" i="83" s="1"/>
  <c r="H42" i="31"/>
  <c r="H40" i="31"/>
  <c r="H40" i="83" s="1"/>
  <c r="H38" i="31"/>
  <c r="H38" i="83" s="1"/>
  <c r="H34" i="31"/>
  <c r="H30" i="31"/>
  <c r="H26" i="31"/>
  <c r="H24" i="31"/>
  <c r="H22" i="31"/>
  <c r="H20" i="31"/>
  <c r="H20" i="83" s="1"/>
  <c r="H16" i="31"/>
  <c r="H12" i="31"/>
  <c r="H10" i="31"/>
  <c r="H10" i="83" s="1"/>
  <c r="P154" i="31"/>
  <c r="P152" i="31"/>
  <c r="P142" i="31"/>
  <c r="P138" i="31"/>
  <c r="P136" i="31"/>
  <c r="P128" i="31"/>
  <c r="P130" i="31"/>
  <c r="P132" i="31"/>
  <c r="P126" i="31"/>
  <c r="P92" i="31"/>
  <c r="P94" i="31"/>
  <c r="P96" i="31"/>
  <c r="P98" i="31"/>
  <c r="P100" i="31"/>
  <c r="P102" i="31"/>
  <c r="P104" i="31"/>
  <c r="P106" i="31"/>
  <c r="P108" i="31"/>
  <c r="P110" i="31"/>
  <c r="P112" i="31"/>
  <c r="P114" i="31"/>
  <c r="P116" i="31"/>
  <c r="P118" i="31"/>
  <c r="P120" i="31"/>
  <c r="P122" i="31"/>
  <c r="P90" i="31"/>
  <c r="P88" i="31"/>
  <c r="P86" i="31"/>
  <c r="P84" i="31"/>
  <c r="P82" i="31"/>
  <c r="P72" i="31"/>
  <c r="P74" i="31"/>
  <c r="P76" i="31"/>
  <c r="P78" i="31"/>
  <c r="P70" i="31"/>
  <c r="P66" i="31"/>
  <c r="P40" i="31"/>
  <c r="P42" i="31"/>
  <c r="P44" i="31"/>
  <c r="P46" i="31"/>
  <c r="P50" i="31"/>
  <c r="P52" i="31"/>
  <c r="P54" i="31"/>
  <c r="P56" i="31"/>
  <c r="P58" i="31"/>
  <c r="P60" i="31"/>
  <c r="P62" i="31"/>
  <c r="P38" i="31"/>
  <c r="P34" i="31"/>
  <c r="P30" i="31"/>
  <c r="P26" i="31"/>
  <c r="P24" i="31"/>
  <c r="P22" i="31"/>
  <c r="P20" i="31"/>
  <c r="P18" i="31"/>
  <c r="P16" i="31"/>
  <c r="P14" i="31"/>
  <c r="P12" i="31"/>
  <c r="P10" i="31"/>
  <c r="L154" i="31"/>
  <c r="L152" i="31"/>
  <c r="L148" i="31"/>
  <c r="L146" i="31"/>
  <c r="L142" i="31"/>
  <c r="L138" i="31"/>
  <c r="L136" i="31"/>
  <c r="L132" i="31"/>
  <c r="L130" i="31"/>
  <c r="L128" i="31"/>
  <c r="L126" i="31"/>
  <c r="L122" i="31"/>
  <c r="L120" i="31"/>
  <c r="L118" i="31"/>
  <c r="L116" i="31"/>
  <c r="L114" i="31"/>
  <c r="L112" i="31"/>
  <c r="L110" i="31"/>
  <c r="L108" i="31"/>
  <c r="L106" i="31"/>
  <c r="L104" i="31"/>
  <c r="L102" i="31"/>
  <c r="L100" i="31"/>
  <c r="L98" i="31"/>
  <c r="L96" i="31"/>
  <c r="L94" i="31"/>
  <c r="L92" i="31"/>
  <c r="L90" i="31"/>
  <c r="L88" i="31"/>
  <c r="L86" i="31"/>
  <c r="L84" i="31"/>
  <c r="L82" i="31"/>
  <c r="L78" i="31"/>
  <c r="L76" i="31"/>
  <c r="L74" i="31"/>
  <c r="L72" i="31"/>
  <c r="L70" i="31"/>
  <c r="L66" i="31"/>
  <c r="L62" i="31"/>
  <c r="L60" i="31"/>
  <c r="L58" i="31"/>
  <c r="L56" i="31"/>
  <c r="L54" i="31"/>
  <c r="L52" i="31"/>
  <c r="L50" i="31"/>
  <c r="L46" i="31"/>
  <c r="L44" i="31"/>
  <c r="L42" i="31"/>
  <c r="L40" i="31"/>
  <c r="L38" i="31"/>
  <c r="L34" i="31"/>
  <c r="L30" i="31"/>
  <c r="L26" i="31"/>
  <c r="L24" i="31"/>
  <c r="L22" i="31"/>
  <c r="L20" i="31"/>
  <c r="L18" i="31"/>
  <c r="L16" i="31"/>
  <c r="L14" i="31"/>
  <c r="L12" i="31"/>
  <c r="L10" i="31"/>
  <c r="T154" i="31"/>
  <c r="T152" i="31"/>
  <c r="T148" i="31"/>
  <c r="T146" i="31"/>
  <c r="T142" i="31"/>
  <c r="T138" i="31"/>
  <c r="T136" i="31"/>
  <c r="T132" i="31"/>
  <c r="T130" i="31"/>
  <c r="T128" i="31"/>
  <c r="T126" i="31"/>
  <c r="T122" i="31"/>
  <c r="T120" i="31"/>
  <c r="T118" i="31"/>
  <c r="T116" i="31"/>
  <c r="T114" i="31"/>
  <c r="T112" i="31"/>
  <c r="T110" i="31"/>
  <c r="T108" i="31"/>
  <c r="T106" i="31"/>
  <c r="T104" i="31"/>
  <c r="T102" i="31"/>
  <c r="T100" i="31"/>
  <c r="T98" i="31"/>
  <c r="T96" i="31"/>
  <c r="T94" i="31"/>
  <c r="T92" i="31"/>
  <c r="T90" i="31"/>
  <c r="T88" i="31"/>
  <c r="T86" i="31"/>
  <c r="T84" i="31"/>
  <c r="T82" i="31"/>
  <c r="T78" i="31"/>
  <c r="T76" i="31"/>
  <c r="T74" i="31"/>
  <c r="T72" i="31"/>
  <c r="T70" i="31"/>
  <c r="T66" i="31"/>
  <c r="T62" i="31"/>
  <c r="T60" i="31"/>
  <c r="T58" i="31"/>
  <c r="T56" i="31"/>
  <c r="T54" i="31"/>
  <c r="T52" i="31"/>
  <c r="T50" i="31"/>
  <c r="T46" i="31"/>
  <c r="T44" i="31"/>
  <c r="T42" i="31"/>
  <c r="T40" i="31"/>
  <c r="T38" i="31"/>
  <c r="T34" i="31"/>
  <c r="T30" i="31"/>
  <c r="T26" i="31"/>
  <c r="T24" i="31"/>
  <c r="T22" i="31"/>
  <c r="T20" i="31"/>
  <c r="T18" i="31"/>
  <c r="T16" i="31"/>
  <c r="T14" i="31"/>
  <c r="T12" i="31"/>
  <c r="T10" i="31"/>
  <c r="AB154" i="31"/>
  <c r="AB152" i="31"/>
  <c r="AB138" i="31"/>
  <c r="AB136" i="31"/>
  <c r="AB142" i="31"/>
  <c r="AB72" i="31"/>
  <c r="AB74" i="31"/>
  <c r="AB76" i="31"/>
  <c r="AB78" i="31"/>
  <c r="AB70" i="31"/>
  <c r="AB66" i="31"/>
  <c r="AB52" i="31"/>
  <c r="AB54" i="31"/>
  <c r="AB56" i="31"/>
  <c r="AB58" i="31"/>
  <c r="AB60" i="31"/>
  <c r="AB62" i="31"/>
  <c r="AB40" i="31"/>
  <c r="AB42" i="31"/>
  <c r="AB44" i="31"/>
  <c r="AB46" i="31"/>
  <c r="AB50" i="31"/>
  <c r="AB38" i="31"/>
  <c r="AB30" i="31"/>
  <c r="AB34" i="31"/>
  <c r="AB10" i="31"/>
  <c r="AB12" i="31"/>
  <c r="AB14" i="31"/>
  <c r="AB16" i="31"/>
  <c r="AB18" i="31"/>
  <c r="AB20" i="31"/>
  <c r="AB22" i="31"/>
  <c r="G145" i="85" l="1"/>
  <c r="G51" i="85"/>
  <c r="G70" i="85"/>
  <c r="G260" i="61"/>
  <c r="H262" i="85"/>
  <c r="G265" i="85"/>
  <c r="E12" i="94"/>
  <c r="E18" i="94"/>
  <c r="E20" i="94"/>
  <c r="E16" i="94"/>
  <c r="B9" i="98"/>
  <c r="H38" i="65"/>
  <c r="H38" i="92" s="1"/>
  <c r="G20" i="85"/>
  <c r="G127" i="24"/>
  <c r="S59" i="24"/>
  <c r="K107" i="24"/>
  <c r="W134" i="24"/>
  <c r="S220" i="24"/>
  <c r="K233" i="24"/>
  <c r="S424" i="61"/>
  <c r="O458" i="61"/>
  <c r="G458" i="61"/>
  <c r="L521" i="11"/>
  <c r="H521" i="11"/>
  <c r="H521" i="69" s="1"/>
  <c r="G476" i="61"/>
  <c r="W476" i="61"/>
  <c r="X477" i="61" s="1"/>
  <c r="K438" i="61"/>
  <c r="K386" i="24"/>
  <c r="G401" i="24"/>
  <c r="W401" i="24"/>
  <c r="S401" i="24"/>
  <c r="O436" i="24"/>
  <c r="W481" i="24"/>
  <c r="O521" i="24"/>
  <c r="W83" i="24"/>
  <c r="G83" i="24"/>
  <c r="S107" i="24"/>
  <c r="K134" i="24"/>
  <c r="W220" i="24"/>
  <c r="G233" i="24"/>
  <c r="G333" i="24"/>
  <c r="G371" i="24"/>
  <c r="G386" i="24"/>
  <c r="O401" i="24"/>
  <c r="K401" i="24"/>
  <c r="G419" i="24"/>
  <c r="W419" i="24"/>
  <c r="S419" i="24"/>
  <c r="K460" i="24"/>
  <c r="S512" i="24"/>
  <c r="G426" i="24"/>
  <c r="S426" i="24"/>
  <c r="W512" i="24"/>
  <c r="O107" i="24"/>
  <c r="S134" i="24"/>
  <c r="O340" i="24"/>
  <c r="K431" i="61"/>
  <c r="O336" i="61"/>
  <c r="W424" i="61"/>
  <c r="K424" i="61"/>
  <c r="K72" i="24"/>
  <c r="S72" i="24"/>
  <c r="W72" i="24"/>
  <c r="O72" i="24"/>
  <c r="G72" i="24"/>
  <c r="G96" i="24"/>
  <c r="O96" i="24"/>
  <c r="W96" i="24"/>
  <c r="S96" i="24"/>
  <c r="W116" i="24"/>
  <c r="O116" i="24"/>
  <c r="S127" i="24"/>
  <c r="P848" i="24"/>
  <c r="G11" i="63" s="1"/>
  <c r="O134" i="24"/>
  <c r="W350" i="24"/>
  <c r="O350" i="24"/>
  <c r="O371" i="24"/>
  <c r="K371" i="24"/>
  <c r="W436" i="24"/>
  <c r="K481" i="24"/>
  <c r="O481" i="24"/>
  <c r="W459" i="24"/>
  <c r="S494" i="24"/>
  <c r="K143" i="24"/>
  <c r="S174" i="24"/>
  <c r="K220" i="24"/>
  <c r="O233" i="24"/>
  <c r="W244" i="24"/>
  <c r="G244" i="24"/>
  <c r="S244" i="24"/>
  <c r="G286" i="24"/>
  <c r="O333" i="24"/>
  <c r="S333" i="24"/>
  <c r="S371" i="24"/>
  <c r="K459" i="24"/>
  <c r="O59" i="24"/>
  <c r="K59" i="24"/>
  <c r="K83" i="24"/>
  <c r="S83" i="24"/>
  <c r="O83" i="24"/>
  <c r="K96" i="24"/>
  <c r="S116" i="24"/>
  <c r="O174" i="24"/>
  <c r="O220" i="24"/>
  <c r="W233" i="24"/>
  <c r="K244" i="24"/>
  <c r="K512" i="24"/>
  <c r="G134" i="24"/>
  <c r="K337" i="61"/>
  <c r="S476" i="61"/>
  <c r="T477" i="61" s="1"/>
  <c r="X159" i="31"/>
  <c r="X158" i="31" s="1"/>
  <c r="H159" i="31"/>
  <c r="H159" i="83" s="1"/>
  <c r="AB159" i="31"/>
  <c r="J9" i="63" s="1"/>
  <c r="G481" i="24"/>
  <c r="S459" i="24"/>
  <c r="W521" i="24"/>
  <c r="W127" i="24"/>
  <c r="G116" i="24"/>
  <c r="G143" i="24"/>
  <c r="K174" i="24"/>
  <c r="S255" i="24"/>
  <c r="W255" i="24"/>
  <c r="G436" i="24"/>
  <c r="S481" i="24"/>
  <c r="S436" i="24"/>
  <c r="H848" i="24"/>
  <c r="H848" i="88" s="1"/>
  <c r="K116" i="24"/>
  <c r="W143" i="24"/>
  <c r="W174" i="24"/>
  <c r="O255" i="24"/>
  <c r="S386" i="24"/>
  <c r="W426" i="24"/>
  <c r="O127" i="24"/>
  <c r="G174" i="24"/>
  <c r="S233" i="24"/>
  <c r="O244" i="24"/>
  <c r="S286" i="24"/>
  <c r="W333" i="24"/>
  <c r="K350" i="24"/>
  <c r="S350" i="24"/>
  <c r="W371" i="24"/>
  <c r="K436" i="24"/>
  <c r="O460" i="24"/>
  <c r="K521" i="24"/>
  <c r="G521" i="24"/>
  <c r="G59" i="24"/>
  <c r="W107" i="24"/>
  <c r="K127" i="24"/>
  <c r="S143" i="24"/>
  <c r="O286" i="24"/>
  <c r="K286" i="24"/>
  <c r="S521" i="24"/>
  <c r="L848" i="24"/>
  <c r="F11" i="63" s="1"/>
  <c r="O143" i="24"/>
  <c r="K255" i="24"/>
  <c r="G255" i="24"/>
  <c r="K426" i="24"/>
  <c r="S7" i="61"/>
  <c r="O7" i="61"/>
  <c r="AB158" i="31"/>
  <c r="P159" i="31"/>
  <c r="P158" i="31" s="1"/>
  <c r="T159" i="31"/>
  <c r="T158" i="31" s="1"/>
  <c r="K243" i="61"/>
  <c r="W336" i="61"/>
  <c r="K445" i="61"/>
  <c r="K458" i="61"/>
  <c r="W458" i="61"/>
  <c r="S458" i="61"/>
  <c r="K476" i="61"/>
  <c r="O476" i="61"/>
  <c r="P477" i="61" s="1"/>
  <c r="W494" i="24"/>
  <c r="O459" i="24"/>
  <c r="L159" i="31"/>
  <c r="L158" i="31" s="1"/>
  <c r="G459" i="24"/>
  <c r="X848" i="24"/>
  <c r="W460" i="24"/>
  <c r="O494" i="24"/>
  <c r="K494" i="24"/>
  <c r="G494" i="24"/>
  <c r="G350" i="24"/>
  <c r="W286" i="24"/>
  <c r="K12" i="24"/>
  <c r="W12" i="24"/>
  <c r="O12" i="24"/>
  <c r="S12" i="24"/>
  <c r="T848" i="24"/>
  <c r="H11" i="63" s="1"/>
  <c r="G12" i="24"/>
  <c r="G445" i="61"/>
  <c r="K336" i="61"/>
  <c r="W243" i="61"/>
  <c r="S336" i="61"/>
  <c r="G356" i="61"/>
  <c r="W176" i="61"/>
  <c r="S195" i="61"/>
  <c r="W234" i="61"/>
  <c r="G424" i="61"/>
  <c r="W395" i="61"/>
  <c r="G395" i="61"/>
  <c r="O286" i="61"/>
  <c r="S356" i="61"/>
  <c r="W7" i="61"/>
  <c r="K234" i="61"/>
  <c r="W20" i="61"/>
  <c r="O145" i="61"/>
  <c r="G252" i="61"/>
  <c r="O356" i="61"/>
  <c r="O395" i="61"/>
  <c r="K145" i="61"/>
  <c r="G195" i="61"/>
  <c r="W286" i="61"/>
  <c r="O331" i="61"/>
  <c r="W356" i="61"/>
  <c r="W337" i="61"/>
  <c r="S331" i="61"/>
  <c r="G336" i="61"/>
  <c r="K356" i="61"/>
  <c r="K395" i="61"/>
  <c r="S395" i="61"/>
  <c r="W331" i="61"/>
  <c r="K176" i="61"/>
  <c r="S176" i="61"/>
  <c r="K195" i="61"/>
  <c r="O195" i="61"/>
  <c r="W195" i="61"/>
  <c r="G265" i="61"/>
  <c r="K265" i="61"/>
  <c r="G286" i="61"/>
  <c r="K331" i="61"/>
  <c r="S265" i="61"/>
  <c r="W265" i="61"/>
  <c r="O337" i="61"/>
  <c r="O176" i="61"/>
  <c r="O265" i="61"/>
  <c r="S286" i="61"/>
  <c r="S337" i="61"/>
  <c r="G20" i="61"/>
  <c r="O20" i="61"/>
  <c r="G51" i="61"/>
  <c r="S243" i="61"/>
  <c r="K286" i="61"/>
  <c r="S20" i="61"/>
  <c r="G145" i="61"/>
  <c r="W145" i="61"/>
  <c r="G176" i="61"/>
  <c r="G337" i="61"/>
  <c r="G331" i="61"/>
  <c r="O260" i="61"/>
  <c r="K260" i="61"/>
  <c r="O234" i="61"/>
  <c r="O243" i="61"/>
  <c r="S234" i="61"/>
  <c r="G234" i="61"/>
  <c r="S145" i="61"/>
  <c r="W70" i="61"/>
  <c r="O70" i="61"/>
  <c r="S70" i="61"/>
  <c r="W51" i="61"/>
  <c r="O51" i="61"/>
  <c r="K70" i="61"/>
  <c r="G70" i="61"/>
  <c r="K51" i="61"/>
  <c r="K7" i="61"/>
  <c r="G7" i="61"/>
  <c r="K20" i="61"/>
  <c r="X500" i="30"/>
  <c r="X502" i="30"/>
  <c r="X504" i="30"/>
  <c r="X498" i="30"/>
  <c r="X330" i="30"/>
  <c r="X332" i="30"/>
  <c r="X334" i="30"/>
  <c r="X336" i="30"/>
  <c r="X338" i="30"/>
  <c r="X340" i="30"/>
  <c r="X342" i="30"/>
  <c r="X344" i="30"/>
  <c r="X346" i="30"/>
  <c r="X348" i="30"/>
  <c r="X350" i="30"/>
  <c r="X352" i="30"/>
  <c r="X354" i="30"/>
  <c r="X356" i="30"/>
  <c r="X358" i="30"/>
  <c r="X360" i="30"/>
  <c r="X362" i="30"/>
  <c r="X366" i="30"/>
  <c r="X368" i="30"/>
  <c r="X370" i="30"/>
  <c r="X372" i="30"/>
  <c r="X374" i="30"/>
  <c r="X376" i="30"/>
  <c r="X378" i="30"/>
  <c r="X380" i="30"/>
  <c r="X382" i="30"/>
  <c r="X384" i="30"/>
  <c r="X386" i="30"/>
  <c r="X388" i="30"/>
  <c r="X390" i="30"/>
  <c r="X392" i="30"/>
  <c r="X394" i="30"/>
  <c r="X396" i="30"/>
  <c r="X398" i="30"/>
  <c r="X400" i="30"/>
  <c r="X404" i="30"/>
  <c r="X406" i="30"/>
  <c r="X408" i="30"/>
  <c r="X410" i="30"/>
  <c r="X412" i="30"/>
  <c r="X414" i="30"/>
  <c r="X416" i="30"/>
  <c r="X418" i="30"/>
  <c r="X420" i="30"/>
  <c r="X422" i="30"/>
  <c r="X424" i="30"/>
  <c r="X426" i="30"/>
  <c r="X428" i="30"/>
  <c r="X430" i="30"/>
  <c r="X432" i="30"/>
  <c r="X434" i="30"/>
  <c r="X436" i="30"/>
  <c r="X440" i="30"/>
  <c r="X442" i="30"/>
  <c r="X444" i="30"/>
  <c r="X446" i="30"/>
  <c r="X448" i="30"/>
  <c r="X450" i="30"/>
  <c r="X454" i="30"/>
  <c r="X456" i="30"/>
  <c r="X458" i="30"/>
  <c r="X460" i="30"/>
  <c r="X462" i="30"/>
  <c r="X464" i="30"/>
  <c r="X468" i="30"/>
  <c r="X470" i="30"/>
  <c r="X472" i="30"/>
  <c r="X474" i="30"/>
  <c r="X476" i="30"/>
  <c r="X482" i="30"/>
  <c r="X484" i="30"/>
  <c r="X486" i="30"/>
  <c r="X488" i="30"/>
  <c r="X490" i="30"/>
  <c r="X492" i="30"/>
  <c r="X494" i="30"/>
  <c r="X318" i="30"/>
  <c r="X320" i="30"/>
  <c r="X316" i="30"/>
  <c r="X328" i="30"/>
  <c r="X312" i="30"/>
  <c r="X310" i="30"/>
  <c r="X308" i="30"/>
  <c r="X306" i="30"/>
  <c r="X304" i="30"/>
  <c r="X302" i="30"/>
  <c r="X300" i="30"/>
  <c r="X298" i="30"/>
  <c r="X268" i="30"/>
  <c r="X270" i="30"/>
  <c r="X272" i="30"/>
  <c r="X274" i="30"/>
  <c r="X276" i="30"/>
  <c r="X278" i="30"/>
  <c r="X280" i="30"/>
  <c r="X282" i="30"/>
  <c r="X284" i="30"/>
  <c r="X286" i="30"/>
  <c r="X288" i="30"/>
  <c r="X290" i="30"/>
  <c r="X292" i="30"/>
  <c r="X294" i="30"/>
  <c r="X266" i="30"/>
  <c r="X264" i="30"/>
  <c r="X260" i="30"/>
  <c r="X258" i="30"/>
  <c r="X228" i="30"/>
  <c r="X230" i="30"/>
  <c r="X232" i="30"/>
  <c r="X234" i="30"/>
  <c r="X236" i="30"/>
  <c r="X238" i="30"/>
  <c r="X240" i="30"/>
  <c r="X242" i="30"/>
  <c r="X244" i="30"/>
  <c r="X246" i="30"/>
  <c r="X248" i="30"/>
  <c r="X250" i="30"/>
  <c r="X252" i="30"/>
  <c r="X254" i="30"/>
  <c r="X226" i="30"/>
  <c r="X224" i="30"/>
  <c r="X222" i="30"/>
  <c r="X204" i="30"/>
  <c r="X206" i="30"/>
  <c r="X208" i="30"/>
  <c r="X210" i="30"/>
  <c r="X212" i="30"/>
  <c r="X214" i="30"/>
  <c r="X216" i="30"/>
  <c r="X218" i="30"/>
  <c r="X202" i="30"/>
  <c r="X200" i="30"/>
  <c r="X194" i="30"/>
  <c r="X180" i="30"/>
  <c r="X192" i="30"/>
  <c r="X190" i="30"/>
  <c r="X188" i="30"/>
  <c r="X186" i="30"/>
  <c r="X184" i="30"/>
  <c r="X178" i="30"/>
  <c r="X176" i="30"/>
  <c r="X174" i="30"/>
  <c r="X172" i="30"/>
  <c r="X170" i="30"/>
  <c r="X136" i="30"/>
  <c r="X138" i="30"/>
  <c r="X140" i="30"/>
  <c r="X142" i="30"/>
  <c r="X144" i="30"/>
  <c r="X146" i="30"/>
  <c r="X148" i="30"/>
  <c r="X150" i="30"/>
  <c r="X152" i="30"/>
  <c r="X154" i="30"/>
  <c r="X156" i="30"/>
  <c r="X158" i="30"/>
  <c r="X160" i="30"/>
  <c r="X162" i="30"/>
  <c r="X164" i="30"/>
  <c r="X134" i="30"/>
  <c r="X90" i="30"/>
  <c r="X92" i="30"/>
  <c r="X94" i="30"/>
  <c r="X96" i="30"/>
  <c r="X98" i="30"/>
  <c r="X100" i="30"/>
  <c r="X102" i="30"/>
  <c r="X104" i="30"/>
  <c r="X106" i="30"/>
  <c r="X108" i="30"/>
  <c r="X110" i="30"/>
  <c r="X112" i="30"/>
  <c r="X114" i="30"/>
  <c r="X116" i="30"/>
  <c r="X118" i="30"/>
  <c r="X120" i="30"/>
  <c r="X122" i="30"/>
  <c r="X124" i="30"/>
  <c r="X126" i="30"/>
  <c r="X128" i="30"/>
  <c r="X88" i="30"/>
  <c r="X64" i="30"/>
  <c r="X66" i="30"/>
  <c r="X68" i="30"/>
  <c r="X70" i="30"/>
  <c r="X72" i="30"/>
  <c r="X74" i="30"/>
  <c r="X76" i="30"/>
  <c r="X78" i="30"/>
  <c r="X80" i="30"/>
  <c r="X82" i="30"/>
  <c r="X84" i="30"/>
  <c r="X62" i="30"/>
  <c r="X38" i="30"/>
  <c r="X40" i="30"/>
  <c r="X42" i="30"/>
  <c r="X44" i="30"/>
  <c r="X46" i="30"/>
  <c r="X48" i="30"/>
  <c r="X50" i="30"/>
  <c r="X52" i="30"/>
  <c r="X54" i="30"/>
  <c r="X56" i="30"/>
  <c r="X58" i="30"/>
  <c r="X36" i="30"/>
  <c r="X12" i="30"/>
  <c r="X14" i="30"/>
  <c r="X16" i="30"/>
  <c r="X18" i="30"/>
  <c r="X20" i="30"/>
  <c r="X22" i="30"/>
  <c r="X24" i="30"/>
  <c r="X26" i="30"/>
  <c r="X28" i="30"/>
  <c r="X30" i="30"/>
  <c r="X32" i="30"/>
  <c r="X10" i="30"/>
  <c r="H500" i="30"/>
  <c r="H500" i="80" s="1"/>
  <c r="H502" i="30"/>
  <c r="H502" i="80" s="1"/>
  <c r="H504" i="30"/>
  <c r="H504" i="80" s="1"/>
  <c r="H498" i="30"/>
  <c r="H498" i="80" s="1"/>
  <c r="H490" i="30"/>
  <c r="H490" i="80" s="1"/>
  <c r="H492" i="30"/>
  <c r="H492" i="80" s="1"/>
  <c r="H494" i="30"/>
  <c r="H494" i="80" s="1"/>
  <c r="H488" i="30"/>
  <c r="H488" i="80" s="1"/>
  <c r="H486" i="30"/>
  <c r="H486" i="80" s="1"/>
  <c r="H484" i="30"/>
  <c r="H484" i="80" s="1"/>
  <c r="H482" i="30"/>
  <c r="H482" i="80" s="1"/>
  <c r="H472" i="30"/>
  <c r="H472" i="80" s="1"/>
  <c r="H474" i="30"/>
  <c r="H474" i="80" s="1"/>
  <c r="H476" i="30"/>
  <c r="H476" i="80" s="1"/>
  <c r="H470" i="30"/>
  <c r="H470" i="80" s="1"/>
  <c r="H468" i="30"/>
  <c r="H468" i="80" s="1"/>
  <c r="H464" i="30"/>
  <c r="H464" i="80" s="1"/>
  <c r="H462" i="30"/>
  <c r="H462" i="80" s="1"/>
  <c r="H460" i="30"/>
  <c r="H460" i="80" s="1"/>
  <c r="H458" i="30"/>
  <c r="H458" i="80" s="1"/>
  <c r="H456" i="30"/>
  <c r="H456" i="80" s="1"/>
  <c r="H454" i="30"/>
  <c r="H454" i="80" s="1"/>
  <c r="H444" i="30"/>
  <c r="H444" i="80" s="1"/>
  <c r="H446" i="30"/>
  <c r="H446" i="80" s="1"/>
  <c r="H448" i="30"/>
  <c r="H448" i="80" s="1"/>
  <c r="H450" i="30"/>
  <c r="H450" i="80" s="1"/>
  <c r="H442" i="30"/>
  <c r="H442" i="80" s="1"/>
  <c r="H440" i="30"/>
  <c r="H440" i="80" s="1"/>
  <c r="H406" i="30"/>
  <c r="H406" i="80" s="1"/>
  <c r="H408" i="30"/>
  <c r="H408" i="80" s="1"/>
  <c r="H410" i="30"/>
  <c r="H410" i="80" s="1"/>
  <c r="H412" i="30"/>
  <c r="H412" i="80" s="1"/>
  <c r="H414" i="30"/>
  <c r="H414" i="80" s="1"/>
  <c r="H416" i="30"/>
  <c r="H416" i="80" s="1"/>
  <c r="H418" i="30"/>
  <c r="H418" i="80" s="1"/>
  <c r="H420" i="30"/>
  <c r="H420" i="80" s="1"/>
  <c r="H422" i="30"/>
  <c r="H422" i="80" s="1"/>
  <c r="H424" i="30"/>
  <c r="H424" i="80" s="1"/>
  <c r="H426" i="30"/>
  <c r="H426" i="80" s="1"/>
  <c r="H428" i="30"/>
  <c r="H428" i="80" s="1"/>
  <c r="H430" i="30"/>
  <c r="H430" i="80" s="1"/>
  <c r="H432" i="30"/>
  <c r="H432" i="80" s="1"/>
  <c r="H434" i="30"/>
  <c r="H434" i="80" s="1"/>
  <c r="H436" i="30"/>
  <c r="H436" i="80" s="1"/>
  <c r="H404" i="30"/>
  <c r="H404" i="80" s="1"/>
  <c r="H368" i="30"/>
  <c r="H368" i="80" s="1"/>
  <c r="H370" i="30"/>
  <c r="H370" i="80" s="1"/>
  <c r="H372" i="30"/>
  <c r="H372" i="80" s="1"/>
  <c r="H374" i="30"/>
  <c r="H374" i="80" s="1"/>
  <c r="H376" i="30"/>
  <c r="H376" i="80" s="1"/>
  <c r="H378" i="30"/>
  <c r="H378" i="80" s="1"/>
  <c r="H380" i="30"/>
  <c r="H380" i="80" s="1"/>
  <c r="H382" i="30"/>
  <c r="H382" i="80" s="1"/>
  <c r="H384" i="30"/>
  <c r="H384" i="80" s="1"/>
  <c r="H386" i="30"/>
  <c r="H386" i="80" s="1"/>
  <c r="H388" i="30"/>
  <c r="H388" i="80" s="1"/>
  <c r="H390" i="30"/>
  <c r="H390" i="80" s="1"/>
  <c r="H392" i="30"/>
  <c r="H392" i="80" s="1"/>
  <c r="H394" i="30"/>
  <c r="H394" i="80" s="1"/>
  <c r="H396" i="30"/>
  <c r="H396" i="80" s="1"/>
  <c r="H398" i="30"/>
  <c r="H398" i="80" s="1"/>
  <c r="H400" i="30"/>
  <c r="H400" i="80" s="1"/>
  <c r="H366" i="30"/>
  <c r="H366" i="80" s="1"/>
  <c r="H330" i="30"/>
  <c r="H330" i="80" s="1"/>
  <c r="H332" i="30"/>
  <c r="H332" i="80" s="1"/>
  <c r="H334" i="30"/>
  <c r="H334" i="80" s="1"/>
  <c r="H336" i="30"/>
  <c r="H336" i="80" s="1"/>
  <c r="H338" i="30"/>
  <c r="H338" i="80" s="1"/>
  <c r="H340" i="30"/>
  <c r="H340" i="80" s="1"/>
  <c r="H342" i="30"/>
  <c r="H342" i="80" s="1"/>
  <c r="H344" i="30"/>
  <c r="H344" i="80" s="1"/>
  <c r="H346" i="30"/>
  <c r="H346" i="80" s="1"/>
  <c r="H348" i="30"/>
  <c r="H348" i="80" s="1"/>
  <c r="H350" i="30"/>
  <c r="H350" i="80" s="1"/>
  <c r="H352" i="30"/>
  <c r="H352" i="80" s="1"/>
  <c r="H354" i="30"/>
  <c r="H354" i="80" s="1"/>
  <c r="H356" i="30"/>
  <c r="H356" i="80" s="1"/>
  <c r="H358" i="30"/>
  <c r="H358" i="80" s="1"/>
  <c r="H360" i="30"/>
  <c r="H360" i="80" s="1"/>
  <c r="H362" i="30"/>
  <c r="H362" i="80" s="1"/>
  <c r="H328" i="30"/>
  <c r="H328" i="80" s="1"/>
  <c r="H318" i="30"/>
  <c r="H318" i="80" s="1"/>
  <c r="H320" i="30"/>
  <c r="H320" i="80" s="1"/>
  <c r="H316" i="30"/>
  <c r="H316" i="80" s="1"/>
  <c r="H310" i="30"/>
  <c r="H310" i="80" s="1"/>
  <c r="H312" i="30"/>
  <c r="H312" i="80" s="1"/>
  <c r="H308" i="30"/>
  <c r="H308" i="80" s="1"/>
  <c r="H306" i="30"/>
  <c r="H306" i="80" s="1"/>
  <c r="H304" i="30"/>
  <c r="H304" i="80" s="1"/>
  <c r="H302" i="30"/>
  <c r="H302" i="80" s="1"/>
  <c r="H300" i="30"/>
  <c r="H300" i="80" s="1"/>
  <c r="H298" i="30"/>
  <c r="H298" i="80" s="1"/>
  <c r="H268" i="30"/>
  <c r="H268" i="80" s="1"/>
  <c r="H270" i="30"/>
  <c r="H270" i="80" s="1"/>
  <c r="H272" i="30"/>
  <c r="H272" i="80" s="1"/>
  <c r="H274" i="30"/>
  <c r="H274" i="80" s="1"/>
  <c r="H276" i="30"/>
  <c r="H276" i="80" s="1"/>
  <c r="H278" i="30"/>
  <c r="H278" i="80" s="1"/>
  <c r="H280" i="30"/>
  <c r="H280" i="80" s="1"/>
  <c r="H282" i="30"/>
  <c r="H282" i="80" s="1"/>
  <c r="H284" i="30"/>
  <c r="H284" i="80" s="1"/>
  <c r="H286" i="30"/>
  <c r="H286" i="80" s="1"/>
  <c r="H288" i="30"/>
  <c r="H288" i="80" s="1"/>
  <c r="H290" i="30"/>
  <c r="H290" i="80" s="1"/>
  <c r="H292" i="30"/>
  <c r="H292" i="80" s="1"/>
  <c r="H294" i="30"/>
  <c r="H294" i="80" s="1"/>
  <c r="H266" i="30"/>
  <c r="H266" i="80" s="1"/>
  <c r="H264" i="30"/>
  <c r="H264" i="80" s="1"/>
  <c r="H260" i="30"/>
  <c r="H260" i="80" s="1"/>
  <c r="H258" i="30"/>
  <c r="H258" i="80" s="1"/>
  <c r="H238" i="30"/>
  <c r="H238" i="80" s="1"/>
  <c r="H240" i="30"/>
  <c r="H240" i="80" s="1"/>
  <c r="H242" i="30"/>
  <c r="H242" i="80" s="1"/>
  <c r="H244" i="30"/>
  <c r="H244" i="80" s="1"/>
  <c r="H246" i="30"/>
  <c r="H246" i="80" s="1"/>
  <c r="H248" i="30"/>
  <c r="H248" i="80" s="1"/>
  <c r="H250" i="30"/>
  <c r="H250" i="80" s="1"/>
  <c r="H252" i="30"/>
  <c r="H252" i="80" s="1"/>
  <c r="H254" i="30"/>
  <c r="H254" i="80" s="1"/>
  <c r="H236" i="30"/>
  <c r="H236" i="80" s="1"/>
  <c r="H234" i="30"/>
  <c r="H234" i="80" s="1"/>
  <c r="H232" i="30"/>
  <c r="H232" i="80" s="1"/>
  <c r="H230" i="30"/>
  <c r="H230" i="80" s="1"/>
  <c r="H228" i="30"/>
  <c r="H228" i="80" s="1"/>
  <c r="H226" i="30"/>
  <c r="H226" i="80" s="1"/>
  <c r="H224" i="30"/>
  <c r="H224" i="80" s="1"/>
  <c r="H222" i="30"/>
  <c r="H222" i="80" s="1"/>
  <c r="H136" i="30"/>
  <c r="H136" i="80" s="1"/>
  <c r="H138" i="30"/>
  <c r="H138" i="80" s="1"/>
  <c r="H140" i="30"/>
  <c r="H140" i="80" s="1"/>
  <c r="H142" i="30"/>
  <c r="H142" i="80" s="1"/>
  <c r="H144" i="30"/>
  <c r="H144" i="80" s="1"/>
  <c r="H146" i="30"/>
  <c r="H146" i="80" s="1"/>
  <c r="H148" i="30"/>
  <c r="H148" i="80" s="1"/>
  <c r="H150" i="30"/>
  <c r="H150" i="80" s="1"/>
  <c r="H152" i="30"/>
  <c r="H152" i="80" s="1"/>
  <c r="H154" i="30"/>
  <c r="H154" i="80" s="1"/>
  <c r="H156" i="30"/>
  <c r="H156" i="80" s="1"/>
  <c r="H158" i="30"/>
  <c r="H158" i="80" s="1"/>
  <c r="H160" i="30"/>
  <c r="H160" i="80" s="1"/>
  <c r="H162" i="30"/>
  <c r="H162" i="80" s="1"/>
  <c r="H164" i="30"/>
  <c r="H164" i="80" s="1"/>
  <c r="H170" i="30"/>
  <c r="H170" i="80" s="1"/>
  <c r="H172" i="30"/>
  <c r="H172" i="80" s="1"/>
  <c r="H174" i="30"/>
  <c r="H174" i="80" s="1"/>
  <c r="H176" i="30"/>
  <c r="H176" i="80" s="1"/>
  <c r="H178" i="30"/>
  <c r="H178" i="80" s="1"/>
  <c r="H180" i="30"/>
  <c r="H180" i="80" s="1"/>
  <c r="H184" i="30"/>
  <c r="H184" i="80" s="1"/>
  <c r="H186" i="30"/>
  <c r="H186" i="80" s="1"/>
  <c r="H188" i="30"/>
  <c r="H188" i="80" s="1"/>
  <c r="H190" i="30"/>
  <c r="H190" i="80" s="1"/>
  <c r="H192" i="30"/>
  <c r="H192" i="80" s="1"/>
  <c r="H194" i="30"/>
  <c r="H194" i="80" s="1"/>
  <c r="H200" i="30"/>
  <c r="H200" i="80" s="1"/>
  <c r="H202" i="30"/>
  <c r="H202" i="80" s="1"/>
  <c r="H204" i="30"/>
  <c r="H204" i="80" s="1"/>
  <c r="H206" i="30"/>
  <c r="H206" i="80" s="1"/>
  <c r="H208" i="30"/>
  <c r="H208" i="80" s="1"/>
  <c r="H210" i="30"/>
  <c r="H210" i="80" s="1"/>
  <c r="H212" i="30"/>
  <c r="H212" i="80" s="1"/>
  <c r="H214" i="30"/>
  <c r="H214" i="80" s="1"/>
  <c r="H216" i="30"/>
  <c r="H216" i="80" s="1"/>
  <c r="H218" i="30"/>
  <c r="H218" i="80" s="1"/>
  <c r="H134" i="30"/>
  <c r="H134" i="80" s="1"/>
  <c r="H128" i="30"/>
  <c r="H128" i="80" s="1"/>
  <c r="H112" i="30"/>
  <c r="H112" i="80" s="1"/>
  <c r="H114" i="30"/>
  <c r="H114" i="80" s="1"/>
  <c r="H116" i="30"/>
  <c r="H116" i="80" s="1"/>
  <c r="H118" i="30"/>
  <c r="H118" i="80" s="1"/>
  <c r="H120" i="30"/>
  <c r="H120" i="80" s="1"/>
  <c r="H122" i="30"/>
  <c r="H122" i="80" s="1"/>
  <c r="H124" i="30"/>
  <c r="H124" i="80" s="1"/>
  <c r="H126" i="30"/>
  <c r="H126" i="80" s="1"/>
  <c r="H110" i="30"/>
  <c r="H110" i="80" s="1"/>
  <c r="H108" i="30"/>
  <c r="H108" i="80" s="1"/>
  <c r="H106" i="30"/>
  <c r="H106" i="80" s="1"/>
  <c r="H104" i="30"/>
  <c r="H104" i="80" s="1"/>
  <c r="H102" i="30"/>
  <c r="H102" i="80" s="1"/>
  <c r="H100" i="30"/>
  <c r="H100" i="80" s="1"/>
  <c r="H98" i="30"/>
  <c r="H98" i="80" s="1"/>
  <c r="H96" i="30"/>
  <c r="H96" i="80" s="1"/>
  <c r="H94" i="30"/>
  <c r="H94" i="80" s="1"/>
  <c r="H92" i="30"/>
  <c r="H92" i="80" s="1"/>
  <c r="H90" i="30"/>
  <c r="H90" i="80" s="1"/>
  <c r="H88" i="30"/>
  <c r="H88" i="80" s="1"/>
  <c r="H84" i="30"/>
  <c r="H84" i="80" s="1"/>
  <c r="H82" i="30"/>
  <c r="H82" i="80" s="1"/>
  <c r="H80" i="30"/>
  <c r="H80" i="80" s="1"/>
  <c r="H78" i="30"/>
  <c r="H78" i="80" s="1"/>
  <c r="H76" i="30"/>
  <c r="H76" i="80" s="1"/>
  <c r="H74" i="30"/>
  <c r="H74" i="80" s="1"/>
  <c r="H72" i="30"/>
  <c r="H72" i="80" s="1"/>
  <c r="H70" i="30"/>
  <c r="H70" i="80" s="1"/>
  <c r="H68" i="30"/>
  <c r="H68" i="80" s="1"/>
  <c r="H66" i="30"/>
  <c r="H66" i="80" s="1"/>
  <c r="H64" i="30"/>
  <c r="H64" i="80" s="1"/>
  <c r="H62" i="30"/>
  <c r="H62" i="80" s="1"/>
  <c r="H58" i="30"/>
  <c r="H58" i="80" s="1"/>
  <c r="H56" i="30"/>
  <c r="H56" i="80" s="1"/>
  <c r="H54" i="30"/>
  <c r="H54" i="80" s="1"/>
  <c r="H52" i="30"/>
  <c r="H52" i="80" s="1"/>
  <c r="H50" i="30"/>
  <c r="H50" i="80" s="1"/>
  <c r="H48" i="30"/>
  <c r="H48" i="80" s="1"/>
  <c r="H46" i="30"/>
  <c r="H46" i="80" s="1"/>
  <c r="H44" i="30"/>
  <c r="H44" i="80" s="1"/>
  <c r="H42" i="30"/>
  <c r="H42" i="80" s="1"/>
  <c r="H40" i="30"/>
  <c r="H40" i="80" s="1"/>
  <c r="H38" i="30"/>
  <c r="H38" i="80" s="1"/>
  <c r="H36" i="30"/>
  <c r="H36" i="80" s="1"/>
  <c r="H12" i="30"/>
  <c r="H12" i="80" s="1"/>
  <c r="H14" i="30"/>
  <c r="H14" i="80" s="1"/>
  <c r="H16" i="30"/>
  <c r="H16" i="80" s="1"/>
  <c r="H18" i="30"/>
  <c r="H18" i="80" s="1"/>
  <c r="H20" i="30"/>
  <c r="H20" i="80" s="1"/>
  <c r="H22" i="30"/>
  <c r="H22" i="80" s="1"/>
  <c r="H24" i="30"/>
  <c r="H24" i="80" s="1"/>
  <c r="H26" i="30"/>
  <c r="H26" i="80" s="1"/>
  <c r="H28" i="30"/>
  <c r="H28" i="80" s="1"/>
  <c r="H30" i="30"/>
  <c r="H30" i="80" s="1"/>
  <c r="H32" i="30"/>
  <c r="H32" i="80" s="1"/>
  <c r="H10" i="30"/>
  <c r="H10" i="80" s="1"/>
  <c r="P500" i="30"/>
  <c r="P502" i="30"/>
  <c r="P504" i="30"/>
  <c r="P498" i="30"/>
  <c r="P492" i="30"/>
  <c r="P494" i="30"/>
  <c r="P490" i="30"/>
  <c r="P488" i="30"/>
  <c r="P486" i="30"/>
  <c r="P484" i="30"/>
  <c r="P482" i="30"/>
  <c r="P476" i="30"/>
  <c r="P474" i="30"/>
  <c r="P472" i="30"/>
  <c r="P470" i="30"/>
  <c r="P468" i="30"/>
  <c r="P464" i="30"/>
  <c r="P462" i="30"/>
  <c r="P460" i="30"/>
  <c r="P458" i="30"/>
  <c r="P456" i="30"/>
  <c r="P454" i="30"/>
  <c r="P442" i="30"/>
  <c r="P444" i="30"/>
  <c r="P446" i="30"/>
  <c r="P448" i="30"/>
  <c r="P450" i="30"/>
  <c r="P440" i="30"/>
  <c r="P406" i="30"/>
  <c r="P408" i="30"/>
  <c r="P410" i="30"/>
  <c r="P412" i="30"/>
  <c r="P414" i="30"/>
  <c r="P416" i="30"/>
  <c r="P418" i="30"/>
  <c r="P420" i="30"/>
  <c r="P422" i="30"/>
  <c r="P424" i="30"/>
  <c r="P426" i="30"/>
  <c r="P428" i="30"/>
  <c r="P430" i="30"/>
  <c r="P432" i="30"/>
  <c r="P434" i="30"/>
  <c r="P436" i="30"/>
  <c r="P404" i="30"/>
  <c r="P368" i="30"/>
  <c r="P370" i="30"/>
  <c r="P372" i="30"/>
  <c r="P374" i="30"/>
  <c r="P376" i="30"/>
  <c r="P378" i="30"/>
  <c r="P380" i="30"/>
  <c r="P382" i="30"/>
  <c r="P384" i="30"/>
  <c r="P386" i="30"/>
  <c r="P388" i="30"/>
  <c r="P390" i="30"/>
  <c r="P392" i="30"/>
  <c r="P394" i="30"/>
  <c r="P396" i="30"/>
  <c r="P398" i="30"/>
  <c r="P400" i="30"/>
  <c r="P366" i="30"/>
  <c r="P330" i="30"/>
  <c r="P332" i="30"/>
  <c r="P334" i="30"/>
  <c r="P336" i="30"/>
  <c r="P338" i="30"/>
  <c r="P340" i="30"/>
  <c r="P342" i="30"/>
  <c r="P344" i="30"/>
  <c r="P346" i="30"/>
  <c r="P348" i="30"/>
  <c r="P350" i="30"/>
  <c r="P352" i="30"/>
  <c r="P354" i="30"/>
  <c r="P356" i="30"/>
  <c r="P358" i="30"/>
  <c r="P360" i="30"/>
  <c r="P362" i="30"/>
  <c r="P328" i="30"/>
  <c r="P318" i="30"/>
  <c r="P320" i="30"/>
  <c r="P316" i="30"/>
  <c r="P266" i="30"/>
  <c r="P268" i="30"/>
  <c r="P270" i="30"/>
  <c r="P272" i="30"/>
  <c r="P274" i="30"/>
  <c r="P276" i="30"/>
  <c r="P278" i="30"/>
  <c r="P280" i="30"/>
  <c r="P282" i="30"/>
  <c r="P284" i="30"/>
  <c r="P286" i="30"/>
  <c r="P288" i="30"/>
  <c r="P290" i="30"/>
  <c r="P292" i="30"/>
  <c r="P294" i="30"/>
  <c r="P264" i="30"/>
  <c r="P260" i="30"/>
  <c r="P258" i="30"/>
  <c r="P224" i="30"/>
  <c r="P226" i="30"/>
  <c r="P228" i="30"/>
  <c r="P230" i="30"/>
  <c r="P232" i="30"/>
  <c r="P234" i="30"/>
  <c r="P236" i="30"/>
  <c r="P238" i="30"/>
  <c r="P240" i="30"/>
  <c r="P242" i="30"/>
  <c r="P244" i="30"/>
  <c r="P246" i="30"/>
  <c r="P248" i="30"/>
  <c r="P250" i="30"/>
  <c r="P252" i="30"/>
  <c r="P254" i="30"/>
  <c r="P222" i="30"/>
  <c r="P208" i="30"/>
  <c r="P210" i="30"/>
  <c r="P212" i="30"/>
  <c r="P214" i="30"/>
  <c r="P216" i="30"/>
  <c r="P218" i="30"/>
  <c r="P206" i="30"/>
  <c r="P204" i="30"/>
  <c r="P202" i="30"/>
  <c r="P200" i="30"/>
  <c r="P190" i="30"/>
  <c r="P192" i="30"/>
  <c r="P194" i="30"/>
  <c r="P188" i="30"/>
  <c r="P186" i="30"/>
  <c r="P184" i="30"/>
  <c r="P180" i="30"/>
  <c r="P178" i="30"/>
  <c r="P176" i="30"/>
  <c r="P174" i="30"/>
  <c r="P172" i="30"/>
  <c r="P170" i="30"/>
  <c r="P136" i="30"/>
  <c r="P138" i="30"/>
  <c r="P140" i="30"/>
  <c r="P142" i="30"/>
  <c r="P144" i="30"/>
  <c r="P146" i="30"/>
  <c r="P148" i="30"/>
  <c r="P150" i="30"/>
  <c r="P152" i="30"/>
  <c r="P154" i="30"/>
  <c r="P156" i="30"/>
  <c r="P158" i="30"/>
  <c r="P160" i="30"/>
  <c r="P162" i="30"/>
  <c r="P164" i="30"/>
  <c r="P134" i="30"/>
  <c r="P90" i="30"/>
  <c r="P92" i="30"/>
  <c r="P94" i="30"/>
  <c r="P96" i="30"/>
  <c r="P98" i="30"/>
  <c r="P100" i="30"/>
  <c r="P102" i="30"/>
  <c r="P104" i="30"/>
  <c r="P106" i="30"/>
  <c r="P108" i="30"/>
  <c r="P110" i="30"/>
  <c r="P112" i="30"/>
  <c r="P114" i="30"/>
  <c r="P116" i="30"/>
  <c r="P118" i="30"/>
  <c r="P120" i="30"/>
  <c r="P122" i="30"/>
  <c r="P124" i="30"/>
  <c r="P126" i="30"/>
  <c r="P128" i="30"/>
  <c r="P88" i="30"/>
  <c r="P64" i="30"/>
  <c r="P66" i="30"/>
  <c r="P68" i="30"/>
  <c r="P70" i="30"/>
  <c r="P72" i="30"/>
  <c r="P74" i="30"/>
  <c r="P76" i="30"/>
  <c r="P78" i="30"/>
  <c r="P80" i="30"/>
  <c r="P82" i="30"/>
  <c r="P84" i="30"/>
  <c r="P62" i="30"/>
  <c r="P38" i="30"/>
  <c r="P40" i="30"/>
  <c r="P42" i="30"/>
  <c r="P44" i="30"/>
  <c r="P46" i="30"/>
  <c r="P48" i="30"/>
  <c r="P50" i="30"/>
  <c r="P52" i="30"/>
  <c r="P54" i="30"/>
  <c r="P56" i="30"/>
  <c r="P58" i="30"/>
  <c r="P36" i="30"/>
  <c r="P12" i="30"/>
  <c r="P14" i="30"/>
  <c r="P16" i="30"/>
  <c r="P18" i="30"/>
  <c r="P20" i="30"/>
  <c r="P22" i="30"/>
  <c r="P24" i="30"/>
  <c r="P26" i="30"/>
  <c r="P28" i="30"/>
  <c r="P30" i="30"/>
  <c r="P32" i="30"/>
  <c r="P10" i="30"/>
  <c r="L500" i="30"/>
  <c r="L502" i="30"/>
  <c r="L504" i="30"/>
  <c r="L498" i="30"/>
  <c r="L484" i="30"/>
  <c r="L486" i="30"/>
  <c r="L488" i="30"/>
  <c r="L490" i="30"/>
  <c r="L492" i="30"/>
  <c r="L494" i="30"/>
  <c r="L482" i="30"/>
  <c r="L470" i="30"/>
  <c r="L472" i="30"/>
  <c r="L474" i="30"/>
  <c r="L476" i="30"/>
  <c r="L468" i="30"/>
  <c r="L456" i="30"/>
  <c r="L458" i="30"/>
  <c r="L460" i="30"/>
  <c r="L462" i="30"/>
  <c r="L464" i="30"/>
  <c r="L454" i="30"/>
  <c r="L442" i="30"/>
  <c r="L444" i="30"/>
  <c r="L446" i="30"/>
  <c r="L448" i="30"/>
  <c r="L450" i="30"/>
  <c r="L440" i="30"/>
  <c r="L406" i="30"/>
  <c r="L408" i="30"/>
  <c r="L410" i="30"/>
  <c r="L412" i="30"/>
  <c r="L414" i="30"/>
  <c r="L416" i="30"/>
  <c r="L418" i="30"/>
  <c r="L420" i="30"/>
  <c r="L422" i="30"/>
  <c r="L424" i="30"/>
  <c r="L426" i="30"/>
  <c r="L428" i="30"/>
  <c r="L430" i="30"/>
  <c r="L432" i="30"/>
  <c r="L434" i="30"/>
  <c r="L436" i="30"/>
  <c r="L404" i="30"/>
  <c r="L368" i="30"/>
  <c r="L370" i="30"/>
  <c r="L372" i="30"/>
  <c r="L374" i="30"/>
  <c r="L376" i="30"/>
  <c r="L378" i="30"/>
  <c r="L380" i="30"/>
  <c r="L382" i="30"/>
  <c r="L384" i="30"/>
  <c r="L386" i="30"/>
  <c r="L388" i="30"/>
  <c r="L390" i="30"/>
  <c r="L392" i="30"/>
  <c r="L394" i="30"/>
  <c r="L396" i="30"/>
  <c r="L398" i="30"/>
  <c r="L400" i="30"/>
  <c r="L366" i="30"/>
  <c r="L330" i="30"/>
  <c r="L332" i="30"/>
  <c r="L334" i="30"/>
  <c r="L336" i="30"/>
  <c r="L338" i="30"/>
  <c r="L340" i="30"/>
  <c r="L342" i="30"/>
  <c r="L344" i="30"/>
  <c r="L346" i="30"/>
  <c r="L348" i="30"/>
  <c r="L350" i="30"/>
  <c r="L352" i="30"/>
  <c r="L354" i="30"/>
  <c r="L356" i="30"/>
  <c r="L358" i="30"/>
  <c r="L360" i="30"/>
  <c r="L362" i="30"/>
  <c r="L328" i="30"/>
  <c r="L318" i="30"/>
  <c r="L320" i="30"/>
  <c r="L316" i="30"/>
  <c r="L300" i="30"/>
  <c r="L302" i="30"/>
  <c r="L304" i="30"/>
  <c r="L306" i="30"/>
  <c r="L308" i="30"/>
  <c r="L310" i="30"/>
  <c r="L312" i="30"/>
  <c r="L298" i="30"/>
  <c r="L266" i="30"/>
  <c r="L268" i="30"/>
  <c r="L270" i="30"/>
  <c r="L272" i="30"/>
  <c r="L274" i="30"/>
  <c r="L276" i="30"/>
  <c r="L278" i="30"/>
  <c r="L280" i="30"/>
  <c r="L282" i="30"/>
  <c r="L284" i="30"/>
  <c r="L286" i="30"/>
  <c r="L288" i="30"/>
  <c r="L290" i="30"/>
  <c r="L292" i="30"/>
  <c r="L294" i="30"/>
  <c r="L264" i="30"/>
  <c r="L224" i="30"/>
  <c r="L226" i="30"/>
  <c r="L228" i="30"/>
  <c r="L230" i="30"/>
  <c r="L232" i="30"/>
  <c r="L234" i="30"/>
  <c r="L236" i="30"/>
  <c r="L238" i="30"/>
  <c r="L240" i="30"/>
  <c r="L242" i="30"/>
  <c r="L244" i="30"/>
  <c r="L246" i="30"/>
  <c r="L248" i="30"/>
  <c r="L250" i="30"/>
  <c r="L252" i="30"/>
  <c r="L254" i="30"/>
  <c r="L222" i="30"/>
  <c r="L202" i="30"/>
  <c r="L204" i="30"/>
  <c r="L206" i="30"/>
  <c r="L208" i="30"/>
  <c r="L210" i="30"/>
  <c r="L212" i="30"/>
  <c r="L214" i="30"/>
  <c r="L216" i="30"/>
  <c r="L218" i="30"/>
  <c r="L200" i="30"/>
  <c r="L172" i="30"/>
  <c r="L174" i="30"/>
  <c r="L176" i="30"/>
  <c r="L178" i="30"/>
  <c r="L180" i="30"/>
  <c r="L184" i="30"/>
  <c r="L186" i="30"/>
  <c r="L188" i="30"/>
  <c r="L190" i="30"/>
  <c r="L192" i="30"/>
  <c r="L194" i="30"/>
  <c r="L170" i="30"/>
  <c r="L136" i="30"/>
  <c r="L138" i="30"/>
  <c r="L140" i="30"/>
  <c r="L142" i="30"/>
  <c r="L144" i="30"/>
  <c r="L146" i="30"/>
  <c r="L148" i="30"/>
  <c r="L150" i="30"/>
  <c r="L152" i="30"/>
  <c r="L154" i="30"/>
  <c r="L156" i="30"/>
  <c r="L158" i="30"/>
  <c r="L160" i="30"/>
  <c r="L162" i="30"/>
  <c r="L164" i="30"/>
  <c r="L134" i="30"/>
  <c r="L38" i="30"/>
  <c r="L40" i="30"/>
  <c r="L42" i="30"/>
  <c r="L44" i="30"/>
  <c r="L46" i="30"/>
  <c r="L48" i="30"/>
  <c r="L50" i="30"/>
  <c r="L52" i="30"/>
  <c r="L54" i="30"/>
  <c r="L56" i="30"/>
  <c r="L58" i="30"/>
  <c r="L62" i="30"/>
  <c r="L64" i="30"/>
  <c r="L66" i="30"/>
  <c r="L68" i="30"/>
  <c r="L70" i="30"/>
  <c r="L72" i="30"/>
  <c r="L74" i="30"/>
  <c r="L76" i="30"/>
  <c r="L78" i="30"/>
  <c r="L80" i="30"/>
  <c r="L82" i="30"/>
  <c r="L84" i="30"/>
  <c r="L88" i="30"/>
  <c r="L90" i="30"/>
  <c r="L92" i="30"/>
  <c r="L94" i="30"/>
  <c r="L96" i="30"/>
  <c r="L98" i="30"/>
  <c r="L100" i="30"/>
  <c r="L102" i="30"/>
  <c r="L104" i="30"/>
  <c r="L106" i="30"/>
  <c r="L108" i="30"/>
  <c r="L110" i="30"/>
  <c r="L112" i="30"/>
  <c r="L114" i="30"/>
  <c r="L116" i="30"/>
  <c r="L118" i="30"/>
  <c r="L120" i="30"/>
  <c r="L122" i="30"/>
  <c r="L124" i="30"/>
  <c r="L126" i="30"/>
  <c r="L128" i="30"/>
  <c r="L36" i="30"/>
  <c r="L510" i="30"/>
  <c r="L512" i="30"/>
  <c r="L514" i="30"/>
  <c r="L516" i="30"/>
  <c r="L518" i="30"/>
  <c r="L520" i="30"/>
  <c r="L522" i="30"/>
  <c r="L508" i="30"/>
  <c r="H510" i="30"/>
  <c r="H510" i="80" s="1"/>
  <c r="H512" i="30"/>
  <c r="H512" i="80" s="1"/>
  <c r="H514" i="30"/>
  <c r="H514" i="80" s="1"/>
  <c r="H516" i="30"/>
  <c r="H516" i="80" s="1"/>
  <c r="H518" i="30"/>
  <c r="H518" i="80" s="1"/>
  <c r="H520" i="30"/>
  <c r="H520" i="80" s="1"/>
  <c r="H522" i="30"/>
  <c r="H522" i="80" s="1"/>
  <c r="H508" i="30"/>
  <c r="H508" i="80" s="1"/>
  <c r="X510" i="30"/>
  <c r="X512" i="30"/>
  <c r="X514" i="30"/>
  <c r="X516" i="30"/>
  <c r="X518" i="30"/>
  <c r="X520" i="30"/>
  <c r="X522" i="30"/>
  <c r="X508" i="30"/>
  <c r="P510" i="30"/>
  <c r="P512" i="30"/>
  <c r="P514" i="30"/>
  <c r="P516" i="30"/>
  <c r="P518" i="30"/>
  <c r="P520" i="30"/>
  <c r="P522" i="30"/>
  <c r="P508" i="30"/>
  <c r="T510" i="30"/>
  <c r="T512" i="30"/>
  <c r="T514" i="30"/>
  <c r="T516" i="30"/>
  <c r="T518" i="30"/>
  <c r="T520" i="30"/>
  <c r="T522" i="30"/>
  <c r="T508" i="30"/>
  <c r="T500" i="30"/>
  <c r="T502" i="30"/>
  <c r="T504" i="30"/>
  <c r="T498" i="30"/>
  <c r="T492" i="30"/>
  <c r="T494" i="30"/>
  <c r="T490" i="30"/>
  <c r="T488" i="30"/>
  <c r="T486" i="30"/>
  <c r="T484" i="30"/>
  <c r="T482" i="30"/>
  <c r="T476" i="30"/>
  <c r="T474" i="30"/>
  <c r="T472" i="30"/>
  <c r="T470" i="30"/>
  <c r="T468" i="30"/>
  <c r="T464" i="30"/>
  <c r="T462" i="30"/>
  <c r="T460" i="30"/>
  <c r="T458" i="30"/>
  <c r="T456" i="30"/>
  <c r="T454" i="30"/>
  <c r="T450" i="30"/>
  <c r="T448" i="30"/>
  <c r="T446" i="30"/>
  <c r="T444" i="30"/>
  <c r="T442" i="30"/>
  <c r="T440" i="30"/>
  <c r="T436" i="30"/>
  <c r="T434" i="30"/>
  <c r="T432" i="30"/>
  <c r="T430" i="30"/>
  <c r="T428" i="30"/>
  <c r="T426" i="30"/>
  <c r="T424" i="30"/>
  <c r="T422" i="30"/>
  <c r="T420" i="30"/>
  <c r="T418" i="30"/>
  <c r="T416" i="30"/>
  <c r="T414" i="30"/>
  <c r="T412" i="30"/>
  <c r="T410" i="30"/>
  <c r="T408" i="30"/>
  <c r="T406" i="30"/>
  <c r="T404" i="30"/>
  <c r="T370" i="30"/>
  <c r="T372" i="30"/>
  <c r="T374" i="30"/>
  <c r="T376" i="30"/>
  <c r="T378" i="30"/>
  <c r="T380" i="30"/>
  <c r="T382" i="30"/>
  <c r="T384" i="30"/>
  <c r="T386" i="30"/>
  <c r="T388" i="30"/>
  <c r="T390" i="30"/>
  <c r="T392" i="30"/>
  <c r="T394" i="30"/>
  <c r="T396" i="30"/>
  <c r="T398" i="30"/>
  <c r="T400" i="30"/>
  <c r="T368" i="30"/>
  <c r="T366" i="30"/>
  <c r="T330" i="30"/>
  <c r="T332" i="30"/>
  <c r="T334" i="30"/>
  <c r="T336" i="30"/>
  <c r="T338" i="30"/>
  <c r="T340" i="30"/>
  <c r="T342" i="30"/>
  <c r="T344" i="30"/>
  <c r="T346" i="30"/>
  <c r="T348" i="30"/>
  <c r="T350" i="30"/>
  <c r="T352" i="30"/>
  <c r="T354" i="30"/>
  <c r="T356" i="30"/>
  <c r="T358" i="30"/>
  <c r="T360" i="30"/>
  <c r="T362" i="30"/>
  <c r="T328" i="30"/>
  <c r="T318" i="30"/>
  <c r="T320" i="30"/>
  <c r="T316" i="30"/>
  <c r="T302" i="30"/>
  <c r="T304" i="30"/>
  <c r="T306" i="30"/>
  <c r="T308" i="30"/>
  <c r="T310" i="30"/>
  <c r="T312" i="30"/>
  <c r="T300" i="30"/>
  <c r="T298" i="30"/>
  <c r="T268" i="30"/>
  <c r="T270" i="30"/>
  <c r="T272" i="30"/>
  <c r="T274" i="30"/>
  <c r="T276" i="30"/>
  <c r="T278" i="30"/>
  <c r="T280" i="30"/>
  <c r="T282" i="30"/>
  <c r="T284" i="30"/>
  <c r="T286" i="30"/>
  <c r="T288" i="30"/>
  <c r="T290" i="30"/>
  <c r="T292" i="30"/>
  <c r="T294" i="30"/>
  <c r="T266" i="30"/>
  <c r="T264" i="30"/>
  <c r="T260" i="30"/>
  <c r="T258" i="30"/>
  <c r="T226" i="30"/>
  <c r="T228" i="30"/>
  <c r="T230" i="30"/>
  <c r="T232" i="30"/>
  <c r="T234" i="30"/>
  <c r="T236" i="30"/>
  <c r="T238" i="30"/>
  <c r="T240" i="30"/>
  <c r="T242" i="30"/>
  <c r="T244" i="30"/>
  <c r="T246" i="30"/>
  <c r="T248" i="30"/>
  <c r="T250" i="30"/>
  <c r="T252" i="30"/>
  <c r="T254" i="30"/>
  <c r="T224" i="30"/>
  <c r="T222" i="30"/>
  <c r="T212" i="30"/>
  <c r="T214" i="30"/>
  <c r="T216" i="30"/>
  <c r="T218" i="30"/>
  <c r="T210" i="30"/>
  <c r="T208" i="30"/>
  <c r="T206" i="30"/>
  <c r="T204" i="30"/>
  <c r="T202" i="30"/>
  <c r="T200" i="30"/>
  <c r="T186" i="30"/>
  <c r="T188" i="30"/>
  <c r="T190" i="30"/>
  <c r="T192" i="30"/>
  <c r="T194" i="30"/>
  <c r="T184" i="30"/>
  <c r="T172" i="30"/>
  <c r="T174" i="30"/>
  <c r="T176" i="30"/>
  <c r="T178" i="30"/>
  <c r="T180" i="30"/>
  <c r="T170" i="30"/>
  <c r="T136" i="30"/>
  <c r="T138" i="30"/>
  <c r="T140" i="30"/>
  <c r="T142" i="30"/>
  <c r="T144" i="30"/>
  <c r="T146" i="30"/>
  <c r="T148" i="30"/>
  <c r="T150" i="30"/>
  <c r="T152" i="30"/>
  <c r="T154" i="30"/>
  <c r="T156" i="30"/>
  <c r="T158" i="30"/>
  <c r="T160" i="30"/>
  <c r="T162" i="30"/>
  <c r="T164" i="30"/>
  <c r="T134" i="30"/>
  <c r="T90" i="30"/>
  <c r="T92" i="30"/>
  <c r="T94" i="30"/>
  <c r="T96" i="30"/>
  <c r="T98" i="30"/>
  <c r="T100" i="30"/>
  <c r="T102" i="30"/>
  <c r="T104" i="30"/>
  <c r="T106" i="30"/>
  <c r="T108" i="30"/>
  <c r="T110" i="30"/>
  <c r="T112" i="30"/>
  <c r="T114" i="30"/>
  <c r="T116" i="30"/>
  <c r="T118" i="30"/>
  <c r="T120" i="30"/>
  <c r="T122" i="30"/>
  <c r="T124" i="30"/>
  <c r="T126" i="30"/>
  <c r="T128" i="30"/>
  <c r="T88" i="30"/>
  <c r="T64" i="30"/>
  <c r="T66" i="30"/>
  <c r="T68" i="30"/>
  <c r="T70" i="30"/>
  <c r="T72" i="30"/>
  <c r="T74" i="30"/>
  <c r="T76" i="30"/>
  <c r="T78" i="30"/>
  <c r="T80" i="30"/>
  <c r="T82" i="30"/>
  <c r="T84" i="30"/>
  <c r="T62" i="30"/>
  <c r="T42" i="30"/>
  <c r="T44" i="30"/>
  <c r="T46" i="30"/>
  <c r="T48" i="30"/>
  <c r="T50" i="30"/>
  <c r="T52" i="30"/>
  <c r="T54" i="30"/>
  <c r="T56" i="30"/>
  <c r="T58" i="30"/>
  <c r="T40" i="30"/>
  <c r="T38" i="30"/>
  <c r="T36" i="30"/>
  <c r="T12" i="30"/>
  <c r="T14" i="30"/>
  <c r="T16" i="30"/>
  <c r="T18" i="30"/>
  <c r="T20" i="30"/>
  <c r="T22" i="30"/>
  <c r="T24" i="30"/>
  <c r="T26" i="30"/>
  <c r="T28" i="30"/>
  <c r="T30" i="30"/>
  <c r="T32" i="30"/>
  <c r="T10" i="30"/>
  <c r="AB36" i="30"/>
  <c r="AB12" i="30"/>
  <c r="AB14" i="30"/>
  <c r="AB16" i="30"/>
  <c r="AB18" i="30"/>
  <c r="AB20" i="30"/>
  <c r="AB22" i="30"/>
  <c r="AB24" i="30"/>
  <c r="AB26" i="30"/>
  <c r="AB28" i="30"/>
  <c r="AB30" i="30"/>
  <c r="AB32" i="30"/>
  <c r="H59" i="29"/>
  <c r="H59" i="79" s="1"/>
  <c r="T11" i="29"/>
  <c r="T13" i="29"/>
  <c r="T15" i="29"/>
  <c r="T17" i="29"/>
  <c r="T19" i="29"/>
  <c r="T23" i="29"/>
  <c r="T25" i="29"/>
  <c r="T27" i="29"/>
  <c r="T29" i="29"/>
  <c r="T31" i="29"/>
  <c r="T33" i="29"/>
  <c r="T35" i="29"/>
  <c r="T37" i="29"/>
  <c r="T39" i="29"/>
  <c r="T43" i="29"/>
  <c r="T45" i="29"/>
  <c r="T47" i="29"/>
  <c r="T49" i="29"/>
  <c r="T51" i="29"/>
  <c r="T53" i="29"/>
  <c r="T55" i="29"/>
  <c r="T57" i="29"/>
  <c r="T59" i="29"/>
  <c r="T9" i="29"/>
  <c r="L11" i="29"/>
  <c r="L13" i="29"/>
  <c r="L15" i="29"/>
  <c r="L17" i="29"/>
  <c r="L19" i="29"/>
  <c r="L23" i="29"/>
  <c r="L25" i="29"/>
  <c r="L27" i="29"/>
  <c r="L29" i="29"/>
  <c r="L31" i="29"/>
  <c r="L33" i="29"/>
  <c r="L35" i="29"/>
  <c r="L37" i="29"/>
  <c r="L39" i="29"/>
  <c r="L43" i="29"/>
  <c r="L45" i="29"/>
  <c r="L47" i="29"/>
  <c r="L49" i="29"/>
  <c r="L51" i="29"/>
  <c r="L53" i="29"/>
  <c r="L55" i="29"/>
  <c r="L57" i="29"/>
  <c r="L59" i="29"/>
  <c r="L9" i="29"/>
  <c r="H11" i="29"/>
  <c r="H11" i="79" s="1"/>
  <c r="H13" i="29"/>
  <c r="H13" i="79" s="1"/>
  <c r="H15" i="29"/>
  <c r="H15" i="79" s="1"/>
  <c r="H17" i="29"/>
  <c r="H17" i="79" s="1"/>
  <c r="H19" i="29"/>
  <c r="H19" i="79" s="1"/>
  <c r="H23" i="29"/>
  <c r="H23" i="79" s="1"/>
  <c r="H25" i="29"/>
  <c r="H25" i="79" s="1"/>
  <c r="H27" i="29"/>
  <c r="H27" i="79" s="1"/>
  <c r="H29" i="29"/>
  <c r="H29" i="79" s="1"/>
  <c r="H31" i="29"/>
  <c r="H31" i="79" s="1"/>
  <c r="H33" i="29"/>
  <c r="H33" i="79" s="1"/>
  <c r="H35" i="29"/>
  <c r="H35" i="79" s="1"/>
  <c r="H37" i="29"/>
  <c r="H37" i="79" s="1"/>
  <c r="H39" i="29"/>
  <c r="H39" i="79" s="1"/>
  <c r="H43" i="29"/>
  <c r="H43" i="79" s="1"/>
  <c r="H45" i="29"/>
  <c r="H45" i="79" s="1"/>
  <c r="H47" i="29"/>
  <c r="H47" i="79" s="1"/>
  <c r="H49" i="29"/>
  <c r="H49" i="79" s="1"/>
  <c r="H51" i="29"/>
  <c r="H51" i="79" s="1"/>
  <c r="H53" i="29"/>
  <c r="H53" i="79" s="1"/>
  <c r="H55" i="29"/>
  <c r="H55" i="79" s="1"/>
  <c r="H57" i="29"/>
  <c r="H57" i="79" s="1"/>
  <c r="H9" i="29"/>
  <c r="X47" i="29"/>
  <c r="X49" i="29"/>
  <c r="X51" i="29"/>
  <c r="X53" i="29"/>
  <c r="X55" i="29"/>
  <c r="X57" i="29"/>
  <c r="X59" i="29"/>
  <c r="X45" i="29"/>
  <c r="X43" i="29"/>
  <c r="X27" i="29"/>
  <c r="X29" i="29"/>
  <c r="X31" i="29"/>
  <c r="X33" i="29"/>
  <c r="X35" i="29"/>
  <c r="X37" i="29"/>
  <c r="X39" i="29"/>
  <c r="X25" i="29"/>
  <c r="X23" i="29"/>
  <c r="X11" i="29"/>
  <c r="X13" i="29"/>
  <c r="X15" i="29"/>
  <c r="X17" i="29"/>
  <c r="X19" i="29"/>
  <c r="X9" i="29"/>
  <c r="H41" i="28"/>
  <c r="H41" i="76" s="1"/>
  <c r="H39" i="28"/>
  <c r="H39" i="76" s="1"/>
  <c r="H47" i="28"/>
  <c r="H47" i="76" s="1"/>
  <c r="H49" i="28"/>
  <c r="H49" i="76" s="1"/>
  <c r="H51" i="28"/>
  <c r="H51" i="76" s="1"/>
  <c r="H53" i="28"/>
  <c r="H53" i="76" s="1"/>
  <c r="H55" i="28"/>
  <c r="H55" i="76" s="1"/>
  <c r="H57" i="28"/>
  <c r="H57" i="76" s="1"/>
  <c r="H59" i="28"/>
  <c r="H59" i="76" s="1"/>
  <c r="H61" i="28"/>
  <c r="H61" i="76" s="1"/>
  <c r="H63" i="28"/>
  <c r="H63" i="76" s="1"/>
  <c r="H13" i="28"/>
  <c r="H13" i="76" s="1"/>
  <c r="H15" i="28"/>
  <c r="H15" i="76" s="1"/>
  <c r="H17" i="28"/>
  <c r="H17" i="76" s="1"/>
  <c r="H19" i="28"/>
  <c r="H19" i="76" s="1"/>
  <c r="H21" i="28"/>
  <c r="H21" i="76" s="1"/>
  <c r="H23" i="28"/>
  <c r="H23" i="76" s="1"/>
  <c r="H25" i="28"/>
  <c r="H25" i="76" s="1"/>
  <c r="H27" i="28"/>
  <c r="H27" i="76" s="1"/>
  <c r="H29" i="28"/>
  <c r="H29" i="76" s="1"/>
  <c r="H31" i="28"/>
  <c r="H31" i="76" s="1"/>
  <c r="H33" i="28"/>
  <c r="H33" i="76" s="1"/>
  <c r="H35" i="28"/>
  <c r="H35" i="76" s="1"/>
  <c r="H11" i="28"/>
  <c r="H11" i="76" s="1"/>
  <c r="L41" i="28"/>
  <c r="L39" i="28"/>
  <c r="L13" i="28"/>
  <c r="L15" i="28"/>
  <c r="L17" i="28"/>
  <c r="L19" i="28"/>
  <c r="L21" i="28"/>
  <c r="L23" i="28"/>
  <c r="L25" i="28"/>
  <c r="L27" i="28"/>
  <c r="L29" i="28"/>
  <c r="L31" i="28"/>
  <c r="L33" i="28"/>
  <c r="L35" i="28"/>
  <c r="L11" i="28"/>
  <c r="L49" i="28"/>
  <c r="L51" i="28"/>
  <c r="L53" i="28"/>
  <c r="L55" i="28"/>
  <c r="L57" i="28"/>
  <c r="L59" i="28"/>
  <c r="L61" i="28"/>
  <c r="L47" i="28"/>
  <c r="H496" i="27"/>
  <c r="H494" i="27"/>
  <c r="H490" i="27"/>
  <c r="H487" i="27"/>
  <c r="H483" i="27"/>
  <c r="H481" i="27"/>
  <c r="H479" i="27"/>
  <c r="H477" i="27"/>
  <c r="H475" i="27"/>
  <c r="H473" i="27"/>
  <c r="H471" i="27"/>
  <c r="H467" i="27"/>
  <c r="H465" i="27"/>
  <c r="H463" i="27"/>
  <c r="H461" i="27"/>
  <c r="H459" i="27"/>
  <c r="H457" i="27"/>
  <c r="H455" i="27"/>
  <c r="H453" i="27"/>
  <c r="H451" i="27"/>
  <c r="H449" i="27"/>
  <c r="H447" i="27"/>
  <c r="H445" i="27"/>
  <c r="H443" i="27"/>
  <c r="H441" i="27"/>
  <c r="H439" i="27"/>
  <c r="H437" i="27"/>
  <c r="G260" i="85" l="1"/>
  <c r="G234" i="85"/>
  <c r="E22" i="94"/>
  <c r="E16" i="97" s="1"/>
  <c r="G16" i="99" s="1"/>
  <c r="G22" i="99" s="1"/>
  <c r="B7" i="98"/>
  <c r="B6" i="98"/>
  <c r="B8" i="98"/>
  <c r="E13" i="63"/>
  <c r="E12" i="99" s="1"/>
  <c r="H523" i="11"/>
  <c r="H523" i="69" s="1"/>
  <c r="H846" i="24"/>
  <c r="H846" i="88" s="1"/>
  <c r="H847" i="24"/>
  <c r="H847" i="88" s="1"/>
  <c r="E11" i="63"/>
  <c r="E10" i="99" s="1"/>
  <c r="L477" i="61"/>
  <c r="H477" i="61"/>
  <c r="H477" i="85" s="1"/>
  <c r="H481" i="61"/>
  <c r="H481" i="85" s="1"/>
  <c r="H482" i="61"/>
  <c r="H482" i="85" s="1"/>
  <c r="H158" i="31"/>
  <c r="H158" i="83" s="1"/>
  <c r="H161" i="31"/>
  <c r="H525" i="30"/>
  <c r="H525" i="80" s="1"/>
  <c r="H9" i="79"/>
  <c r="H62" i="29"/>
  <c r="H62" i="79" s="1"/>
  <c r="H78" i="28"/>
  <c r="H78" i="76" s="1"/>
  <c r="H763" i="27"/>
  <c r="H763" i="73" s="1"/>
  <c r="F13" i="63"/>
  <c r="X846" i="24"/>
  <c r="T846" i="24"/>
  <c r="I9" i="63"/>
  <c r="E9" i="63"/>
  <c r="E8" i="99" s="1"/>
  <c r="L847" i="24"/>
  <c r="L846" i="24"/>
  <c r="T847" i="24"/>
  <c r="P846" i="24"/>
  <c r="P847" i="24"/>
  <c r="L62" i="29"/>
  <c r="T62" i="29"/>
  <c r="X62" i="29"/>
  <c r="T78" i="28"/>
  <c r="L78" i="28"/>
  <c r="I11" i="63"/>
  <c r="X847" i="24"/>
  <c r="X482" i="61"/>
  <c r="T482" i="61"/>
  <c r="P481" i="61"/>
  <c r="O452" i="61" s="1"/>
  <c r="P482" i="61" s="1"/>
  <c r="H9" i="63"/>
  <c r="L481" i="61"/>
  <c r="X481" i="61"/>
  <c r="L482" i="61"/>
  <c r="T481" i="61"/>
  <c r="G9" i="63"/>
  <c r="L525" i="30"/>
  <c r="P525" i="30"/>
  <c r="T525" i="30"/>
  <c r="X525" i="30"/>
  <c r="X763" i="27"/>
  <c r="T763" i="27"/>
  <c r="F9" i="63"/>
  <c r="L526" i="30"/>
  <c r="F8" i="63" s="1"/>
  <c r="X526" i="30"/>
  <c r="I8" i="63" s="1"/>
  <c r="T526" i="30"/>
  <c r="H8" i="63" s="1"/>
  <c r="H526" i="30"/>
  <c r="H526" i="80" s="1"/>
  <c r="P526" i="30"/>
  <c r="G8" i="63" s="1"/>
  <c r="X63" i="29"/>
  <c r="I7" i="63" s="1"/>
  <c r="H63" i="29"/>
  <c r="L63" i="29"/>
  <c r="F7" i="63" s="1"/>
  <c r="T63" i="29"/>
  <c r="H7" i="63" s="1"/>
  <c r="I6" i="63"/>
  <c r="H79" i="28"/>
  <c r="H79" i="76" s="1"/>
  <c r="T79" i="28"/>
  <c r="H6" i="63" s="1"/>
  <c r="L79" i="28"/>
  <c r="F6" i="63" s="1"/>
  <c r="X764" i="27"/>
  <c r="I5" i="63" s="1"/>
  <c r="T764" i="27"/>
  <c r="H5" i="63" s="1"/>
  <c r="H764" i="27"/>
  <c r="H764" i="73" s="1"/>
  <c r="E31" i="97" l="1"/>
  <c r="G31" i="99" s="1"/>
  <c r="I28" i="63"/>
  <c r="H160" i="31"/>
  <c r="H160" i="83" s="1"/>
  <c r="H161" i="83"/>
  <c r="E8" i="63"/>
  <c r="E7" i="99" s="1"/>
  <c r="E7" i="63"/>
  <c r="H63" i="79"/>
  <c r="H65" i="29"/>
  <c r="E6" i="63"/>
  <c r="H81" i="28"/>
  <c r="H81" i="76" s="1"/>
  <c r="E5" i="63"/>
  <c r="E4" i="99" s="1"/>
  <c r="H522" i="11"/>
  <c r="H522" i="69" s="1"/>
  <c r="E28" i="63"/>
  <c r="H28" i="63"/>
  <c r="G28" i="63"/>
  <c r="F28" i="63"/>
  <c r="B11" i="98" l="1"/>
  <c r="B27" i="98" s="1"/>
  <c r="H64" i="29"/>
  <c r="H64" i="79" s="1"/>
  <c r="H65" i="79"/>
  <c r="H80" i="28"/>
  <c r="H80" i="76" s="1"/>
  <c r="L763" i="27"/>
  <c r="P763" i="27"/>
  <c r="P764" i="27"/>
  <c r="G5" i="63" s="1"/>
  <c r="L764" i="27"/>
  <c r="F286" i="72"/>
  <c r="F288" i="72"/>
  <c r="F290" i="72"/>
  <c r="F292" i="72"/>
  <c r="F294" i="72"/>
  <c r="F296" i="72"/>
  <c r="F298" i="72"/>
  <c r="F300" i="72"/>
  <c r="F302" i="72"/>
  <c r="F304" i="72"/>
  <c r="F306" i="72"/>
  <c r="F312" i="72"/>
  <c r="F314" i="72"/>
  <c r="F316" i="72"/>
  <c r="F320" i="72"/>
  <c r="F322" i="72"/>
  <c r="F324" i="72"/>
  <c r="F328" i="72"/>
  <c r="F330" i="72"/>
  <c r="F332" i="72"/>
  <c r="F336" i="72"/>
  <c r="F338" i="72"/>
  <c r="F340" i="72"/>
  <c r="F342" i="72"/>
  <c r="F344" i="72"/>
  <c r="F346" i="72"/>
  <c r="F348" i="72"/>
  <c r="F350" i="72"/>
  <c r="F352" i="72"/>
  <c r="F354" i="72"/>
  <c r="F356" i="72"/>
  <c r="F358" i="72"/>
  <c r="F362" i="72"/>
  <c r="F364" i="72"/>
  <c r="F366" i="72"/>
  <c r="F368" i="72"/>
  <c r="F370" i="72"/>
  <c r="F372" i="72"/>
  <c r="F374" i="72"/>
  <c r="F376" i="72"/>
  <c r="F378" i="72"/>
  <c r="F380" i="72"/>
  <c r="F382" i="72"/>
  <c r="F384" i="72"/>
  <c r="F392" i="72"/>
  <c r="F394" i="72"/>
  <c r="F396" i="72"/>
  <c r="F400" i="72"/>
  <c r="F402" i="72"/>
  <c r="F404" i="72"/>
  <c r="F408" i="72"/>
  <c r="F410" i="72"/>
  <c r="F412" i="72"/>
  <c r="F418" i="72"/>
  <c r="F420" i="72"/>
  <c r="F422" i="72"/>
  <c r="F426" i="72"/>
  <c r="F428" i="72"/>
  <c r="F430" i="72"/>
  <c r="F434" i="72"/>
  <c r="F436" i="72"/>
  <c r="F438" i="72"/>
  <c r="F284" i="72"/>
  <c r="F192" i="72"/>
  <c r="F194" i="72"/>
  <c r="F196" i="72"/>
  <c r="F202" i="72"/>
  <c r="F204" i="72"/>
  <c r="F206" i="72"/>
  <c r="F210" i="72"/>
  <c r="F212" i="72"/>
  <c r="F214" i="72"/>
  <c r="F218" i="72"/>
  <c r="F220" i="72"/>
  <c r="F222" i="72"/>
  <c r="F224" i="72"/>
  <c r="F226" i="72"/>
  <c r="F228" i="72"/>
  <c r="F230" i="72"/>
  <c r="F232" i="72"/>
  <c r="F234" i="72"/>
  <c r="F236" i="72"/>
  <c r="F238" i="72"/>
  <c r="F242" i="72"/>
  <c r="F244" i="72"/>
  <c r="F246" i="72"/>
  <c r="F248" i="72"/>
  <c r="F250" i="72"/>
  <c r="F252" i="72"/>
  <c r="F254" i="72"/>
  <c r="F256" i="72"/>
  <c r="F260" i="72"/>
  <c r="F262" i="72"/>
  <c r="F264" i="72"/>
  <c r="F266" i="72"/>
  <c r="F268" i="72"/>
  <c r="F270" i="72"/>
  <c r="F272" i="72"/>
  <c r="F274" i="72"/>
  <c r="F276" i="72"/>
  <c r="F278" i="72"/>
  <c r="F164" i="72"/>
  <c r="F166" i="72"/>
  <c r="F168" i="72"/>
  <c r="F170" i="72"/>
  <c r="F176" i="72"/>
  <c r="F178" i="72"/>
  <c r="F180" i="72"/>
  <c r="F184" i="72"/>
  <c r="F186" i="72"/>
  <c r="F188" i="72"/>
  <c r="F114" i="72"/>
  <c r="F116" i="72"/>
  <c r="F118" i="72"/>
  <c r="F122" i="72"/>
  <c r="F124" i="72"/>
  <c r="F126" i="72"/>
  <c r="F130" i="72"/>
  <c r="F132" i="72"/>
  <c r="F134" i="72"/>
  <c r="F138" i="72"/>
  <c r="F140" i="72"/>
  <c r="F142" i="72"/>
  <c r="F148" i="72"/>
  <c r="F150" i="72"/>
  <c r="F152" i="72"/>
  <c r="F156" i="72"/>
  <c r="F158" i="72"/>
  <c r="F160" i="72"/>
  <c r="F92" i="72"/>
  <c r="F96" i="72"/>
  <c r="F98" i="72"/>
  <c r="F100" i="72"/>
  <c r="F106" i="72"/>
  <c r="F108" i="72"/>
  <c r="F110" i="72"/>
  <c r="F88" i="72"/>
  <c r="F90" i="72"/>
  <c r="F44" i="72"/>
  <c r="F46" i="72"/>
  <c r="F48" i="72"/>
  <c r="F50" i="72"/>
  <c r="F52" i="72"/>
  <c r="F54" i="72"/>
  <c r="F56" i="72"/>
  <c r="F58" i="72"/>
  <c r="F62" i="72"/>
  <c r="F64" i="72"/>
  <c r="F66" i="72"/>
  <c r="F70" i="72"/>
  <c r="F72" i="72"/>
  <c r="F74" i="72"/>
  <c r="F78" i="72"/>
  <c r="F80" i="72"/>
  <c r="F82" i="72"/>
  <c r="F22" i="72"/>
  <c r="F24" i="72"/>
  <c r="F30" i="72"/>
  <c r="F32" i="72"/>
  <c r="F34" i="72"/>
  <c r="F36" i="72"/>
  <c r="F38" i="72"/>
  <c r="F40" i="72"/>
  <c r="F10" i="72"/>
  <c r="F12" i="72"/>
  <c r="F14" i="72"/>
  <c r="F16" i="72"/>
  <c r="F18" i="72"/>
  <c r="F8" i="72"/>
  <c r="F5" i="63" l="1"/>
  <c r="H442" i="26"/>
  <c r="H441" i="26" s="1"/>
  <c r="F29" i="63" s="1"/>
  <c r="F30" i="63" s="1"/>
  <c r="L442" i="26"/>
  <c r="L441" i="26" s="1"/>
  <c r="H29" i="63" s="1"/>
  <c r="H30" i="63" s="1"/>
  <c r="J442" i="26"/>
  <c r="J441" i="26" s="1"/>
  <c r="G29" i="63" s="1"/>
  <c r="G30" i="63" s="1"/>
  <c r="P442" i="26"/>
  <c r="P441" i="26" s="1"/>
  <c r="F442" i="26"/>
  <c r="N442" i="26"/>
  <c r="N441" i="26" s="1"/>
  <c r="I29" i="63" s="1"/>
  <c r="I30" i="63" s="1"/>
  <c r="F441" i="26" l="1"/>
  <c r="F441" i="72" s="1"/>
  <c r="F444" i="26"/>
  <c r="F443" i="26" s="1"/>
  <c r="F442" i="72"/>
  <c r="F4" i="63"/>
  <c r="H4" i="63"/>
  <c r="J4" i="63"/>
  <c r="G4" i="63"/>
  <c r="E4" i="63"/>
  <c r="E3" i="99" s="1"/>
  <c r="I4" i="63"/>
  <c r="AA336" i="61"/>
  <c r="R452" i="24"/>
  <c r="Q452" i="24" s="1"/>
  <c r="R450" i="24"/>
  <c r="Q450" i="24" s="1"/>
  <c r="R448" i="24"/>
  <c r="Q448" i="24" s="1"/>
  <c r="R446" i="24"/>
  <c r="Q446" i="24" s="1"/>
  <c r="R444" i="24"/>
  <c r="Q444" i="24" s="1"/>
  <c r="R442" i="24"/>
  <c r="Q442" i="24" s="1"/>
  <c r="R440" i="24"/>
  <c r="Q440" i="24" s="1"/>
  <c r="R438" i="24"/>
  <c r="Q438" i="24" s="1"/>
  <c r="E29" i="63" l="1"/>
  <c r="AA431" i="61"/>
  <c r="AA445" i="61"/>
  <c r="AA438" i="61"/>
  <c r="AA458" i="61"/>
  <c r="AA424" i="61"/>
  <c r="AA395" i="61"/>
  <c r="AA356" i="61"/>
  <c r="AA337" i="61"/>
  <c r="AA265" i="61"/>
  <c r="AA331" i="61"/>
  <c r="AA286" i="61"/>
  <c r="AA252" i="61"/>
  <c r="AA243" i="61"/>
  <c r="AA260" i="61"/>
  <c r="AA234" i="61"/>
  <c r="AA476" i="61"/>
  <c r="AB477" i="61" s="1"/>
  <c r="AC477" i="61" s="1"/>
  <c r="AA176" i="61"/>
  <c r="AA195" i="61"/>
  <c r="AA145" i="61"/>
  <c r="AA70" i="61"/>
  <c r="AA51" i="61"/>
  <c r="AA20" i="61"/>
  <c r="AA7" i="61"/>
  <c r="AA838" i="24"/>
  <c r="AA823" i="24"/>
  <c r="AA812" i="24"/>
  <c r="AA805" i="24"/>
  <c r="AA798" i="24"/>
  <c r="AA770" i="24"/>
  <c r="AA759" i="24"/>
  <c r="AA748" i="24"/>
  <c r="AA741" i="24"/>
  <c r="AA734" i="24"/>
  <c r="AA706" i="24"/>
  <c r="AA670" i="24"/>
  <c r="AA692" i="24"/>
  <c r="AA681" i="24"/>
  <c r="AA663" i="24"/>
  <c r="AA650" i="24"/>
  <c r="AA641" i="24"/>
  <c r="AA630" i="24"/>
  <c r="AA623" i="24"/>
  <c r="AA610" i="24"/>
  <c r="AA601" i="24"/>
  <c r="AA592" i="24"/>
  <c r="AA583" i="24"/>
  <c r="AA554" i="24"/>
  <c r="AA521" i="24"/>
  <c r="AA512" i="24"/>
  <c r="AA460" i="24"/>
  <c r="AA436" i="24"/>
  <c r="AA426" i="24"/>
  <c r="AA419" i="24"/>
  <c r="AA412" i="24"/>
  <c r="AA401" i="24"/>
  <c r="AA371" i="24"/>
  <c r="AA340" i="24"/>
  <c r="AA333" i="24"/>
  <c r="AA286" i="24"/>
  <c r="AA255" i="24"/>
  <c r="AA233" i="24"/>
  <c r="AA174" i="24"/>
  <c r="AA143" i="24"/>
  <c r="AA134" i="24"/>
  <c r="AA127" i="24"/>
  <c r="AA107" i="24"/>
  <c r="AA96" i="24"/>
  <c r="AA83" i="24"/>
  <c r="AA72" i="24"/>
  <c r="AA59" i="24"/>
  <c r="E30" i="63" l="1"/>
  <c r="E29" i="99" s="1"/>
  <c r="E28" i="99"/>
  <c r="AB481" i="61"/>
  <c r="AB482" i="61"/>
  <c r="AA386" i="24"/>
  <c r="AA350" i="24"/>
  <c r="AA116" i="24"/>
  <c r="AA12" i="24"/>
  <c r="AB848" i="24"/>
  <c r="H850" i="24" s="1"/>
  <c r="AA244" i="24"/>
  <c r="AA220" i="24"/>
  <c r="AA459" i="24"/>
  <c r="AA481" i="24"/>
  <c r="AA495" i="24"/>
  <c r="AA494" i="24"/>
  <c r="AA793" i="24"/>
  <c r="AA729" i="24"/>
  <c r="AA832" i="24"/>
  <c r="H483" i="61"/>
  <c r="H483" i="85" s="1"/>
  <c r="P483" i="61"/>
  <c r="G10" i="63" s="1"/>
  <c r="G15" i="63" s="1"/>
  <c r="G21" i="63" s="1"/>
  <c r="X483" i="61"/>
  <c r="I10" i="63" s="1"/>
  <c r="I15" i="63" s="1"/>
  <c r="I21" i="63" s="1"/>
  <c r="L483" i="61"/>
  <c r="F10" i="63" s="1"/>
  <c r="F15" i="63" s="1"/>
  <c r="F21" i="63" s="1"/>
  <c r="T483" i="61"/>
  <c r="H10" i="63" s="1"/>
  <c r="H15" i="63" s="1"/>
  <c r="H21" i="63" s="1"/>
  <c r="H849" i="24" l="1"/>
  <c r="H849" i="88" s="1"/>
  <c r="H850" i="88"/>
  <c r="AB846" i="24"/>
  <c r="J28" i="63" s="1"/>
  <c r="E10" i="63"/>
  <c r="AB847" i="24"/>
  <c r="J11" i="63"/>
  <c r="F7" i="34"/>
  <c r="F9" i="34" s="1"/>
  <c r="F18" i="34" s="1"/>
  <c r="E15" i="63" l="1"/>
  <c r="E7" i="34" s="1"/>
  <c r="E9" i="34" s="1"/>
  <c r="E9" i="99"/>
  <c r="I9" i="95"/>
  <c r="I7" i="34"/>
  <c r="I9" i="34" s="1"/>
  <c r="I16" i="34" s="1"/>
  <c r="H7" i="34"/>
  <c r="H9" i="34" s="1"/>
  <c r="H14" i="34" s="1"/>
  <c r="G7" i="34"/>
  <c r="G9" i="34" s="1"/>
  <c r="G12" i="34" s="1"/>
  <c r="F14" i="34"/>
  <c r="F20" i="34"/>
  <c r="F12" i="34"/>
  <c r="F16" i="34"/>
  <c r="AB484" i="30"/>
  <c r="AB486" i="30"/>
  <c r="AB488" i="30"/>
  <c r="AB490" i="30"/>
  <c r="AB492" i="30"/>
  <c r="AB494" i="30"/>
  <c r="AB482" i="30"/>
  <c r="AB476" i="30"/>
  <c r="AB474" i="30"/>
  <c r="AB472" i="30"/>
  <c r="AB470" i="30"/>
  <c r="AB468" i="30"/>
  <c r="AB458" i="30"/>
  <c r="AB460" i="30"/>
  <c r="AB462" i="30"/>
  <c r="AB464" i="30"/>
  <c r="AB456" i="30"/>
  <c r="AB454" i="30"/>
  <c r="AB444" i="30"/>
  <c r="AB446" i="30"/>
  <c r="AB448" i="30"/>
  <c r="AB450" i="30"/>
  <c r="AB442" i="30"/>
  <c r="AB440" i="30"/>
  <c r="AB408" i="30"/>
  <c r="AB410" i="30"/>
  <c r="AB412" i="30"/>
  <c r="AB414" i="30"/>
  <c r="AB416" i="30"/>
  <c r="AB418" i="30"/>
  <c r="AB420" i="30"/>
  <c r="AB422" i="30"/>
  <c r="AB424" i="30"/>
  <c r="AB426" i="30"/>
  <c r="AB428" i="30"/>
  <c r="AB430" i="30"/>
  <c r="AB432" i="30"/>
  <c r="AB434" i="30"/>
  <c r="AB436" i="30"/>
  <c r="AB406" i="30"/>
  <c r="AB404" i="30"/>
  <c r="AB370" i="30"/>
  <c r="AB372" i="30"/>
  <c r="AB374" i="30"/>
  <c r="AB376" i="30"/>
  <c r="AB378" i="30"/>
  <c r="AB380" i="30"/>
  <c r="AB382" i="30"/>
  <c r="AB384" i="30"/>
  <c r="AB386" i="30"/>
  <c r="AB388" i="30"/>
  <c r="AB390" i="30"/>
  <c r="AB392" i="30"/>
  <c r="AB394" i="30"/>
  <c r="AB396" i="30"/>
  <c r="AB398" i="30"/>
  <c r="AB400" i="30"/>
  <c r="AB368" i="30"/>
  <c r="AB366" i="30"/>
  <c r="AB330" i="30"/>
  <c r="AB332" i="30"/>
  <c r="AB334" i="30"/>
  <c r="AB336" i="30"/>
  <c r="AB338" i="30"/>
  <c r="AB340" i="30"/>
  <c r="AB342" i="30"/>
  <c r="AB344" i="30"/>
  <c r="AB346" i="30"/>
  <c r="AB348" i="30"/>
  <c r="AB350" i="30"/>
  <c r="AB352" i="30"/>
  <c r="AB354" i="30"/>
  <c r="AB356" i="30"/>
  <c r="AB358" i="30"/>
  <c r="AB360" i="30"/>
  <c r="AB362" i="30"/>
  <c r="AB328" i="30"/>
  <c r="AB318" i="30"/>
  <c r="AB320" i="30"/>
  <c r="AB316" i="30"/>
  <c r="AB268" i="30"/>
  <c r="AB270" i="30"/>
  <c r="AB272" i="30"/>
  <c r="AB274" i="30"/>
  <c r="AB276" i="30"/>
  <c r="AB278" i="30"/>
  <c r="AB280" i="30"/>
  <c r="AB282" i="30"/>
  <c r="AB284" i="30"/>
  <c r="AB286" i="30"/>
  <c r="AB288" i="30"/>
  <c r="AB290" i="30"/>
  <c r="AB292" i="30"/>
  <c r="AB294" i="30"/>
  <c r="AB266" i="30"/>
  <c r="AB264" i="30"/>
  <c r="AB212" i="30"/>
  <c r="AB214" i="30"/>
  <c r="AB216" i="30"/>
  <c r="AB218" i="30"/>
  <c r="AB210" i="30"/>
  <c r="AB208" i="30"/>
  <c r="AB206" i="30"/>
  <c r="AB204" i="30"/>
  <c r="AB202" i="30"/>
  <c r="AB200" i="30"/>
  <c r="AB194" i="30"/>
  <c r="AB192" i="30"/>
  <c r="AB190" i="30"/>
  <c r="AB188" i="30"/>
  <c r="AB186" i="30"/>
  <c r="AB184" i="30"/>
  <c r="AB172" i="30"/>
  <c r="AB174" i="30"/>
  <c r="AB176" i="30"/>
  <c r="AB178" i="30"/>
  <c r="AB180" i="30"/>
  <c r="AB170" i="30"/>
  <c r="AB136" i="30"/>
  <c r="AB138" i="30"/>
  <c r="AB140" i="30"/>
  <c r="AB142" i="30"/>
  <c r="AB144" i="30"/>
  <c r="AB146" i="30"/>
  <c r="AB148" i="30"/>
  <c r="AB150" i="30"/>
  <c r="AB152" i="30"/>
  <c r="AB154" i="30"/>
  <c r="AB156" i="30"/>
  <c r="AB158" i="30"/>
  <c r="AB160" i="30"/>
  <c r="AB162" i="30"/>
  <c r="AB164" i="30"/>
  <c r="AB134" i="30"/>
  <c r="AB64" i="30"/>
  <c r="AB66" i="30"/>
  <c r="AB68" i="30"/>
  <c r="AB70" i="30"/>
  <c r="AB72" i="30"/>
  <c r="AB74" i="30"/>
  <c r="AB76" i="30"/>
  <c r="AB78" i="30"/>
  <c r="AB80" i="30"/>
  <c r="AB82" i="30"/>
  <c r="AB84" i="30"/>
  <c r="AB62" i="30"/>
  <c r="AB40" i="30"/>
  <c r="AB42" i="30"/>
  <c r="AB44" i="30"/>
  <c r="AB46" i="30"/>
  <c r="AB48" i="30"/>
  <c r="AB50" i="30"/>
  <c r="AB52" i="30"/>
  <c r="AB54" i="30"/>
  <c r="AB56" i="30"/>
  <c r="AB58" i="30"/>
  <c r="AB38" i="30"/>
  <c r="AB10" i="30"/>
  <c r="AB483" i="86" s="1"/>
  <c r="J10" i="97" s="1"/>
  <c r="J15" i="97" s="1"/>
  <c r="J21" i="97" s="1"/>
  <c r="E7" i="95" l="1"/>
  <c r="E9" i="95" s="1"/>
  <c r="E12" i="95" s="1"/>
  <c r="E14" i="99"/>
  <c r="E21" i="63"/>
  <c r="E19" i="99" s="1"/>
  <c r="I14" i="95"/>
  <c r="I20" i="95"/>
  <c r="I12" i="95"/>
  <c r="I18" i="95"/>
  <c r="I16" i="95"/>
  <c r="H485" i="86"/>
  <c r="E20" i="34"/>
  <c r="E12" i="34"/>
  <c r="H18" i="34"/>
  <c r="H20" i="34"/>
  <c r="H16" i="34"/>
  <c r="H12" i="34"/>
  <c r="I12" i="34"/>
  <c r="I20" i="34"/>
  <c r="I18" i="34"/>
  <c r="I14" i="34"/>
  <c r="G16" i="34"/>
  <c r="AB525" i="30"/>
  <c r="G18" i="34"/>
  <c r="G20" i="34"/>
  <c r="G14" i="34"/>
  <c r="F22" i="34"/>
  <c r="E14" i="34"/>
  <c r="E16" i="34"/>
  <c r="E18" i="34"/>
  <c r="AB483" i="61"/>
  <c r="AB526" i="30"/>
  <c r="H528" i="30" s="1"/>
  <c r="E20" i="95" l="1"/>
  <c r="E14" i="95"/>
  <c r="E18" i="95"/>
  <c r="E16" i="95"/>
  <c r="H484" i="86"/>
  <c r="L484" i="85" s="1"/>
  <c r="L485" i="85"/>
  <c r="J7" i="94"/>
  <c r="J9" i="94" s="1"/>
  <c r="I22" i="95"/>
  <c r="F16" i="63"/>
  <c r="F31" i="63" s="1"/>
  <c r="J10" i="63"/>
  <c r="H485" i="61"/>
  <c r="H527" i="30"/>
  <c r="H527" i="80" s="1"/>
  <c r="H528" i="80"/>
  <c r="H22" i="34"/>
  <c r="I22" i="34"/>
  <c r="G22" i="34"/>
  <c r="E22" i="34"/>
  <c r="J8" i="63"/>
  <c r="E22" i="95" l="1"/>
  <c r="J16" i="94"/>
  <c r="J18" i="94"/>
  <c r="J20" i="94"/>
  <c r="J12" i="94"/>
  <c r="J14" i="94"/>
  <c r="I16" i="63"/>
  <c r="I31" i="63" s="1"/>
  <c r="H16" i="63"/>
  <c r="H484" i="61"/>
  <c r="H484" i="85" s="1"/>
  <c r="H485" i="85"/>
  <c r="B6" i="67"/>
  <c r="G16" i="63"/>
  <c r="G31" i="63" s="1"/>
  <c r="E16" i="63"/>
  <c r="E31" i="63" s="1"/>
  <c r="E31" i="99" l="1"/>
  <c r="H31" i="63"/>
  <c r="B8" i="67" s="1"/>
  <c r="E16" i="99"/>
  <c r="E22" i="99" s="1"/>
  <c r="J22" i="94"/>
  <c r="J16" i="97" s="1"/>
  <c r="J31" i="97" s="1"/>
  <c r="B9" i="67"/>
  <c r="B7" i="67"/>
  <c r="AB763" i="27"/>
  <c r="J29" i="63" s="1"/>
  <c r="J30" i="63" s="1"/>
  <c r="AB764" i="27"/>
  <c r="E34" i="97" l="1"/>
  <c r="G34" i="99" s="1"/>
  <c r="E33" i="97"/>
  <c r="G33" i="99" s="1"/>
  <c r="B10" i="98"/>
  <c r="H766" i="27"/>
  <c r="H766" i="73" s="1"/>
  <c r="B11" i="67"/>
  <c r="B27" i="67" s="1"/>
  <c r="J5" i="63"/>
  <c r="J15" i="63" s="1"/>
  <c r="J21" i="63" s="1"/>
  <c r="H18" i="98" l="1"/>
  <c r="F3" i="98"/>
  <c r="B18" i="98"/>
  <c r="H765" i="27"/>
  <c r="H765" i="73" s="1"/>
  <c r="J7" i="34"/>
  <c r="J9" i="34" s="1"/>
  <c r="E27" i="98" l="1"/>
  <c r="H27" i="98" s="1"/>
  <c r="D32" i="97" s="1"/>
  <c r="E32" i="97" s="1"/>
  <c r="B20" i="98"/>
  <c r="B21" i="98"/>
  <c r="J16" i="34"/>
  <c r="J12" i="34"/>
  <c r="J14" i="34"/>
  <c r="J18" i="34"/>
  <c r="J20" i="34"/>
  <c r="D6" i="98" l="1"/>
  <c r="D8" i="98"/>
  <c r="D11" i="98"/>
  <c r="D10" i="98"/>
  <c r="D7" i="98"/>
  <c r="D12" i="98"/>
  <c r="D15" i="98"/>
  <c r="D14" i="98"/>
  <c r="D16" i="98"/>
  <c r="D13" i="98"/>
  <c r="D9" i="98"/>
  <c r="J22" i="34"/>
  <c r="D18" i="98" l="1"/>
  <c r="J16" i="63"/>
  <c r="J31" i="63" s="1"/>
  <c r="E34" i="63" l="1"/>
  <c r="E34" i="99" s="1"/>
  <c r="E33" i="63"/>
  <c r="E33" i="99" s="1"/>
  <c r="D20" i="98"/>
  <c r="D21" i="98"/>
  <c r="B10" i="67"/>
  <c r="F3" i="67" s="1"/>
  <c r="E12" i="98" l="1"/>
  <c r="E9" i="98"/>
  <c r="E14" i="98"/>
  <c r="E11" i="98"/>
  <c r="E16" i="98"/>
  <c r="E15" i="98"/>
  <c r="E6" i="98"/>
  <c r="E10" i="98"/>
  <c r="E7" i="98"/>
  <c r="E8" i="98"/>
  <c r="E13" i="98"/>
  <c r="B18" i="67"/>
  <c r="E27" i="67" s="1"/>
  <c r="H27" i="67" s="1"/>
  <c r="E18" i="98" l="1"/>
  <c r="B20" i="67"/>
  <c r="B21" i="67"/>
  <c r="E20" i="98" l="1"/>
  <c r="E21" i="98"/>
  <c r="D10" i="67"/>
  <c r="D14" i="67"/>
  <c r="D6" i="67"/>
  <c r="D12" i="67"/>
  <c r="D9" i="67"/>
  <c r="D13" i="67"/>
  <c r="D7" i="67"/>
  <c r="D8" i="67"/>
  <c r="D15" i="67"/>
  <c r="D11" i="67"/>
  <c r="D16" i="67"/>
  <c r="F7" i="98" l="1"/>
  <c r="F15" i="98"/>
  <c r="F13" i="98"/>
  <c r="F14" i="98"/>
  <c r="F11" i="98"/>
  <c r="F6" i="98"/>
  <c r="F10" i="98"/>
  <c r="F12" i="98"/>
  <c r="F16" i="98"/>
  <c r="F8" i="98"/>
  <c r="F9" i="98"/>
  <c r="D18" i="67"/>
  <c r="D20" i="67" s="1"/>
  <c r="F18" i="98" l="1"/>
  <c r="D21" i="67"/>
  <c r="E14" i="67" s="1"/>
  <c r="F21" i="98" l="1"/>
  <c r="F20" i="98"/>
  <c r="E11" i="67"/>
  <c r="E12" i="67"/>
  <c r="E10" i="67"/>
  <c r="E13" i="67"/>
  <c r="E9" i="67"/>
  <c r="E16" i="67"/>
  <c r="E8" i="67"/>
  <c r="E7" i="67"/>
  <c r="E6" i="67"/>
  <c r="E15" i="67"/>
  <c r="G10" i="98" l="1"/>
  <c r="G7" i="98"/>
  <c r="G16" i="98"/>
  <c r="G11" i="98"/>
  <c r="G8" i="98"/>
  <c r="G6" i="98"/>
  <c r="G9" i="98"/>
  <c r="G13" i="98"/>
  <c r="G12" i="98"/>
  <c r="G15" i="98"/>
  <c r="G14" i="98"/>
  <c r="E18" i="67"/>
  <c r="E20" i="67" s="1"/>
  <c r="G18" i="98" l="1"/>
  <c r="E21" i="67"/>
  <c r="F9" i="67" s="1"/>
  <c r="G24" i="98" l="1"/>
  <c r="G21" i="98"/>
  <c r="G20" i="98"/>
  <c r="F16" i="67"/>
  <c r="F14" i="67"/>
  <c r="F15" i="67"/>
  <c r="F8" i="67"/>
  <c r="F10" i="67"/>
  <c r="F6" i="67"/>
  <c r="F7" i="67"/>
  <c r="F12" i="67"/>
  <c r="F13" i="67"/>
  <c r="F11" i="67"/>
  <c r="F18" i="67" l="1"/>
  <c r="F20" i="67" s="1"/>
  <c r="F21" i="67" l="1"/>
  <c r="G11" i="67" s="1"/>
  <c r="G7" i="67" l="1"/>
  <c r="G16" i="67"/>
  <c r="G12" i="67"/>
  <c r="G15" i="67"/>
  <c r="G8" i="67"/>
  <c r="G14" i="67"/>
  <c r="G13" i="67"/>
  <c r="G10" i="67"/>
  <c r="G6" i="67"/>
  <c r="G9" i="67"/>
  <c r="G18" i="67" l="1"/>
  <c r="G24" i="67" s="1"/>
  <c r="G20" i="67" l="1"/>
  <c r="G21" i="67"/>
  <c r="D32" i="63" l="1"/>
  <c r="E32" i="63" s="1"/>
  <c r="F443" i="72"/>
  <c r="F444"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tc={7822604F-3E9E-4373-861E-B7732FDA3F87}</author>
  </authors>
  <commentList>
    <comment ref="C501" authorId="0" shapeId="0" xr:uid="{7822604F-3E9E-4373-861E-B7732FDA3F87}">
      <text>
        <t>[Threaded comment]
Your version of Excel allows you to read this threaded comment; however, any edits to it will get removed if the file is opened in a newer version of Excel. Learn more: https://go.microsoft.com/fwlink/?linkid=870924
Comment:
    Area has been multiplied up to equate to 40mm thickeness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tc={75D900C4-471A-477A-9665-A46B2206B211}</author>
  </authors>
  <commentList>
    <comment ref="C66" authorId="0" shapeId="0" xr:uid="{75D900C4-471A-477A-9665-A46B2206B211}">
      <text>
        <t xml:space="preserve">[Threaded comment]
Your version of Excel allows you to read this threaded comment; however, any edits to it will get removed if the file is opened in a newer version of Excel. Learn more: https://go.microsoft.com/fwlink/?linkid=870924
Comment:
    ATV service cover replacements
</t>
      </text>
    </comment>
  </commentList>
</comments>
</file>

<file path=xl/sharedStrings.xml><?xml version="1.0" encoding="utf-8"?>
<sst xmlns="http://schemas.openxmlformats.org/spreadsheetml/2006/main" count="42754" uniqueCount="4088">
  <si>
    <t>SERIES 100:  PRELIMINARIES</t>
  </si>
  <si>
    <t>Item</t>
  </si>
  <si>
    <t>Description</t>
  </si>
  <si>
    <t>Qty</t>
  </si>
  <si>
    <t>Unit</t>
  </si>
  <si>
    <t>Tayside Contracts</t>
  </si>
  <si>
    <t>John McGeady Ltd</t>
  </si>
  <si>
    <t>Lightways (Contractors) Ltd</t>
  </si>
  <si>
    <t xml:space="preserve"> Newlay Civil Engineering</t>
  </si>
  <si>
    <t>T &amp; N Gilmartin (Contractors) Ltd</t>
  </si>
  <si>
    <t>Tarmac Limited</t>
  </si>
  <si>
    <t>Temporary Accommodation</t>
  </si>
  <si>
    <t>Rate</t>
  </si>
  <si>
    <t>Cost</t>
  </si>
  <si>
    <t>1/001</t>
  </si>
  <si>
    <t>Erection of offices and messes for the Contractor (Comply with appendix 0/6)</t>
  </si>
  <si>
    <t>1/002</t>
  </si>
  <si>
    <t>Servicing of offices and messes for the Contractor (Comply with appendix 0/6)</t>
  </si>
  <si>
    <t>Day</t>
  </si>
  <si>
    <t>1/003</t>
  </si>
  <si>
    <t>Dismantling of offices and messes for the Contractor (Comply with appendix 0/6)</t>
  </si>
  <si>
    <t>1/004</t>
  </si>
  <si>
    <t>Erection of stores and workshops for the Contractor</t>
  </si>
  <si>
    <t>1/005</t>
  </si>
  <si>
    <t>Servicing of stores and workshops for the Contractor</t>
  </si>
  <si>
    <t>1/006</t>
  </si>
  <si>
    <t>Dismantling of stores and workshops for the Contractor</t>
  </si>
  <si>
    <t>Information Boards &amp; Signs</t>
  </si>
  <si>
    <t>1/007</t>
  </si>
  <si>
    <t>Uplift, place out, maintain and remove Information board as per example on P.23 of the Safety at Street Works and Road Works</t>
  </si>
  <si>
    <t>No</t>
  </si>
  <si>
    <t>1/008</t>
  </si>
  <si>
    <t>Supply, place out, maintain and remove Information sign as described</t>
  </si>
  <si>
    <t>Traffic Safety and Management</t>
  </si>
  <si>
    <t>Road Closures</t>
  </si>
  <si>
    <t>1/009</t>
  </si>
  <si>
    <t xml:space="preserve">Erect, maintain and remove all pedestrian &amp; traffic safety measures as per standard drawing 100/1 (Type 1) full closure to facilitate road closures. </t>
  </si>
  <si>
    <t>1/010</t>
  </si>
  <si>
    <t xml:space="preserve">Erect, maintain and remove all pedestrian &amp; traffic safety measures as per standard drawing 100/1 (Type 2 )half gate to facilitate road closures. </t>
  </si>
  <si>
    <t>1/011</t>
  </si>
  <si>
    <t xml:space="preserve">Erect, maintain and remove all pedestrian &amp; traffic safety measures as per standard drawing 100/1 (Type 2A )half gate to facilitate road closures. </t>
  </si>
  <si>
    <t>1/012</t>
  </si>
  <si>
    <t xml:space="preserve">Erect, maintain and remove all pedestrian &amp; traffic safety measures as per standard drawing 100/2 (Type 3 )half gate to facilitate road closures. </t>
  </si>
  <si>
    <t>1/013</t>
  </si>
  <si>
    <t>extra over for item temporary traffic barriers on P.95 of the Safety at Street Works and Road Works - A code of practice booklet</t>
  </si>
  <si>
    <t>Lin.m</t>
  </si>
  <si>
    <t>1/014</t>
  </si>
  <si>
    <t>Extra over for traffic management operatives to manage road closure site extents</t>
  </si>
  <si>
    <t>Diversions</t>
  </si>
  <si>
    <t>1/015</t>
  </si>
  <si>
    <t>Supply of standard temporary signage 1050x750mm (Road Closed 7010.1, Road Ahead Closed 7010.1, Diversion End 2702, Diversion 2702) as per drawing 100/3</t>
  </si>
  <si>
    <t>no</t>
  </si>
  <si>
    <t>1/016</t>
  </si>
  <si>
    <t>Supply of standard temporary signage 1050x450mm (diverted traffic 2703, 2704) as per drawing 100/3</t>
  </si>
  <si>
    <t>1/017</t>
  </si>
  <si>
    <t>Supply of non-standard temporary signage 1050x750mm as directed</t>
  </si>
  <si>
    <t>1/018</t>
  </si>
  <si>
    <t>Supply of non-standard temporary signage 1050x450mm as directed</t>
  </si>
  <si>
    <t>1/019</t>
  </si>
  <si>
    <t>Extra over for item temporary1050x750mm signage in frames with extended legs</t>
  </si>
  <si>
    <t>1/020</t>
  </si>
  <si>
    <t>Extra over for item temporary1050x450mm signage in frames with extended legs</t>
  </si>
  <si>
    <t>1/021</t>
  </si>
  <si>
    <t>Supply of non-standard temporary signage 1200x1200mm as directed as per Drawing 100/3 (Z series)</t>
  </si>
  <si>
    <t>1/022</t>
  </si>
  <si>
    <t>Extra over for item temporary1200x1200mm signage in  frames with extended legs</t>
  </si>
  <si>
    <t>&lt; 5 mile Diversion</t>
  </si>
  <si>
    <t>1/023</t>
  </si>
  <si>
    <t>Erection of temporary diversion route as per shown 3.3 on P.37 Chapter 8 Traffic Signs Manual part 1.</t>
  </si>
  <si>
    <t>1/024</t>
  </si>
  <si>
    <t>Maintenance of temporary diversion route as shown figure 3.3 on P.37 Chapter 8 Traffic Signs Manual part 1.</t>
  </si>
  <si>
    <t>1/025</t>
  </si>
  <si>
    <t>Removal of temporary diversion route as per shown 3.3 on P.37 Chapter 8 Traffic Signs Manual part 1.</t>
  </si>
  <si>
    <t>item</t>
  </si>
  <si>
    <t>5 - 25 Mile Diversion</t>
  </si>
  <si>
    <t>1/026</t>
  </si>
  <si>
    <t>1/027</t>
  </si>
  <si>
    <t>1/028</t>
  </si>
  <si>
    <t>&gt; 25 Mile Diversion</t>
  </si>
  <si>
    <t>1/029</t>
  </si>
  <si>
    <t>1/030</t>
  </si>
  <si>
    <t>1/031</t>
  </si>
  <si>
    <t>Basic Layout</t>
  </si>
  <si>
    <t>&lt;30mph (single carriageway)</t>
  </si>
  <si>
    <t xml:space="preserve">Erection of ‘Basic Layout’ as per drawing on P.21 of the Safety at Street Works and Road Works - A code of practice booklet, on an all purpose single carriageway road, , restricted to 30mph or less. </t>
  </si>
  <si>
    <t>1/032</t>
  </si>
  <si>
    <t>Maintenance of ‘Basic Layout’ as per drawing on P.21 of the Safety at Street Works and Road Works - A code of practice booklet, on an all purpose single carriageway road, , restricted to 30mph or less.</t>
  </si>
  <si>
    <t>1/033</t>
  </si>
  <si>
    <t>Removal of ‘Basic Layout’ as per drawing on P.21 of the Safety at Street Works and Road Works - A code of practice booklet, on an all purpose single carriageway road, , restricted to 30mph or less.</t>
  </si>
  <si>
    <t>&lt;40mph (single carriageway)</t>
  </si>
  <si>
    <t>1/034</t>
  </si>
  <si>
    <t>Erection of ‘Basic Layout’ as per drawing on P.21 of the Safety at Street Works and Road Works - A code of practice booklet, on an all purpose single carriageway road, restricted to 40mph or less.</t>
  </si>
  <si>
    <t>1/035</t>
  </si>
  <si>
    <t>Maintenance of ‘Basic Layout’ as per drawing on P.21 of the Safety at Street Works and Road Works - A code of practice booklet, on an all purpose single carriageway road, restricted to 40mph or less.</t>
  </si>
  <si>
    <t>1/036</t>
  </si>
  <si>
    <t>Removal of ‘Basic Layout’ as per drawing on P.21 of the Safety at Street Works and Road Works - A code of practice booklet, on an all purpose single carriageway road, restricted to 40mph or less.</t>
  </si>
  <si>
    <t>&lt;40mph (Dual carriageway)</t>
  </si>
  <si>
    <t>Right Lane</t>
  </si>
  <si>
    <t>1/037</t>
  </si>
  <si>
    <t>Erection of ‘Basic Layout’ as per drawing on P.41 of the Safety at Street Works and Road Works - A code of practice booklet, on an all purpose dual carriageway road, restricted to 40mph or less.</t>
  </si>
  <si>
    <t>1/038</t>
  </si>
  <si>
    <t>Maintenance of ‘Basic Layout’ as per drawing on P.41 of the Safety at Street Works and Road Works - A code of practice booklet, on an all purpose dual carriageway road, restricted to 40mph or less.</t>
  </si>
  <si>
    <t xml:space="preserve"> </t>
  </si>
  <si>
    <t>1/039</t>
  </si>
  <si>
    <t>Removal of ‘Basic Layout’ as per drawing on P.41 of the Safety at Street Works and Road Works - A code of practice booklet, on an all purpose dual carriageway road, restricted to 40mph or less.</t>
  </si>
  <si>
    <t>Left Lane</t>
  </si>
  <si>
    <t>1/040</t>
  </si>
  <si>
    <t>Erection of ‘Basic Layout’ as per drawing on P.42 of the Safety at Street Works and Road Works - A code of practice booklet, on an all purpose dual carriageway road, restricted to 40mph or less.</t>
  </si>
  <si>
    <t>1/041</t>
  </si>
  <si>
    <t>Maintenance of ‘Basic Layout’ as per drawing on P.42 of the Safety at Street Works and Road Works - A code of practice booklet, on an all purpose dual carriageway road, restricted to 40mph or less.</t>
  </si>
  <si>
    <t>1/042</t>
  </si>
  <si>
    <t>Removal of ‘Basic Layout’ as per drawing on P.42 of the Safety at Street Works and Road Works - A code of practice booklet, on an all purpose dual carriageway road, restricted to 40mph or less.</t>
  </si>
  <si>
    <t>Parked Vehicle</t>
  </si>
  <si>
    <t>1/043</t>
  </si>
  <si>
    <t>Erection of ‘parked vehicle’ layout as per drawing on P.38 of the Safety at Street Works and Road Works - A code of practice booklet, on a two lane single carriageway road</t>
  </si>
  <si>
    <t>1/044</t>
  </si>
  <si>
    <t>Maintenance of ‘parked vehicle’ layout as per drawing on P.38 of the Safety at Street Works and Road Works - A code of practice booklet, on a two lane single carriageway road</t>
  </si>
  <si>
    <t>1/045</t>
  </si>
  <si>
    <t>Removal of ‘parked vehicle’ layout as per drawing on P.38 of the Safety at Street Works and Road Works - A code of practice booklet, on a two lane single carriageway road</t>
  </si>
  <si>
    <t>Works in centre of two way road</t>
  </si>
  <si>
    <t>1/046</t>
  </si>
  <si>
    <t>Erection of ‘works in the centre of a two way road’ layout as per drawing on P.39 of the Safety at Street Works and Road Works - A code of practice booklet, on a two lane single carriageway road</t>
  </si>
  <si>
    <t>1/047</t>
  </si>
  <si>
    <t>Maintenance of ‘works in the centre of a two way road’ layout as per drawing on P.39 of the Safety at Street Works and Road Works - A code of practice booklet, on a two lane single carriageway road</t>
  </si>
  <si>
    <t>1/048</t>
  </si>
  <si>
    <t>Removal of ‘works in the centre of a two way road’ layout as per drawing on P.39 of the Safety at Street Works and Road Works - A code of practice booklet, on a two lane single carriageway road</t>
  </si>
  <si>
    <t>Give &amp; Take</t>
  </si>
  <si>
    <t>1/049</t>
  </si>
  <si>
    <t>Erection of ‘Give and Take’ system as per drawing on P.57 of the Safety at Street Works and Road Works - A code of practice booklet, on an all purpose single carriageway road, , restricted to 30mph or less.</t>
  </si>
  <si>
    <t>1/050</t>
  </si>
  <si>
    <t>Maintenance of ‘Give and Take’ system as per drawing on P.57 of the Safety at Street Works and Road Works - A code of practice booklet, on an all purpose single carriageway road, , restricted to 30mph or less.</t>
  </si>
  <si>
    <t>1/051</t>
  </si>
  <si>
    <t>Removal of ‘Give and Take’ system as per drawing on P.57 of the Safety at Street Works and Road Works - A code of practice booklet, on an all purpose single carriageway road, , restricted to 30mph or less.</t>
  </si>
  <si>
    <t>Priority Signs</t>
  </si>
  <si>
    <t>&lt; 30 Mph</t>
  </si>
  <si>
    <t>1/052</t>
  </si>
  <si>
    <t>Erection of ‘Priority Signs’ system as per drawing on P.59 of the Safety at Street Works and Road Works - A code of practice booklet, on an all purpose single carriageway road, , restricted to 30mph or less.</t>
  </si>
  <si>
    <t>1/053</t>
  </si>
  <si>
    <t>Maintenance of ‘Priority Signs’ system as per drawing on P.59 of the Safety at Street Works and Road Works - A code of practice booklet, on an all purpose single carriageway road, , restricted to 30mph or less.</t>
  </si>
  <si>
    <t>1/054</t>
  </si>
  <si>
    <t>Removal of ‘Priority Signs’ system as per drawing on P.59 of the Safety at Street Works and Road Works - A code of practice booklet, on an all purpose single carriageway road, , restricted to 30mph or less.</t>
  </si>
  <si>
    <t>30mph - 40mph</t>
  </si>
  <si>
    <t>1/055</t>
  </si>
  <si>
    <t>Erection of ‘Priority Signs’ system as per drawing on P.59 of the Safety at Street Works and Road Works - A code of practice booklet, on an all purpose single carriageway road, restricted to 40mph or less.</t>
  </si>
  <si>
    <t>1/056</t>
  </si>
  <si>
    <t>Maintenance of ‘Priority Signs’ system as per drawing on P.59 of the Safety at Street Works and Road Works - A code of practice booklet, on an all purpose single carriageway road, restricted to 40mph or less.</t>
  </si>
  <si>
    <t>1/057</t>
  </si>
  <si>
    <t>Removal of ‘Priority Signs’ system as per drawing on P.59 of the Safety at Street Works and Road Works - A code of practice booklet, on an all purpose single carriageway road, restricted to 40mph or less.</t>
  </si>
  <si>
    <t>1/058</t>
  </si>
  <si>
    <t>1/059</t>
  </si>
  <si>
    <t>1/060</t>
  </si>
  <si>
    <t>Traffic Control</t>
  </si>
  <si>
    <t>Stop / Go</t>
  </si>
  <si>
    <t>&lt;30mph</t>
  </si>
  <si>
    <t>1/061</t>
  </si>
  <si>
    <t>Erection of ‘Stop/Go boards’ system as per drawing on p.65 of the Safety at Street Works and Road Works - A code of practice booklet, on an all purpose single carriageway road, restricted to 30mph or less.</t>
  </si>
  <si>
    <t>1/062</t>
  </si>
  <si>
    <t>Maintenance of ‘Stop/Go boards’ system as per drawing on p.65 of the Safety at Street Works and Road Works - A code of practice booklet, on an all purpose single carriageway road, restricted to 30mph or less.</t>
  </si>
  <si>
    <t>1/063</t>
  </si>
  <si>
    <t>Removal of ‘Stop/Go boards’ system as per drawing on p.65 of the Safety at Street Works and Road Works - A code of practice booklet, on an all purpose single carriageway road, restricted to 30mph or less.</t>
  </si>
  <si>
    <t>30 &lt; 40mph</t>
  </si>
  <si>
    <t>1/064</t>
  </si>
  <si>
    <t>Erection of ‘Stop/Go boards’ system as per drawing on p.65 of the Safety at Street Works and Road Works - A code of practice booklet, on an all purpose single carriageway road, restricted to 40mph or less.</t>
  </si>
  <si>
    <t>1/065</t>
  </si>
  <si>
    <t>Maintenance of ‘Stop/Go boards’ system as per drawing on p.65 of the Safety at Street Works and Road Works - A code of practice booklet, on an all purpose single carriageway road, restricted to 40mph or less.</t>
  </si>
  <si>
    <t>1/066</t>
  </si>
  <si>
    <t>Removal of ‘Stop/Go boards’ system as per drawing on p.65 of the Safety at Street Works and Road Works - A code of practice booklet, on an all purpose single carriageway road, restricted to 40mph or less.</t>
  </si>
  <si>
    <t>40 &lt; 60mph</t>
  </si>
  <si>
    <t>1/067</t>
  </si>
  <si>
    <t>Erection of ‘Stop/Go boards’ system as per drawing on p.65 of the Safety at Street Works and Road Works - A code of practice booklet, on an all purpose single carriageway road, restricted to 60mph or less.</t>
  </si>
  <si>
    <t>1/068</t>
  </si>
  <si>
    <t>Maintenance of ‘Stop/Go boards’ system as per drawing on p.65 of the Safety at Street Works and Road Works - A code of practice booklet, on an all purpose single carriageway road, restricted to 60mph or less.</t>
  </si>
  <si>
    <t>1/069</t>
  </si>
  <si>
    <t>Removal of ‘Stop/Go boards’ system as per drawing on p.65 of the Safety at Street Works and Road Works - A code of practice booklet, on an all purpose single carriageway road, restricted to 60mph or less.</t>
  </si>
  <si>
    <t>Temporary Traffic Signals</t>
  </si>
  <si>
    <t xml:space="preserve">&lt; 30mph </t>
  </si>
  <si>
    <t>1/070</t>
  </si>
  <si>
    <t>Erection of ‘Portable Traffic Signals’ system as per drawing on P.65 of the Safety at Street Works and Road Works - A code of practice booklet, on an all purpose single carriageway road, , restricted to 30mph or less.</t>
  </si>
  <si>
    <t>1/071</t>
  </si>
  <si>
    <t>Maintenance of ‘Portable Traffic Signals’ system as per drawing on p.65 of the Safety at Street Works and Road Works - A code of practice booklet, on an all purpose single carriageway road, , restricted to 30mph or less.</t>
  </si>
  <si>
    <t>1/072</t>
  </si>
  <si>
    <t>Removal of ‘Portable Traffic Signals’ system as per drawing on p.65 of the Safety at Street Works and Road Works - A code of practice booklet, on an all purpose single carriageway road, , restricted to 30mph or less.</t>
  </si>
  <si>
    <t xml:space="preserve">30 &lt; 40mph </t>
  </si>
  <si>
    <t>1/073</t>
  </si>
  <si>
    <t>Erection of ‘Portable Traffic Signals’ system as per drawing on p.65 of the Safety at Street Works and Road Works - A code of practice booklet, on an all purpose single carriageway road, restricted to 40mph or less.</t>
  </si>
  <si>
    <t>1/074</t>
  </si>
  <si>
    <t>Maintenance of ‘Portable Traffic Signals’ system as per drawing on p.65 of the Safety at Street Works and Road Works - A code of practice booklet, on an all purpose single carriageway road, restricted to 40mph or less.</t>
  </si>
  <si>
    <t>1/075</t>
  </si>
  <si>
    <t>Removal of ‘Portable Traffic Signals’ system as per drawing on p.65 of the Safety at Street Works and Road Works - A code of practice booklet, on an all purpose single carriageway road, restricted to 40mph or less.</t>
  </si>
  <si>
    <t xml:space="preserve">40 &lt; 60mph </t>
  </si>
  <si>
    <t>Erection of ‘Portable Traffic Signals’ system as per drawing on p.65 of the Safety at Street Works and Road Works - A code of practice booklet, on an all purpose single carriageway road, restricted to 60mph or less.</t>
  </si>
  <si>
    <t>Maintenance of ‘Portable Traffic Signals’ system as per drawing on p.65 of the Safety at Street Works and Road Works - A code of practice booklet, on an all purpose single carriageway road, restricted to 60mph or less.</t>
  </si>
  <si>
    <t>Removal of ‘Portable Traffic Signals’ system as per drawing on p.65 of the Safety at Street Works and Road Works - A code of practice booklet, on an all purpose single carriageway road, restricted to 60mph or less.</t>
  </si>
  <si>
    <t>1/076</t>
  </si>
  <si>
    <t>Extra over any item for traffic management for the provision of an additional temporary traffic signal</t>
  </si>
  <si>
    <t>1/077</t>
  </si>
  <si>
    <t>Extra over any item for traffic management for the maintenance of an additional temporary traffic signal</t>
  </si>
  <si>
    <t>1/078</t>
  </si>
  <si>
    <t>Extra over any item for traffic management for the removal of an additional temporary traffic signal</t>
  </si>
  <si>
    <t>1/079</t>
  </si>
  <si>
    <t>Extra over any item for traffic management for the provision of signal controlled pedestrian facilities (1 Set)</t>
  </si>
  <si>
    <t>1/080</t>
  </si>
  <si>
    <t>Extra over any item for traffic management for the maintenance of signal controlled pedestrian facilities (1 Set)</t>
  </si>
  <si>
    <t>1/081</t>
  </si>
  <si>
    <t>Extra over any item for traffic management for the removal of signal controlled pedestrian facilities (1 Set)</t>
  </si>
  <si>
    <t>1/082</t>
  </si>
  <si>
    <t>Extra over any item for traffic management for manual control of traffic signals during peak times (8am - 9.30am &amp; 3pm - 6pm) as directed</t>
  </si>
  <si>
    <t>1/083</t>
  </si>
  <si>
    <t>Extra over any item for traffic management for manual control of traffic signals full day 7am to 7pm as directed</t>
  </si>
  <si>
    <t>Convoy working</t>
  </si>
  <si>
    <t>1/090</t>
  </si>
  <si>
    <t>Erection of convoy working system as per  P.68 of the Safety at Street Works and Road Works - A code of practice booklet / Chapter 8 Traffic Signs Manual P.261 (D.7) and Layout drawing CW1 a, on an all purpose single carriageway road</t>
  </si>
  <si>
    <t>1/091</t>
  </si>
  <si>
    <t>Maintenance of convoy working system as per  P.68 of the Safety at Street Works and Road Works - A code of practice booklet / Chapter 8 Traffic Signs Manual P.261 (D.7) and Layout drawing CW1 a, on an all purpose single carriageway road</t>
  </si>
  <si>
    <t>1/092</t>
  </si>
  <si>
    <t>Removal of convoy working system as per  P.68 of the Safety at Street Works and Road Works - A code of practice booklet / Chapter 8 Traffic Signs Manual P.261 (D.7) and Layout drawing CW1 a, on an all purpose single carriageway road</t>
  </si>
  <si>
    <t>1/093</t>
  </si>
  <si>
    <t>Erection of convoy working system as per  P.68 of the Safety at Street Works and Road Works - A code of practice booklet / Chapter 8 Traffic Signs Manual P.261 (D.7) and Layout drawing CW1 a, on an all purpose dual carriageway road</t>
  </si>
  <si>
    <t>1/094</t>
  </si>
  <si>
    <t>Maintenance of convoy working system as per  P.68 of the Safety at Street Works and Road Works - A code of practice booklet / Chapter 8 Traffic Signs Manual P.261 (D.7) and Layout drawing CW1 a, on an all purpose dual carriageway road</t>
  </si>
  <si>
    <t>1/095</t>
  </si>
  <si>
    <t>Removal of convoy working system as per  P.68 of the Safety at Street Works and Road Works - A code of practice booklet / Chapter 8 Traffic Signs Manual P.261 (D.7) and Layout drawing CW1 a, on an all purpose dual carriageway road</t>
  </si>
  <si>
    <t>1/096</t>
  </si>
  <si>
    <t>Extra over any item for traffic management for additional convoy vehicle</t>
  </si>
  <si>
    <t>1/097</t>
  </si>
  <si>
    <t>Extra over any item for traffic management for side roads within the convoy site as per Chapter 8 Traffic Signs Manual P.2691 (D7.9)</t>
  </si>
  <si>
    <t>Footways</t>
  </si>
  <si>
    <t>1/098</t>
  </si>
  <si>
    <t>Erection of ‘Works on Footways’ layout as per drawing on P.33 of the Safety at Street Works and Road Works - A code of practice booklet</t>
  </si>
  <si>
    <t>1/099</t>
  </si>
  <si>
    <t>Maintenance of ‘Works on Footways’ layout as per drawing on P.33 of the Safety at Street Works and Road Works - A code of practice booklet</t>
  </si>
  <si>
    <t>1/100</t>
  </si>
  <si>
    <t>Removal of ‘Works on Footways’ layout as per drawing on P.33 of the Safety at Street Works and Road Works - A code of practice booklet</t>
  </si>
  <si>
    <t>1/101</t>
  </si>
  <si>
    <t>Erection of ‘Works on footway with temporary footway in carriageway’ layout as per drawing on P.34 of the Safety at Street Works and Road Works - A code of practice booklet</t>
  </si>
  <si>
    <t>1/102</t>
  </si>
  <si>
    <t>Maintenance of ‘Works on footway with temporary footway in carriageway’ layout as per drawing on P.34 of the Safety at Street Works and Road Works - A code of practice booklet</t>
  </si>
  <si>
    <t>1/103</t>
  </si>
  <si>
    <t>Removal of ‘Works on footway with temporary footway in carriageway’ layout as per drawing on P.34 of the Safety at Street Works and Road Works - A code of practice booklet</t>
  </si>
  <si>
    <t>1/113</t>
  </si>
  <si>
    <t>Erection of ‘Temporary Footway Closure’ layout as per P.32 of the Safety at Street Works and Road Works - A code of practice booklet</t>
  </si>
  <si>
    <t>1/114</t>
  </si>
  <si>
    <t>Maintenance of ‘Temporary Footway Closure’ layout as per P.32 of the Safety at Street Works and Road Works - A code of practice booklet</t>
  </si>
  <si>
    <t>1/115</t>
  </si>
  <si>
    <t>Removal of ‘Temporary Footway Closure’ layout as per P.32 of the Safety at Street Works and Road Works - A code of practice booklet</t>
  </si>
  <si>
    <t>1/116</t>
  </si>
  <si>
    <t>Extra over any item for traffic management for the management/control of the  'temporary Footway Closure layout as per P.32 of the Safety at Street Works and Road Works - A code of practice booklet</t>
  </si>
  <si>
    <t>Works at Juctions/Crossings</t>
  </si>
  <si>
    <t>Pedestrian Crossing</t>
  </si>
  <si>
    <t>1/117</t>
  </si>
  <si>
    <t>Erection of ‘Works at pedestrian crossings’ layout as per drawing on P.51 of the Safety at Street Works and Road Works - A code of practice booklet</t>
  </si>
  <si>
    <t>1/118</t>
  </si>
  <si>
    <t>Maintenance of ‘Works at pedestrian crossings’ layout as per drawing on P.51 of the Safety at Street Works and Road Works - A code of practice booklet</t>
  </si>
  <si>
    <t>1/119</t>
  </si>
  <si>
    <t>Removal of ‘Works at pedestrian crossings’ layout as per drawing on P.51 of the Safety at Street Works and Road Works - A code of practice booklet</t>
  </si>
  <si>
    <t>1/153</t>
  </si>
  <si>
    <t>Erection of ‘Works at pedestrian crossings’ layout as per drawing on P.43 of the Safety at Street Works and Road Works - A code of practice booklet, with traffic control by portable traffic signals</t>
  </si>
  <si>
    <t>1/154</t>
  </si>
  <si>
    <t>Maintenance of ‘Works at pedestrian crossings’ layout as per drawing on P.43 of the Safety at Street Works and Road Works - A code of practice booklet, with traffic control by portable traffic signals</t>
  </si>
  <si>
    <t>1/155</t>
  </si>
  <si>
    <t>Removal of ‘Works at pedestrian crossings’ layout as per drawing on P.43 of the Safety at Street Works and Road Works - A code of practice booklet, with traffic control by portable traffic signals</t>
  </si>
  <si>
    <t>1/156</t>
  </si>
  <si>
    <t>Erection of ‘Works at pedestrian crossings’ layout as per drawing on P.43 of the Safety at Street Works and Road Works - A code of practice booklet, with traffic control by Stop/Go boards</t>
  </si>
  <si>
    <t>1/157</t>
  </si>
  <si>
    <t>Maintenance of ‘Works at pedestrian crossings’ layout as per drawing on P.43 of the Safety at Street Works and Road Works - A code of practice booklet, with traffic control by Stop/Go boards</t>
  </si>
  <si>
    <t>1/158</t>
  </si>
  <si>
    <t>Removal of ‘Works at pedestrian crossings’ layout as per drawing on P.43 of the Safety at Street Works and Road Works - A code of practice booklet, with traffic control by Stop/Go boards</t>
  </si>
  <si>
    <t>1/159</t>
  </si>
  <si>
    <t>Erection of ‘Works at pedestrian crossings’ layout as per drawing on P.43 of the Safety at Street Works and Road Works - A code of practice booklet, with traffic control by Priority Signs</t>
  </si>
  <si>
    <t>1/160</t>
  </si>
  <si>
    <t>Maintenance of ‘Works at pedestrian crossings’ layout as per drawing on P.43 of the Safety at Street Works and Road Works - A code of practice booklet, with traffic control by Priority Signs</t>
  </si>
  <si>
    <t>1/161</t>
  </si>
  <si>
    <t>Removal of ‘Works at pedestrian crossings’ layout as per drawing on P.43 of the Safety at Street Works and Road Works - A code of practice booklet, with traffic control by Priority Signs</t>
  </si>
  <si>
    <t>Junctions</t>
  </si>
  <si>
    <t>Side Street</t>
  </si>
  <si>
    <t>1/120</t>
  </si>
  <si>
    <t>Erection of ‘Works at road junctions’ layout as per drawing on P.44 of the Safety at Street Works and Road Works - A code of practice booklet</t>
  </si>
  <si>
    <t>1/121</t>
  </si>
  <si>
    <t>Maintenance of ‘Works at road junctions’ layout as per drawing on P.44 of the Safety at Street Works and Road Works - A code of practice booklet</t>
  </si>
  <si>
    <t>1/122</t>
  </si>
  <si>
    <t>Removal of ‘Works at road junctions’ layout as per drawing on P.44 of the Safety at Street Works and Road Works - A code of practice booklet</t>
  </si>
  <si>
    <t>Both Roads</t>
  </si>
  <si>
    <t>1/123</t>
  </si>
  <si>
    <t>Erection of ‘Works at road junctions’ layout as per drawing on P.45 of the Safety at Street Works and Road Works - A code of practice booklet</t>
  </si>
  <si>
    <t>1/124</t>
  </si>
  <si>
    <t>Maintenance of ‘Works at road junctions’ layout as per drawing on P.45 of the Safety at Street Works and Road Works - A code of practice booklet</t>
  </si>
  <si>
    <t>1/125</t>
  </si>
  <si>
    <t>Removal of ‘Works at road junctions’ layout as per drawing on P.45 of the Safety at Street Works and Road Works - A code of practice booklet</t>
  </si>
  <si>
    <t>Signal Island at Junction</t>
  </si>
  <si>
    <t>1/126</t>
  </si>
  <si>
    <t>Erection of ‘Works at road junctions’ layout as per drawing on P.46 of the Safety at Street Works and Road Works - A code of practice booklet</t>
  </si>
  <si>
    <t>1/127</t>
  </si>
  <si>
    <t>Maintenance of ‘Works at road junctions’ layout as per drawing on P.46 of the Safety at Street Works and Road Works - A code of practice booklet</t>
  </si>
  <si>
    <t>1/128</t>
  </si>
  <si>
    <t>Removal of ‘Works at road junctions’ layout as per drawing on P.46 of the Safety at Street Works and Road Works - A code of practice booklet</t>
  </si>
  <si>
    <t>Signal controlled junction</t>
  </si>
  <si>
    <t>1/129</t>
  </si>
  <si>
    <t>Erection of ‘Works at traffic signals Junctions’ at 3 legged junction simliar manner shown for pedestrian crossing on P.51 of the Safety at Street Works and Road Works - A code of practice booklet</t>
  </si>
  <si>
    <t>1/130</t>
  </si>
  <si>
    <t>Maintenance of ‘Works at traffic signals Junctions’ at 3 legged junction simliar manner shown for pedestrian crossing on P.51 of the Safety at Street Works and Road Works - A code of practice booklet</t>
  </si>
  <si>
    <t>1/131</t>
  </si>
  <si>
    <t>Removal of ‘Works at traffic signals Junctions’ at 3 legged junction simliar manner shown for pedestrian crossing on P.51 of the Safety at Street Works and Road Works - A code of practice booklet</t>
  </si>
  <si>
    <t>1/132</t>
  </si>
  <si>
    <t>Erection of ‘Works at traffic signals Junctions’ at 4 legged junction simliar manner shown for pedestrian crossing on P.51 of the Safety at Street Works and Road Works - A code of practice booklet</t>
  </si>
  <si>
    <t>1/133</t>
  </si>
  <si>
    <t>Maintenance of ‘Works at traffic signals Junctions’ at 4 legged junction simliar manner shown for pedestrian crossing on P.51 of the Safety at Street Works and Road Works - A code of practice booklet</t>
  </si>
  <si>
    <t>1/134</t>
  </si>
  <si>
    <t>Removal of ‘Works at traffic signals Junctions’ at 4 legged junction simliar manner shown for pedestrian crossing on P.51 of the Safety at Street Works and Road Works - A code of practice booklet</t>
  </si>
  <si>
    <t>1/135</t>
  </si>
  <si>
    <t>Erection of ‘Works at traffic signals Junctions’ at 5 legged junction simliar manner shown for pedestrian crossing on P.51 of the Safety at Street Works and Road Works - A code of practice booklet</t>
  </si>
  <si>
    <t>1/136</t>
  </si>
  <si>
    <t>Maintenance of ‘Works at traffic signals Junctions’ at 5 legged junction simliar manner shown for pedestrian crossing on P.51 of the Safety at Street Works and Road Works - A code of practice booklet</t>
  </si>
  <si>
    <t>1/137</t>
  </si>
  <si>
    <t>Removal of ‘Works at traffic signals Junctions’ at 5 legged junction simliar manner shown for pedestrian crossing on P.51 of the Safety at Street Works and Road Works - A code of practice booklet</t>
  </si>
  <si>
    <t>1/138</t>
  </si>
  <si>
    <t>Erection of ‘Works at traffic signals Junctions’ at 6 legged junction simliar manner shown for pedestrian crossing on P.51 of the Safety at Street Works and Road Works - A code of practice booklet</t>
  </si>
  <si>
    <t>1/139</t>
  </si>
  <si>
    <t>Maintenance of ‘Works at traffic signals Junctions’ at 6 legged junction simliar manner shown for pedestrian crossing on P.51 of the Safety at Street Works and Road Works - A code of practice booklet</t>
  </si>
  <si>
    <t>1/140</t>
  </si>
  <si>
    <t>Removal of ‘Works at traffic signals Junctions’ at 6 legged junction simliar manner shown for pedestrian crossing on P.51 of the Safety at Street Works and Road Works - A code of practice booklet</t>
  </si>
  <si>
    <t>Roundabouts</t>
  </si>
  <si>
    <t>1/141</t>
  </si>
  <si>
    <t>Erection of ‘Works at Roundabout’ layout as shown on on P.48 Case A of the Safety at Street Works and Road Works - A code of practice booklet</t>
  </si>
  <si>
    <t>1/142</t>
  </si>
  <si>
    <t>Maintenance of ‘Works at Roundabout’ layout as shown on on P.48 Case A of the Safety at Street Works and Road Works - A code of practice booklet</t>
  </si>
  <si>
    <t>1/143</t>
  </si>
  <si>
    <t>Removal of ‘Works at Roundabout’ layout as shown on on P.48 Case A of the Safety at Street Works and Road Works - A code of practice booklet</t>
  </si>
  <si>
    <t>1/144</t>
  </si>
  <si>
    <t>Erection of ‘Works at Roundabout’ layout as shown on on P.48 Case B of the Safety at Street Works and Road Works - A code of practice booklet</t>
  </si>
  <si>
    <t>1/145</t>
  </si>
  <si>
    <t>Maintenance of ‘Works at Roundabout’ layout as shown on on P.48 Case B of the Safety at Street Works and Road Works - A code of practice booklet</t>
  </si>
  <si>
    <t>1/146</t>
  </si>
  <si>
    <t>Removal of ‘Works at Roundabout’ layout as shown on on P.48 Case B of the Safety at Street Works and Road Works - A code of practice booklet</t>
  </si>
  <si>
    <t>1/147</t>
  </si>
  <si>
    <t>Erection of ‘Works at Roundabout’ layout as shown on on P.49 Case C of the Safety at Street Works and Road Works - A code of practice booklet</t>
  </si>
  <si>
    <t>1/148</t>
  </si>
  <si>
    <t>Maintenance of ‘Works at Roundabout’ layout as shown on on P.49 Case C of the Safety at Street Works and Road Works - A code of practice booklet</t>
  </si>
  <si>
    <t>1/149</t>
  </si>
  <si>
    <t>Removal of ‘Works at Roundabout’ layout as shown on on P.49 Case C of the Safety at Street Works and Road Works - A code of practice booklet</t>
  </si>
  <si>
    <t>1/150</t>
  </si>
  <si>
    <t>Erection of ‘Works at Roundabout’ layout as shown on on P.49 Case D of the Safety at Street Works and Road Works - A code of practice booklet</t>
  </si>
  <si>
    <t>1/151</t>
  </si>
  <si>
    <t>Maintenance of ‘Works at Roundabout’ layout as shown on on P.49 Case D of the Safety at Street Works and Road Works - A code of practice booklet</t>
  </si>
  <si>
    <t>1/152</t>
  </si>
  <si>
    <t>Removal of ‘Works at Roundabout’ layout as shown on on P.49 Case D of the Safety at Street Works and Road Works - A code of practice booklet</t>
  </si>
  <si>
    <t>Mobile Works and short-duration</t>
  </si>
  <si>
    <t>Mobile works</t>
  </si>
  <si>
    <t>Set up of mobile works as per drawing on p.84 of the Safety at Street Works and Road Works - A code of practice booklet, on an all purpose single carriageway road, restricted to 30mph or less.</t>
  </si>
  <si>
    <t>Maintenance of mobile works as per drawing on p.84 of the Safety at Street Works and Road Works - A code of practice booklet,  A code of practice booklet, on an all purpose single carriageway road, restricted to 30mph or less.</t>
  </si>
  <si>
    <t>Removal of mobile works as per drawing on p.84 of the Safety at Street Works and Road Works - A code of practice booklet,  A code of practice booklet, on an all purpose single carriageway road, restricted to 30mph or less.</t>
  </si>
  <si>
    <t>30&lt;40mph</t>
  </si>
  <si>
    <t>Set up of mobile works as per drawing on p.85 of the Safety at Street Works and Road Works - A code of practice booklet, on an all purpose dual carriageway road, restricted to 40mph or less.</t>
  </si>
  <si>
    <t>Maintenance of mobile works as per drawing on p.85 of the Safety at Street Works and Road Works - A code of practice booklet, on an all purpose dual carriageway road, restricted to 40mph or less..</t>
  </si>
  <si>
    <t>Removal of mobile works as per drawing on p.85 of the Safety at Street Works and Road Works - A code of practice booklet, on an all purpose dual carriageway road, restricted to 40mph or less.</t>
  </si>
  <si>
    <t>40&lt;60mph</t>
  </si>
  <si>
    <t>Set up of mobile works as per drawing on p.85 of the Safety at Street Works and Road Works - A code of practice booklet, on an all purpose dual carriageway road, restricted to 60mph or less.</t>
  </si>
  <si>
    <t>Maintenance of mobile works as per drawing on p.85 of the Safety at Street Works and Road Works - A code of practice booklet, on an all purpose dual carriageway road, restricted to 60mph or less..</t>
  </si>
  <si>
    <t>Removal of mobile works as per drawing on p.85 of the Safety at Street Works and Road Works - A code of practice booklet, on an all purpose dual carriageway road, restricted to 60mph or less.</t>
  </si>
  <si>
    <t>Short duration works</t>
  </si>
  <si>
    <t>1/170</t>
  </si>
  <si>
    <t>Set up of Short duration works as per drawing on p.87 of the Safety at Street Works and Road Works - A code of practice booklet, on an all purpose single carriageway road, restricted to 30mph or less.</t>
  </si>
  <si>
    <t>1/171</t>
  </si>
  <si>
    <t>Maintenance of Short duration works as per drawing on p.87 of the Safety at Street Works and Road Works - A code of practice booklet,  A code of practice booklet, on an all purpose single carriageway road, restricted to 30mph or less.</t>
  </si>
  <si>
    <t>1/172</t>
  </si>
  <si>
    <t>Removal of Short duration works as per drawing on p.87 of the Safety at Street Works and Road Works - A code of practice booklet,  A code of practice booklet, on an all purpose single carriageway road, restricted to 30mph or less.</t>
  </si>
  <si>
    <t>1/173</t>
  </si>
  <si>
    <t>Set up of Short duration works as per drawing on p.88 of the Safety at Street Works and Road Works - A code of practice booklet, on an all purpose dual carriageway road, restricted to 40mph or less.</t>
  </si>
  <si>
    <t>1/174</t>
  </si>
  <si>
    <t>Maintenance of Short duration works as per drawing on p.88 of the Safety at Street Works and Road Works - A code of practice booklet, on an all purpose dual carriageway road, restricted to 40mph or less..</t>
  </si>
  <si>
    <t>1/175</t>
  </si>
  <si>
    <t>Removal of Short duration works as per drawing on p.88 of the Safety at Street Works and Road Works - A code of practice booklet, on an all purpose dual carriageway road, restricted to 40mph or less.</t>
  </si>
  <si>
    <t>1/176</t>
  </si>
  <si>
    <t>Set up of Short duration works as per drawing on p.88 of the Safety at Street Works and Road Works - A code of practice booklet, on an all purpose dual carriageway road, restricted to 60mph or less.</t>
  </si>
  <si>
    <t>1/177</t>
  </si>
  <si>
    <t>Maintenance of Short duration works as per drawing on p.88 of the Safety at Street Works and Road Works - A code of practice booklet, on an all purpose dual carriageway road, restricted to 60mph or less..</t>
  </si>
  <si>
    <t>1/178</t>
  </si>
  <si>
    <t>Removal of Short duration works as per drawing on p.88 of the Safety at Street Works and Road Works - A code of practice booklet, on an all purpose dual carriageway road, restricted to 60mph or less.</t>
  </si>
  <si>
    <t>TOTAL FOR SERIES 100</t>
  </si>
  <si>
    <t>SERIES 100:BERR 85/2</t>
  </si>
  <si>
    <t>SERIES 100: SUM</t>
  </si>
  <si>
    <t>SERIES 200:  SITE CLEARANCE</t>
  </si>
  <si>
    <t>Newlay Civil Engineering</t>
  </si>
  <si>
    <t>Band A</t>
  </si>
  <si>
    <t>Band B</t>
  </si>
  <si>
    <t>Band C</t>
  </si>
  <si>
    <t>Site Clearance</t>
  </si>
  <si>
    <t>&lt; 5</t>
  </si>
  <si>
    <t xml:space="preserve"> 5 - 20</t>
  </si>
  <si>
    <t>&gt; 20</t>
  </si>
  <si>
    <t>2/001</t>
  </si>
  <si>
    <t>General site clearance</t>
  </si>
  <si>
    <t>Ha</t>
  </si>
  <si>
    <t>No offer</t>
  </si>
  <si>
    <t xml:space="preserve">Take Up or Down and Set Aside for Reuse or Remove to Store off Site </t>
  </si>
  <si>
    <t>Remove to Tip Off Site</t>
  </si>
  <si>
    <t>Slabs</t>
  </si>
  <si>
    <t>&lt; 10</t>
  </si>
  <si>
    <t>10 - 50</t>
  </si>
  <si>
    <t>&gt; 50</t>
  </si>
  <si>
    <t>2/010</t>
  </si>
  <si>
    <t>Take up or down and remove to tip off site precast concrete slab paving 50mm thick</t>
  </si>
  <si>
    <t>m2</t>
  </si>
  <si>
    <t>No Offer</t>
  </si>
  <si>
    <t xml:space="preserve">No Offer </t>
  </si>
  <si>
    <t>2/011</t>
  </si>
  <si>
    <t>Take up or down and remove to tip off site precast concrete slab paving 65mm thick</t>
  </si>
  <si>
    <t>2/012</t>
  </si>
  <si>
    <t>Take up or down and remove to tip off site precast concrete tactile paving slab paving 50mm thick</t>
  </si>
  <si>
    <t>2/013</t>
  </si>
  <si>
    <t>Take up or down and remove to tip off site precast concrete tactile paving slab paving 65mm thick</t>
  </si>
  <si>
    <t>2/014</t>
  </si>
  <si>
    <t>Take up or down and remove to tip off site precast concrete hazard paving slab paving 50mm thick</t>
  </si>
  <si>
    <t>2/015</t>
  </si>
  <si>
    <t>Take up or down and remove to tip off site precast concrete hazard paving slab paving 65mm thick</t>
  </si>
  <si>
    <t>2/016</t>
  </si>
  <si>
    <t>Take up or down and remove to tip off site natural stone slab paving 50mm thick</t>
  </si>
  <si>
    <t>2/017</t>
  </si>
  <si>
    <t>Take up or down and remove to tip off site natural stone slab paving 60mm thick</t>
  </si>
  <si>
    <t>2/018</t>
  </si>
  <si>
    <t>Take up or down and remove to tip off site natural stone slab paving 70mm thick</t>
  </si>
  <si>
    <t>Block Paving / Setts</t>
  </si>
  <si>
    <t>2/020</t>
  </si>
  <si>
    <t>Take up or down and remove to tip off site block paving 50mm thick</t>
  </si>
  <si>
    <t>2/021</t>
  </si>
  <si>
    <t>Take up or down and remove to tip off site block paving 60mm thick</t>
  </si>
  <si>
    <t>2/022</t>
  </si>
  <si>
    <t>Take up or down and remove to tip off site block paving 65mm thick</t>
  </si>
  <si>
    <t>2/023</t>
  </si>
  <si>
    <t>Take up or down and remove to tip off site block paving 80mm thick</t>
  </si>
  <si>
    <t>2/024</t>
  </si>
  <si>
    <t>Take up or down and remove to tip off site block paving 100mm thick</t>
  </si>
  <si>
    <t>2/025</t>
  </si>
  <si>
    <t>Take up or down and remove to tip off site natural stone block paving setts 50mm thick</t>
  </si>
  <si>
    <t>2/026</t>
  </si>
  <si>
    <t>Take up or down and remove to tip off site natural stone block paving setts 60mm thick</t>
  </si>
  <si>
    <t>2/027</t>
  </si>
  <si>
    <t>Take up or down and remove to tip off site natural stone block paving setts 80mm thick</t>
  </si>
  <si>
    <t>2/028</t>
  </si>
  <si>
    <t>Take up or down and remove to tip off site natural stone block paving setts 100mm thick</t>
  </si>
  <si>
    <t>2/029</t>
  </si>
  <si>
    <t>Take up or down and remove to tip off site natural stone block paving setts 150mm thick</t>
  </si>
  <si>
    <t>2/030</t>
  </si>
  <si>
    <t>Take up or down and remove to tip off site natural stone block paving sett 200mm thick</t>
  </si>
  <si>
    <t>Grass/Concrete Paving</t>
  </si>
  <si>
    <t>2/040</t>
  </si>
  <si>
    <t>Take up or down and remove to tip off site grass/concrete paving 100mm thick</t>
  </si>
  <si>
    <t>2/041</t>
  </si>
  <si>
    <t>Take up or down and remove to tip off site grass/concrete paving 120mm thick</t>
  </si>
  <si>
    <t>Kerbing</t>
  </si>
  <si>
    <t>2/050</t>
  </si>
  <si>
    <t>Take up or down and remove to tip off site precast concrete kerbs 125 x 255mm</t>
  </si>
  <si>
    <t>m</t>
  </si>
  <si>
    <t>2/051</t>
  </si>
  <si>
    <t>Take up or down and remove to tip off site precast concrete kerbs 125 x 200mm</t>
  </si>
  <si>
    <t>2/052</t>
  </si>
  <si>
    <t>Take up or down and remove to tip off site precast concrete kerbs 125mm x 150mm</t>
  </si>
  <si>
    <t>2/053</t>
  </si>
  <si>
    <t>Take up or down and remove to tip off site precast concrete kerb 150mm x 305mm</t>
  </si>
  <si>
    <t>2/054</t>
  </si>
  <si>
    <t>Take up or down and remove to tip off site natural stone kerbs 125 x 255mm</t>
  </si>
  <si>
    <t>2/055</t>
  </si>
  <si>
    <t>Take up or down and remove to tip off site natural stone kerbs 125 x 200mm</t>
  </si>
  <si>
    <t>2/056</t>
  </si>
  <si>
    <t>Take up or down and remove to tip off site natural stone kerbs 125mm x 150mm</t>
  </si>
  <si>
    <t>Edge Kerbing</t>
  </si>
  <si>
    <t>2/060</t>
  </si>
  <si>
    <t>Take up or down and remove to tip off site precast concrete edging 50 x 150mm</t>
  </si>
  <si>
    <t>2/061</t>
  </si>
  <si>
    <t>Take up or down and remove to tip off site precast concrete edging 75 x 225mm</t>
  </si>
  <si>
    <t>2/062</t>
  </si>
  <si>
    <t>Take up or down and remove to tip off site timber edging 50 x 125mm</t>
  </si>
  <si>
    <t>Drainage Kerbing/channels</t>
  </si>
  <si>
    <t>2/070</t>
  </si>
  <si>
    <t xml:space="preserve">Take up or down and remove to tip off site precast concrete dish channel    </t>
  </si>
  <si>
    <t>2/071</t>
  </si>
  <si>
    <t>Take up or down and remove to tip off site combined drainage and kerb blocks</t>
  </si>
  <si>
    <t>2/072</t>
  </si>
  <si>
    <t>Take up or down and remove to tip off site linear drainage channel systems</t>
  </si>
  <si>
    <t>Street Furniture</t>
  </si>
  <si>
    <t>Pedestrian Barrier</t>
  </si>
  <si>
    <t>2/080</t>
  </si>
  <si>
    <t xml:space="preserve">Take up or down and remove to tip off site  pedestrian guardrail fence 1.0m high </t>
  </si>
  <si>
    <t>2/081</t>
  </si>
  <si>
    <t xml:space="preserve">Take up or down and remove to tip off site pedestrian guardrail fence 1.2m high </t>
  </si>
  <si>
    <t>Bollards</t>
  </si>
  <si>
    <t>5 -10</t>
  </si>
  <si>
    <t>&gt; 10</t>
  </si>
  <si>
    <t>2/090</t>
  </si>
  <si>
    <t xml:space="preserve">Take up or down and remove to tip off site staked verge marker post </t>
  </si>
  <si>
    <t>2/091</t>
  </si>
  <si>
    <t>Take up or down and remove to tip off site verge marker post in concrete foundation</t>
  </si>
  <si>
    <t>2/092</t>
  </si>
  <si>
    <t>Take up or down and remove to tip off site permanent rigid bollard rooted in concrete foundation</t>
  </si>
  <si>
    <t>2/093</t>
  </si>
  <si>
    <t>Take up or down and remove to tip off site permanent rigid bollard in in socket foundation</t>
  </si>
  <si>
    <t>2/094</t>
  </si>
  <si>
    <t>Take up or down and remove to tip off site permanent rigid bollard and socket foundation</t>
  </si>
  <si>
    <t>2/095</t>
  </si>
  <si>
    <t>Take up or down and remove to tip off site permanent rigid bollard in bolt down foundation</t>
  </si>
  <si>
    <t>2/096</t>
  </si>
  <si>
    <t>Take up or down and remove to tip off site permanent reboundable bollard rooted in concrete foundation</t>
  </si>
  <si>
    <t>2/097</t>
  </si>
  <si>
    <t>Take up or down and remove to tip off site permanent reboundable bollard in in socket foundation</t>
  </si>
  <si>
    <t>2/098</t>
  </si>
  <si>
    <t>Take up or down and remove to tip off site permanent reboundable bollard and socket foundation</t>
  </si>
  <si>
    <t>2/099</t>
  </si>
  <si>
    <t>Take up or down and remove to tip off site permanent reboundable bollard in bolt down foundation</t>
  </si>
  <si>
    <t>Parking Ticket Machine</t>
  </si>
  <si>
    <t>2/100</t>
  </si>
  <si>
    <t>Take up or down and remove to tip off site parking ticket machine</t>
  </si>
  <si>
    <t>Benches</t>
  </si>
  <si>
    <t>2/110</t>
  </si>
  <si>
    <t>Take up or down and remove to tip off rooted in-situ bench/seat (not exceeding (2000mmx600mm)</t>
  </si>
  <si>
    <t>2/112</t>
  </si>
  <si>
    <t>Take up or down and remove to tip off bolt down bench/seat (not exceeding (2000mmx600mm)</t>
  </si>
  <si>
    <t>Cycle Racks</t>
  </si>
  <si>
    <t>2/120</t>
  </si>
  <si>
    <t>Take up or down and remove to tip off Sheffield style cycle rack</t>
  </si>
  <si>
    <t>2/121</t>
  </si>
  <si>
    <t>Take up or down and remove to tip off Toast rack style cycle rack</t>
  </si>
  <si>
    <t>Bus Shelters</t>
  </si>
  <si>
    <t>2/130</t>
  </si>
  <si>
    <t>Take up or down and remove to tip off  2 bay bus shelter (1bay = 1250x1250mm)</t>
  </si>
  <si>
    <t>2/131</t>
  </si>
  <si>
    <t>Take up or down and remove to tip off  3 bay bus shelter (1bay = 1250x1250mm)</t>
  </si>
  <si>
    <t>2/132</t>
  </si>
  <si>
    <t>Take up or down and remove to tip off  4 bay bus shelter (1bay = 1250x1250mm)</t>
  </si>
  <si>
    <t>2/133</t>
  </si>
  <si>
    <t>Take up or down and remove to tip off  5 bay bus shelter (1bay = 1250x1250mm)</t>
  </si>
  <si>
    <t>Bins</t>
  </si>
  <si>
    <t>2/140</t>
  </si>
  <si>
    <t>Take up or down and remove to tip off site grit bins</t>
  </si>
  <si>
    <t>2/141</t>
  </si>
  <si>
    <t>Take up or down and remove to tip off site litter bin bolted in foundation</t>
  </si>
  <si>
    <t>2/142</t>
  </si>
  <si>
    <t>Take up or down and remove to tip off site litter bin bolted on concrete plinth</t>
  </si>
  <si>
    <t>Traffic Signs / Poles</t>
  </si>
  <si>
    <t>Traffic Signs</t>
  </si>
  <si>
    <t>2/150</t>
  </si>
  <si>
    <r>
      <t>Take up or down and remove to tip off site traffic sign not exceeding 0.25m</t>
    </r>
    <r>
      <rPr>
        <vertAlign val="superscript"/>
        <sz val="10"/>
        <rFont val="Arial"/>
        <family val="2"/>
      </rPr>
      <t>2.</t>
    </r>
  </si>
  <si>
    <t>2/151</t>
  </si>
  <si>
    <r>
      <t>Take up or down and remove to tip off site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</si>
  <si>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2/152</t>
  </si>
  <si>
    <r>
      <t>Take up or down and remove to tip off site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</si>
  <si>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2/153</t>
  </si>
  <si>
    <r>
      <t>Take up or down and remove to tip off site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</si>
  <si>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2/154</t>
  </si>
  <si>
    <r>
      <t>Take up or down and remove to tip off site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</si>
  <si>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2/155</t>
  </si>
  <si>
    <r>
      <t>Take up or down and remove to tip off site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</si>
  <si>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2/156</t>
  </si>
  <si>
    <r>
      <t>Take up or down and remove to tip off site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</si>
  <si>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2/157</t>
  </si>
  <si>
    <r>
      <t>Take up or down and remove to tip off site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</si>
  <si>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2/158</t>
  </si>
  <si>
    <r>
      <t>Take up or down and remove to tip off site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</si>
  <si>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Poles</t>
  </si>
  <si>
    <t>2/160</t>
  </si>
  <si>
    <t>Take up or down and remove to tip off site traffic sign post 76mm diameter</t>
  </si>
  <si>
    <t>2/161</t>
  </si>
  <si>
    <t>Take up or down and remove to tip off site traffic sign post 89mm diameter</t>
  </si>
  <si>
    <t>2/162</t>
  </si>
  <si>
    <t>Take up or down and remove to tip off site traffic sign post 114mm diameter</t>
  </si>
  <si>
    <t>2/163</t>
  </si>
  <si>
    <t>Take up or down and remove to tip off site traffic sign post 140mm diameter</t>
  </si>
  <si>
    <t>2/164</t>
  </si>
  <si>
    <t>Take up or down and remove to tip off site traffic sign post 168mm diameter</t>
  </si>
  <si>
    <t>2/165</t>
  </si>
  <si>
    <t>Take up or down and remove to tip off site traffic sign post 194mm diameter</t>
  </si>
  <si>
    <t>Road Studs</t>
  </si>
  <si>
    <t>2/170</t>
  </si>
  <si>
    <t>Take up or down and remove to tip off site road stud Non-depressible</t>
  </si>
  <si>
    <t>2/171</t>
  </si>
  <si>
    <t>Take up or down and remove to tip off site road stud depressable reflectorised</t>
  </si>
  <si>
    <t>2/172</t>
  </si>
  <si>
    <t>Take up or down and remove to tip off site road stud surface mounted reflectorised 58mm x 119mm x 13mm</t>
  </si>
  <si>
    <t>2/173</t>
  </si>
  <si>
    <t>Take up or down and remove to tip off site road stud  stainless steel type 100mm x 100mm</t>
  </si>
  <si>
    <t>Gully / Chambers</t>
  </si>
  <si>
    <t>2/180</t>
  </si>
  <si>
    <t>Take up or down and remove to tip off site 300x300mm gully frame and grating</t>
  </si>
  <si>
    <t>2/181</t>
  </si>
  <si>
    <t>Take up or down and remove to tip off site 450x450mm gully frame and grating</t>
  </si>
  <si>
    <t>2/182</t>
  </si>
  <si>
    <t>Take up or down and remove to tip off site 600x300mm gully frame, grating and pot</t>
  </si>
  <si>
    <t>2/183</t>
  </si>
  <si>
    <t>Take up or down and remove to tip off site 600x600mm gully frame and grating</t>
  </si>
  <si>
    <t>2/184</t>
  </si>
  <si>
    <t>Take up or down and remove to tip off site 700x400mm gully frame, grating and pot</t>
  </si>
  <si>
    <t>2/185</t>
  </si>
  <si>
    <t>Take up or down and remove to tip off site side entry gully frame, grating and pot</t>
  </si>
  <si>
    <t>2/186</t>
  </si>
  <si>
    <t>Take up or down and remove to tip off site linear drainage channel and grating</t>
  </si>
  <si>
    <t>2/187</t>
  </si>
  <si>
    <t>Take up or down and remove to tip off site 300x300 chamber frame and grating</t>
  </si>
  <si>
    <t>2/188</t>
  </si>
  <si>
    <t>Take up or down and remove to tip off site 450x450mm chamber frame and grating</t>
  </si>
  <si>
    <t>2/189</t>
  </si>
  <si>
    <t>Take up or down and remove to tip off site 600x600mm chamber frame and grating</t>
  </si>
  <si>
    <t>2/190</t>
  </si>
  <si>
    <t>Take up or down and remove to tip off site 800x800mm chamber frame and grating</t>
  </si>
  <si>
    <t>Traffic Signal Related Items</t>
  </si>
  <si>
    <t>2/200</t>
  </si>
  <si>
    <t>Take up or down and remove to tip off site traffic signal pole and lights</t>
  </si>
  <si>
    <t>2/201</t>
  </si>
  <si>
    <t>Take up or down and remove to tip off site feeder pillar</t>
  </si>
  <si>
    <t>2/202</t>
  </si>
  <si>
    <t>Take up or down and remove to tip off site traffic signal controller stool</t>
  </si>
  <si>
    <t>2/203</t>
  </si>
  <si>
    <t>Take up or down and remove to tip off site traffic signal access chamber frame and cover 300x300mm</t>
  </si>
  <si>
    <t>2/204</t>
  </si>
  <si>
    <t>Take up or down and remove to tip off site traffic signal access chamber frame, cover and chamber 300x300mm not exceeding 900mm deep</t>
  </si>
  <si>
    <t>2/205</t>
  </si>
  <si>
    <t>Take up or down and remove to tip off site traffic signal access chamber frame and cover 450x450mm</t>
  </si>
  <si>
    <t>2/206</t>
  </si>
  <si>
    <t>Take up or down and remove to tip off site traffic signal access chamber frame, cover and chamber 450x450mm not exceeding 900mm deep</t>
  </si>
  <si>
    <t>2/207</t>
  </si>
  <si>
    <t>Take up or down and remove to tip off site traffic signal access chamber frame and cover 600x600mm</t>
  </si>
  <si>
    <t>2/208</t>
  </si>
  <si>
    <t>Take up or down and remove to tip off site traffic signal access chamber frame, cover and chamber 600x600mm not exceeding 900mm deep</t>
  </si>
  <si>
    <t>2/209</t>
  </si>
  <si>
    <t>Take up or down and remove to tip off site traffic signal access chamber frame and cover 900x900mm</t>
  </si>
  <si>
    <t>2/210</t>
  </si>
  <si>
    <t>Take up or down and remove to tip off site traffic signal access chamber frame, cover and chamber 900x900mm not exceeding 900mm deep</t>
  </si>
  <si>
    <t>2/211</t>
  </si>
  <si>
    <t>Take up or down and remove to tip off site traffic signal duckfoot retention socket</t>
  </si>
  <si>
    <t>Fencing</t>
  </si>
  <si>
    <t>2/220</t>
  </si>
  <si>
    <t>Take up or down and remove to tip off site metal post and chain wire fence upto 1000mm high</t>
  </si>
  <si>
    <t>2/221</t>
  </si>
  <si>
    <t>Take up or down and remove to tip off site timber post and rail fence upto 1000mm high</t>
  </si>
  <si>
    <t>2/222</t>
  </si>
  <si>
    <t>Take up or down and remove to tip off site timber gate upto 1000mm high</t>
  </si>
  <si>
    <t>2/223</t>
  </si>
  <si>
    <t>Take up or down and remove to tip off site metal gate upto 1000mm high</t>
  </si>
  <si>
    <t>2/224</t>
  </si>
  <si>
    <t>Take up or down and remove to tip off site metal post and chain wire fence upto 1200mm high</t>
  </si>
  <si>
    <t>2/225</t>
  </si>
  <si>
    <t>Take up or down and remove to tip off site timber post and rail fence upto 1200mm high</t>
  </si>
  <si>
    <t>2/226</t>
  </si>
  <si>
    <t>Take up or down and remove to tip off site timber gate upto 1200mm high</t>
  </si>
  <si>
    <t>2/227</t>
  </si>
  <si>
    <t>Take up or down and remove to tip off site metal gate upto 1200mm high</t>
  </si>
  <si>
    <t>Electrical Equipment</t>
  </si>
  <si>
    <t>&lt;10</t>
  </si>
  <si>
    <t>10- 50</t>
  </si>
  <si>
    <t>&gt;50</t>
  </si>
  <si>
    <t>2/230</t>
  </si>
  <si>
    <t>Take up or down and remove to tip off site mounting bracket for sign lighting unit.</t>
  </si>
  <si>
    <t>No.</t>
  </si>
  <si>
    <t>2/231</t>
  </si>
  <si>
    <t>Take up or down and remove to tip off site 12m lighting column with root base.</t>
  </si>
  <si>
    <t>2/232</t>
  </si>
  <si>
    <t>Take up or down and remove to tip off site 10m lighting column with root base.</t>
  </si>
  <si>
    <t>2/233</t>
  </si>
  <si>
    <t>Take up or down and remove to tip off site 8m lighting column with root base.</t>
  </si>
  <si>
    <t>2/234</t>
  </si>
  <si>
    <t>Take up or down and remove to tip off site 6m lighting column with root base.</t>
  </si>
  <si>
    <t>2/235</t>
  </si>
  <si>
    <t>Take up or down and remove to tip off site 5m lighting column with root base.</t>
  </si>
  <si>
    <t>2/236</t>
  </si>
  <si>
    <t>Take up or down and remove to tip off site 10m fold down lighting column with root base.</t>
  </si>
  <si>
    <t>2/237</t>
  </si>
  <si>
    <t>Take up or down and remove to tip off site 8m fold down lighting column with root base.</t>
  </si>
  <si>
    <t>2/238</t>
  </si>
  <si>
    <t>Take up or down and remove to tip off site 6m fold down lighting column with root base.</t>
  </si>
  <si>
    <t>2/239</t>
  </si>
  <si>
    <t>Take up or down and remove to tip off site 5m fold down lighting column with root base.</t>
  </si>
  <si>
    <t>2/240</t>
  </si>
  <si>
    <t>Take up or down and remove to tip off site feeder pillar.</t>
  </si>
  <si>
    <t>2/241</t>
  </si>
  <si>
    <t>Take up or down and remove to tip off site mini feeder pillar.</t>
  </si>
  <si>
    <t>Remove to Store Off Site</t>
  </si>
  <si>
    <t>2/250</t>
  </si>
  <si>
    <t>Take up or down and remove to store off site precast concrete slab paving 50mm thick</t>
  </si>
  <si>
    <t>2/251</t>
  </si>
  <si>
    <t>Take up or down and remove to store off site precast concrete slab paving 65mm thick</t>
  </si>
  <si>
    <t>2/252</t>
  </si>
  <si>
    <t>Take up or down and remove to store off site precast concrete tactile paving slab paving 50mm thick</t>
  </si>
  <si>
    <t>2/253</t>
  </si>
  <si>
    <t>Take up or down and remove to store off site precast concrete tactile paving slab paving 65mm thick</t>
  </si>
  <si>
    <t>2/254</t>
  </si>
  <si>
    <t>Take up or down and remove to store off site precast concrete hazard paving slab paving 50mm thick</t>
  </si>
  <si>
    <t>2/255</t>
  </si>
  <si>
    <t>Take up or down and remove to store off site precast concrete hazard paving slab paving 65mm thick</t>
  </si>
  <si>
    <t>2/256</t>
  </si>
  <si>
    <t>Take up or down and remove to store off site natural stone slab paving 50mm thick</t>
  </si>
  <si>
    <t>2/257</t>
  </si>
  <si>
    <t>Take up or down and remove to store off site natural stone slab paving 60mm thick</t>
  </si>
  <si>
    <t>2/258</t>
  </si>
  <si>
    <t>Take up or down and remove to store off site natural stone slab paving 70mm thick</t>
  </si>
  <si>
    <t>2/260</t>
  </si>
  <si>
    <t>Take up or down and remove to store off site block paving 50mm thick</t>
  </si>
  <si>
    <t>2/261</t>
  </si>
  <si>
    <t>Take up or down and remove to store off site block paving 60mm thick</t>
  </si>
  <si>
    <t>2/262</t>
  </si>
  <si>
    <t>Take up or down and remove to store off site block paving 65mm thick</t>
  </si>
  <si>
    <t>2/263</t>
  </si>
  <si>
    <t>Take up or down and remove to store off site block paving 80mm thick</t>
  </si>
  <si>
    <t>2/264</t>
  </si>
  <si>
    <t>Take up or down and remove to store off site block paving 100mm thick</t>
  </si>
  <si>
    <t>2/265</t>
  </si>
  <si>
    <t>Take up or down and remove to store off site natural stone block paving setts 50mm thick</t>
  </si>
  <si>
    <t>2/266</t>
  </si>
  <si>
    <t>Take up or down and remove to store off site natural stone paving 60mm thick</t>
  </si>
  <si>
    <t>2/267</t>
  </si>
  <si>
    <t>Take up or down and remove to store off site natural stone paving 80mm thick</t>
  </si>
  <si>
    <t>2/268</t>
  </si>
  <si>
    <t>Take up or down and remove to store off site natural stone block paving setts 100mm thick</t>
  </si>
  <si>
    <t>2/269</t>
  </si>
  <si>
    <t>Take up or down and remove to store off site natural stone block paving setts 150mm thick</t>
  </si>
  <si>
    <t>2/270</t>
  </si>
  <si>
    <t>Take up or down and remove to store off site  natural stone block paving setts 200mm thick</t>
  </si>
  <si>
    <t>2/271</t>
  </si>
  <si>
    <t>Take up or down and remove to store off site whinstone setts paving 60mm thick</t>
  </si>
  <si>
    <t>2/272</t>
  </si>
  <si>
    <t>Take up or down and remove to store off site whinstone setts paving 80mm thick</t>
  </si>
  <si>
    <t>2/273</t>
  </si>
  <si>
    <t>Take up or down and remove to store off site whinstone setts paving 100mm thick</t>
  </si>
  <si>
    <t>2/274</t>
  </si>
  <si>
    <t>Take up or down and remove to store off site whinstone setts paving 150mm thick</t>
  </si>
  <si>
    <t>2/280</t>
  </si>
  <si>
    <t>Take up or down and remove to store off site natural stone kerbs 125 x 255mm</t>
  </si>
  <si>
    <t>2/281</t>
  </si>
  <si>
    <t>Take up or down and remove to store off site natural stone kerbs 125 x 200mm</t>
  </si>
  <si>
    <t>2/282</t>
  </si>
  <si>
    <t>Take up or down and remove to store off site natural stone kerbs 125mm x 150mm</t>
  </si>
  <si>
    <t>2/290</t>
  </si>
  <si>
    <t xml:space="preserve">Take up or down and remove to store off site pedestrian guardrail fence 1.0m high </t>
  </si>
  <si>
    <t>2/291</t>
  </si>
  <si>
    <t xml:space="preserve">Take up or down and remove to store off site pedestrian guardrail fence 1.2m high </t>
  </si>
  <si>
    <t>2/292</t>
  </si>
  <si>
    <t>Take up or down and remove to store off site parking ticket machine</t>
  </si>
  <si>
    <t>2/293</t>
  </si>
  <si>
    <t>Take up or down and remove to store off site rooted in-situ bench/seat (not exceeding (2000mmx600mm)</t>
  </si>
  <si>
    <t>2/294</t>
  </si>
  <si>
    <t>Take up or down and remove to store off site bolt down bench/seat (not exceeding (2000mmx600mm)</t>
  </si>
  <si>
    <t>2/300</t>
  </si>
  <si>
    <t>Take up or down and remove to store off Sheffield style cycle rack</t>
  </si>
  <si>
    <t>2/301</t>
  </si>
  <si>
    <t>Take up or down and remove to store off Toast Rack style cycle rack</t>
  </si>
  <si>
    <t>2/310</t>
  </si>
  <si>
    <t>Take up or down and remove to store off  2 bay bus shelter (1bay = 1250x1250mm)</t>
  </si>
  <si>
    <t>2/311</t>
  </si>
  <si>
    <t>Take up or down and remove to store off  3 bay bus shelter (1bay = 1250x1250mm)</t>
  </si>
  <si>
    <t>2/312</t>
  </si>
  <si>
    <t>Take up or down and remove to store off  4 bay bus shelter (1bay = 1250x1250mm)</t>
  </si>
  <si>
    <t>2/313</t>
  </si>
  <si>
    <t>Take up or down and remove to store off  5 bay bus shelter (1bay = 1250x1250mm)</t>
  </si>
  <si>
    <t>2/320</t>
  </si>
  <si>
    <t>Take up or down and remove to store off grit bins</t>
  </si>
  <si>
    <t>2/321</t>
  </si>
  <si>
    <t>Take up or down and remove to store off litter bin bolted in foundation</t>
  </si>
  <si>
    <t>2/322</t>
  </si>
  <si>
    <t>Take up or down and remove to store off litter bin bolted on concrete plinth</t>
  </si>
  <si>
    <t>2/330</t>
  </si>
  <si>
    <t xml:space="preserve">Take up or down and remove to store off site precast concrete dish channel    </t>
  </si>
  <si>
    <t>2/331</t>
  </si>
  <si>
    <t>Take up or down and remove to store off site combined drainage and kerb blocks</t>
  </si>
  <si>
    <t>2/332</t>
  </si>
  <si>
    <t>Take up or down and remove to store off site linear drainage channel systems</t>
  </si>
  <si>
    <t>2/340</t>
  </si>
  <si>
    <t>Take up or down and remove to store off site traffic signal pole and lights</t>
  </si>
  <si>
    <t>2/341</t>
  </si>
  <si>
    <t>Take up or down and remove to store off site feeder pillar</t>
  </si>
  <si>
    <t>2/342</t>
  </si>
  <si>
    <t>Take up or down and remove to store off site traffic signal controller stool</t>
  </si>
  <si>
    <t>Take up or down and remove to store off site stone flag paving 70mm thick</t>
  </si>
  <si>
    <r>
      <t>m</t>
    </r>
    <r>
      <rPr>
        <vertAlign val="superscript"/>
        <sz val="10"/>
        <rFont val="Arial"/>
        <family val="2"/>
      </rPr>
      <t>2</t>
    </r>
  </si>
  <si>
    <t>Take up or down and remove to store off site granite sett paving 150mm thick</t>
  </si>
  <si>
    <t>2/122</t>
  </si>
  <si>
    <t>Take up or down and remove to store off site whinstone sett paving 150mm thick</t>
  </si>
  <si>
    <t>2/123</t>
  </si>
  <si>
    <t>Take up or down and remove to store off site granite kerbs 125 x 250mm</t>
  </si>
  <si>
    <t>Take up or down and remove to store off site granite kerbs 150 x 200mm</t>
  </si>
  <si>
    <t>Take up or down and remove to store off site granite kerbs 150 x 250mm</t>
  </si>
  <si>
    <t>2/143</t>
  </si>
  <si>
    <t>Take up or down and remove to store off site granite kerbs 150 x 300mm</t>
  </si>
  <si>
    <t>2/144</t>
  </si>
  <si>
    <t>Take up or down and remove to store off site granite kerbs 200 x 300mm</t>
  </si>
  <si>
    <t>2/145</t>
  </si>
  <si>
    <t>Take up or down and remove to store off site whinstone kerbs 125 x 250mm</t>
  </si>
  <si>
    <t>2/146</t>
  </si>
  <si>
    <t>Take up or down and remove to store off site whinstone kerbs 150 x 200mm</t>
  </si>
  <si>
    <t>2/147</t>
  </si>
  <si>
    <t>Take up or down and remove to store off site granite channel 150mm x 300mm</t>
  </si>
  <si>
    <t>2/148</t>
  </si>
  <si>
    <t>Take up or down and remove to store off site granite sett channel 150mm x 350mm</t>
  </si>
  <si>
    <t>2/149</t>
  </si>
  <si>
    <t>Take up or down and remove to store off site whinstone channel 150mm x  250mm</t>
  </si>
  <si>
    <t>Take up or down and remove to store off site whinstone sett channel 150mm x 350mm</t>
  </si>
  <si>
    <t>Take up or down and remove to store off site bollard standard Standard Drawing 12087</t>
  </si>
  <si>
    <t>Take up or down and remove to store off site permanent bollard as Standard Drawing 12092</t>
  </si>
  <si>
    <t>Take up or down and remove to store off site permanent bollard as Standard Drawing 12089</t>
  </si>
  <si>
    <t>Take up or down and remove to store off site permanent bollard as Standard Drawing 12090</t>
  </si>
  <si>
    <t>Take up or down and remove to store off site parking meter</t>
  </si>
  <si>
    <t>2/166</t>
  </si>
  <si>
    <t>Take up or down and remove to store off site ticket vending machine as per Standard Drawing 27100</t>
  </si>
  <si>
    <t>2/167</t>
  </si>
  <si>
    <t>Take up or down and remove to store off site bicycle parking rack as per Standard Drawing 12994</t>
  </si>
  <si>
    <t>10 -50</t>
  </si>
  <si>
    <t>Take up or down and remove to store off site steel pedestrian guardrail fence 1.0m high as per Standard Drawing 3701TC</t>
  </si>
  <si>
    <t>Take up or down and remove to store off site cross footway duct cast iron 75mm x 225mm</t>
  </si>
  <si>
    <t>&lt;5</t>
  </si>
  <si>
    <t>5 - 10</t>
  </si>
  <si>
    <t>Take up or down and remove to store off site gully grating and frame as per Standard Drawing 5601</t>
  </si>
  <si>
    <t xml:space="preserve">Take up or down and remove to store off site all-in-one cast iron gully grating and frame </t>
  </si>
  <si>
    <t>2/350</t>
  </si>
  <si>
    <t>Take up or down and remove to store off site metal post and chain wire fence upto 1000mm high</t>
  </si>
  <si>
    <t>2/351</t>
  </si>
  <si>
    <t>Take up or down and remove to store off site timber post and rail fence upto 1000mm high</t>
  </si>
  <si>
    <t>2/352</t>
  </si>
  <si>
    <t>Take up or down and remove to store off site timber gate upto 1000mm high</t>
  </si>
  <si>
    <t>2/353</t>
  </si>
  <si>
    <t>Take up or down and remove to store off site metal gate upto 1000mm high</t>
  </si>
  <si>
    <t>2/354</t>
  </si>
  <si>
    <t>Take up or down and remove to store off site metal post and chain wire fence upto 1200mm high</t>
  </si>
  <si>
    <t>2/355</t>
  </si>
  <si>
    <t>Take up or down and remove to store off site timber post and rail fence upto 1200mm high</t>
  </si>
  <si>
    <t>2/356</t>
  </si>
  <si>
    <t>Take up or down and remove to store off site timber gate upto 1200mm high</t>
  </si>
  <si>
    <t>2/357</t>
  </si>
  <si>
    <t>Take up or down and remove to store off site metal gate upto 1200mm high</t>
  </si>
  <si>
    <t>2/360</t>
  </si>
  <si>
    <t>Take up or down and remove to store off site sign lighting unit.</t>
  </si>
  <si>
    <t>2/361</t>
  </si>
  <si>
    <t>Take up or down and remove to store off site 12m lighting column with root base.</t>
  </si>
  <si>
    <t>2/362</t>
  </si>
  <si>
    <t>Take up or down and remove to store off site 10m lighting column with root base.</t>
  </si>
  <si>
    <t>2/363</t>
  </si>
  <si>
    <t>Take up or down and remove to store off site 8m lighting column with root base.</t>
  </si>
  <si>
    <t>2/364</t>
  </si>
  <si>
    <t>Take up or down and remove to store off site 6m lighting column with root base.</t>
  </si>
  <si>
    <t>2/365</t>
  </si>
  <si>
    <t>Take up or down and remove to store off site 5m lighting column with root base.</t>
  </si>
  <si>
    <t>2/366</t>
  </si>
  <si>
    <t>Take up or down and remove to store off site 10m fold down lighting column with root base.</t>
  </si>
  <si>
    <t>2/367</t>
  </si>
  <si>
    <t>Take up or down and remove to store off site 8m fold down lighting column with root base.</t>
  </si>
  <si>
    <t>2/368</t>
  </si>
  <si>
    <t>Take up or down and remove to store off site 6m fold down lighting column with root base.</t>
  </si>
  <si>
    <t>2/369</t>
  </si>
  <si>
    <t>Take up or down and remove to store off site 5m fold down lighting column with root base.</t>
  </si>
  <si>
    <t>Set Aside for Reuse</t>
  </si>
  <si>
    <t>2/370</t>
  </si>
  <si>
    <t>Take up or down and set aside for re-use precast concrete slab paving 50mm thick</t>
  </si>
  <si>
    <t>2/371</t>
  </si>
  <si>
    <t>Take up or down and and set aside for re-use precast concrete slab paving 65mm thick</t>
  </si>
  <si>
    <t>2/372</t>
  </si>
  <si>
    <t>Take up or down and and set aside for re-use precast concrete tactile paving slab paving 50mm thick</t>
  </si>
  <si>
    <t>2/373</t>
  </si>
  <si>
    <t>Take up or down and and set aside for re-use precast concrete tactile paving slab paving 65mm thick</t>
  </si>
  <si>
    <t>2/374</t>
  </si>
  <si>
    <t>Take up or down and and set aside for re-use precast concrete hazard paving slab paving 50mm thick</t>
  </si>
  <si>
    <t>2/375</t>
  </si>
  <si>
    <t>Take up or down and and set aside for re-use precast concrete hazard paving slab paving 65mm thick</t>
  </si>
  <si>
    <t>2/376</t>
  </si>
  <si>
    <t>Take up or down and and set aside for re-use natural stone slab paving 50mm thick</t>
  </si>
  <si>
    <t>2/377</t>
  </si>
  <si>
    <t>Take up or down and set aside for re-use natural stone slab paving 50mm thick</t>
  </si>
  <si>
    <t>2/378</t>
  </si>
  <si>
    <t>Take up or down and set aside for re-use natural stone slab paving 70mm thick</t>
  </si>
  <si>
    <t>2/380</t>
  </si>
  <si>
    <t>Take up or down and set aside for re-use block paving 50mm thick</t>
  </si>
  <si>
    <t>2/381</t>
  </si>
  <si>
    <t>Take up or down and set aside for re-use block paving 60mm thick</t>
  </si>
  <si>
    <t>2/382</t>
  </si>
  <si>
    <t>Take up or down and set aside for re-use block paving 65mm thick</t>
  </si>
  <si>
    <t>2/383</t>
  </si>
  <si>
    <t>Take up or down and set aside for re-use block paving 80mm thick</t>
  </si>
  <si>
    <t>2/384</t>
  </si>
  <si>
    <t>Take up or down and set aside for re-use block paving 100mm thick</t>
  </si>
  <si>
    <t>2/385</t>
  </si>
  <si>
    <t>Take up or down and set aside for re-use natural stone block paving setts 50mm thick</t>
  </si>
  <si>
    <t>2/386</t>
  </si>
  <si>
    <t>Take up or down and set aside for re-use natural stone block paving setts 60mm thick</t>
  </si>
  <si>
    <t>2/387</t>
  </si>
  <si>
    <t>Take up or downand set aside for re-use natural stone block paving setts 80mm thick</t>
  </si>
  <si>
    <t>2/388</t>
  </si>
  <si>
    <t>Take up or down and set aside for re-use natural stone block paving setts 100mm thick</t>
  </si>
  <si>
    <t>2/389</t>
  </si>
  <si>
    <t>Take up or down and set aside for re-use natural stone block paving setts paving 150mm thick</t>
  </si>
  <si>
    <t>2/390</t>
  </si>
  <si>
    <t>Take up or down and set aside for re-use natural stone block paving setts 200mm thick</t>
  </si>
  <si>
    <t>2/400</t>
  </si>
  <si>
    <t>Take up or down and set aside for re-use precast concrete kerbs 125 x 255mm</t>
  </si>
  <si>
    <t>2/401</t>
  </si>
  <si>
    <t>Take up or down and set aside for re-use precast concrete kerbs 125 x 200mm</t>
  </si>
  <si>
    <t>2/402</t>
  </si>
  <si>
    <t>Take up or down and set aside for re-use precast concrete kerbs 125mm x 150mm</t>
  </si>
  <si>
    <t>2/403</t>
  </si>
  <si>
    <t>Take up or down and set aside for re-use precast concrete kerb 150mm x 305mm</t>
  </si>
  <si>
    <t>2/404</t>
  </si>
  <si>
    <t>Take up or down and set aside for re-use natural stone kerbs 125 x 255mm</t>
  </si>
  <si>
    <t>2/405</t>
  </si>
  <si>
    <t>Take up or down and set aside for re-use natural stone kerbs 125 x 200mm</t>
  </si>
  <si>
    <t>2/406</t>
  </si>
  <si>
    <t>Take up or down and set aside for re-use natural stone kerbs 125mm x 150mm</t>
  </si>
  <si>
    <t>2/407</t>
  </si>
  <si>
    <t>Take up or down and set aside for re-use precast concrete edging 50 x 150mm</t>
  </si>
  <si>
    <t>2/408</t>
  </si>
  <si>
    <t>Take up or down and set aside for re-use precast concrete edging 75 x 225mm</t>
  </si>
  <si>
    <t>2/409</t>
  </si>
  <si>
    <t>Take up or down and set aside for re-use timber edging 50 x 125mm</t>
  </si>
  <si>
    <t>2/410</t>
  </si>
  <si>
    <t xml:space="preserve">Take up or down and set aside for re-use precast concrete dish channel    </t>
  </si>
  <si>
    <t>2/411</t>
  </si>
  <si>
    <t>Take up or down and set aside for re-use combined drainage and kerb blocks</t>
  </si>
  <si>
    <t>2/412</t>
  </si>
  <si>
    <t>Take up or down and set aside for re-use linear drainage channel systems</t>
  </si>
  <si>
    <t>2/420</t>
  </si>
  <si>
    <t xml:space="preserve">Take up or down and set aside for re-use pedestrian guardrail fence 1.0m high </t>
  </si>
  <si>
    <t>2/421</t>
  </si>
  <si>
    <t xml:space="preserve">Take up or down and set aside for re-use pedestrian guardrail fence 1.2m high </t>
  </si>
  <si>
    <t>2/430</t>
  </si>
  <si>
    <t xml:space="preserve">Take up or down and set aside for re-use staked verge marker post </t>
  </si>
  <si>
    <t>2/431</t>
  </si>
  <si>
    <t>Take up or down and set aside for re-use verge marker post in concrete foundation</t>
  </si>
  <si>
    <t>2/432</t>
  </si>
  <si>
    <t>Take up or down and set aside for re-use permanent rigid bollard rooted in concrete foundation</t>
  </si>
  <si>
    <t>2/433</t>
  </si>
  <si>
    <t>Take up or down and set aside for re-use permanent rigid bollard in in socket foundation</t>
  </si>
  <si>
    <t>2/434</t>
  </si>
  <si>
    <t>Take up or down and set aside for re-use permanent rigid bollard and socket foundation</t>
  </si>
  <si>
    <t>2/435</t>
  </si>
  <si>
    <t>Take up or down and set aside for re-use permanent rigid bollard in bolt down foundation</t>
  </si>
  <si>
    <t>2/436</t>
  </si>
  <si>
    <t>Take up or down and set aside for re-use permanent reboundable bollard rooted in concrete foundation</t>
  </si>
  <si>
    <t>2/437</t>
  </si>
  <si>
    <t>Take up or down and set aside for re-use permanent reboundable bollard in in socket foundation</t>
  </si>
  <si>
    <t>2/438</t>
  </si>
  <si>
    <t>Take up or down and set aside for re-use permanent reboundable bollard and socket foundation</t>
  </si>
  <si>
    <t>2/439</t>
  </si>
  <si>
    <t>Take up or down and set aside for re-use permanent reboundable bollard in bolt down foundation</t>
  </si>
  <si>
    <t>2/440</t>
  </si>
  <si>
    <t>Take up or down and set aside for re-use parking ticket machine</t>
  </si>
  <si>
    <t>2/450</t>
  </si>
  <si>
    <t>Take up or down and set aside for re-use rooted in-situ bench/seat (not exceeding (2000mmx600mm)</t>
  </si>
  <si>
    <t>2/451</t>
  </si>
  <si>
    <t>Take up or down and set aside for re-use bolt down bench/seat (not exceeding (2000mmx600mm)</t>
  </si>
  <si>
    <t>2/460</t>
  </si>
  <si>
    <t>Take up or down and set aside for re-use Sheffield style cycle rack</t>
  </si>
  <si>
    <t>2/461</t>
  </si>
  <si>
    <t>Take up or down and set aside for re-use Toast Rack style cycle rack</t>
  </si>
  <si>
    <t>2/470</t>
  </si>
  <si>
    <t>Take up or down and set aside for re-use 2 bay bus shelter (1bay = 1250x1250mm)</t>
  </si>
  <si>
    <t>2/471</t>
  </si>
  <si>
    <t>Take up or down and set aside for re-use  3 bay bus shelter (1bay = 1250x1250mm)</t>
  </si>
  <si>
    <t>2/472</t>
  </si>
  <si>
    <t>Take up or down and set aside for re-use 4 bay bus shelter (1bay = 1250x1250mm)</t>
  </si>
  <si>
    <t>2/473</t>
  </si>
  <si>
    <t>Take up or down and set aside for re-use  5 bay bus shelter (1bay = 1250x1250mm)</t>
  </si>
  <si>
    <t>2/480</t>
  </si>
  <si>
    <t>Take up or down and set aside for re-use grit bins</t>
  </si>
  <si>
    <t>2/481</t>
  </si>
  <si>
    <t>Take up or down and set aside for re-use litter bin bolted in foundation</t>
  </si>
  <si>
    <t>2/482</t>
  </si>
  <si>
    <t>Take up or down and set aside for re-use litter bin bolted on concrete plinth</t>
  </si>
  <si>
    <t>2/490</t>
  </si>
  <si>
    <r>
      <t>Take up or down and set aside for re-use traffic sign not exceeding 0.25m</t>
    </r>
    <r>
      <rPr>
        <vertAlign val="superscript"/>
        <sz val="10"/>
        <rFont val="Arial"/>
        <family val="2"/>
      </rPr>
      <t>2.</t>
    </r>
  </si>
  <si>
    <t>2/491</t>
  </si>
  <si>
    <r>
      <t>Take up or down and set aside for re-use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</si>
  <si>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2/492</t>
  </si>
  <si>
    <r>
      <t>Take up or down and set aside for re-use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</si>
  <si>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2/493</t>
  </si>
  <si>
    <r>
      <t>Take up or down and set aside for re-use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</si>
  <si>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2/494</t>
  </si>
  <si>
    <r>
      <t>Take up or down and set aside for re-use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</si>
  <si>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2/495</t>
  </si>
  <si>
    <r>
      <t>Take up or down and set aside for re-use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</si>
  <si>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2/496</t>
  </si>
  <si>
    <r>
      <t>Take up or downand set aside for re-use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</si>
  <si>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2/497</t>
  </si>
  <si>
    <r>
      <t>Take up or down and set aside for re-use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</si>
  <si>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2/498</t>
  </si>
  <si>
    <r>
      <t>Take up or down and set aside for re-use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</si>
  <si>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2/500</t>
  </si>
  <si>
    <t>Take up or down and set aside for re-use Linear drainage channel and grating</t>
  </si>
  <si>
    <t>2/510</t>
  </si>
  <si>
    <t>Take up or down and set aside for re-use traffic signal pole and lights</t>
  </si>
  <si>
    <t>2/511</t>
  </si>
  <si>
    <t>Take up or down and set aside for re-use feeder pillar</t>
  </si>
  <si>
    <t>2/512</t>
  </si>
  <si>
    <t>Take up or down and set aside for re-use traffic signal controller stool</t>
  </si>
  <si>
    <t>2/513</t>
  </si>
  <si>
    <t>Take up or down and set aside for re-use traffic duckfoot retention socket</t>
  </si>
  <si>
    <t>2/520</t>
  </si>
  <si>
    <t>Take up or down and set aside for re-use metal post and chain wire fence upto 1000mm high</t>
  </si>
  <si>
    <t>2/521</t>
  </si>
  <si>
    <t>Take up or down and set aside for re-use timber post and rail fence upto 1000mm high</t>
  </si>
  <si>
    <t>2/522</t>
  </si>
  <si>
    <t>Take up or down and set aside for re-use timber gate upto 1000mm high</t>
  </si>
  <si>
    <t>2/523</t>
  </si>
  <si>
    <t>Take up or down and set aside for re-use metal gate upto 1000mm high</t>
  </si>
  <si>
    <t>2/524</t>
  </si>
  <si>
    <t>Take up or down and set aside for re-use metal post and chain wire fence upto 1200mm high</t>
  </si>
  <si>
    <t>2/525</t>
  </si>
  <si>
    <t>Take up or down and set aside for re-use timber post and rail fence upto 1200mm high</t>
  </si>
  <si>
    <t>2/526</t>
  </si>
  <si>
    <t>Take up or down and set aside for re-use timber gate upto 1200mm high</t>
  </si>
  <si>
    <t>2/527</t>
  </si>
  <si>
    <t>Take up or down and set aside for re-use metal gate upto 1200mm high</t>
  </si>
  <si>
    <t>2/530</t>
  </si>
  <si>
    <t>Take up or down set aside for reuse sign lighting unit.</t>
  </si>
  <si>
    <t>2/531</t>
  </si>
  <si>
    <t>Take up or down set aside for reuse mounting bracket for sign lighting unit.</t>
  </si>
  <si>
    <t>2/532</t>
  </si>
  <si>
    <t>Take up or down set aside for reuse 12m lighting column with root base.</t>
  </si>
  <si>
    <t>2/533</t>
  </si>
  <si>
    <t>Take up or down set aside for reuse 10m lighting column with root base.</t>
  </si>
  <si>
    <t>2/534</t>
  </si>
  <si>
    <t>Take up or down set aside for reuse 8m lighting column with root base.</t>
  </si>
  <si>
    <t>2/535</t>
  </si>
  <si>
    <t>Take up or down set aside for reuse 6m lighting column with root base.</t>
  </si>
  <si>
    <t>2/536</t>
  </si>
  <si>
    <t>Take up or down set aside for reuse 5m lighting column with root base.</t>
  </si>
  <si>
    <t>2/537</t>
  </si>
  <si>
    <t>Take up or down set aside for reuse 10m fold down lighting column with root base.</t>
  </si>
  <si>
    <t>2/538</t>
  </si>
  <si>
    <t>Take up or down set aside for reuse 8m fold down lighting column with root base.</t>
  </si>
  <si>
    <t>2/539</t>
  </si>
  <si>
    <t>Take up or down set aside for reuse 6m fold down lighting column with root base.</t>
  </si>
  <si>
    <t>2/540</t>
  </si>
  <si>
    <t>Take up or down set aside for reuse 5m fold down lighting column with root base.</t>
  </si>
  <si>
    <t>2/541</t>
  </si>
  <si>
    <t>Take up or down set aside for reuse supply pillar.</t>
  </si>
  <si>
    <t>SERIES 200 TOTAL</t>
  </si>
  <si>
    <t>SERIES 200:BERR 85/2</t>
  </si>
  <si>
    <t>SERIES 200: SUM OF RATES</t>
  </si>
  <si>
    <t>SERIES 300 : FENCING</t>
  </si>
  <si>
    <t>Fencing, Gates and Stiles</t>
  </si>
  <si>
    <t xml:space="preserve"> 10 - 50</t>
  </si>
  <si>
    <t>3/001</t>
  </si>
  <si>
    <t>Timber post and rail fencing 1.1m high to BS1722 Part 7 Type SPR 11/4 as per drawing 300/1</t>
  </si>
  <si>
    <t>No Offer'</t>
  </si>
  <si>
    <t>Timber post and rail fencing 1.3m high to BS1722 Part 7 Type SPR 11/4 as per drawing 300/2</t>
  </si>
  <si>
    <t>3/002</t>
  </si>
  <si>
    <t>Strained wire fencing 1.20m high with timber posts and six strands of galvanised plain wire 300/3</t>
  </si>
  <si>
    <t>3/003</t>
  </si>
  <si>
    <t>Plastic coated chain link fencing 1.225m high with timber posts and 3 strands of galvanised plain wire 300/4</t>
  </si>
  <si>
    <t>3/004</t>
  </si>
  <si>
    <t>Concrete foundation to timber main posts for timber post and rail fencing</t>
  </si>
  <si>
    <t>3/005</t>
  </si>
  <si>
    <t>Concrete foundation to timber intermediate posts for timber post and rail fencing</t>
  </si>
  <si>
    <t>3/006</t>
  </si>
  <si>
    <t>Concrete foundation to timber strut for timber post and rail fencing</t>
  </si>
  <si>
    <t>3/007</t>
  </si>
  <si>
    <t>Concrete foundation to timber straining post for timber post and rail fencing</t>
  </si>
  <si>
    <t>3/008</t>
  </si>
  <si>
    <t>Concrete foundation to timber main posts for timber post and wire fencing</t>
  </si>
  <si>
    <t>3/009</t>
  </si>
  <si>
    <t>Concrete foundation to timber intermediate posts for timber post and wire fencing</t>
  </si>
  <si>
    <t>3/010</t>
  </si>
  <si>
    <t>Concrete foundation to timber strut for timber post and wire fencing</t>
  </si>
  <si>
    <t>3/011</t>
  </si>
  <si>
    <t>Concrete foundation to timber straining post for timber post and wire fencing</t>
  </si>
  <si>
    <t>3/012</t>
  </si>
  <si>
    <t>Temporary fencing type 3 as per Drawing H2 of Highway Construction Details MCHW</t>
  </si>
  <si>
    <t>Gates</t>
  </si>
  <si>
    <t>&lt;2</t>
  </si>
  <si>
    <t>2 - 10</t>
  </si>
  <si>
    <t>&gt;10</t>
  </si>
  <si>
    <t>3/013</t>
  </si>
  <si>
    <t>Steel extra wide single field gate 1.2m high 5m wide as per drawing H19 of Highway Construction Details MCHW</t>
  </si>
  <si>
    <t>3/014</t>
  </si>
  <si>
    <t>Timber wicket gate type 1  1.1m high 1.2m wide as per drawing H23 of Highway Construction Details MCHW</t>
  </si>
  <si>
    <t>Remove from store and re-erect fencing, gates and stiles</t>
  </si>
  <si>
    <t>3/015</t>
  </si>
  <si>
    <t>Remove from store and re-erect Timber post and rail fencing 1.1m high to BS1722 Part 7 Type SPR 11/4 as per drawing 300/1</t>
  </si>
  <si>
    <t>3/016</t>
  </si>
  <si>
    <t>Remove from store and re-erect Timber post and rail fencing 1.3m high to BS1722 Part 7 Type SPR 11/4 as per drawing 300/2</t>
  </si>
  <si>
    <t>3/017</t>
  </si>
  <si>
    <t>Remove from store and re-erect Strained wire fencing 1.20m high with timber posts and six strands of galvanised plain wire 300/3</t>
  </si>
  <si>
    <t>3/018</t>
  </si>
  <si>
    <t>Remove from store and re-erect Plastic coated chain link fencing 1.225m high with timber posts and 3 strands of galvanised plain wire 300/4</t>
  </si>
  <si>
    <t>3/019</t>
  </si>
  <si>
    <t>Concrete foundation to timber main posts for re-erected timber post and rail fencing</t>
  </si>
  <si>
    <t>3/020</t>
  </si>
  <si>
    <t>Concrete foundation to timber intermediate posts for re-erected timber post and rail fencing</t>
  </si>
  <si>
    <t>3/021</t>
  </si>
  <si>
    <t>Concrete foundation to timber strut for re-erected timber post and rail fencing</t>
  </si>
  <si>
    <t>3/022</t>
  </si>
  <si>
    <t>Concrete foundation to timber straining post for re-erected timber post and rail fencing</t>
  </si>
  <si>
    <t>3/023</t>
  </si>
  <si>
    <t>3/024</t>
  </si>
  <si>
    <t>Concrete foundation to timber intermediate posts for re-erected timber post and wire fencing</t>
  </si>
  <si>
    <t>3/025</t>
  </si>
  <si>
    <t>Concrete foundation to timber strut for re-erected timber post and wire fencing</t>
  </si>
  <si>
    <t>3/026</t>
  </si>
  <si>
    <t>Concrete foundation to timber straining post for re-erected timber post and wire fencing</t>
  </si>
  <si>
    <t>Excavation in Hard Material</t>
  </si>
  <si>
    <t>5 - 20</t>
  </si>
  <si>
    <t>3/027</t>
  </si>
  <si>
    <t>Extra over excavation for excavation in Hard Material in fencing works</t>
  </si>
  <si>
    <t>Cu.m</t>
  </si>
  <si>
    <t>SERIES 300 TOTAL</t>
  </si>
  <si>
    <t>SERIES 300:BERR 85/2</t>
  </si>
  <si>
    <t>SERIES 300: SUM OF RATES</t>
  </si>
  <si>
    <t>SERIES 400: SAFETY FENCES, SAFETY BARRIERS AND PEDESTRIAN GUARDRAILS</t>
  </si>
  <si>
    <t>COST</t>
  </si>
  <si>
    <t>Pedestrian Guardrails and Handrails</t>
  </si>
  <si>
    <t>4/001</t>
  </si>
  <si>
    <t>Pedestrian guardrail 1.00 m high formed straight to Standard Drawing 400/2 Type A</t>
  </si>
  <si>
    <t>4/002</t>
  </si>
  <si>
    <t>Pedestrian guardrail 1.00 m high formed to radius not exceeding 15 metres to Standard Drawing 400/2 Type A</t>
  </si>
  <si>
    <t>4/003</t>
  </si>
  <si>
    <t>Pedestrian guardrail 1.00 high formed to radius exceeding 15 metres to Standard Drawing 400/2 Type A</t>
  </si>
  <si>
    <t>4/004</t>
  </si>
  <si>
    <t>High visibility pedestrian guardrail 1m high formed straight to Standard Drawing 400/1</t>
  </si>
  <si>
    <t>4/005</t>
  </si>
  <si>
    <t>High visibility pedestrian guardrail 1.00 m high formed to radius not exceeding 15 metres to Standard Drawing 400/1</t>
  </si>
  <si>
    <t>4/006</t>
  </si>
  <si>
    <t>High visibility pedestrian guardrail 1.00 high formed to radius exceeding 15 metres to Standard Drawing 400/1</t>
  </si>
  <si>
    <t>Remove from Client Store and Re-erect Pedestrian Guardrails and Handrails</t>
  </si>
  <si>
    <t>4/010</t>
  </si>
  <si>
    <t>Remove from client store and re-erect  pedestrian guardrail 1.00 m high formed straight to standard drawing 400/2 Type A</t>
  </si>
  <si>
    <t>4/011</t>
  </si>
  <si>
    <t>Remove from client store and re-erect  pedestrian guardrail 1.00 high formed to radius not exceeding 10 metres to Standard Drawing 400/2 Type A</t>
  </si>
  <si>
    <t>4/012</t>
  </si>
  <si>
    <t>Remove from client store and re-erect  pedestrian guardrail 1.00 m high formed to radius exceeding 10 metres to standard drawing 400/2 Type A</t>
  </si>
  <si>
    <t>Remove from client store and re-erect  pedestrian guardrail 1.00 m high formed straight to standard drawing 400/2 Type B</t>
  </si>
  <si>
    <t>Remove from client store and re-erect  pedestrian guardrail 1.00 high formed to radius not exceeding 10 metres to Standard Drawing 400/2 Type B</t>
  </si>
  <si>
    <t>Remove from client store and re-erect  pedestrian guardrail 1.00 m high formed to radius exceeding 10 metres to standard drawing 400/2 Type B</t>
  </si>
  <si>
    <t>4/015</t>
  </si>
  <si>
    <t>Remove from client store and re-erect high visibility pedestrian guardrail 1.00 m high formed straight to standard drawing 400/1</t>
  </si>
  <si>
    <t>4/016</t>
  </si>
  <si>
    <t>Remove from client store and re-erect high visibility pedestrian guardrail 1.00 high formed to radius not exceeding 10 metres to Standard Drawing 400/1</t>
  </si>
  <si>
    <t>4/017</t>
  </si>
  <si>
    <t>Remove from client store and re-erect high visibility pedestrian guardrail 1.00 m high formed to radius exceeding 10 metres to standard drawing 400/1</t>
  </si>
  <si>
    <t>Remove from Set Aside and Re-erect Pedestrian Guardrails and Handrails</t>
  </si>
  <si>
    <t>4/020</t>
  </si>
  <si>
    <t>Remove from set aside and re-erect  pedestrian guardrail 1.00 m high formed straight to standard drawing 400/2 Type A</t>
  </si>
  <si>
    <t>4/021</t>
  </si>
  <si>
    <t>Remove from set aside and re-erect  pedestrian guardrail 1.00 high formed to radius not exceeding 10 metres to Standard Drawing 400/2 Type A</t>
  </si>
  <si>
    <t>4/022</t>
  </si>
  <si>
    <t>Remove from set aside and re-erect  pedestrian guardrail 1.00 m high formed to radius exceeding 10 metres to standard drawing 400/2 Type A</t>
  </si>
  <si>
    <t>Remove from set aside and re-erect  pedestrian guardrail 1.00 m high formed straight to standard drawing 400/2 Type B</t>
  </si>
  <si>
    <t>Remove from set aside and re-erect  pedestrian guardrail 1.00 high formed to radius not exceeding 10 metres to Standard Drawing 400/2 Type B</t>
  </si>
  <si>
    <t>Remove from set aside and re-erect  pedestrian guardrail 1.00 m high formed to radius exceeding 10 metres to standard drawing 400/2 Type B</t>
  </si>
  <si>
    <t>4/023</t>
  </si>
  <si>
    <t>Remove from set aside and re-erect high visibility pedestrian guardrail 1.00 m high formed straight to standard drawing 400/1</t>
  </si>
  <si>
    <t>4/024</t>
  </si>
  <si>
    <t>Remove from set aside and re-erect high visibility pedestrian guardrail 1.00 high formed to radius not exceeding 10 metres to Standard Drawing 400/1</t>
  </si>
  <si>
    <t>4/025</t>
  </si>
  <si>
    <t>Remove from set aside and re-erect high visibility pedestrian guardrail 1.00 m high formed to radius exceeding 10 metres to standard drawing 400/1</t>
  </si>
  <si>
    <t>TOTAL FOR SERIES 400</t>
  </si>
  <si>
    <t>SERIES 400:BERR 85/2</t>
  </si>
  <si>
    <t>SERIES 400: SUM OF RATES</t>
  </si>
  <si>
    <t>SERIES 500: DRAINAGE AND SERVICE DUCTS</t>
  </si>
  <si>
    <t>Drains, Sewers, Piped Culverts and Service Ducts (excluding Filter Drains, Narrow Filter Drains and Fin Drains)</t>
  </si>
  <si>
    <t>TYPE Z</t>
  </si>
  <si>
    <t>5/001</t>
  </si>
  <si>
    <t>100mm internal diameter UPVC drain or sewer on bed Type Z to Standard Drawing 500/01 in trench depth to invert not exceeding 2 metres, average depth to invert 1 metre</t>
  </si>
  <si>
    <t>5/002</t>
  </si>
  <si>
    <t>Adjustment on last item for variation greater than 150mm above or below the average depth of invert per 25mm of variation in excess of 150mm</t>
  </si>
  <si>
    <t>5/003</t>
  </si>
  <si>
    <t>150mm internal diameter UPVC drain or sewer on bed Type Z to Standard Drawing 500/01 in trench depth to invert not exceeding 2 metres, average depth to invert 1 metre</t>
  </si>
  <si>
    <t>5/004</t>
  </si>
  <si>
    <t>5/005</t>
  </si>
  <si>
    <t>225mm internal diameter UPVC drain or sewer on bed Type Z to Standard Drawing 500/01 in trench depth to invert not exceeding 2 metres, average depth to invert 1 metre</t>
  </si>
  <si>
    <t>5/006</t>
  </si>
  <si>
    <t>5/007</t>
  </si>
  <si>
    <t>300mm internal diameter UPVC drain or sewer on bed Type Z to Standard Drawing 500/01 in trench depth to invert not exceeding 2 metres, average depth to invert 1 metre</t>
  </si>
  <si>
    <t>5/008</t>
  </si>
  <si>
    <t>5/009</t>
  </si>
  <si>
    <t>450mm internal diameter UPVC drain or sewer on bed Type Z to Standard Drawing 500/01 in trench depth to invert not exceeding 2 metres, average depth to invert 1 metre</t>
  </si>
  <si>
    <t>5/010</t>
  </si>
  <si>
    <t>5/011</t>
  </si>
  <si>
    <t>600mm internal diameter UPVC drain or sewer on bed Type Z to Standard Drawing 500/01 in trench depth to invert not exceeding 2 metres, average depth to invert 1 metre</t>
  </si>
  <si>
    <t>5/012</t>
  </si>
  <si>
    <t>TYPE S</t>
  </si>
  <si>
    <t>5/013</t>
  </si>
  <si>
    <t>100mm internal diameter UPVC drain or sewer on bed Type S to Standard Drawing 500/01in trench depth to invert exceeding 2 metres but not exceeding 4 metres, average depth to invert 1.5 metres</t>
  </si>
  <si>
    <t>5/014</t>
  </si>
  <si>
    <t>5/015</t>
  </si>
  <si>
    <t>150mm internal diameter UPVC drain or sewer on bed Type S to Standard Drawing 500/01in trench depth to invert exceeding 2 metres but not exceeding 4 metres, average depth to invert 1.5 metres</t>
  </si>
  <si>
    <t>5/016</t>
  </si>
  <si>
    <t>5/017</t>
  </si>
  <si>
    <t>225mm internal diameter UPVC drain or sewer on bed Type S to Standard Drawing 500/01in trench depth to invert exceeding 2 metres but not exceeding 4 metres, average depth to invert 1.5 metres</t>
  </si>
  <si>
    <t>5/018</t>
  </si>
  <si>
    <t>5/019</t>
  </si>
  <si>
    <t>300mm internal diameter UPVC drain or sewer on bed Type S to Standard Drawing 500/01in trench depth to invert exceeding 2 metres but not exceeding 4 metres, average depth to invert 1.5 metres</t>
  </si>
  <si>
    <t>5/020</t>
  </si>
  <si>
    <t>5/021</t>
  </si>
  <si>
    <t>450mm internal diameter UPVC drain or sewer on bed Type S to Standard Drawing 500/01in trench depth to invert exceeding 2 metres but not exceeding 4 metres, average depth to invert 1.5 metres</t>
  </si>
  <si>
    <t>5/022</t>
  </si>
  <si>
    <t>5/023</t>
  </si>
  <si>
    <t>600mm internal diameter UPVC drain or sewer on bed Type S to Standard Drawing 500/01in trench depth to invert exceeding 2 metres but not exceeding 4 metres, average depth to invert 1.5 metres</t>
  </si>
  <si>
    <t>5/024</t>
  </si>
  <si>
    <t>TYPE B</t>
  </si>
  <si>
    <t>5/025</t>
  </si>
  <si>
    <t>100mm internal diameter UPVC drain or sewer on bed Type B Standard Drawing 500/01 in trench depth to invert exceeding 2 metres but not exceeding 4 metres, average depth to invert 2.25 metres</t>
  </si>
  <si>
    <t>5/026</t>
  </si>
  <si>
    <t>5/027</t>
  </si>
  <si>
    <t>150mm internal diameter UPVC drain or sewer on bed Type B Standard Drawing 500/01 in trench depth to invert exceeding 2 metres but not exceeding 4 metres, average depth to invert 2.25 metres</t>
  </si>
  <si>
    <t>5/028</t>
  </si>
  <si>
    <t>5/029</t>
  </si>
  <si>
    <t>225mm internal diameter UPVC drain or sewer on bed Type B Standard Drawing 5001 in trench depth to invert exceeding 2 metres but not exceeding 4 metres, average depth to invert 2.25 metres</t>
  </si>
  <si>
    <t>5/030</t>
  </si>
  <si>
    <t>5/031</t>
  </si>
  <si>
    <t>300mm internal diameter UPVC drain or sewer on bed Type B to Standard Drawing 500/01 in trench depth to invert not exceeding 2 metres, average depth to invert 1 metre</t>
  </si>
  <si>
    <t>5/032</t>
  </si>
  <si>
    <t>5/033</t>
  </si>
  <si>
    <t>450mm internal diameter UPVC drain or sewer on bed Type B to Standard Drawing 500/01 in trench depth to invert not exceeding 2 metres, average depth to invert 1 metre</t>
  </si>
  <si>
    <t>5/034</t>
  </si>
  <si>
    <t>5/035</t>
  </si>
  <si>
    <t>600mm internal diameter UPVC drain or sewer on bed Type B to Standard Drawing 500/01 in trench depth to invert not exceeding 2 metres, average depth to invert 1 metre</t>
  </si>
  <si>
    <t>5/036</t>
  </si>
  <si>
    <t>Filter Drains</t>
  </si>
  <si>
    <t>5/037</t>
  </si>
  <si>
    <t>150mm internal diameter UPVC filter drain as Standard Drawing 500/2 in trench depth to invert not exceeding 2 metres, average depth to invert 1 metre</t>
  </si>
  <si>
    <t>5/038</t>
  </si>
  <si>
    <t>5/039</t>
  </si>
  <si>
    <t>225mm internal diameter UPVC filter drain as Standard Drawing 500/2 in trench depth to invert not exceeding 2 metres, average depth to invert 1 metre</t>
  </si>
  <si>
    <t>5/040</t>
  </si>
  <si>
    <t>5/041</t>
  </si>
  <si>
    <t>300mm internal diameter UPVC filter drain as Standard Drawing 500/2 in trench depth to invert not exceeding 2 metres, average depth to invert 1 metre</t>
  </si>
  <si>
    <t>5/042</t>
  </si>
  <si>
    <t>5/043</t>
  </si>
  <si>
    <t>450mm internal diameter UPVC filter drain as Standard Drawing 500/2 in trench depth to invert not exceeding 2 metres, average depth to invert 1 metre</t>
  </si>
  <si>
    <t>5/044</t>
  </si>
  <si>
    <t>5/045</t>
  </si>
  <si>
    <t>150mm internal diameter UPVC filter drain as Standard Drawing 500/4 in trench depth to invert not exceeding 2 metres, average depth to invert 1 metre</t>
  </si>
  <si>
    <t>5/046</t>
  </si>
  <si>
    <t>5/047</t>
  </si>
  <si>
    <t>225mm internal diameter UPVC filter drain as Standard Drawing 500/4 in trench depth to invert not exceeding 2 metres, average depth to invert 1 metre</t>
  </si>
  <si>
    <t>5/048</t>
  </si>
  <si>
    <t>5/049</t>
  </si>
  <si>
    <t>300mm internal diameter UPVC filter drain as Standard Drawing 500/4 in trench depth to invert not exceeding 2 metres, average depth to invert 1 metre</t>
  </si>
  <si>
    <t>5/050</t>
  </si>
  <si>
    <t>5/051</t>
  </si>
  <si>
    <t>Linear filter soakaway drain (No Pipe) As per standard detailing drawing 500/3 in trench not exceeding 2 metres</t>
  </si>
  <si>
    <t>5/052</t>
  </si>
  <si>
    <t>Linear filter soakaway drain (No Pipe) As per standard detailing drawing 500/3 in trench exceeding 2 metres but not 4 metres</t>
  </si>
  <si>
    <t>5/053</t>
  </si>
  <si>
    <t>Type A filter material contiguous with filter drain</t>
  </si>
  <si>
    <t>m3</t>
  </si>
  <si>
    <t>5/054</t>
  </si>
  <si>
    <t>Type B filter material contiguous with filter drain</t>
  </si>
  <si>
    <t>5/055</t>
  </si>
  <si>
    <t>Granular Type 1 sub-base material</t>
  </si>
  <si>
    <t>5/056</t>
  </si>
  <si>
    <t>Excavate and replace Type A filter material</t>
  </si>
  <si>
    <t>5/057</t>
  </si>
  <si>
    <t>Excavate and replace Type B filter material</t>
  </si>
  <si>
    <t>Connections</t>
  </si>
  <si>
    <t>Connections to drains/sewers/culverts</t>
  </si>
  <si>
    <t>5/058</t>
  </si>
  <si>
    <t>Connection of 100mm internal dia pipe to existing 100mm internal dia drain, sewer or piped culvert depth to invert not exceeding 2 metres</t>
  </si>
  <si>
    <t>5/059</t>
  </si>
  <si>
    <t>Connection of 100mm internal dia pipe to existing 150mm internal dia drain, sewer or piped culvert depth to invert not exceeding 2 metres</t>
  </si>
  <si>
    <t>5/060</t>
  </si>
  <si>
    <t>Connection of 100mm internal dia pipe to existing 225mm internal dia drain, sewer or piped culvert depth to invert not exceeding 2 metres</t>
  </si>
  <si>
    <t>5/061</t>
  </si>
  <si>
    <t>Connection of 150mm internal dia pipe to existing 150mm internal dia drain, sewer or piped culvert depth to invert not exceeding 2 metres</t>
  </si>
  <si>
    <t>5/062</t>
  </si>
  <si>
    <t>Connection of 150mm internal dia pipe to existing 225mm internal dia drain, sewer or piped culvert depth to invert not exceeding 2 metres</t>
  </si>
  <si>
    <t>5/063</t>
  </si>
  <si>
    <t>Connection of 150mm internal dia pipe to existing 300mm internal dia drain, sewer or piped culvert depth to invert not exceeding 2 metres</t>
  </si>
  <si>
    <t>5/064</t>
  </si>
  <si>
    <t>Connection of 150mm internal dia pipe to existing 450mm internal dia drain, sewer or piped culvert depth to invert not exceeding 2 metres</t>
  </si>
  <si>
    <t>5/065</t>
  </si>
  <si>
    <t>Connection of 225mm internal dia pipe to existing 225mm internal dia drain, sewer or piped culvert depth to invert not exceeding 2 metres.</t>
  </si>
  <si>
    <t>5/066</t>
  </si>
  <si>
    <t>Connection of 225mm internal dia pipe to existing 300mm internal dia drain, sewer or piped culvert depth to invert not exceeding 2 metres</t>
  </si>
  <si>
    <t>5/067</t>
  </si>
  <si>
    <t>Connection of 225mm internal dia pipe to existing 450mm internal dia drain, sewer or piped culvert depth to invert not exceeding 2 metres</t>
  </si>
  <si>
    <t>5/068</t>
  </si>
  <si>
    <t>Connection of 100mm internal dia pipe to existing 100mm internal dia drain, sewer or piped culvert depth to invert exceeding 2 metres but not exceeding 4 metres</t>
  </si>
  <si>
    <t>5/069</t>
  </si>
  <si>
    <t>Connection of 100mm internal dia pipe to existing 150mm internal dia drain, sewer or piped culvert depth to invert exceeding 2 metres but not exceeding 4 metres</t>
  </si>
  <si>
    <t>5/070</t>
  </si>
  <si>
    <t>Connection of 100mm internal dia pipe to existing 225mm internal dia drain, sewer or piped culvert depth to invert exceeding 2 metres but not exceeding 4 metres</t>
  </si>
  <si>
    <t>5/071</t>
  </si>
  <si>
    <t>Connection of 100mm internal dia pipe to existing 300mm internal dia drain, sewer or piped culvert depth to invert exceeding 2 metres but not exceeding 4 metres</t>
  </si>
  <si>
    <t>5/072</t>
  </si>
  <si>
    <t>Connection of 150mm internal dia pipe to existing 150mm internal dia drain, sewer or piped culvert depth to invert exceeding 2 metres but not exceeding 4 metres</t>
  </si>
  <si>
    <t>5/073</t>
  </si>
  <si>
    <t>Connection of 150mm internal dia pipe to existing 225mm internal dia drain, sewer or piped culvert depth to invert exceeding 2 metres but not exceeding 4 metres</t>
  </si>
  <si>
    <t>Connections to chambers</t>
  </si>
  <si>
    <t>&lt;2m</t>
  </si>
  <si>
    <t>5/074</t>
  </si>
  <si>
    <t>Connection of 100mm diameter pipe to existing chamber depth to invert not exceeding 2 metres</t>
  </si>
  <si>
    <t>5/075</t>
  </si>
  <si>
    <t>Connection of 150mm diameter pipe to existing chamber depth to invert not exceeding 2 metres</t>
  </si>
  <si>
    <t>5/076</t>
  </si>
  <si>
    <t>Connection of 225mm diameter pipe to existing chamber depth to invert not exceeding 2 metres</t>
  </si>
  <si>
    <t>5/077</t>
  </si>
  <si>
    <t>Connection of 300mm diameter pipe to existing chamber depth to invert not exceeding 2 metres</t>
  </si>
  <si>
    <t>5/078</t>
  </si>
  <si>
    <t>Connection of 450mm diameter pipe to existing chamber depth to invert not exceeding 2 metres</t>
  </si>
  <si>
    <t>5/079</t>
  </si>
  <si>
    <t>Connection of 600mm diameter pipe to existing chamber depth to invert not exceeding 2 metres</t>
  </si>
  <si>
    <t>2m&lt;4m</t>
  </si>
  <si>
    <t>5/080</t>
  </si>
  <si>
    <t>Connection of 100mm diameter pipe to existing chamber depth to invert exceeding 2 metres but not exceeding 4 metres</t>
  </si>
  <si>
    <t>5/081</t>
  </si>
  <si>
    <t>Connection of 150mm diameter pipe to existing chamber depth to invert exceeding 2 metres but not exceeding 4 metres</t>
  </si>
  <si>
    <t>5/082</t>
  </si>
  <si>
    <t>Connection of 225mm diameter pipe to existing chamber depth to invert exceeding 2 metres but not exceeding 4 metres</t>
  </si>
  <si>
    <t>5/083</t>
  </si>
  <si>
    <t>Connection of 300mm diameter pipe to existing chamber depth to invert exceeding 2 metres but not exceeding 4 metres</t>
  </si>
  <si>
    <t>5/084</t>
  </si>
  <si>
    <t>Connection of 450mm diameter pipe to existing chamber depth to invert exceeding 2 metres but not exceeding 4 metres</t>
  </si>
  <si>
    <t>5/085</t>
  </si>
  <si>
    <t>Connection of 600mm diameter pipe to existing chamber depth to invert exceeding 2 metres but not exceeding 4 metres</t>
  </si>
  <si>
    <t>Chambers and Gullies</t>
  </si>
  <si>
    <t>Chambers</t>
  </si>
  <si>
    <t>5/086</t>
  </si>
  <si>
    <t>Chamber specified design group Type 1 (brick) to Standard Drawing 5311/1 with Class D400 cover and frame depth to invert surface of base slab not exceeding 1 metre</t>
  </si>
  <si>
    <t>5/087</t>
  </si>
  <si>
    <t>Chamber specified design group Type 1 (brick) to Standard Drawing 5311/1 with Class D400 cover and frame depth to invert surface of base slab exceeding 1 metre but not exceeding 2 metres</t>
  </si>
  <si>
    <t>5/088</t>
  </si>
  <si>
    <t>Chamber specified design group Type 3 (brick) to Standard Drawing 5311/1 with Class D400 cover and frame depth to invert surface of base slab not exceeding 1 metre</t>
  </si>
  <si>
    <t>5/089</t>
  </si>
  <si>
    <t>Chamber specified design group Type 3 (brick) to Standard Drawing 5311/1 with Class D400 cover and frame depth to invert surface of base slab exceeding 1 metre but not exceeding 2 metres</t>
  </si>
  <si>
    <t>5/090</t>
  </si>
  <si>
    <t>Chamber specified design group Type 1 (precast concrete) to Standard Drawing 5311/2 with Class D400 cover and frame depth to invert surface of base slab not exceeding 1 metre</t>
  </si>
  <si>
    <t>5/091</t>
  </si>
  <si>
    <t>Chamber specified design group Type 1 (precast concrete) to Standard Drawing 5311/2 with Class D400 cover and frame depth to invert surface of base slab exceeding 1 metre but not exceeding 2 metres</t>
  </si>
  <si>
    <t>5/092</t>
  </si>
  <si>
    <t>Chamber specified design group Type 3 (precast concrete) to Standard Drawing 5311/2 with Class D400 cover and frame depth to invert surface of base slab not exceeding 1 metre</t>
  </si>
  <si>
    <t>5/093</t>
  </si>
  <si>
    <t>Chamber specified design group Type 3 (precast concrete) to Standard Drawing 5311/2 with Class D400 cover and frame depth to invert surface of base slab exceeding 1 metre but not exceeding 2 metres</t>
  </si>
  <si>
    <t>5/094</t>
  </si>
  <si>
    <t>Chamber specified design group Type 5 (precast concrete) to Standard Drawing 5311/2 with Class D400 cover and frame depth to invert surface of base slab not exceeding 1 metre</t>
  </si>
  <si>
    <t>5/095</t>
  </si>
  <si>
    <t>Chamber specified design group Type 5 (precast concrete) to Standard Drawing 5311/2 with Class D400 cover and frame depth to invert surface of base slab exceeding 1 metre but not exceeding 2 metres</t>
  </si>
  <si>
    <t>Chamber Catchpit</t>
  </si>
  <si>
    <t>5/096</t>
  </si>
  <si>
    <t>Chamber specified design group Type 1(brick catchpit) to Standard Drawing 5361/1 with Class D400 cover and frame, depth to uppermost surface of base slab not exceeding 1 metre</t>
  </si>
  <si>
    <t>5/097</t>
  </si>
  <si>
    <t>Chamber specified design group Type 1(brick catchpit) to Standard Drawing 5361/1 with Class D400 cover and frame, depth to uppermost surface of base slab exceeding 1 metre but not exceeding 2 metres</t>
  </si>
  <si>
    <t>5/098</t>
  </si>
  <si>
    <t>Chamber specified design group Type 3 (brick catchpit) to Standard Drawing 5361/1 with Class D400 cover and frame, depth to uppermost surface of base slab not exceeding 1 metre</t>
  </si>
  <si>
    <t>5/099</t>
  </si>
  <si>
    <t>Chamber specified design group Type 3(brick catchpit) to Standard Drawing 5361/1 with Class D400 cover and frame, depth to uppermost surface of base slab exceeding 1 metre but not exceeding 2 metres</t>
  </si>
  <si>
    <t>5/100</t>
  </si>
  <si>
    <t>Chamber specified design group Type 1(precast concrete catchpit) to Standard Drawing 5361/2 with Class D400 cover and frame, depth to uppermost surface of base slab not exceeding 1 metre</t>
  </si>
  <si>
    <t>5/101</t>
  </si>
  <si>
    <t>Chamber specified design group Type 1(precast concrete catchpit) to Standard Drawing 5361/2 with Class D400 cover and frame, depth to uppermost surface of base slab exceeding 1 metre but not exceeding 2 metres</t>
  </si>
  <si>
    <t>5/102</t>
  </si>
  <si>
    <t>Chamber specified design group Type 3(precast concrete catchpit) to Standard Drawing 5361/2 with Class D400 cover and frame, depth to uppermost surface of base slab exceeding 1 metre but not exceeding 2 metres</t>
  </si>
  <si>
    <t>5/103</t>
  </si>
  <si>
    <t>In-situ concrete inspection chamber as per standard detail drawing 5445 with class D400 cover and frame depth to invert not exceeding 1 metre</t>
  </si>
  <si>
    <t>5/104</t>
  </si>
  <si>
    <t>Brick chamber 450mmx450mm for ducts as Standard Drawing No. 5455 with Class D400 cover and frame depth to invert not exceeding 1 metre</t>
  </si>
  <si>
    <t>5/105</t>
  </si>
  <si>
    <t>Brick chamber 600mmx600mm for ducts as Standard Drawing No. 5455 with Class D400 cover and frame depth to invert not exceeding 1 metre</t>
  </si>
  <si>
    <t>5/106</t>
  </si>
  <si>
    <t>Brick chamber 300mmx300mm for ducts as Standard Drawing No. 5455 with Class B125 cover and frame depth to invert not exceeding 1 metre</t>
  </si>
  <si>
    <t>5/107</t>
  </si>
  <si>
    <t>Brick chamber 450mmx450mm for ducts as Standard Drawing No. 5455 with Class B125 cover and frame depth to invert not exceeding 1 metre</t>
  </si>
  <si>
    <t>5/108</t>
  </si>
  <si>
    <t>Brick chamber 600mmx600mm for ducts as Standard Drawing No. 5455 with Class B125 cover and frame depth to invert not exceeding 1 metre</t>
  </si>
  <si>
    <t>5/109</t>
  </si>
  <si>
    <t>Brick chamber 560mmx300mm for ducts as Standard Drawing No. 5455 with Class B125 cover and frame depth to invert not exceeding 1 metre</t>
  </si>
  <si>
    <t>5/110</t>
  </si>
  <si>
    <t>Polypropylene preformed twin wall modular access chambers chamber 300mm x 300mm for ducts as Standard Drawing No. 5465 with Class B125 cover and frame depth to invert not exceeding 1 metre</t>
  </si>
  <si>
    <t>5/111</t>
  </si>
  <si>
    <t>Polypropylene preformed twin wall modular access chambers chamber 450mm x 450mm for ducts as Standard Drawing No. 5465 with Class B125 cover and frame depth to invert not exceeding 1 metre</t>
  </si>
  <si>
    <t>5/112</t>
  </si>
  <si>
    <t>Polypropylene preformed twin wall modular access chambers chamber 600mm x 600mm for ducts as Standard Drawing No. 5465 with Class B125 cover and frame depth to invert not exceeding 1 metre</t>
  </si>
  <si>
    <t>Chamber Soakaway</t>
  </si>
  <si>
    <t>5/113</t>
  </si>
  <si>
    <t>Chamber Soakaway (precast concrete ) to Standard Drawing 500/107 with Class D400 cover and frame, depth to uppermost surface of base slab not exceeding 1 metre</t>
  </si>
  <si>
    <t>5/114</t>
  </si>
  <si>
    <r>
      <t>Chamber Soakaway (precast concrete ) to Standard Drawing</t>
    </r>
    <r>
      <rPr>
        <sz val="10"/>
        <color rgb="FFFF0000"/>
        <rFont val="Arial"/>
        <family val="2"/>
      </rPr>
      <t xml:space="preserve"> </t>
    </r>
    <r>
      <rPr>
        <sz val="10"/>
        <rFont val="Arial"/>
        <family val="2"/>
      </rPr>
      <t>500/107 with Class D400 cover and frame, depth to uppermost surface of base slab exceeding 1 metre but not exceeding 2 metres</t>
    </r>
  </si>
  <si>
    <t>Gullies</t>
  </si>
  <si>
    <t>5/115</t>
  </si>
  <si>
    <t>Precast concrete trapped gully as Standard Drawing No. 5601/2 with Class D400 cover and frame</t>
  </si>
  <si>
    <t>5/116</t>
  </si>
  <si>
    <t>Precast concrete trapped gully as Standard Drawing No. 5601/2 with Class C250 cover and frame</t>
  </si>
  <si>
    <t>5/117</t>
  </si>
  <si>
    <t>Precast concrete trapped gully as Standard Drawing No. 5601/2 with Class E600 cover and frame</t>
  </si>
  <si>
    <t>5/118</t>
  </si>
  <si>
    <t>Insitu concrete trapped gully as Standard Drawing No. 5601/3 with Class D400 cover and frame</t>
  </si>
  <si>
    <t>5/119</t>
  </si>
  <si>
    <t>Insitu concrete trapped gully as Standard Drawing No. 5601/3 with Class C250 cover and frame</t>
  </si>
  <si>
    <t>5/120</t>
  </si>
  <si>
    <t>Insitu concrete trapped gully as Standard Drawing No. 5601/3 with Class E600 cover and frame</t>
  </si>
  <si>
    <t>5/121</t>
  </si>
  <si>
    <t>Insitu Contrete Gully Chute as Standard Drawing 5601/5 with Class with Class D400 cover and frame</t>
  </si>
  <si>
    <t>5/122</t>
  </si>
  <si>
    <t>Insitu Concrete side entry trapped gully as standard drawing 5601/4 with Class C250 cover and frame</t>
  </si>
  <si>
    <t>5/123</t>
  </si>
  <si>
    <t>Insitu Concrete side entry trapped gully as standard drawing 5601/4 with Class D400 cover and frame</t>
  </si>
  <si>
    <t>5/124</t>
  </si>
  <si>
    <t>Fireclay footpath gully as Standard Drawing No. 5604/1 with Class B125 cover and frame</t>
  </si>
  <si>
    <t>5/125</t>
  </si>
  <si>
    <t>Cast iron footpath gully as Standard Drawing No. 5604/2 with Class B125 cover and frame</t>
  </si>
  <si>
    <t>5/126</t>
  </si>
  <si>
    <t>Rodding eye with 150mm diameter pipe as Standard Drawing No. 5611 with Class C250 cover and frame</t>
  </si>
  <si>
    <t>5/127</t>
  </si>
  <si>
    <t>Rodding eye with 225mm diameter pipe as Standard Drawing No. 5611 with Class C250 cover and frame</t>
  </si>
  <si>
    <t>5/128</t>
  </si>
  <si>
    <t>Rodding eye with 150mm diameter pipe as Standard Drawing No. 5612 with Class B125 cover and frame</t>
  </si>
  <si>
    <t>5/129</t>
  </si>
  <si>
    <t>Rodding eye with 225mm diameter pipe as Standard Drawing No. 5612 with Class B125 cover and frame</t>
  </si>
  <si>
    <t>5/130</t>
  </si>
  <si>
    <t>Insitu concrete trapped footway gully as Standard Drawing No. 5604/3 with Class C250 cover and frame</t>
  </si>
  <si>
    <t>Small Headwalls</t>
  </si>
  <si>
    <t>5/131</t>
  </si>
  <si>
    <t>Headwall in mass concrete as Standard Drawing No. 5701-A to pipe exceeding 100mm but not exceeding 300mm internal diameter</t>
  </si>
  <si>
    <t>5/132</t>
  </si>
  <si>
    <t>Headwall in mass concrete as Standard Drawing No. 5701-B to pipe exceeding 300mm but not exceeding 600mm internal diameter</t>
  </si>
  <si>
    <t>5/133</t>
  </si>
  <si>
    <t xml:space="preserve">Headwall in mass concrete with grille as Standard Drawing No. 5702-A to pipe exceeding 100mm but not exceeding 300mm internal diameter </t>
  </si>
  <si>
    <t>5/134</t>
  </si>
  <si>
    <t>Headwall in mass concrete with grille as Standard Drawing No. 5702-B to pipe exceeding 300mm but not exceeding 600mm internal diameter</t>
  </si>
  <si>
    <t>5/135</t>
  </si>
  <si>
    <t>Headwall in Brickwork as Standard Drawing No. 5703 to pipe exceeding 100mm but not exceeding 300mm internal diameter</t>
  </si>
  <si>
    <t>5/136</t>
  </si>
  <si>
    <t>Headwall in Brickwork as Standard Drawing No. 5703 to pipe exceeding 100mm exceeding 300mm but not exceeding 600mm internal diameter</t>
  </si>
  <si>
    <t>5/137</t>
  </si>
  <si>
    <t>Headwall in mass concrete with flag paving stones as Standard Drawing No. 5704 to pipe exceeding 100mm but not exceeding 300mm internal diameter</t>
  </si>
  <si>
    <t>5/138</t>
  </si>
  <si>
    <t>Headwall in mass concrete with flag paving stones  as Standard Drawing No. 5704 to pipe exceeding 300mm but not exceeding 600mm internal diameter</t>
  </si>
  <si>
    <t>Soft Spots and Other Voids</t>
  </si>
  <si>
    <t>10 - 20</t>
  </si>
  <si>
    <t>5/139</t>
  </si>
  <si>
    <t>Excavation of soft spots and other voids in bottom of trenches, chambers and gullies</t>
  </si>
  <si>
    <t>5/140</t>
  </si>
  <si>
    <t>Filling of soft spots and other voids in bottom of trenches, chambers and gullies with pipe bedding material</t>
  </si>
  <si>
    <t>5/141</t>
  </si>
  <si>
    <t>Filling of soft spots and other voids in bottom of trenches, chambers and gullies with in situ concrete mix ST2</t>
  </si>
  <si>
    <t>Raising or Lowering Covers and Gratings on Existing Chambers and Gullies</t>
  </si>
  <si>
    <t>Chambers Raise</t>
  </si>
  <si>
    <t>5 - 25</t>
  </si>
  <si>
    <t>&gt; 25</t>
  </si>
  <si>
    <t>5/142</t>
  </si>
  <si>
    <t>Raise the level of 600mm x 600mm Class D400 cover and frame on 900mm x 700mm brick chamber not exceeding 150mm or less</t>
  </si>
  <si>
    <t>5/143</t>
  </si>
  <si>
    <t>Raise the level of  600mm x 600mm Class D400 cover and frame on 900mm x 700mm brick chamber exceeding 150mm but not exceeding 300mm</t>
  </si>
  <si>
    <t>5/144</t>
  </si>
  <si>
    <t>Raise the level of 600mm x 600mm Class B125 cover and frame on 900mm x 700mm brick chamber not exceeding 150mm 150mm or less</t>
  </si>
  <si>
    <t>5/145</t>
  </si>
  <si>
    <t>Raise the level of 600mm x 600mm Class B125 cover and frame on 900mm x 700mm brick chamber exceeding 150mm but not exceeding 300mm</t>
  </si>
  <si>
    <t>5/146</t>
  </si>
  <si>
    <t>Raise the level of 600mm x 600mm Class D400 cover and frame on 1200mm diameter precast concrete chamber not exceeding 150mm or less</t>
  </si>
  <si>
    <t>5/147</t>
  </si>
  <si>
    <t>Raise the level of 600mm x 600mm Class D400 cover and frame on 1200mm diameter precast concrete chamber exceeding 150mm but not exceeding 300mm</t>
  </si>
  <si>
    <t>5/148</t>
  </si>
  <si>
    <t>Raise the level of 600mm x 600mm Class B125 cover and frame on 1200mm diameter precast concrete chamber not exceeding 150mm 150mm or less</t>
  </si>
  <si>
    <t>5/149</t>
  </si>
  <si>
    <t>Raise the level of 600mm x 600mm Class B125 cover and frame on 1200mm diameter precast concrete chamber exceeding 150mm but not exceeding 300mm</t>
  </si>
  <si>
    <t>5/150</t>
  </si>
  <si>
    <t>Raise the level of 600mm x 600mm Class D400 cover and frame on 1200mm diameter in-situ concrete chamber not exceeding 150mm 150mm or less</t>
  </si>
  <si>
    <t>5/151</t>
  </si>
  <si>
    <t>Raise the level of 600mm x 600mm Class D400 cover and frame on 1200mm diameter in-situ concrete chamber exceeding 150mm but not exceeding 300mm</t>
  </si>
  <si>
    <t>5/152</t>
  </si>
  <si>
    <t>Raise the level of 600mm x 600mm Class B125 cover and frame on 1200mm diameter in-situ concrete chamber not exceeding 150mm 150mm or less</t>
  </si>
  <si>
    <t>5/153</t>
  </si>
  <si>
    <t>Raise the level of 600mm x 600mm Class B125 cover and frame on 1200mm diameter in-situ concrete chamber exceeding 150mm but not exceeding 300mm</t>
  </si>
  <si>
    <t>5/154</t>
  </si>
  <si>
    <t>Raise the level of 300mm x 300mm Class B125 cover and frame on 300mmx300mm Polypropylene preformed twin wall modular access chambernot  exceeding 150mm or less</t>
  </si>
  <si>
    <t>5/155</t>
  </si>
  <si>
    <t>Raise the level of 300mm x 300mm Class B125 cover and frame on 300mmx300mm Polypropylene preformed twin wall modular access chamber exceeding 150mm but not exceeding 300mm</t>
  </si>
  <si>
    <t>5/156</t>
  </si>
  <si>
    <t>Raise the level of 450mm x 450mm Class B125 cover and frame on 300mmx300mm Polypropylene preformed twin wall modular access chambernot  exceeding 150mm or less</t>
  </si>
  <si>
    <t>5/157</t>
  </si>
  <si>
    <t>Raise the level of 450mm x 450mm Class B125 cover and frame on 300mmx300mm Polypropylene preformed twin wall modular access chamber exceeding 150mm but not exceeding 300mm</t>
  </si>
  <si>
    <t>5/158</t>
  </si>
  <si>
    <t>Raise the level of 600mm x 600mm Class B125 cover and frame on 300mmx300mm Polypropylene preformed twin wall modular access chambernot  exceeding 150mm or less</t>
  </si>
  <si>
    <t>5/159</t>
  </si>
  <si>
    <t>Raise the level of 600mm x 600mm Class B125 cover and frame on 300mmx300mm Polypropylene preformed twin wall modular access chamber exceeding 150mm but not exceeding 300mm</t>
  </si>
  <si>
    <t>Chambers Lower</t>
  </si>
  <si>
    <t>5/160</t>
  </si>
  <si>
    <t>Lower the level of 600mm x 600mm Class D400 cover and frame on 900mm x 700mm brick chamber not exceeding 150mm or less</t>
  </si>
  <si>
    <t>5/161</t>
  </si>
  <si>
    <t>Lower the level of  600mm x 600mm Class D400 cover and frame on 900mm x 700mm brick chamber exceeding 150mm but not exceeding 300mm</t>
  </si>
  <si>
    <t>5/162</t>
  </si>
  <si>
    <t>Lower the level of 600mm x 600mm Class B125 cover and frame on 900mm x 700mm brick chamber not exceeding 150mm or less</t>
  </si>
  <si>
    <t>5/163</t>
  </si>
  <si>
    <t>Lower the level of 600mm x 600mm Class B125 cover and frame on 900mm x 700mm brick chamber exceeding 150mm but not exceeding 300mm</t>
  </si>
  <si>
    <t>5/164</t>
  </si>
  <si>
    <t>Lower the level of 600mm x 600mm Class D400 cover and frame on 1200mm diameter precast concrete chamber not exceeding 150mm or less</t>
  </si>
  <si>
    <t>5/165</t>
  </si>
  <si>
    <t>Lower the level of 600mm x 600mm Class D400 cover and frame on 1200mm diameter precast concrete chamber exceeding 150mm but not exceeding 300mm</t>
  </si>
  <si>
    <t>5/166</t>
  </si>
  <si>
    <t>Lower the level of 600mm x 600mm Class B125 cover and frame on 1200mm diameter precast concrete chamber not exceeding 150mm 150mm or less</t>
  </si>
  <si>
    <t>5/167</t>
  </si>
  <si>
    <t>Lower the level of 600mm x 600mm Class B125 cover and frame on 1200mm diameter precast concrete chamber exceeding 150mm but not exceeding 300mm</t>
  </si>
  <si>
    <t>5/168</t>
  </si>
  <si>
    <t>Lower the level of 600mm x 600mm Class D400 cover and frame on 1200mm diameter in-situ concrete chamber not exceeding 150mm or less</t>
  </si>
  <si>
    <t>5/169</t>
  </si>
  <si>
    <t>Lower the level of 600mm x 600mm Class D400 cover and frame on 1200mm diameter in-situ concrete chamber exceeding 150mm but not exceeding 300mm</t>
  </si>
  <si>
    <t>5/170</t>
  </si>
  <si>
    <t>Lower the level of 600mm x 600mm Class B125 cover and frame on 1200mm diameter in-situ concrete chamber not exceeding 150mm or less</t>
  </si>
  <si>
    <t>5/171</t>
  </si>
  <si>
    <t>Lower the level of 600mm x 600mm Class B125 cover and frame on 1200mm diameter in-situ concrete chamber exceeding 150mm but not exceeding 300mm</t>
  </si>
  <si>
    <t>5/172</t>
  </si>
  <si>
    <t>Lower the level of 300mm x 300mm Class B125 cover and frame on 300mmx300mm Polypropylene preformed twin wall modular access chamber not exceeding 150mm or less</t>
  </si>
  <si>
    <t>5/173</t>
  </si>
  <si>
    <t>Lower the level of 300mm x 300mm Class B125 cover and frame on 300mmx300mm Polypropylene preformed twin wall modular access chamber exceeding 150mm but not exceeding 300mm</t>
  </si>
  <si>
    <t>5/174</t>
  </si>
  <si>
    <t>Lower the level of 450mm x 450mm Class B125 cover and frame on 300mmx300mm Polypropylene preformed twin wall modular access chambernot  exceeding 150mm or less</t>
  </si>
  <si>
    <t>5/175</t>
  </si>
  <si>
    <t>Lower the level of 450mm x 450mm Class B125 cover and frame on 300mmx300mm Polypropylene preformed twin wall modular access chamber exceeding 150mm but not exceeding 300mm</t>
  </si>
  <si>
    <t>5/176</t>
  </si>
  <si>
    <t>Lower the level of 600mm x 600mm Class B125 cover and frame on 300mmx300mm Polypropylene preformed twin wall modular access chambernot  exceeding 150mm or less</t>
  </si>
  <si>
    <t>5/177</t>
  </si>
  <si>
    <t>Lower the level of 600mm x 600mm Class B125 cover and frame on 300mmx300mm Polypropylene preformed twin wall modular access chamber exceeding 150mm but not exceeding 300mm</t>
  </si>
  <si>
    <t>Chamber Renewal</t>
  </si>
  <si>
    <t>5/178</t>
  </si>
  <si>
    <t>Renewal of 600mm x 600mm Class D400 cover and frame on 900mm x 700mm brick chamber</t>
  </si>
  <si>
    <t>5/179</t>
  </si>
  <si>
    <t>Renewal of 600mm x 600mm Class B125 cover and frame on 900mm x 700mm brick chamber</t>
  </si>
  <si>
    <t>5/180</t>
  </si>
  <si>
    <t>Renewal of 600mm x 600mm Class D400 cover and frame on 1200mm diameter pre-cast concrete chamber</t>
  </si>
  <si>
    <t>5/181</t>
  </si>
  <si>
    <t>Renewal of 600mm x 600mm Class B125 cover and frame on 1200mm diameter pre-cast concrete chamber</t>
  </si>
  <si>
    <t>5/182</t>
  </si>
  <si>
    <t>Renewal of 600mm x 600mm Class D400 cover and frame on 1200mm diameter in-situ concrete chamber</t>
  </si>
  <si>
    <t>5/183</t>
  </si>
  <si>
    <t>Renewal of 600mm x 600mm Class B125 cover and frame on 1200mm diameter in-situ concrete chamber</t>
  </si>
  <si>
    <t>5/184</t>
  </si>
  <si>
    <t>Renewal of 300mm x 300mm Class B125 cover and frame on 300mmx300mm Polypropylene preformed twin wall modular access chamber</t>
  </si>
  <si>
    <t>5/185</t>
  </si>
  <si>
    <t>Renewal of 450mm x 450mm Class B125 cover and frame on 300mmx300mm Polypropylene preformed twin wall modular access chamber</t>
  </si>
  <si>
    <t>5/186</t>
  </si>
  <si>
    <t>Renewal of 600mm x 600mm Class B125 cover and frame on 300mmx300mm Polypropylene preformed twin wall modular access chamber</t>
  </si>
  <si>
    <t>5/187</t>
  </si>
  <si>
    <t>Renewal of 450mm x 450mm cover and frame Class B125 on existing brick chamber with fabricated galvanised steel recessed cover for 70mm thick natural stone paving</t>
  </si>
  <si>
    <t>5/188</t>
  </si>
  <si>
    <t>Renewal of 600mm x 450mm cover and frame Class B125 on existing brick chamber with fabricated galvanised steel recessed cover for 70mm thick natural stone paving</t>
  </si>
  <si>
    <t>5/189</t>
  </si>
  <si>
    <t>Renewal of 600mm x 600mm cover and frame Class B125 on existing brick chamber with fabricated galvanised steel recessed cover for 70mm thick natural stone paving</t>
  </si>
  <si>
    <t>5/190</t>
  </si>
  <si>
    <t>Renewal of 750mm x 600mm cover and frame Class B125 on existing brick chamber with fabricated galvanised steel recessed cover for 70mm thick natural stone paving</t>
  </si>
  <si>
    <t>5/191</t>
  </si>
  <si>
    <t>Renewal of 450mm x 450mm cover and frame Class B125 on existing precast concrete chamber with fabricated galvanised steel recessed cover for 70mm thick natural stone paving</t>
  </si>
  <si>
    <t>5/192</t>
  </si>
  <si>
    <t>Renewal of 600mm x 450mm cover and frame Class B125 on existing precast concrete chamber with fabricated galvanised steel recessed cover for 70mm thick natural stone paving</t>
  </si>
  <si>
    <t>5/193</t>
  </si>
  <si>
    <t>Renewal of 600mm x 600mm cover and frame Class B125 on existing precast concrete chamber with fabricated galvanised steel recessed cover for 70mm thick natural stone paving</t>
  </si>
  <si>
    <t>5/194</t>
  </si>
  <si>
    <t>Renewal of 750mm x 650mm cover and frame Class B125 on existing precast concrete chamber with fabricated galvanised steel recessed cover for 70mm thick natural stone paving</t>
  </si>
  <si>
    <t>Gullies Raise</t>
  </si>
  <si>
    <t>5/195</t>
  </si>
  <si>
    <t>Raise the level of 370mm x 430mm Class D400 grating and frame on 450mm in situ concrete gully pot 150mm or less</t>
  </si>
  <si>
    <t>5/196</t>
  </si>
  <si>
    <t>Raise the level of 370mm x 430mm Class D400 grating and frame on 450mm in situ concrete gully pot exceeding 150mm but not exceeding 300mm</t>
  </si>
  <si>
    <t>5/197</t>
  </si>
  <si>
    <t>Raise the level of 370mm x 430mm Class B125 grating and frame on 450mm in situ concrete gully pot 150mm or less</t>
  </si>
  <si>
    <t>5/198</t>
  </si>
  <si>
    <t>Raise the level of 370mm x 430mm Class B125 grating and frame on 450mm in situ concrete gully pot exceeding 150mm but not exceeding 300mm</t>
  </si>
  <si>
    <t>5/199</t>
  </si>
  <si>
    <t>Raise the level of 450mm x 450mm Class D400 grating and frame on 450mm in situ concrete gully pot 150mm or less</t>
  </si>
  <si>
    <t>5/200</t>
  </si>
  <si>
    <t>Raise the level of 450mm x 450mm Class D400 grating and frame on 450mm in situ concrete gully pot exceeding 150mm but not exceeding 300mm</t>
  </si>
  <si>
    <t>Gullies Lower</t>
  </si>
  <si>
    <t>5/201</t>
  </si>
  <si>
    <t>Lower the level of 370mm x 430mm Class D400 grating and frame on 450mm in situ concrete gully pot 150mm or less</t>
  </si>
  <si>
    <t>5/202</t>
  </si>
  <si>
    <t>Lower the level of 370mm x 430mm Class D400 grating and frame on 450mm in situ concrete gully pot exceeding 150mm but not exceeding 300mm</t>
  </si>
  <si>
    <t>5/203</t>
  </si>
  <si>
    <t>Lower the level of 370mm x 430mm Class B125 grating and frame on 450mm in situ concrete gully pot 150mm or less</t>
  </si>
  <si>
    <t>5/204</t>
  </si>
  <si>
    <t>Lower the level of 370mm x 430mm Class B125 grating and frame on 450mm in situ concrete gully pot exceeding 150mm but not exceeding 300mm</t>
  </si>
  <si>
    <t>5/205</t>
  </si>
  <si>
    <t>Lower the level of 450mm x 450mm Class D400 grating and frame on 450mm in situ concrete gully pot 150mm or less</t>
  </si>
  <si>
    <t>108.85</t>
  </si>
  <si>
    <t>5/206</t>
  </si>
  <si>
    <t>Lower the level of 450mm x 450mm Class D400 grating and frame on 450mm in situ concrete gully pot exceeding 150mm but not exceeding 300mm</t>
  </si>
  <si>
    <t>Gullies Renewal</t>
  </si>
  <si>
    <t>5/207</t>
  </si>
  <si>
    <t>Renewal of 370mm x 430mm Class D400 grating and frame on existing in situ concrete gully pot</t>
  </si>
  <si>
    <t>5/208</t>
  </si>
  <si>
    <t>Renewal of 370mm x 430mm Class B125 grating and frame on existing in situ concrete gully pot</t>
  </si>
  <si>
    <t>5/209</t>
  </si>
  <si>
    <t>Renewal of 450mm x 450mm Class D400 grating and frame on existing in situ concrete gully pot</t>
  </si>
  <si>
    <t>5/210</t>
  </si>
  <si>
    <t>Renewal of 450mm x 450mm Class B125 grating and frame on existing in situ concrete gully pot</t>
  </si>
  <si>
    <t>5/211</t>
  </si>
  <si>
    <t>Renewal of 450mm x 450mm Class E600 grating and frame on existing in situ concrete gully pot</t>
  </si>
  <si>
    <t>211.96</t>
  </si>
  <si>
    <t>Maintenance of Road Drainage</t>
  </si>
  <si>
    <t>Cleaning</t>
  </si>
  <si>
    <t>5/212</t>
  </si>
  <si>
    <t>Rod gully connections</t>
  </si>
  <si>
    <t>5/213</t>
  </si>
  <si>
    <t>Cleaning of chambers 1125mm x 900mm in carriageway and Footway</t>
  </si>
  <si>
    <t>5/214</t>
  </si>
  <si>
    <t>Cleaning of chambers 1350mm x 1350mm in carriageway and Footway</t>
  </si>
  <si>
    <t>5/215</t>
  </si>
  <si>
    <t>Cleaning of chambers 900mm Diameter in carriageway and Footway</t>
  </si>
  <si>
    <t>5/216</t>
  </si>
  <si>
    <t>Cleaning of chambers 1200mm Diameter in carriageway and Footway</t>
  </si>
  <si>
    <t>5/217</t>
  </si>
  <si>
    <t>Cleaning of gullies 450mm x 450mm in carriageway and footways</t>
  </si>
  <si>
    <t>5/218</t>
  </si>
  <si>
    <t>Cleaning of gullies 600mm x 450mm in carriageway and footways</t>
  </si>
  <si>
    <t>High Pressure Cleaning</t>
  </si>
  <si>
    <t>&lt;20</t>
  </si>
  <si>
    <t>20 - 100</t>
  </si>
  <si>
    <t>&gt; 100</t>
  </si>
  <si>
    <t>5/219</t>
  </si>
  <si>
    <t>Rod pipe lengths</t>
  </si>
  <si>
    <t>5/220</t>
  </si>
  <si>
    <t>Cleaning/high pressure jetting of 450mm diameter gullies in carriageway</t>
  </si>
  <si>
    <t>5/221</t>
  </si>
  <si>
    <t>Cleaning/high pressure jetting of piped drainage system not exceeding 150mm diameter in carriageway</t>
  </si>
  <si>
    <t>5/222</t>
  </si>
  <si>
    <t>Cleaning/high pressure jetting of piped drainage system exceeding 150mm diameter but not exceeding 300mm diameter in carriageway</t>
  </si>
  <si>
    <t>Hire of Jet Vac and CCTV units</t>
  </si>
  <si>
    <t>All</t>
  </si>
  <si>
    <t>X</t>
  </si>
  <si>
    <t>5/223</t>
  </si>
  <si>
    <t>JetVac Unit with jetting facility of at least 300 l/min at 124 bars (min hire 4 hours)</t>
  </si>
  <si>
    <t>hour</t>
  </si>
  <si>
    <t>5/224</t>
  </si>
  <si>
    <t>JetVac Unit with jetting facility of at least 300 l/min at 124 bars (Day Hire 8 Hours)</t>
  </si>
  <si>
    <t>5/225</t>
  </si>
  <si>
    <t>JetVac Unit with jetting facility of at least 250 l/min at 138 bars. Include 51m3/min of air flow and a root cutter (min hire 4 hours)</t>
  </si>
  <si>
    <t>5/226</t>
  </si>
  <si>
    <t>JetVac Unit with jetting facility of at least 250 l/min at 138 bars. Include 51m3/min of air flow and a root cutter (Day hire 8 Hours)</t>
  </si>
  <si>
    <t>per day</t>
  </si>
  <si>
    <t>5/227</t>
  </si>
  <si>
    <t>JetVac Unit with jetting facility of at least 300 l/min at 138 bars. Include 51m3/min of air flow and a root cutter (Day hire 8 Hours)</t>
  </si>
  <si>
    <t>5/228</t>
  </si>
  <si>
    <t>Removing waste material arising through jet/vac operations to licensed disposal facility.</t>
  </si>
  <si>
    <t>tonne</t>
  </si>
  <si>
    <t>5/229</t>
  </si>
  <si>
    <t>Supply of CCTV and provision of electronic record of survey as set out in Section 3:12 of notes for guidance (min hire 4 hours)</t>
  </si>
  <si>
    <t>5/230</t>
  </si>
  <si>
    <t>Supply of CCTV and provision of electronic record of survey as set out in Section 3:12 of notes for guidance (day hire 8 hours)</t>
  </si>
  <si>
    <t>day</t>
  </si>
  <si>
    <t>TOTAL FOR SERIES 500</t>
  </si>
  <si>
    <t>SERIES 500:BERR 85/2</t>
  </si>
  <si>
    <t>SERIES 500: SUM OF RATES</t>
  </si>
  <si>
    <t>SERIES 600: EARTHWORKS</t>
  </si>
  <si>
    <t>Excavation</t>
  </si>
  <si>
    <t>&lt; 20</t>
  </si>
  <si>
    <t>6/001</t>
  </si>
  <si>
    <t>Excavation of acceptable material Class 5A</t>
  </si>
  <si>
    <t>m³</t>
  </si>
  <si>
    <t>6/002</t>
  </si>
  <si>
    <t>Excavation of acceptable material excluding Class 5A in cutting and other excavation</t>
  </si>
  <si>
    <t>6/003</t>
  </si>
  <si>
    <t>Excavation of acceptable material excluding Class 5A in enlarged watercourses</t>
  </si>
  <si>
    <t>6/004</t>
  </si>
  <si>
    <t>Excavation of unacceptable material Class U1A in cutting and other excavation</t>
  </si>
  <si>
    <t>6/005</t>
  </si>
  <si>
    <t>Excavation of unacceptable material Class U1A in enlarged watercourses</t>
  </si>
  <si>
    <t>6/006</t>
  </si>
  <si>
    <t>Excavation of unacceptable material Class U1B in cutting and other excavation</t>
  </si>
  <si>
    <t>Excavation of unacceptable material Class U2 in cutting and other excavation (Specifically Coal Tar idenified by Client)</t>
  </si>
  <si>
    <t>6/007</t>
  </si>
  <si>
    <t>Ribbing (Edge Ploughing) of unacceptable material U1A carriageway to expose edge not exceeding 300mm width</t>
  </si>
  <si>
    <t>6/008</t>
  </si>
  <si>
    <t>Ribbing (Edge Ploughing) of unacceptable material U1A carriageway to expose edge exceeding 300mm but not 500mm width</t>
  </si>
  <si>
    <t>6/009</t>
  </si>
  <si>
    <t>Extra over excavation for excavation in Hard Material in cutting and other excavation</t>
  </si>
  <si>
    <t>Deposition of Fill</t>
  </si>
  <si>
    <t>6/010</t>
  </si>
  <si>
    <t xml:space="preserve">Deposition of acceptable material in embankments and other areas of fill </t>
  </si>
  <si>
    <t>Disposal of Material</t>
  </si>
  <si>
    <t>6/011</t>
  </si>
  <si>
    <t>Disposal of acceptable material excluding Class 5A</t>
  </si>
  <si>
    <t>6/012</t>
  </si>
  <si>
    <t>Disposal of acceptable material Class 5A</t>
  </si>
  <si>
    <t>6/013</t>
  </si>
  <si>
    <t>Disposal of unacceptable material Class U1A</t>
  </si>
  <si>
    <t>6/014</t>
  </si>
  <si>
    <t>Disposal of unacceptable material Class U1B</t>
  </si>
  <si>
    <t>Disposal of unacceptable material Class U2 (Specifically Coal Tar idenified by Client)</t>
  </si>
  <si>
    <t>Imported Fill</t>
  </si>
  <si>
    <t>6/015</t>
  </si>
  <si>
    <t>Imported acceptable material Class 1A in embankments and other areas of fill</t>
  </si>
  <si>
    <t>6/016</t>
  </si>
  <si>
    <t>Imported acceptable material Class 1B in embankments and other areas of fill</t>
  </si>
  <si>
    <t>6/017</t>
  </si>
  <si>
    <t>Imported acceptable material Class 1C in embankments and other areas of fill</t>
  </si>
  <si>
    <t>6/018</t>
  </si>
  <si>
    <t>Imported acceptable material Class 6F2 in for subbase material, base and capping</t>
  </si>
  <si>
    <t>6/019</t>
  </si>
  <si>
    <t>Imported topsoil Class 5B</t>
  </si>
  <si>
    <t>6/020</t>
  </si>
  <si>
    <t>Compaction of acceptable material in embankments and other areas of fill</t>
  </si>
  <si>
    <t>6/021</t>
  </si>
  <si>
    <t>Compaction of acceptable material Class 1C in embankments and other areas of fill</t>
  </si>
  <si>
    <t>Geotextiles</t>
  </si>
  <si>
    <t>6/022</t>
  </si>
  <si>
    <t>Geotextile for sepration layer and filtration</t>
  </si>
  <si>
    <t>6/023</t>
  </si>
  <si>
    <t>Excavation of soft spots and other voids below cuttings or under embankments</t>
  </si>
  <si>
    <t>6/024</t>
  </si>
  <si>
    <t>6/025</t>
  </si>
  <si>
    <t>Filling of soft spots and other voids below cuttings or under embankments with acceptable material</t>
  </si>
  <si>
    <t>6/026</t>
  </si>
  <si>
    <t>Filling of soft spots and other voids in side slopes with acceptable material</t>
  </si>
  <si>
    <t>6/027</t>
  </si>
  <si>
    <t>Filling of soft spots and other voids below structural foundations and foundations for corrugated steel buried structures with acceptable material</t>
  </si>
  <si>
    <t>Disused Sewers, Drians, Cables, Ducts, Piplines and the like Occuring at formation or sub-formation level; disused basements, cellars and the like and gullies</t>
  </si>
  <si>
    <t>6/028</t>
  </si>
  <si>
    <t>Removal of disused sewer or drain 100mm diameter with one metre or less of cover to formation level</t>
  </si>
  <si>
    <t>6/029</t>
  </si>
  <si>
    <t>Removal of disused sewer or drain 150mm diameter with one metre or less of cover to formation level</t>
  </si>
  <si>
    <t>6/030</t>
  </si>
  <si>
    <t>Removal of disused sewer or drain 225mm diameter with one metre or less of cover to formation level</t>
  </si>
  <si>
    <t>6/031</t>
  </si>
  <si>
    <t>Removal of disused sewer or drain 300mm diameter with one metre or less of cover to formation level</t>
  </si>
  <si>
    <t>6/032</t>
  </si>
  <si>
    <t>Removal of disused duct 100mm diameter with one metre or less of cover to formation level</t>
  </si>
  <si>
    <t>6/033</t>
  </si>
  <si>
    <t>Backfilling of disused sewer or drain 100mm diameter with one metre or less of cover to formation level with acceptable material Class 6F2</t>
  </si>
  <si>
    <t>6/034</t>
  </si>
  <si>
    <t>Backfilling of disused sewer or drain 150mm diameter with one metre or less of cover to formation level with acceptable material Class 6F2</t>
  </si>
  <si>
    <t>6/035</t>
  </si>
  <si>
    <t>Backfilling of disused sewer or drain 225mm diameter with one metre or less of cover to formation level with acceptable material Class 6F2</t>
  </si>
  <si>
    <t>6/036</t>
  </si>
  <si>
    <t>Backfilling of disused sewer or drain 300mm diameter with one metre or less of cover to formation level with acceptable material Class 6F2</t>
  </si>
  <si>
    <t>6/037</t>
  </si>
  <si>
    <t>Backfilling of disused duct 100mm diameter with one metre or less of cover to formation level with acceptable material Class 6F2</t>
  </si>
  <si>
    <t>6/038</t>
  </si>
  <si>
    <t>Backfilling of disused duct 150mm diameter with one metre or less of cover to formation level with acceptable material Class 6F2</t>
  </si>
  <si>
    <t>6/039</t>
  </si>
  <si>
    <t>Backfilling of disused sewer or drain 100mm diameter with one metre or less of cover to formation level with acceptable material in-situ concrete</t>
  </si>
  <si>
    <t>6/040</t>
  </si>
  <si>
    <t>Backfilling of disused sewer or drain 150mm diameter with one metre or less of cover to formation level with acceptable material in-situ concrete</t>
  </si>
  <si>
    <t>6/041</t>
  </si>
  <si>
    <t>Backfilling of disused sewer or drain 225mm diameter with one metre or less of cover to formation level with acceptable material in-situ concrete</t>
  </si>
  <si>
    <t>6/042</t>
  </si>
  <si>
    <t>Backfilling of disused sewer or drain 300mm diameter with one metre or less of cover to formation level with acceptable material in-situ concrete</t>
  </si>
  <si>
    <t>6/043</t>
  </si>
  <si>
    <t>Backfilling of disused duct 100mm diameter with one metre or less of cover to formation level with acceptable material in-situ concrete</t>
  </si>
  <si>
    <t>6/044</t>
  </si>
  <si>
    <t>Backfilling of disused duct 150mm diameter with one metre or less of cover to formation level with acceptable material in-situ concrete</t>
  </si>
  <si>
    <t>6/045</t>
  </si>
  <si>
    <t>Backfilling of disused basements, cellars and the like with with acceptable material Class 6F2</t>
  </si>
  <si>
    <t>6/046</t>
  </si>
  <si>
    <t>Backfilling of disused basements, cellars and the like with in-situ concrete</t>
  </si>
  <si>
    <t>6/047</t>
  </si>
  <si>
    <t xml:space="preserve">Backfilling of disused gullies 1200mm external diameter with acceptable material Class 6F2 </t>
  </si>
  <si>
    <t>6/048</t>
  </si>
  <si>
    <t>Backfilling of disused gullies 1200mm external diameter with in-situ concrete</t>
  </si>
  <si>
    <t>Topsoiling and Storage of Topsoil</t>
  </si>
  <si>
    <t>6/049</t>
  </si>
  <si>
    <t>Topsoiling 100mm thick to surfaces sloping at 10 degrees or less to the horizontal</t>
  </si>
  <si>
    <t>6/050</t>
  </si>
  <si>
    <t>Topsoiling 150mm thick to surfaces sloping at 10 degrees or less to the horizontal</t>
  </si>
  <si>
    <t>6/051</t>
  </si>
  <si>
    <t>Topsoiling 100mm thick to surfaces sloping at more than 10 degrees to the horizontal</t>
  </si>
  <si>
    <t>6/052</t>
  </si>
  <si>
    <t>Topsoiling 150mm thick to surfaces sloping at more than 10 degrees to the horizontal</t>
  </si>
  <si>
    <t>Completion of Formation and Sub-formation</t>
  </si>
  <si>
    <t>&lt; 50</t>
  </si>
  <si>
    <t>50 - 500</t>
  </si>
  <si>
    <t>&gt; 500</t>
  </si>
  <si>
    <t>6/053</t>
  </si>
  <si>
    <t>Completion of sub-formation on material other than Class 1C,6B or rock in cuttings</t>
  </si>
  <si>
    <t>m²</t>
  </si>
  <si>
    <t>6/054</t>
  </si>
  <si>
    <t>Completion of sub-formation on Class 1C material</t>
  </si>
  <si>
    <t>Clearing of Existing Ditches</t>
  </si>
  <si>
    <t>6/055</t>
  </si>
  <si>
    <t>Clearing of existing ditch adjacent to the carriageway</t>
  </si>
  <si>
    <t>Gabion Walling and Mattresses</t>
  </si>
  <si>
    <t>6/056</t>
  </si>
  <si>
    <t>Gabion walling with plastic coated galvanized wire mesh 50mm size filled with 100mm to 200mm Class 6G material</t>
  </si>
  <si>
    <t>6/057</t>
  </si>
  <si>
    <t>Mattress with plastic coated galvanized wire mesh 50mm size filled with 100mm to 200mm Class 6G material</t>
  </si>
  <si>
    <t>Trial Pits</t>
  </si>
  <si>
    <t>&lt; 1</t>
  </si>
  <si>
    <t>1 - 5</t>
  </si>
  <si>
    <t>&gt; 5</t>
  </si>
  <si>
    <t>6/058</t>
  </si>
  <si>
    <t>Trial pit 0 to 3 metres in depth</t>
  </si>
  <si>
    <t>6/059</t>
  </si>
  <si>
    <t>Trial pit 0 to 6 metres in depth</t>
  </si>
  <si>
    <t>TOTAL FOR SERIES 600</t>
  </si>
  <si>
    <t>SERIES 600:BERR 85/2</t>
  </si>
  <si>
    <t>SERIES 600: SUM OF RATES</t>
  </si>
  <si>
    <t>SERIES 700: PAVEMENTS</t>
  </si>
  <si>
    <t>Sub-base</t>
  </si>
  <si>
    <t>SERIES 700:BERR 85/2</t>
  </si>
  <si>
    <t>7/001</t>
  </si>
  <si>
    <t>Granular type 1 sub-base in carriageway, hard shoulder and hardstrip</t>
  </si>
  <si>
    <t>7/002</t>
  </si>
  <si>
    <t>Granular type 1 sub-base in lay-by and bus bay</t>
  </si>
  <si>
    <t>7/003</t>
  </si>
  <si>
    <t>Granular recycled type 1 sub-base in carriageway, hard shoulder and hardstrip</t>
  </si>
  <si>
    <t>7/004</t>
  </si>
  <si>
    <t>Granular recycled type 1 sub-base in lay-by and bus bay</t>
  </si>
  <si>
    <t>Pavement</t>
  </si>
  <si>
    <t>Base Course</t>
  </si>
  <si>
    <t>&lt; 500</t>
  </si>
  <si>
    <t>500 - 5000</t>
  </si>
  <si>
    <t>&gt; 5000</t>
  </si>
  <si>
    <t>SERIES 700:BERR 85/1</t>
  </si>
  <si>
    <t>7/005</t>
  </si>
  <si>
    <t xml:space="preserve">Dense asphalt concrete AC 32 dense base 40/60 200mm thick in carriageway, hardshoulder and hardstrip                                    </t>
  </si>
  <si>
    <t>7/006</t>
  </si>
  <si>
    <t xml:space="preserve">Dense asphalt concrete AC 32 dense base 40/60 200mm thick in lay-by and bus bay   </t>
  </si>
  <si>
    <t>7/007</t>
  </si>
  <si>
    <t xml:space="preserve">Dense asphalt concrete AC 32 dense base 40/60 150mm thick in carriageway, hardshoulder and hardstrip                                    </t>
  </si>
  <si>
    <t>7/008</t>
  </si>
  <si>
    <t xml:space="preserve">Dense asphalt concrete AC 32 dense base 40/60 150mm thick in lay-by and bus bay </t>
  </si>
  <si>
    <t>7/009</t>
  </si>
  <si>
    <t xml:space="preserve">Dense asphalt concrete AC 32 dense base 40/60 100mm thick in carriageway, hardshoulder and hardstrip                                    </t>
  </si>
  <si>
    <t>7/010</t>
  </si>
  <si>
    <t xml:space="preserve">Dense asphalt concrete AC 32 dense base 40/60 100mm thick in lay-by and bus bay </t>
  </si>
  <si>
    <t>7/011</t>
  </si>
  <si>
    <t xml:space="preserve">Dense asphalt concrete AC 32 HDM base 40/60 200mm thick in carriageway, hardshoulder and hardstrip                                     </t>
  </si>
  <si>
    <t>7/012</t>
  </si>
  <si>
    <t xml:space="preserve">Dense asphalt concrete AC 32 HDM base 40/60 200mm thick in lay-by and bus bay </t>
  </si>
  <si>
    <t>7/013</t>
  </si>
  <si>
    <t xml:space="preserve">Dense asphalt concrete AC 32 HDM base 40/60 150mm thick in carriageway, hardshoulder and hardstrip                                     </t>
  </si>
  <si>
    <t>7/014</t>
  </si>
  <si>
    <t xml:space="preserve">Dense asphalt concrete AC 32 HDM base 40/60 150mm thick in lay-by and bus bay   </t>
  </si>
  <si>
    <t>7/015</t>
  </si>
  <si>
    <t xml:space="preserve">Dense asphalt concrete AC 32 HDM base 40/60 100mm thick in carriageway, hardshoulder and hardstrip                                     </t>
  </si>
  <si>
    <t>7/016</t>
  </si>
  <si>
    <t xml:space="preserve">Dense asphalt concrete AC 32 HDM base 40/60 100mm thick in lay-by and bus bay  </t>
  </si>
  <si>
    <t>7/017</t>
  </si>
  <si>
    <t>Cold bound asphalt concrete AC20 binder course 100mm thick in carriageway, hardshoulder and hardstrip</t>
  </si>
  <si>
    <t>7/018</t>
  </si>
  <si>
    <t xml:space="preserve">Cold bound asphalt concrete AC20 binder course 100mm thick in lay-by and bus bay  </t>
  </si>
  <si>
    <t>Binder Course</t>
  </si>
  <si>
    <t>7/019</t>
  </si>
  <si>
    <t xml:space="preserve">Dense asphalt concrete AC 20 dense bin 40/60 60mm thick in carriageway, hardshoulder and hardstrip                 </t>
  </si>
  <si>
    <t>7/020</t>
  </si>
  <si>
    <t xml:space="preserve">Dense asphalt concrete AC 20 dense bin 40/60 60mm thick in lay-by and bus bay                                                               </t>
  </si>
  <si>
    <t>7/021</t>
  </si>
  <si>
    <t xml:space="preserve">Dense asphalt concrete AC 20 HDM bin 40/60 60mm thick in carriageway, hardshoulder and hardstrip                 </t>
  </si>
  <si>
    <t>7/022</t>
  </si>
  <si>
    <t xml:space="preserve">Dense asphalt concrete AC 20 HDM bin 40/60 60mm thick in lay-by and bus bay                                                               </t>
  </si>
  <si>
    <t>7/023</t>
  </si>
  <si>
    <t xml:space="preserve">Hot rolled asphalt HRA 50/20 bin 40/60 60mm thick in carriageway, hardshoulder and hardstrip </t>
  </si>
  <si>
    <t>7/024</t>
  </si>
  <si>
    <t>Hot rolled asphalt HRA 50/20 bin 40/60 60mm thick in lay-by and bus bay</t>
  </si>
  <si>
    <t>7/025</t>
  </si>
  <si>
    <t>Cold bound asphalt concrete AC20 binder course 60mm thick in carriageway, hardshoulder and hardstrip</t>
  </si>
  <si>
    <t>7/026</t>
  </si>
  <si>
    <t>Cold bound asphalt concrete AC20 binder course 60mm thick in lay-by and bus bay</t>
  </si>
  <si>
    <t>Surface Course</t>
  </si>
  <si>
    <t>7/027</t>
  </si>
  <si>
    <t xml:space="preserve">Closed graded asphalt concrete AC 14 close surf 100/150 40mm thick in carriageway, hardshoulder and hardstrip        </t>
  </si>
  <si>
    <t>7/028</t>
  </si>
  <si>
    <t xml:space="preserve">Closed graded asphalt concrete AC 14 close surf 100/150 40mm thick in lay-by and bus bay                                           </t>
  </si>
  <si>
    <t>7/029</t>
  </si>
  <si>
    <t xml:space="preserve">Closed graded asphalt concrete AC 10 close surf 100/150 40mm thick in carriageway, hardshoulder and hardstrip                                        </t>
  </si>
  <si>
    <t>7/030</t>
  </si>
  <si>
    <t xml:space="preserve">Closed graded asphalt concrete AC 10 close surf 100/150 40mm thick in lay-by and bus bay                                           </t>
  </si>
  <si>
    <t>7/031</t>
  </si>
  <si>
    <r>
      <t xml:space="preserve">Closed graded asphalt concrete AC 14 </t>
    </r>
    <r>
      <rPr>
        <b/>
        <sz val="10"/>
        <rFont val="Arial"/>
        <family val="2"/>
      </rPr>
      <t>high binder</t>
    </r>
    <r>
      <rPr>
        <sz val="10"/>
        <rFont val="Arial"/>
        <family val="2"/>
      </rPr>
      <t xml:space="preserve"> content surface course 100/150 40mm thick in carriageway, hardshoulder and hardstrip        </t>
    </r>
  </si>
  <si>
    <t>7/032</t>
  </si>
  <si>
    <r>
      <t xml:space="preserve">Closed graded asphalt concrete AC 14 </t>
    </r>
    <r>
      <rPr>
        <b/>
        <sz val="10"/>
        <rFont val="Arial"/>
        <family val="2"/>
      </rPr>
      <t>high binder</t>
    </r>
    <r>
      <rPr>
        <sz val="10"/>
        <rFont val="Arial"/>
        <family val="2"/>
      </rPr>
      <t xml:space="preserve"> content surface course 100/150 40mm thick in lay-by and bus bay                                           </t>
    </r>
  </si>
  <si>
    <t>7/033</t>
  </si>
  <si>
    <r>
      <t xml:space="preserve">Closed graded asphalt concrete AC 10 </t>
    </r>
    <r>
      <rPr>
        <b/>
        <sz val="10"/>
        <rFont val="Arial"/>
        <family val="2"/>
      </rPr>
      <t>high binder</t>
    </r>
    <r>
      <rPr>
        <sz val="10"/>
        <rFont val="Arial"/>
        <family val="2"/>
      </rPr>
      <t xml:space="preserve"> content surface course 100/150 40mm thick in carriageway, hardshoulder and hardstrip                                        </t>
    </r>
  </si>
  <si>
    <t>7/034</t>
  </si>
  <si>
    <r>
      <t xml:space="preserve">Closed graded asphalt concrete AC 10 </t>
    </r>
    <r>
      <rPr>
        <b/>
        <sz val="10"/>
        <rFont val="Arial"/>
        <family val="2"/>
      </rPr>
      <t>high binder</t>
    </r>
    <r>
      <rPr>
        <sz val="10"/>
        <rFont val="Arial"/>
        <family val="2"/>
      </rPr>
      <t xml:space="preserve"> content surface course 100/150 40mm thick in lay-by and bus bay                                           </t>
    </r>
  </si>
  <si>
    <t>7/035</t>
  </si>
  <si>
    <t xml:space="preserve">Hot rolled asphalt HRA 30/14F surf 40/60 40mm thick with 20mm coated chippings in carriageway, hardshoulder and hardstrip </t>
  </si>
  <si>
    <t>7/036</t>
  </si>
  <si>
    <t>Hot rolled asphalt HRA 30/14F surf 40/60 40mm thick with 20mm coated chippings in lay-by and bus bay</t>
  </si>
  <si>
    <t>7/037</t>
  </si>
  <si>
    <t xml:space="preserve">Hot rolled asphalt HRA 30/14F surf 40/60 40mm thick with 14mm coated chippings in carriageway, hardshoulder and hardstrip </t>
  </si>
  <si>
    <t>7/038</t>
  </si>
  <si>
    <t>Hot rolled asphalt HRA 30/14F surf 40/60 40mm thick with 14mm coated chippings in lay-by and bus bay</t>
  </si>
  <si>
    <t>7/039</t>
  </si>
  <si>
    <t xml:space="preserve">Hot rolled asphalt HRA 30/14F surf 40/60 40mm thick with 20mm red coloured coated chippings in carriageway, hardshoulder and hardstrip </t>
  </si>
  <si>
    <t>7/040</t>
  </si>
  <si>
    <t>Hot rolled asphalt HRA 30/14F surf 40/60 40mm thick with 20mm red coloured coated chippings in lay-by and bus bay</t>
  </si>
  <si>
    <t>7/041</t>
  </si>
  <si>
    <t xml:space="preserve">Hot rolled asphalt HRA 30/14F surf 40/60 40mm thick with 14mm red coloured coated chippings in carriageway, hardshoulder and hardstrip </t>
  </si>
  <si>
    <t>7/042</t>
  </si>
  <si>
    <t>Hot rolled asphalt HRA 30/14F surf 40/60 40mm thick with 14mm red coloured coated chippings in lay-by and bus bay</t>
  </si>
  <si>
    <t>7/043</t>
  </si>
  <si>
    <t xml:space="preserve">Hot rolled asphalt HRA 35/14F surf 40/60 45mm thick with 20mm coated chippings in carriageway, hardshoulder and hardstrip </t>
  </si>
  <si>
    <t>7/044</t>
  </si>
  <si>
    <t>Hot rolled asphalt HRA 35/14F surf 40/60 45mm thick with 20mm coated chippings in lay-by and bus bay</t>
  </si>
  <si>
    <t>7/045</t>
  </si>
  <si>
    <t xml:space="preserve">Hot rolled asphalt HRA 35/14F surf 40/60 45mm thick with 14mm coated chippings in carriageway, hardshoulder and hardstrip </t>
  </si>
  <si>
    <t>7/046</t>
  </si>
  <si>
    <t>Hot rolled asphalt HRA 35/14F surf 40/60 45mm thick with 14mm coated chippings in lay-by and bus bay</t>
  </si>
  <si>
    <t>7/047</t>
  </si>
  <si>
    <t xml:space="preserve">Hot rolled asphalt HRA 35/14F surf 40/60 45mm thick with 20mm red coloured coated chippings in carriageway, hardshoulder and hardstrip </t>
  </si>
  <si>
    <t>7/048</t>
  </si>
  <si>
    <t>Hot rolled asphalt HRA 35/14F surf 40/60 45mm thick with 20mm red coloured coated chippings in lay-by and bus bay</t>
  </si>
  <si>
    <t>7/049</t>
  </si>
  <si>
    <t xml:space="preserve">Hot rolled asphalt HRA 35/14F surf 40/60 45mm thick with 14mm red coloured coated chippings in carriageway, hardshoulder and hardstrip </t>
  </si>
  <si>
    <t>7/050</t>
  </si>
  <si>
    <t>Hot rolled asphalt HRA 35/14F surf 40/60 45mm thick with 14mm red coloured coated chippings in lay-by and bus bay</t>
  </si>
  <si>
    <t>7/051</t>
  </si>
  <si>
    <t>Extra over for PSV 65+ 14mm precoated chips</t>
  </si>
  <si>
    <t>7/052</t>
  </si>
  <si>
    <t>Extra over for PSV 65+ 20mm precoated chips</t>
  </si>
  <si>
    <t>7/053</t>
  </si>
  <si>
    <t>Stone mastic asphalt SMA 10 surf 40/60 40mm thick in carriageway, hardshoulder and hardstrip</t>
  </si>
  <si>
    <t>7/054</t>
  </si>
  <si>
    <t>Stone mastic asphalt SMA 10 surf 40/60 40mm thick in lay-by and bus bay</t>
  </si>
  <si>
    <t>7/055</t>
  </si>
  <si>
    <t>Stone Mastic Asphalt surface course AC6 SMA surface course 30mm thick in carriageway, hardshoulder and hardstrip</t>
  </si>
  <si>
    <t>7/056</t>
  </si>
  <si>
    <t>Stone Mastic Asphalt surface course AC6 SMA 30mm thick in carriageway, hardshoulder and hardstrip</t>
  </si>
  <si>
    <t>7/057</t>
  </si>
  <si>
    <t>Dense graded asphalt concrete AC 6 dense surf 160/220 30mm thick in carriageway, hardshoulder and hardstrip</t>
  </si>
  <si>
    <t>7/058</t>
  </si>
  <si>
    <t>Dense graded asphalt concrete AC 6 dense surf 160/220 30mm thick in lay-by and bus bay</t>
  </si>
  <si>
    <t>7/059</t>
  </si>
  <si>
    <t xml:space="preserve">Hot rolled asphalt HRA 55/10 C Surf 100/150 DES PSV 65 40mm thick in carriageway, hardshoulder and hardstrip </t>
  </si>
  <si>
    <t>7/060</t>
  </si>
  <si>
    <t>Hot rolled asphalt HRA 55/10 C Surf 100/150 DES PSV 65 40mm thick in in in lay-by and bus bay</t>
  </si>
  <si>
    <t>7/061</t>
  </si>
  <si>
    <t xml:space="preserve">Hot rolled asphalt HRA 55/14 C Surf 100/150 DES PSV 65 40mm thick in carriageway, hardshoulder and hardstrip </t>
  </si>
  <si>
    <t>7/062</t>
  </si>
  <si>
    <t>Hot rolled asphalt HRA 55/14 C Surf 40/60 DES PSV 65 40mm thick in in lay-by and bus bay</t>
  </si>
  <si>
    <t>Regulating Course</t>
  </si>
  <si>
    <t>7/063</t>
  </si>
  <si>
    <r>
      <t>Dense asphalt concrete AC 32 dense base reg 40/60 regulating course (conv factor 0.43 m</t>
    </r>
    <r>
      <rPr>
        <vertAlign val="superscript"/>
        <sz val="10"/>
        <rFont val="Arial"/>
        <family val="2"/>
      </rPr>
      <t>3</t>
    </r>
    <r>
      <rPr>
        <sz val="10"/>
        <rFont val="Arial"/>
        <family val="2"/>
      </rPr>
      <t>/t)</t>
    </r>
  </si>
  <si>
    <t>7/064</t>
  </si>
  <si>
    <r>
      <t>Dense asphalt concrete AC 32 HDM base reg 40/60 regulating course (conv factor 0.43 m</t>
    </r>
    <r>
      <rPr>
        <vertAlign val="superscript"/>
        <sz val="10"/>
        <rFont val="Arial"/>
        <family val="2"/>
      </rPr>
      <t>3</t>
    </r>
    <r>
      <rPr>
        <sz val="10"/>
        <rFont val="Arial"/>
        <family val="2"/>
      </rPr>
      <t>/t)</t>
    </r>
  </si>
  <si>
    <t>7/065</t>
  </si>
  <si>
    <r>
      <t>Dense asphalt concrete AC 20 dense bin reg 40/60 regulating course (conv factor 0.43 m</t>
    </r>
    <r>
      <rPr>
        <vertAlign val="superscript"/>
        <sz val="10"/>
        <rFont val="Arial"/>
        <family val="2"/>
      </rPr>
      <t>3</t>
    </r>
    <r>
      <rPr>
        <sz val="10"/>
        <rFont val="Arial"/>
        <family val="2"/>
      </rPr>
      <t>/t)</t>
    </r>
  </si>
  <si>
    <t>7/066</t>
  </si>
  <si>
    <r>
      <t>Dense asphalt concrete AC 20 HDM bin reg 40/60 regulating course (conv factor 0.43 m</t>
    </r>
    <r>
      <rPr>
        <vertAlign val="superscript"/>
        <sz val="10"/>
        <rFont val="Arial"/>
        <family val="2"/>
      </rPr>
      <t>3</t>
    </r>
    <r>
      <rPr>
        <sz val="10"/>
        <rFont val="Arial"/>
        <family val="2"/>
      </rPr>
      <t>/t)</t>
    </r>
  </si>
  <si>
    <t>7/067</t>
  </si>
  <si>
    <r>
      <t>Closed graded asphalt concrete AC6 close surf reg 100/150 regulating course (conv factor 0.43 m</t>
    </r>
    <r>
      <rPr>
        <vertAlign val="superscript"/>
        <sz val="10"/>
        <rFont val="Arial"/>
        <family val="2"/>
      </rPr>
      <t>3</t>
    </r>
    <r>
      <rPr>
        <sz val="10"/>
        <rFont val="Arial"/>
        <family val="2"/>
      </rPr>
      <t>/t)</t>
    </r>
  </si>
  <si>
    <t>7/068</t>
  </si>
  <si>
    <r>
      <t>Close graded asphalt concrete AC 10 close surf reg 100/150 regulating course (conv factor 0.50 m</t>
    </r>
    <r>
      <rPr>
        <vertAlign val="superscript"/>
        <sz val="10"/>
        <rFont val="Arial"/>
        <family val="2"/>
      </rPr>
      <t>3</t>
    </r>
    <r>
      <rPr>
        <sz val="10"/>
        <rFont val="Arial"/>
        <family val="2"/>
      </rPr>
      <t>/t)</t>
    </r>
  </si>
  <si>
    <t>7/069</t>
  </si>
  <si>
    <r>
      <t>Closed graded asphalt concrete AC 14 close surf reg 100/150 regulating course (conv factor 0.43 m</t>
    </r>
    <r>
      <rPr>
        <vertAlign val="superscript"/>
        <sz val="10"/>
        <rFont val="Arial"/>
        <family val="2"/>
      </rPr>
      <t>3</t>
    </r>
    <r>
      <rPr>
        <sz val="10"/>
        <rFont val="Arial"/>
        <family val="2"/>
      </rPr>
      <t>/t)</t>
    </r>
  </si>
  <si>
    <t>7/070</t>
  </si>
  <si>
    <r>
      <t>Hot rolled asphalt HRA 30/14F surf reg 40/60 regulating course (conv factor 0.43 m</t>
    </r>
    <r>
      <rPr>
        <vertAlign val="superscript"/>
        <sz val="10"/>
        <rFont val="Arial"/>
        <family val="2"/>
      </rPr>
      <t>3</t>
    </r>
    <r>
      <rPr>
        <sz val="10"/>
        <rFont val="Arial"/>
        <family val="2"/>
      </rPr>
      <t>/t)</t>
    </r>
  </si>
  <si>
    <t>7/071</t>
  </si>
  <si>
    <r>
      <t>Hot rolled asphalt HRA 0/4F surf reg 40/60 regulating course (conv factor 0.43 m</t>
    </r>
    <r>
      <rPr>
        <vertAlign val="superscript"/>
        <sz val="10"/>
        <rFont val="Arial"/>
        <family val="2"/>
      </rPr>
      <t>3</t>
    </r>
    <r>
      <rPr>
        <sz val="10"/>
        <rFont val="Arial"/>
        <family val="2"/>
      </rPr>
      <t>/t)</t>
    </r>
  </si>
  <si>
    <t>7/072</t>
  </si>
  <si>
    <r>
      <t>Close graded high binder content AC 10 surf reg 160/220 regulating course (conv factor 0.50 m</t>
    </r>
    <r>
      <rPr>
        <vertAlign val="superscript"/>
        <sz val="10"/>
        <rFont val="Arial"/>
        <family val="2"/>
      </rPr>
      <t>3</t>
    </r>
    <r>
      <rPr>
        <sz val="10"/>
        <rFont val="Arial"/>
        <family val="2"/>
      </rPr>
      <t>/t)</t>
    </r>
  </si>
  <si>
    <t>7/073</t>
  </si>
  <si>
    <r>
      <t>Close graded high binder content AC 14 surf reg 160/220 regulating course (conv factor 0.50 m</t>
    </r>
    <r>
      <rPr>
        <vertAlign val="superscript"/>
        <sz val="10"/>
        <rFont val="Arial"/>
        <family val="2"/>
      </rPr>
      <t>3</t>
    </r>
    <r>
      <rPr>
        <sz val="10"/>
        <rFont val="Arial"/>
        <family val="2"/>
      </rPr>
      <t>/t)</t>
    </r>
  </si>
  <si>
    <t>7/074</t>
  </si>
  <si>
    <r>
      <t>Stone mastic asphalt 6mm SMA regulating course (conv factor 0.43m</t>
    </r>
    <r>
      <rPr>
        <sz val="10"/>
        <rFont val="Calibri"/>
        <family val="2"/>
      </rPr>
      <t>³ /t</t>
    </r>
  </si>
  <si>
    <t>7/075</t>
  </si>
  <si>
    <r>
      <t>Cold bound asphalt concrete AC20 base/binder course as regulating course (conv factor 0.43 m</t>
    </r>
    <r>
      <rPr>
        <vertAlign val="superscript"/>
        <sz val="10"/>
        <rFont val="Arial"/>
        <family val="2"/>
      </rPr>
      <t>3</t>
    </r>
    <r>
      <rPr>
        <sz val="10"/>
        <rFont val="Arial"/>
        <family val="2"/>
      </rPr>
      <t>/t)</t>
    </r>
  </si>
  <si>
    <t>Surface Treatment</t>
  </si>
  <si>
    <t>High Friction surfacing</t>
  </si>
  <si>
    <t>&lt; 200</t>
  </si>
  <si>
    <t>200 - 500</t>
  </si>
  <si>
    <t>7/076</t>
  </si>
  <si>
    <t>Hot applied red coloured resin based surface treatment psv 65</t>
  </si>
  <si>
    <t>7/077</t>
  </si>
  <si>
    <t>Hot applied buff coloured resin based surface treatment psv 65</t>
  </si>
  <si>
    <t>7/078</t>
  </si>
  <si>
    <t>Hot applied green coloured resin based surface treatment psv 65</t>
  </si>
  <si>
    <t>7/079</t>
  </si>
  <si>
    <t>Hot applied grey coloured resin based surface treatment psv 65</t>
  </si>
  <si>
    <t>7/080</t>
  </si>
  <si>
    <t>Hot applied buff coloured resin based high friction surface treatment psv 68+</t>
  </si>
  <si>
    <t>7/081</t>
  </si>
  <si>
    <t>Hot applied grey coloured resin based high friction surface treatment psv 68+</t>
  </si>
  <si>
    <t>7/082</t>
  </si>
  <si>
    <t>Cold applied buff coloured resin based high friction surface treatment psv 68+</t>
  </si>
  <si>
    <t>7/083</t>
  </si>
  <si>
    <t>Cold applied grey coloured resin based high friction surface treatment psv 68+</t>
  </si>
  <si>
    <t>Surface Dressing</t>
  </si>
  <si>
    <t>7/084</t>
  </si>
  <si>
    <t>Single surface dressing with 10mm aggregate spread rate 12kg/m2 and intermediate binder spread rate 1.8l/m2</t>
  </si>
  <si>
    <t>no offer</t>
  </si>
  <si>
    <t>7/085</t>
  </si>
  <si>
    <t>Single surface dressing with 10mm aggregate spread rate 12kg/m2 and premium binder spread rate 1.8l/m2</t>
  </si>
  <si>
    <t>7/086</t>
  </si>
  <si>
    <t>Single surface dressing with 6mm aggregate spread rate 9kg/m2 and intermediate binder spread rate 1.6l/m2</t>
  </si>
  <si>
    <t>7/087</t>
  </si>
  <si>
    <t>Single surface dressing with 10mm aggregate spread rate 9kg/m2 and premium binder spread rate 1.6l/m2</t>
  </si>
  <si>
    <t>7/088</t>
  </si>
  <si>
    <t>Single surface dressing with 10mm aggregate PSV65+ spread rate 12kg/m2 and intermediate binder spread rate 1.8l/m2</t>
  </si>
  <si>
    <t>7/089</t>
  </si>
  <si>
    <t>Single surface dressing with 10mm aggregate PSV65+ spread rate 12kg/m2 and premium binder spread rate 1.8l/m2</t>
  </si>
  <si>
    <t>7/090</t>
  </si>
  <si>
    <t>Single surface dressing with 6mm aggregate PSV65+ spread rate 9kg/m2 and intermediate binder spread rate 1.6l/m2</t>
  </si>
  <si>
    <t>7/091</t>
  </si>
  <si>
    <t>Single surface dressing with 10mm aggregate PSV65+ spread rate 9kg/m2 and premium binder spread rate 1.6l/m2</t>
  </si>
  <si>
    <t>7/092</t>
  </si>
  <si>
    <t>Adjustment on intermediate binder +/- 0.1 l/m2</t>
  </si>
  <si>
    <t>7/093</t>
  </si>
  <si>
    <t>Adjustment on premium binder +/- 0.1 l/m2</t>
  </si>
  <si>
    <t>7/094</t>
  </si>
  <si>
    <t>Adjustment on chippings +/- 0.1kg/m2</t>
  </si>
  <si>
    <t>7/095</t>
  </si>
  <si>
    <t>Adjustment on chippings PSV65 +/- 0.1kg/m2</t>
  </si>
  <si>
    <t>7/096</t>
  </si>
  <si>
    <t>Racked in surface dressing with 10/6 aggregate spread rate 11/7kg/m2 and intermediate binder spread rate 1.8l/m2</t>
  </si>
  <si>
    <t>7/097</t>
  </si>
  <si>
    <t>Racked in surface dressing with 10/6 PSV65+ aggregate spread rate 11/7kg/m2 and premium binder spread rate 1.8l/m2</t>
  </si>
  <si>
    <t>7/098</t>
  </si>
  <si>
    <t>Double surface dressing with 10/6 aggregate spread rate 11/7kg/m2 and intermediate binder spread rate 1.2l/m2 first layer and 1.2l/m2 second layer</t>
  </si>
  <si>
    <t>7/099</t>
  </si>
  <si>
    <t>Double surface dressing with 10/6 PSV65+ aggregate spread rate 11/7kg/m2 and premium binder spread rate 1.0l/m2 first layer and 1.1l/m2 second layer</t>
  </si>
  <si>
    <t>In-situ Recycling - Remix and Repave</t>
  </si>
  <si>
    <t>Remix</t>
  </si>
  <si>
    <t>bituminous</t>
  </si>
  <si>
    <t>7/100</t>
  </si>
  <si>
    <t>Remix in situ recycle process 75 mm thick</t>
  </si>
  <si>
    <t>Remix in situ recycle process 100 mm thick</t>
  </si>
  <si>
    <t>7/101</t>
  </si>
  <si>
    <t>Remix in situ recycle process 150 mm thick</t>
  </si>
  <si>
    <t>Cementitious</t>
  </si>
  <si>
    <t>Repave</t>
  </si>
  <si>
    <t>7/102</t>
  </si>
  <si>
    <t>Repave in situ recycle process 25mm thick</t>
  </si>
  <si>
    <t>7/103</t>
  </si>
  <si>
    <t>Repave in situ recycle process 50mm thick</t>
  </si>
  <si>
    <t>Tack Coat</t>
  </si>
  <si>
    <t>7/104</t>
  </si>
  <si>
    <r>
      <t>Polymer modified bitumen emulsion bond coat to SHW Clause 920</t>
    </r>
    <r>
      <rPr>
        <sz val="10"/>
        <rFont val="Times New Roman"/>
        <family val="1"/>
      </rPr>
      <t xml:space="preserve"> </t>
    </r>
    <r>
      <rPr>
        <sz val="10"/>
        <rFont val="Arial"/>
        <family val="2"/>
      </rPr>
      <t>with a rate of spread of 0.65-0.85l/m²</t>
    </r>
  </si>
  <si>
    <t>Cold Milling (Planing)</t>
  </si>
  <si>
    <t>7/105</t>
  </si>
  <si>
    <t>Milling pavement 25mm deep</t>
  </si>
  <si>
    <t>7/106</t>
  </si>
  <si>
    <t>Milling pavement 40mm deep</t>
  </si>
  <si>
    <t>7/107</t>
  </si>
  <si>
    <t>Milling pavement 50mm deep</t>
  </si>
  <si>
    <t>7/108</t>
  </si>
  <si>
    <t>Milling pavement 60mm deep</t>
  </si>
  <si>
    <t>7/109</t>
  </si>
  <si>
    <t>Milling pavement 70mm deep</t>
  </si>
  <si>
    <t>7/110</t>
  </si>
  <si>
    <t>Milling pavement 80mm deep</t>
  </si>
  <si>
    <t>7/111</t>
  </si>
  <si>
    <t>Milling pavement 100mm deep</t>
  </si>
  <si>
    <t>7/112</t>
  </si>
  <si>
    <t>Milling pavement 150mm deep</t>
  </si>
  <si>
    <t>7/113</t>
  </si>
  <si>
    <t>Milling pavement 200mm deep</t>
  </si>
  <si>
    <t>Reinstatement of Paved Areas</t>
  </si>
  <si>
    <t>7/114</t>
  </si>
  <si>
    <t>Reinstate paved area with type 1 sub-base 150mm thick, Dense asphalt concrete AC 32 HDM base 40/60 base 200mm thick, Dense asphalt concrete AC 20 HDM bin 40/60 60mm thick and hot rolled asphalt HRA 30/14F surf 40/60 40mm thick with 20mm coated chippings as Std Drg 7301</t>
  </si>
  <si>
    <t>7/115</t>
  </si>
  <si>
    <t>Reinstate paved area with type 1 sub-base 150mm thick, Dense asphalt concrete AC 32 dense base 40/60 base 200mm thick, Dense asphalt concrete AC 20 dense bin 40/60 60mm thick and hot rolled asphalt HRA 30/14F surf 40/60 40mm thick with 20mm coated chippings as Std Drg 7301</t>
  </si>
  <si>
    <t>7/116</t>
  </si>
  <si>
    <t>Reinstate paved area with type 1 sub-base 150mm thick, Dense asphalt concrete AC 32 dense base 40/60 200mm thick, Dense asphalt concrete AC 20 dense bin 40/60 60mm thick and hot rolled asphalt HRA 30/14F surf 40/60 40mm thick with 14mm coated chippings as Std Drg 7301</t>
  </si>
  <si>
    <t>7/117</t>
  </si>
  <si>
    <t>Reinstate paved area with type 1 sub-base 150mm thick, Dense asphalt concrete AC 32 HDM base 40/60 200mm thick, Dense asphalt concrete AC 20 dense bin 40/60 60mm thick and 40mm AC10 Dense wearing course as Std Drg 7301</t>
  </si>
  <si>
    <t>7/118</t>
  </si>
  <si>
    <t>Reinstate paved area with type 1 sub-base 150mm thick, AC 32 dense base 40/60 200mm thick, Dense asphalt concrete AC 20 dense bin 40/60 binder course 60mm thick and 40mm AC10 Dense wearing course as Std Drg 7301</t>
  </si>
  <si>
    <t>7/119</t>
  </si>
  <si>
    <t>Reinstate paved area with type 1 sub-base 150mm thick, Dense asphalt concrete AC 32 HDM base 40/60 200mm thick, Dense asphalt concrete AC 20 dense bin 40/60 60mm thick and 40mm high binder content AC10 Dense wearing course as Std Drg 7301</t>
  </si>
  <si>
    <t>7/120</t>
  </si>
  <si>
    <t>Reinstate paved area with type 1 sub-base 150mm thick, Dense asphalt concrete AC 32 dense base 40/60 200mm thick, Dense asphalt concrete AC 20 dense bin 40/60 60mm thick and 40mm high binder content AC10 Dense wearing course as Std Drg 7301</t>
  </si>
  <si>
    <t>7/121</t>
  </si>
  <si>
    <t>Reinstate paved area with Dense asphalt concrete AC 32 HDM base 40/60 base 200mm thick, Dense asphalt concrete AC 20 HDM bin 40/60 60mm thick and hot rolled asphalt HRA 30/14F surf 40/60 40mm thick with 20mm coated chippings as Std Drg 7301</t>
  </si>
  <si>
    <t>7/122</t>
  </si>
  <si>
    <t>Reinstate paved area with Dense asphalt concrete AC 32 dense base 40/60 base 200mm thick, Dense asphalt concrete AC 20 dense bin 40/60 60mm thick and hot rolled asphalt HRA 30/14F surf 40/60 40mm thick with 20mm coated chippings as Std Drg 7301</t>
  </si>
  <si>
    <t>7/123</t>
  </si>
  <si>
    <t>Reinstate paved area with Dense asphalt concrete AC 32 dense base 40/60 200mm thick, Dense asphalt concrete AC 20 dense bin 40/60 60mm thick and hot rolled asphalt HRA 30/14F surf 40/60 40mm thick with 14mm coated chippings as Std Drg 7301</t>
  </si>
  <si>
    <t>7/124</t>
  </si>
  <si>
    <t>Reinstate paved area with Dense asphalt concrete AC 32 HDM base 40/60 200mm thick, Dense asphalt concrete AC 20 dense bin 40/60 60mm thick and 40mm AC10 Dense wearing course as Std Drg 7301</t>
  </si>
  <si>
    <t>7/125</t>
  </si>
  <si>
    <t>Reinstate paved area with AC 32 dense base 40/60 200mm thick, Dense asphalt concrete AC 20 dense bin 40/60 binder course 60mm thick and 40mm AC10 Dense wearing course as Std Drg 7301</t>
  </si>
  <si>
    <t>7/126</t>
  </si>
  <si>
    <t>Reinstate paved area with Dense asphalt concrete AC 32 HDM base 40/60 200mm thick, Dense asphalt concrete AC 20 dense bin 40/60 60mm thick and 40mm high binder content AC10 Dense wearing course as Std Drg 7301</t>
  </si>
  <si>
    <t>7/127</t>
  </si>
  <si>
    <t>Reinstate paved area with Dense asphalt concrete AC 32 dense base 40/60 200mm thick, Dense asphalt concrete AC 20 dense bin 40/60 60mm thick and 40mm high binder content AC10 Dense wearing course as Std Drg 7301</t>
  </si>
  <si>
    <t>7/128</t>
  </si>
  <si>
    <t>Reinstate paved area with Dense asphalt concrete AC 20 dense bin 40/60 60mm thick and hot rolled asphalt HRA 30/14F surf 40/60 40mm thick with 20mm coated chippings as Std Drg 7301</t>
  </si>
  <si>
    <t>7/129</t>
  </si>
  <si>
    <t>Reinstate paved area with Dense asphalt concrete AC 20 HDM bin 40/60 60mm thick and hot rolled asphalt HRA 30/14F surf 40/60 40mm thick with 20mm coated chippings as Std Drg 7301</t>
  </si>
  <si>
    <t>7/130</t>
  </si>
  <si>
    <t>Reinstate paved area with Dense asphalt concrete AC 20 dense bin 40/60 60mm thick and hot rolled asphalt HRA 30/14F surf 40/60 40mm thick with 14mm coated chippings as Std Drg 7301</t>
  </si>
  <si>
    <t>7/131</t>
  </si>
  <si>
    <t>Reinstate paved area with Dense asphalt concrete AC 20 HDM bin 40/60 60mm thick and 40mm AC10 Dense surface course as Std Drg 7301</t>
  </si>
  <si>
    <t>7/132</t>
  </si>
  <si>
    <t>Reinstate paved area with Dense asphalt concrete AC 20 dense bin 40/60 60mm thick and 40mm AC10 Dense surface course as Std Drg 7301</t>
  </si>
  <si>
    <t>7/133</t>
  </si>
  <si>
    <t>Reinstate paved area with Dense asphalt concrete AC20 HDM bin 40/60 60mm thick and 40mm high binder content AC10 Dense surface course as Std Drg 7301</t>
  </si>
  <si>
    <t>7/134</t>
  </si>
  <si>
    <t>Reinstate paved area with Dense asphalt concrete AC 20 dense bin 40/60 60mm thick and 40mm high binder content AC10 Dense surface course as Std Drg 7301</t>
  </si>
  <si>
    <t>Saw Cutting, Cracking and Seating Existing Jointed Reinforced Concrete Pavements</t>
  </si>
  <si>
    <t>50 - 100</t>
  </si>
  <si>
    <t>7/134A</t>
  </si>
  <si>
    <t>Saw cutting existing pavement, saw cuts exceeding 50mm but not exceeding 70mm in depth</t>
  </si>
  <si>
    <t>Overbanding and Inlaid Crack Sealing Repair Systems</t>
  </si>
  <si>
    <t>7/135</t>
  </si>
  <si>
    <t xml:space="preserve">Fill and overband repair system crack exceeding 5mm but not exceeding 10mm wide, bitumen free, liquid, cold applied, fast curing reactive resin overband and infill </t>
  </si>
  <si>
    <t>7/136</t>
  </si>
  <si>
    <t>Fill and overband repair system crack exceeding 10mm but not exceeding 20mm wide, bitumen free, liquid, cold applied, fast curing reactive resin overband and infill</t>
  </si>
  <si>
    <t>7/137</t>
  </si>
  <si>
    <t>Fill and overband repair system crack exceeding 20mm but not exceeding 30mm wide, bitumen free, liquid, cold applied, fast curing reactive resin overband and infill</t>
  </si>
  <si>
    <t>7/138</t>
  </si>
  <si>
    <t xml:space="preserve">Fill and overband repair system crack exceeding 30mm but not exceeding 40mm wide, bitumen free, liquid, cold applied, fast curing reactive resin overband and infill </t>
  </si>
  <si>
    <t>7/139</t>
  </si>
  <si>
    <t xml:space="preserve">Fill and overband repair system crack exceeding 5mm but not exceeding 10mm wide, hot applied bituminous overband and infill </t>
  </si>
  <si>
    <t>7/140</t>
  </si>
  <si>
    <t xml:space="preserve">Fill and overband repair system crack exceeding 10mm but not exceeding 20mm wide, hot applied bituminous overband and infill </t>
  </si>
  <si>
    <t>7/141</t>
  </si>
  <si>
    <t xml:space="preserve">Fill and overband repair system crack exceeding 20mm but not exceeding 30mm wide, hot applied bituminous overband and infill </t>
  </si>
  <si>
    <t>7/142</t>
  </si>
  <si>
    <t xml:space="preserve">Fill and overband repair system crack exceeding 30mm but not exceeding 40mm wide, hot applied bituminous overband and infill </t>
  </si>
  <si>
    <t>Repairs and Patching</t>
  </si>
  <si>
    <t>7/143</t>
  </si>
  <si>
    <t>Patching carriageway 40mm thick HRA 30/14F surf 40/60 with 14mm coated chippings in areas not exceeding 5 square metres</t>
  </si>
  <si>
    <t>7/144</t>
  </si>
  <si>
    <t>Patching carriageway 40mm thick HRA 30/14F surf 40/60 with 14mm coated chippings in areas exceeding 5 square metres but not exceeding 10 square metres</t>
  </si>
  <si>
    <t>7/145</t>
  </si>
  <si>
    <t>Patching carriageway 40mm thick HRA 30/14F surf 40/60 with 14mm coated chippings in areas exceeding 10 square metres but not exceeding 15 square metres</t>
  </si>
  <si>
    <t>7/146</t>
  </si>
  <si>
    <t>Patching carriageway 100mm thick with AC 20 dense bin 40/60 60mm thick, hot rolled asphalt HRA 30/14F surf 40/60 40mm thick with 14mm coated chippings in areas not exceeding 5 square metres</t>
  </si>
  <si>
    <t>7/147</t>
  </si>
  <si>
    <t>Patching carriageway 100mm thick with AC 20 dense bin 40/60 60mm thick, hot rolled asphalt HRA 30/14F surf 40/60 40mm thick with 14mm coated chippings in areas exceeding 5 square metres but not exceeding 10 square metres</t>
  </si>
  <si>
    <t>7/148</t>
  </si>
  <si>
    <t>Patching carriageway 100mm thick with AC 20 dense bin 40/60 60mm thick, hot rolled asphalt HRA 30/14F surf 40/60 40mm thick with 14mm coated chippings in areas exceeding 10 square metres but not exceeding 15 square metres</t>
  </si>
  <si>
    <t>7/149</t>
  </si>
  <si>
    <t>Patching carriageway 160mm thick with AC 20 dense bin 40/60 120mm thick, hot rolled asphalt HRA 30/14F surf 40/60 40mm thick with 14mm coated chippings in areas not exceeding 5 square metres</t>
  </si>
  <si>
    <t>7/150</t>
  </si>
  <si>
    <t>Patching carriageway 160mm thick with AC 20 dense bin 40/60 120mm thick, hot rolled asphalt HRA 30/14F surf 40/60 40mm thick with 14mm coated chippings in areas exceeding 5 square metres but not exceeding 10 square metres</t>
  </si>
  <si>
    <t>7/151</t>
  </si>
  <si>
    <t>Patching carriageway 160mm thick with AC 20 dense bin 40/60 120mm thick, hot rolled asphalt HRA 30/14F surf 40/60 40mm thick with 14mm coated chippings in areas exceeding 10 square metres but not exceeding 15 square metres</t>
  </si>
  <si>
    <t>7/152</t>
  </si>
  <si>
    <t>Patching carriageway 40mm thick with high binder content AC10 close surf with 10mm aggregate surface course 40mm thick  in areas not exceeding 5 square metres</t>
  </si>
  <si>
    <t>7/153</t>
  </si>
  <si>
    <t>Patching carriageway 40mm thick with high binder content AC10 close surf surface course 40mm thick in areas exceeding 5 square metres but not exceeding 10 square metres</t>
  </si>
  <si>
    <t>7/154</t>
  </si>
  <si>
    <t>Patching carriageway 40mm thick with high binder content AC10 close surf surface course 40mm thick in areas exceeding 10 square metres but not exceeding 15 square metres</t>
  </si>
  <si>
    <t>7/155</t>
  </si>
  <si>
    <t>Patching carriageway 100mm thick with AC 20 dense bin 40/60 60mm thick, high binder content AC10 close surf 40mm thick in areas not exceeding 5 square metres</t>
  </si>
  <si>
    <t>7/156</t>
  </si>
  <si>
    <t>Patching carriageway 100mm thick with AC 20 dense bin 40/60 60mm thick, high binder content AC10 close surf 40mm thick in areas exceeding 5 square metres but not exceeding 10 square metres</t>
  </si>
  <si>
    <t>7/157</t>
  </si>
  <si>
    <t>Patching carriageway 100mm thick with AC 20 dense bin 40/60 60mm thick, high binder content AC10 close surf 40mm thick in areas exceeding 10 square metres but not exceeding 15 square metres</t>
  </si>
  <si>
    <t>7/158</t>
  </si>
  <si>
    <t>Patching carriageway 160mm thick with AC 20 dense bin 40/60 120mm thick, high binder content AC10 close surf 40mm thick in areas not exceeding 5 square metres</t>
  </si>
  <si>
    <t>7/159</t>
  </si>
  <si>
    <t>Patching carriageway 160mm thick with AC 20 dense bin 40/60 120mm thick, high binder content AC10 close surf 40mm thick in areas exceeding 5 square metres but not exceeding 10 square metres</t>
  </si>
  <si>
    <t>7/160</t>
  </si>
  <si>
    <t>Patching carriageway 160mm thick with AC 20 dense bin 40/60 120mm thick, with high binder content AC10 close surf 40mm thick in areas exceeding 10 square metres but not exceeding 15 square metres</t>
  </si>
  <si>
    <t>Speed humps</t>
  </si>
  <si>
    <t>2-5</t>
  </si>
  <si>
    <t>&gt;5</t>
  </si>
  <si>
    <t>7/161</t>
  </si>
  <si>
    <t>Forming of Sinusoidal speed humps 75mm high with hot rolled asphalt (HRA 30/14F surf 40/60) with 14mm aggregate surface course  with 14mm coated chippings 7m x 3.7m as per standard detail drawing 700/3</t>
  </si>
  <si>
    <t>7/162</t>
  </si>
  <si>
    <r>
      <t xml:space="preserve">Forming of Sinusoidal speed humps 75mm high with hot rolled asphalt (HRA 30/14F surf 40/60) with 14mm aggregate surface course with 14mm </t>
    </r>
    <r>
      <rPr>
        <b/>
        <sz val="10"/>
        <rFont val="Arial"/>
        <family val="2"/>
      </rPr>
      <t>RED</t>
    </r>
    <r>
      <rPr>
        <sz val="10"/>
        <rFont val="Arial"/>
        <family val="2"/>
      </rPr>
      <t xml:space="preserve"> coated chippings 7m x 3.7m as per standard detail drawing 700/3</t>
    </r>
  </si>
  <si>
    <t>7/163</t>
  </si>
  <si>
    <t>Forming of Sinusoidal speed humps 75mm high with high binder content (AC10 close surf) with 10mm aggregate surface course 7m x 3.7m as per standard detail drawing 700/3</t>
  </si>
  <si>
    <t>7/164</t>
  </si>
  <si>
    <t>Forming of Flat/round top speed bhumps 75mm high with hot rolled asphalt (HRA 30/14F surf 40/60) with 14mm aggregate surface course  with 14mm coated chippings 7m x 5.95m as per standard detail drawing 700/2</t>
  </si>
  <si>
    <t>7/165</t>
  </si>
  <si>
    <t>Forming of Flat/round top speed humps 75mm high with hot rolled asphalt (HRA 30/14F surf 40/60) with 14mm aggregate surface course  with 14mm coated chippings 7m x 8.25m as per standard detail drawing 700/2</t>
  </si>
  <si>
    <t>7/166</t>
  </si>
  <si>
    <t>Forming of Flat/round top speed humps 75mm high with hot rolled asphalt (HRA 30/14F surf 40/60) with 14mm aggregate surface course  with 14mm coated chippings 7m x 5.95m as per standard detail drawing 700/2</t>
  </si>
  <si>
    <t>7/167</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</si>
  <si>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8.25m as per standard detail drawing 700/2</t>
    </r>
  </si>
  <si>
    <t>7/168</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</si>
  <si>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5.95m as per standard detail drawing 700/2</t>
    </r>
  </si>
  <si>
    <t>7/169</t>
  </si>
  <si>
    <t>Forming of Flat/round top speed humps 75mm high with high binder content (AC10 close surf) with 10mm aggregate  7m x 8.25m as per standard detail drawing 700/2</t>
  </si>
  <si>
    <t>7/170</t>
  </si>
  <si>
    <t>Forming of Flat/round top speed humps 75mm high with high binder content (AC10 close surf) with 10mm aggregate 7m x 5.95m as per standard detail drawing 700/2</t>
  </si>
  <si>
    <t>7/171</t>
  </si>
  <si>
    <t>Forming of speed cushion humps 75mm high with hot rolled asphalt (HRA 30/14F surf 40/60) with 14mm aggregate surface course  with 14mm coated chippings 7m x 3.7m as per standard detail drawing 700/5</t>
  </si>
  <si>
    <t>7/172</t>
  </si>
  <si>
    <r>
      <t xml:space="preserve">Forming of speed cushion humps 75mm high with hot rolled asphalt (HRA 30/14F surf 40/60) with 14mm aggregate surface course with 14mm </t>
    </r>
    <r>
      <rPr>
        <b/>
        <sz val="10"/>
        <rFont val="Arial"/>
        <family val="2"/>
      </rPr>
      <t>RED</t>
    </r>
    <r>
      <rPr>
        <sz val="10"/>
        <rFont val="Arial"/>
        <family val="2"/>
      </rPr>
      <t xml:space="preserve"> coated chippings 2m x 1.7m as per standard detail drawing 700/5</t>
    </r>
  </si>
  <si>
    <t>7/173</t>
  </si>
  <si>
    <t>Forming of speed cushion humps 75mm high with high binder content (AC10 close surf) with 10mm aggregate surface course 2m x 1.7m as per standard detail drawing 700/5</t>
  </si>
  <si>
    <t>Mini Roundabout</t>
  </si>
  <si>
    <t>7/174</t>
  </si>
  <si>
    <t>Forming of mini roundabout 75mm high in the centre with hot rolled asphalt (HRA 30/14F surf 40/60) with 14mm aggregate surface course  with 14mm coated chippings 3m diameter as per standard detail drawing 700/4</t>
  </si>
  <si>
    <t>7/175</t>
  </si>
  <si>
    <t>Forming of mini roundabout 75mm high in the centre with high binder content (AC10 close surf) with 10mm aggregate surface 3m diameter as per standard detail drawing 700/4</t>
  </si>
  <si>
    <t>Spray Injection Patching</t>
  </si>
  <si>
    <t>2 - 5</t>
  </si>
  <si>
    <t>7/176</t>
  </si>
  <si>
    <t>Daily rate for Spray Injection Patching machine and ancillary equipment, including labour and fuel  based on 10 hour working Day</t>
  </si>
  <si>
    <t>7/177</t>
  </si>
  <si>
    <t>Extra over to above item when machine operating more or less than 10 hours per day</t>
  </si>
  <si>
    <t>Materials</t>
  </si>
  <si>
    <t>7/178</t>
  </si>
  <si>
    <t>Supply and apply suitable 6mm aggregate, as per tenderers specification, but minimum psv of 55</t>
  </si>
  <si>
    <t>Tonne</t>
  </si>
  <si>
    <t>7/179</t>
  </si>
  <si>
    <t>Supply and apply suitable bituminous emulsion, as per tenderers specification</t>
  </si>
  <si>
    <t>Litre</t>
  </si>
  <si>
    <t>7/180</t>
  </si>
  <si>
    <t>Supply and erect temporary signs to advise of potential skid hazard at 250 metre intervals, in all directions of traffic flow throughout</t>
  </si>
  <si>
    <t>7/181</t>
  </si>
  <si>
    <t>Carry out sweeping of site within 48 hours of application of Spray Injection Patching, rate to include for motorised sweeper and operative and fuel and disposal of materials arising, and removal or temporary skidding hazard signs.</t>
  </si>
  <si>
    <t>Hour</t>
  </si>
  <si>
    <t>Retexturing carriageway</t>
  </si>
  <si>
    <t>7/182</t>
  </si>
  <si>
    <t xml:space="preserve">Remove excess buitumen from surface of carriageway from previous surface dressing. </t>
  </si>
  <si>
    <t>sq m</t>
  </si>
  <si>
    <t>Sporadic Patching (potholes) Labour, Plant, Incidental Plant and Material</t>
  </si>
  <si>
    <t>7/183</t>
  </si>
  <si>
    <t>Vehicle mounted independently heated insulated hotbox (min capacity 3 cubic metres with auger discharge), compaction equipment, powered breaker, crewcab/pick up vehicles(s), bitumen boiler and appropriate ancilliary equipment and fuels to facilitate the required workload.</t>
  </si>
  <si>
    <t>7/184</t>
  </si>
  <si>
    <t>Adjustment to above item for provision of hot box and patching squad for other than 8 hour working day +/- hours</t>
  </si>
  <si>
    <t>Materials for use in Sporadic Patching</t>
  </si>
  <si>
    <t>7/185</t>
  </si>
  <si>
    <t>HRA to BS EN 13108 HRA 30/10 F Surf 40/60 including 20mm Pre coated chippings PSV 60 ex Quarry</t>
  </si>
  <si>
    <t>7/186</t>
  </si>
  <si>
    <t>HRA to BS EN 13108 HRA 15/6 F surf 40/60 including Pre coated chippings, PSV 60 Ex Quarry</t>
  </si>
  <si>
    <t>7/187</t>
  </si>
  <si>
    <t>Bituminous Binder course BS EN 13108 AC20 HDM/dense bin 40/60 Ex Quarry</t>
  </si>
  <si>
    <t>7/188</t>
  </si>
  <si>
    <t>6mm Bituminous Surfacing Course, Proprietary Material with High binder Content, minimum 6.1 - 6.9% aggregate similar to AC close surf PSV 60 Ex Quarry</t>
  </si>
  <si>
    <t>&lt; £1000</t>
  </si>
  <si>
    <t>£1000 - £5000</t>
  </si>
  <si>
    <t>&gt; £5000</t>
  </si>
  <si>
    <t>7/189</t>
  </si>
  <si>
    <t>%age oncost for any of the above materials used for sporadic Patching</t>
  </si>
  <si>
    <t>%</t>
  </si>
  <si>
    <t>``</t>
  </si>
  <si>
    <t>TOTAL FOR SERIES 700</t>
  </si>
  <si>
    <t>SERIES 700: SUM OF RATES</t>
  </si>
  <si>
    <t>SERIES 1100: KERBS, FOOTWAYS &amp; PAVED AREAS</t>
  </si>
  <si>
    <t>Kerbs, Channels, Edgings and Combined Drainage and Kerb Blocks</t>
  </si>
  <si>
    <t>Kerbs</t>
  </si>
  <si>
    <t>Precast concrete Half Batter / Splayed kerbs (A)</t>
  </si>
  <si>
    <t>SERIES 1100:BERR 85/2</t>
  </si>
  <si>
    <t>11/001</t>
  </si>
  <si>
    <t>Precast concrete Half Batter kerbs Type K1 to Standard Drawing 1100/1, laid straight or curved exceeding 12 metres radius</t>
  </si>
  <si>
    <t>11/002</t>
  </si>
  <si>
    <t>Precast concrete Half Batter kerbs Type K1 to Standard Drawing 1100/1, laid to curves not exceeding 12 metres radius</t>
  </si>
  <si>
    <t>11/003</t>
  </si>
  <si>
    <t>Precast concrete Half Batter transition kerbs Type K2 to Standard Drawing 1100/1, laid straight or curved exceeding 12 metres radius</t>
  </si>
  <si>
    <t>11/004</t>
  </si>
  <si>
    <t>Precast concrete Half Batter transition kerbs Type K2 to Standard Drawing 1100/1, laid to curves not exceeding 12 metres radius</t>
  </si>
  <si>
    <t>11/005</t>
  </si>
  <si>
    <t>Precast concrete bullnose kerbs Type K3 to Standard Drawing 1100/1, laid straight or curved exceeding 12 metres radius</t>
  </si>
  <si>
    <t>11/006</t>
  </si>
  <si>
    <t>Precast concrete kerbs bullnose Type K3 to Standard Drawing 1100/1, laid to curves not exceeding 12 metres radius</t>
  </si>
  <si>
    <t>11/007</t>
  </si>
  <si>
    <t>Precast concrete double transition kerbs Type K11 to Standard Drawing 1100/1, laid straight or curved exceeding 12 metres radius</t>
  </si>
  <si>
    <t>11/008</t>
  </si>
  <si>
    <t>Precast concrete double transition kerbs Type K11 to Standard Drawing 1100/1, laid to curves not exceeding 12 metres radius</t>
  </si>
  <si>
    <t>11/009</t>
  </si>
  <si>
    <t>Precast concrete quadrant 455mm x 255mm to Standard Drawing 1100/2</t>
  </si>
  <si>
    <t>11/010</t>
  </si>
  <si>
    <t>Precast concrete quadrant 305mm x 255mm to Standard Drawing 1100/02</t>
  </si>
  <si>
    <t>11/011</t>
  </si>
  <si>
    <t>Precast concrete Transition left hand (half batter to 45 Splayed kerb) 255mm x 125mm laid straight or curved exceeding 12 metres radius to Standard Drawing 1100/1</t>
  </si>
  <si>
    <t>11/012</t>
  </si>
  <si>
    <t>Precast concrete Transition right hand (45 Splayed kerb to half battered) 255mm x 125mm laid straight or curved exceeding 12 metres radius to Standard Drawing 1100/1</t>
  </si>
  <si>
    <t>11/013</t>
  </si>
  <si>
    <t>Precast concrete Splay kerbs Type K1 to Standard Drawing 1100/1, laid straight or curved exceeding 12 metres radius</t>
  </si>
  <si>
    <t>11/014</t>
  </si>
  <si>
    <t>Precast concrete splay kerbs Type K1 to Standard Drawing 1100/1, laid to curves not exceeding 12 metres radius</t>
  </si>
  <si>
    <t>11/015</t>
  </si>
  <si>
    <t>Precast concrete splay transition kerbs Type K2 to Standard Drawing 1100/1, laid straight or curved exceeding 12 metres radius</t>
  </si>
  <si>
    <t>11/016</t>
  </si>
  <si>
    <t>11/017</t>
  </si>
  <si>
    <t>Precast concrete Conservation kerbs (Grey/Charcoal/Cream) Type K1 to Standard Drawing 1100/1, laid straight or curved exceeding 12 metres radius</t>
  </si>
  <si>
    <t>11/018</t>
  </si>
  <si>
    <t>Precast concrete Conservation kerbs(Grey/Charcoal/Cream) Type K1 to Standard Drawing 1100/1, laid to curves not exceeding 12 metres radius</t>
  </si>
  <si>
    <t>11/019</t>
  </si>
  <si>
    <t>Precast concrete Conservation (Grey/Charcoal/Cream)  transition kerbs Type K2 to Standard Drawing 1100/1, laid straight or curved exceeding 12 metres radius</t>
  </si>
  <si>
    <t>11/020</t>
  </si>
  <si>
    <t>Precast concrete Conservation (Grey/Charcoal/Cream)  transition kerbs Type K2 to Standard Drawing 1100/1, laid to curves not exceeding 12 metres radius</t>
  </si>
  <si>
    <t>11/021</t>
  </si>
  <si>
    <t>Precast concrete Conservation (Grey/Charcoal/Cream)  kerbs bullnose Type K3 to Standard Drawing 1100/1, laid straight or curved exceeding 12 metres radius</t>
  </si>
  <si>
    <t>11/022</t>
  </si>
  <si>
    <t>Precast concrete Conservation (Grey/Charcoal/Cream)  kerbs bullnose Type K3 to Standard Drawing 1100/1, laid to curves not exceeding 12 metres radius</t>
  </si>
  <si>
    <t>Lightweight kerbs from recycled material &lt; 20kg per unit (B)</t>
  </si>
  <si>
    <t>11/023</t>
  </si>
  <si>
    <t>Lightweight kerb made from recycled material 914mm x 255 mm x125mm Type 1 -  to Standard Drawing 1100/1 laid straight or curved exceeding 12 metres radius</t>
  </si>
  <si>
    <t>11/024</t>
  </si>
  <si>
    <t>Lightweight kerb made from recycled material 914mm x 255 mm x125mm Type 1 -  to Standard Drawing 1100/1 laid to curve not exceeding 12 m radius</t>
  </si>
  <si>
    <t>11/025</t>
  </si>
  <si>
    <t>Lightweight kerb made from recycled material 914mm x 255 mm x125mm Type 2 -  to Standard Drawing 1100/1 laid straight or curved exceeding 12 metres radius</t>
  </si>
  <si>
    <t>11/026</t>
  </si>
  <si>
    <t>Lightweight kerb made from recycled material 914mm x 255 mm x125mm Type 3 -  to Standard Drawing 1100/1 laid straight or curved exceeding 12 metres radius</t>
  </si>
  <si>
    <t>Natural Stone kerbs</t>
  </si>
  <si>
    <t xml:space="preserve">Natural Stone (Whin) ( C) </t>
  </si>
  <si>
    <t>11/027</t>
  </si>
  <si>
    <t>Whin Stone kerb made approximate size 914mm x 250 mm x150mm Type 1 -  to Standard Drawing 1100/1 laid straight or curved exceeding 12 metres radius</t>
  </si>
  <si>
    <t>11/028</t>
  </si>
  <si>
    <t>Whin Stone kerb made approximate size 914mm x 255 mm x125mm Type 1 -  to Standard Drawing 1100/1 laid to curve not exceeding 12 m radius</t>
  </si>
  <si>
    <t>11/029</t>
  </si>
  <si>
    <t>Whin Stone kerb made approximate size 914mm x 255 mm x125mm Type 2 -  to Standard Drawing 1100/1 laid straight or curved exceeding 12 metres radius</t>
  </si>
  <si>
    <t>11/030</t>
  </si>
  <si>
    <t>Whin Stone kerb made approximate size 914mm x 255 mm x125mm Type 3 -  to Standard Drawing 1100/1 laid straight or curved exceeding 12 metres radius</t>
  </si>
  <si>
    <t>Natural Stone (Granite) (T)</t>
  </si>
  <si>
    <t>11/031</t>
  </si>
  <si>
    <t>Natural Stone kerb made from Granite approximate size 914mm x 255 mm x125mm Type 1 -  to Standard Drawing 1100/1 laid straight or curved exceeding 12 metres radius</t>
  </si>
  <si>
    <t>11/032</t>
  </si>
  <si>
    <t>Natural Stone kerb made from Granite approximate size914mm x 255 mm x125mm Type 1 -  to Standard Drawing 1100/1 laid to curve not exceeding 12 m radius</t>
  </si>
  <si>
    <t>11/033</t>
  </si>
  <si>
    <t>Natural Stone kerb made from Granite approximate size 914mm x 255 mm x125mm Type 2 -  to Standard Drawing 1100/1 laid straight or curved exceeding 12 metres radius</t>
  </si>
  <si>
    <t>11/034</t>
  </si>
  <si>
    <t>Natural Stone kerb made from Granite approximate size 914mm x 255 mm x125mm Type 3 -  to Standard Drawing 1100/1 laid straight or curved exceeding 12 metres radius</t>
  </si>
  <si>
    <t>Channels</t>
  </si>
  <si>
    <t>Precast Concrete</t>
  </si>
  <si>
    <t>11/035</t>
  </si>
  <si>
    <t>Precast concrete channel Type C1 Dished or square as directed by engineer 150mm x 255mm to Standard Drawing 1100/3, laid straight or curved exceeding 12 metres radius</t>
  </si>
  <si>
    <t>11/036</t>
  </si>
  <si>
    <t>Precast concrete channel Type C1 Dished or square as directed by engineer 150mm x 255mm to Standard Drawing 1100/3, laid to curves not exceeding 12 metres radius</t>
  </si>
  <si>
    <t>11/037</t>
  </si>
  <si>
    <t>Precast concrete channel Type F1 Dished or square as directed by engineer 150mm x 65mm to Standard Drawing 1100/3, laid straight or curved exceeding 12 metres radius</t>
  </si>
  <si>
    <t>11/038</t>
  </si>
  <si>
    <t>Precast concrete channel Type F1 Dished or square as directed by engineer 150mm x 65mm to Standard Drawing 1100/3, laid to curves not exceeding 12 metres radius</t>
  </si>
  <si>
    <t>Precast Whin stone</t>
  </si>
  <si>
    <t>11/039</t>
  </si>
  <si>
    <t>Whinstone channel Type C1 Dished or square as directed by engineer 150mm x 255mm to Standard Drawing 1100/3, laid straight or curved exceeding 12 metres radius</t>
  </si>
  <si>
    <t>11/040</t>
  </si>
  <si>
    <t>Whinstone channel Type C1 Dished or square as directed by engineer 150mm x 255mm to Standard Drawing 1100/3, laid to curves not exceeding 12 metres radius</t>
  </si>
  <si>
    <t>11/043</t>
  </si>
  <si>
    <t>Precast concrete flat top edging to Standard Drawing 1100/5, laid straight or curved exceeding 12 metres radius</t>
  </si>
  <si>
    <t>11/044</t>
  </si>
  <si>
    <t>Precast concrete flat top edging to Standard Drawing 1100/5, laid to curves not exceeding 12 metres  radius</t>
  </si>
  <si>
    <t>11/045</t>
  </si>
  <si>
    <t>Precast concrete round top edging to Standard Drawing 1100/6, laid straight or curved exceeding 12 metres radius</t>
  </si>
  <si>
    <t>11/046</t>
  </si>
  <si>
    <t>Precast concrete round top edging to Standard Drawing 1100/6, laid to curves not exceeding 12 metres  radius</t>
  </si>
  <si>
    <t>Timber</t>
  </si>
  <si>
    <t>11/047</t>
  </si>
  <si>
    <t>Timber edging 50mm x 125mm to Standard Drawing 11295 laid to curves not exceeding 12 metres radius</t>
  </si>
  <si>
    <t>11/048</t>
  </si>
  <si>
    <t>Timber edging 50mm x 125mm to Standard Drawing 11295 laid straight or curved exceeding 12 metres radius</t>
  </si>
  <si>
    <t>Concrete Edge Log</t>
  </si>
  <si>
    <t>11/049</t>
  </si>
  <si>
    <t>Precast concrete edge log to Standard Drawing 11131, laid straight or curved exceeding 12 metres radius</t>
  </si>
  <si>
    <t>11/050</t>
  </si>
  <si>
    <t>Precast concrete edge log to Standard Drawing 11131, laid to curves not exceeding 12 metres  radius</t>
  </si>
  <si>
    <t>Combined Drainage and Kerb Blocks.</t>
  </si>
  <si>
    <t>Drainage Kerbs</t>
  </si>
  <si>
    <t>11/051</t>
  </si>
  <si>
    <t>Recycled material Half Batter combined drainage and kerb block (K1 - Complete Unit with ) Approximate sizes 500mm x 215mm x 305mm to Standard Drawing 1100/07, laid straight or curved exceeding 12 metres radius</t>
  </si>
  <si>
    <t>11/052</t>
  </si>
  <si>
    <t>Recycled material Half Batter combined drainage and kerb block (K1 - Complete Unit) Approximate sizes 500mm x 215mm x 305mm to Standard Drawing 1100/07, laid to curves not exceeding 12 metres radius</t>
  </si>
  <si>
    <t>11/053</t>
  </si>
  <si>
    <t>Recycled material Splay combined drainage and kerb block (K1 - Complete Unit) Approximate sizes 500mm x 215mm x 305mm to Standard Drawing 1100/07, laid straight or curved exceeding 12 metres radius</t>
  </si>
  <si>
    <t>11/054</t>
  </si>
  <si>
    <t>Recycled material Splay combined drainage and kerb block (K1 - Complete Unit) Approximate sizes 500mm x 215mm x 305mm to Standard Drawing 1100/07, laid to curves not exceeding 12 metres radius</t>
  </si>
  <si>
    <t>11/055</t>
  </si>
  <si>
    <t>Recycled material Transition combined drainage and kerb block (K2 Left hand- Complete Unit) Approximate sizes 500mm x 215mm x 305mm to Standard Drawing 1100/07, laid straight or curved exceeding 12 metres radius</t>
  </si>
  <si>
    <t>11/056</t>
  </si>
  <si>
    <t>Recycled material Transition combined drainage and kerb block (K2 Right hand- Complete Unit) Approximate sizes 500mm x 215mm x 305mm to Standard Drawing 1100/07, laid straight or curved exceeding 12 metres radius</t>
  </si>
  <si>
    <t>11/057</t>
  </si>
  <si>
    <t>Recycled material bullnose combined drainage and kerb block (K3 Plain Complete Unit) Approximate sizes 500mm x 215mm x 205mm to Standard Drawing 1100/07, laid straight or curved exceeding 12 metres radius</t>
  </si>
  <si>
    <t>11/058</t>
  </si>
  <si>
    <t>Recycled material bullnose combined drainage and kerb block (K3 inlet slots Complete Unit) Approximate sizes 500mm x 215mm x 205mm to Standard Drawing 1100/07, laid straight or curved exceeding 12 metres radius</t>
  </si>
  <si>
    <t>11/059</t>
  </si>
  <si>
    <t>Recycled material K1 Half Batter Rodding /Outlet Unit combined drainage and kerb block (K1) Approximate sizes 250mm x 215mm x 360mm to Standard Drawing 1100/07, laid straight or curved exceeding 12 metres radius</t>
  </si>
  <si>
    <t>11/060</t>
  </si>
  <si>
    <t>Recycled material K1 Splay Rodding /Outlet Unit combined drainage and kerb block (K1) Approximate sizes 250mm x 215mm x 360mm to Standard Drawing 1100/07, laid straight or curved exceeding 12 metres radius</t>
  </si>
  <si>
    <t>11/061</t>
  </si>
  <si>
    <t>Cast Iron K1 Half Batter Rodding /Outlet Unit combined drainage and kerb block (K1) Approximate sizes 250mm x 215mm x 360mm to Standard Drawing 1100/07, laid straight or curved exceeding 12 metres radius</t>
  </si>
  <si>
    <t>11/062</t>
  </si>
  <si>
    <t>Cast Iron K1 Splay Rodding /Outlet Unit combined drainage and kerb block (K1) Approximate sizes 250mm x 215mm x 360mm to Standard Drawing 1100/07, laid straight or curved exceeding 12 metres radius</t>
  </si>
  <si>
    <t>11/063</t>
  </si>
  <si>
    <t>Cast Iron Half Batter inspection/gully outfall Unit combined drainage and kerb block (K1) Approximate sizes 500mm x 215mm x 360mm to Standard Drawing 1100/07, laid straight or curved exceeding 12 metres radius</t>
  </si>
  <si>
    <t>11/064</t>
  </si>
  <si>
    <t>Cast Iron Splay inspection/gully outfall Unit combined drainage and kerb block (K1) Approximate sizes 500mm x 215mm x 360mm to Standard Drawing 1100/07, laid straight or curved exceeding 12 metres radius</t>
  </si>
  <si>
    <t>Linear Drainage</t>
  </si>
  <si>
    <t>11/065</t>
  </si>
  <si>
    <t>Recycled Material Complete Unit Linear drainage System Approximate Size 150mm x 305mm to Standard Drawing 1100/08 laid straight or curved exceeding 12 metres radius</t>
  </si>
  <si>
    <t>11/066</t>
  </si>
  <si>
    <t>Recycled Material Complete Unit Linear drainage System Approximate Size 150mm x 305mm to Standard Drawing 1100/08 laid to curves not exceeding exceeding 12 metres radius</t>
  </si>
  <si>
    <t>11/067</t>
  </si>
  <si>
    <t>Recycled Material Complete Unit Linear drainage System Approximate Size 150mm x 385mm to Standard Drawing 1100/08 laid straight or curved exceeding 12 metres radius</t>
  </si>
  <si>
    <t>11/068</t>
  </si>
  <si>
    <t>Recycled Material Complete Unit Linear drainage System Approximate Size 150mm x 385mm to Standard Drawing 1100/08 laid to curves not exceeding exceeding 12 metres radius</t>
  </si>
  <si>
    <t>11/069</t>
  </si>
  <si>
    <t>Recycled Material Complete Unit Linear drainage System Approximate Size 150mm x 405mm to Standard Drawing 1100/08 laid straight or curved exceeding 12 metres radius</t>
  </si>
  <si>
    <t>11/070</t>
  </si>
  <si>
    <t>Recycled Material Complete Unit Linear drainage System Approximate Size 150mm x 405mm to Standard Drawing 1100/08 laid to curves not exceeding exceeding 12 metres radius</t>
  </si>
  <si>
    <t>11/071</t>
  </si>
  <si>
    <t>Recycled Material Complete Unit Linear drainage System with internal fall Approximate Size 150mm x 305mm to Standard Drawing 1100/08 laid straight or curved exceeding 12 metres radius</t>
  </si>
  <si>
    <t>11/072</t>
  </si>
  <si>
    <t>Recycled Material Complete Unit Linear drainage System with internal fall Approximate Size 150mm x 305mm to Standard Drawing 1100/08laid to curves not exceeding exceeding 12 metres radius</t>
  </si>
  <si>
    <t>11/073</t>
  </si>
  <si>
    <t>Recycled Material Complete Unit Linear drainage System with internal fall Approximate Size 150mm x 385mm to Standard Drawing 1100/08 laid straight or curved exceeding 12 metres radius</t>
  </si>
  <si>
    <t>11/074</t>
  </si>
  <si>
    <t>Recycled Material Complete Unit Linear drainage System with internal fall Approximate Size 150mm x 385mm to Standard Drawing 1100/08 laid to curves not exceeding exceeding 12 metres radius</t>
  </si>
  <si>
    <t>11/075</t>
  </si>
  <si>
    <t>Recycled Material Complete Unit Linear drainage System with internal fall Approximate Size 150mm x 405mm to Standard Drawing 1100/08 laid straight or curved exceeding 12 metres radius</t>
  </si>
  <si>
    <t>11/076</t>
  </si>
  <si>
    <t>Recycled Material Complete Unit Linear drainage System with internal fall Approximate Size 150mm x 405mm to Standard Drawing 1100/08 laid to curves not exceeding exceeding 12 metres radius</t>
  </si>
  <si>
    <t>11/077</t>
  </si>
  <si>
    <t>Recycled Material Complete Unit Linear drainage System  150mm x 305mm  inspection sump unit  to Standard Drawing 1100/08 laid straight or curved exceeding 12 metres radius</t>
  </si>
  <si>
    <t>11/078</t>
  </si>
  <si>
    <t>Recycled Material Complete Unit Linear drainage System  150mm x 305mm  inspection sump unit to Standard Drawing 1100/08 laid to curves not exceeding exceeding 12 metres radius</t>
  </si>
  <si>
    <t>11/079</t>
  </si>
  <si>
    <t>Recycled Material Complete Unit Linear drainage System  150mm x 385mm  inspection sump unit to Standard Drawing 1100/08 laid straight or curved exceeding 12 metres radius</t>
  </si>
  <si>
    <t>11/080</t>
  </si>
  <si>
    <t>Recycled Material Complete Unit Linear drainage System  150mm x 385mm  inspection sump unit to Standard Drawing 1100/08 laid to curves not exceeding exceeding 12 metres radius</t>
  </si>
  <si>
    <t>11/081</t>
  </si>
  <si>
    <t>Recycled Material Complete Unit Linear drainage System  150mm x 405mm  inspection sump unit to Standard Drawing 1100/08 laid straight or curved exceeding 12 metres radius</t>
  </si>
  <si>
    <t>11/082</t>
  </si>
  <si>
    <t>Recycled Material Complete Unit Linear drainage System  150mm x 405mm  inspection sump unit with ductile iron cover to Standard Drawing 1100/08 laid to curves not exceeding exceeding 12 metres radius</t>
  </si>
  <si>
    <t>11/083</t>
  </si>
  <si>
    <t>Linear drainage System  150mm x 305mm  Rodding Unit  to Standard Drawing 1100/08 laid straight or curved exceeding 12 metres radius</t>
  </si>
  <si>
    <t>11/084</t>
  </si>
  <si>
    <t>Linear drainage System  150mm x 385mm  Rodding Unit  to Standard Drawing 1100/08 laid straight or curved exceeding 12 metres radius</t>
  </si>
  <si>
    <t>11/085</t>
  </si>
  <si>
    <t>Linear drainage System  150mm x 405mm  Rodding Unit  to Standard Drawing 1100/08 laid straight or curved exceeding 12 metres radius</t>
  </si>
  <si>
    <t xml:space="preserve">Additional Concrete for Kerbs, Channels, Edgings and Combined  Drainage and Kerb Block </t>
  </si>
  <si>
    <t>&lt; 2</t>
  </si>
  <si>
    <t>11/086</t>
  </si>
  <si>
    <t>Additional insitu concrete mix ST4 for kerb</t>
  </si>
  <si>
    <t>11/087</t>
  </si>
  <si>
    <t>Additional insitu concrete mix ST4 for channels</t>
  </si>
  <si>
    <t>11/088</t>
  </si>
  <si>
    <t>Additional insitu concrete mix ST4 for edgings</t>
  </si>
  <si>
    <r>
      <t>Remove From Store and Relay Kerbs,  Channels, Edgings, Combined Drainage and Kerb Blocks</t>
    </r>
    <r>
      <rPr>
        <sz val="10"/>
        <rFont val="Arial"/>
        <family val="2"/>
      </rPr>
      <t xml:space="preserve"> </t>
    </r>
  </si>
  <si>
    <t>Natural Stone (Whin)</t>
  </si>
  <si>
    <t>11/089</t>
  </si>
  <si>
    <t>Remove from store and relay Whin Stone kerb made approximate size 914mm x 250 mm x150mm Type 1 -  to Standard Drawing 1100/1 laid straight or curved exceeding 12 metres radius</t>
  </si>
  <si>
    <t>11/090</t>
  </si>
  <si>
    <t>Remove from store and relay Whin Stone kerb made approximate size 914mm x 255 mm x125mm Type 1 -  to Standard Drawing 1100/1 laid to curve not exceeding 12 m radius</t>
  </si>
  <si>
    <t>6.3.95</t>
  </si>
  <si>
    <t>6.3.96</t>
  </si>
  <si>
    <t>11/091</t>
  </si>
  <si>
    <t>Remove from store and relay Whin Stone kerb made approximate size 914mm x 255 mm x125mm Type 2 -  to Standard Drawing 1100/1 laid straight or curved exceeding 12 metres radius</t>
  </si>
  <si>
    <t>11/092</t>
  </si>
  <si>
    <t>Remove from store and relay Whin Stone kerb made approximate size 914mm x 255 mm x125mm Type 3 -  to Standard Drawing 1100/1 laid straight or curved exceeding 12 metres radius</t>
  </si>
  <si>
    <t>Natural Stone (Granite)</t>
  </si>
  <si>
    <t>11/093</t>
  </si>
  <si>
    <t>Remove from store and relay Natural Stone kerb made from Grantie approximate size 914mm x 255 mm x125mm Type 1 -  to Standard Drawing 1100/1 laid straight or curved exceeding 12 metres radius</t>
  </si>
  <si>
    <t>11/094</t>
  </si>
  <si>
    <t>Remove from store and relay Natural Stone kerb made from Grantie approximate size914mm x 255 mm x125mm Type 1 -  to Standard Drawing 1100/1 laid to curve not exceeding 12 m radius</t>
  </si>
  <si>
    <t>11/095</t>
  </si>
  <si>
    <t>Remove from store and relay Natural Stone kerb made from Grantie approximate size 914mm x 255 mm x125mm Type 2 -  to Standard Drawing 1100/1 laid straight or curved exceeding 12 metres radius</t>
  </si>
  <si>
    <t>11/096</t>
  </si>
  <si>
    <t>Remove from store and relay Natural Stone kerb made from Grantie approximate size 914mm x 255 mm x125mm Type 3 -  to Standard Drawing 1100/1 laid straight or curved exceeding 12 metres radius</t>
  </si>
  <si>
    <t>Combined Drainage and Kerb Blocks</t>
  </si>
  <si>
    <t>11/097</t>
  </si>
  <si>
    <t>Remove from store and relay combined drainage and kerb block (K1 - Complete Unit with ) Approximate sizes 500mm x 215mm x 305mm to Standard Drawing 1100/07 laid straight or curved exceeding 12 metres radius</t>
  </si>
  <si>
    <t>11/098</t>
  </si>
  <si>
    <t>Remove from store and relay combined drainage and kerb block (K1 - Complete Unit) Approximate sizes 500mm x 215mm x 305mm to Standard Drawing 1100/07, laid to curves not exceeding 12 metres radius</t>
  </si>
  <si>
    <t>11/099</t>
  </si>
  <si>
    <t>Remove from store and relay Splay combined drainage and kerb block (K1 - Complete Unit) Approximate sizes 500mm x 215mm x 305mm to Standard Drawing 1100/07, laid straight or curved exceeding 12 metres radius</t>
  </si>
  <si>
    <t>11/100</t>
  </si>
  <si>
    <t>Remove from store and relay Splay combined drainage and kerb block (K1 - Complete Unit) Approximate sizes 500mm x 215mm x 305mm to Standard Drawing 1100/07, laid to curves not exceeding 12 metres radius</t>
  </si>
  <si>
    <t>11/101</t>
  </si>
  <si>
    <t>Remove from store and relay Transition combined drainage and kerb block (K2 Left hand- Complete Unit) Approximate sizes 500mm x 215mm x 305mm to Standard Drawing 1100/07, laid straight or curved exceeding 12 metres radius</t>
  </si>
  <si>
    <t>11/102</t>
  </si>
  <si>
    <t>Remove from store and relay Transition combined drainage and kerb block (K2 Right hand- Complete Unit) Approximate sizes 500mm x 215mm x 305mm to Standard Drawing 1100/07, laid straight or curved exceeding 12 metres radius</t>
  </si>
  <si>
    <t>11/103</t>
  </si>
  <si>
    <t>Remove from store and relay bullnose combined drainage and kerb block (K3 Plain Complete Unit) Approximate sizes 500mm x 215mm x 205mm to Standard Drawing 1100/07, laid straight or curved exceeding 12 metres radius</t>
  </si>
  <si>
    <t>11/104</t>
  </si>
  <si>
    <t>Remove from store and relay bullnose combined drainage and kerb block (K3 inlet slots Complete Unit) Approximate sizes 500mm x 215mm x 205mm to Standard Drawing 1100/07, laid straight or curved exceeding 12 metres radius</t>
  </si>
  <si>
    <t>11/105</t>
  </si>
  <si>
    <t>Remove from store and relay half batter Rodding /Outlet Unit combined drainage and kerb block (K1) Approximate sizes 250mm x 215mm x 360mm to Standard Drawing 1100/07, laid straight or curved exceeding 12 metres radius</t>
  </si>
  <si>
    <t>11/106</t>
  </si>
  <si>
    <t>Remove from store and relay Splay Rodding /Outlet Unit combined drainage and kerb block (K1) Approximate sizes 250mm x 215mm x 360mm to Standard Drawing 1100/07, laid straight or curved exceeding 12 metres radius</t>
  </si>
  <si>
    <t>11/107</t>
  </si>
  <si>
    <t>Remove from store and relay Cast Iron K1 Half Batter Rodding /Outlet Unit combined drainage and kerb block (K1) Approximate sizes 250mm x 215mm x 360mm to Standard Drawing 1100/07, laid straight or curved exceeding 12 metres radius</t>
  </si>
  <si>
    <t>11/108</t>
  </si>
  <si>
    <t>Remove from store and relay Cast Iron K1 Splay Rodding /Outlet Unit combined drainage and kerb block (K1) Approximate sizes 250mm x 215mm x 360mm to Standard Drawing 1100/07, laid straight or curved exceeding 12 metres radius</t>
  </si>
  <si>
    <t>11/109</t>
  </si>
  <si>
    <t>Remove from store and relay Cast Iron Half Batter inspection/gully outfall Unit combined drainage and kerb block (K1) Approximate sizes 500mm x 215mm x 360mm to Standard Drawing 1100/07, laid straight or curved exceeding 12 metres radius</t>
  </si>
  <si>
    <t>11/110</t>
  </si>
  <si>
    <t>Remove from store and relay Cast Iron Splay inspection/gully outfall Unit combined drainage and kerb block (K1) Approximate sizes 500mm x 215mm x 360mm to Standard Drawing 1100/07, laid straight or curved exceeding 12 metres radius</t>
  </si>
  <si>
    <t>11/111</t>
  </si>
  <si>
    <t>Remove from store and relay Recycled Material Complete Unit Linear drainage System Approximate Size 150mm x 305mm to Standard Drawing 1100/08 laid straight or curved exceeding 12 metres radius</t>
  </si>
  <si>
    <t>11/112</t>
  </si>
  <si>
    <t>Remove from store and relay Recycled Material Complete Unit Linear drainage System Approximate Size 150mm x 305mm to Standard Drawing 1100/08 laid to curves not exceeding exceeding 12 metres radius</t>
  </si>
  <si>
    <t>11/113</t>
  </si>
  <si>
    <t>Remove from store and relay Recycled Material Complete Unit Linear drainage System Approximate Size 150mm x 385mm to Standard Drawing 1100/08 laid straight or curved exceeding 12 metres radius</t>
  </si>
  <si>
    <t>11/114</t>
  </si>
  <si>
    <t>Remove from store and relay Recycled Material Complete Unit Linear drainage System Approximate Size 150mm x 385mm to Standard Drawing 1100/08 laid to curves not exceeding exceeding 12 metres radius</t>
  </si>
  <si>
    <t>11/115</t>
  </si>
  <si>
    <t>Remove from store and relay Recycled Material Complete Unit Linear drainage System Approximate Size 150mm x 405mm to Standard Drawing 1100/08 laid straight or curved exceeding 12 metres radius</t>
  </si>
  <si>
    <t>11/116</t>
  </si>
  <si>
    <t>11/117</t>
  </si>
  <si>
    <t>Remove from store and relay Recycled Material Complete Unit Linear drainage System with internal fall Approximate Size 150mm x 305mm to Standard Drawing 1100/08 laid straight or curved exceeding 12 metres radius</t>
  </si>
  <si>
    <t>11/118</t>
  </si>
  <si>
    <t>Remove from store and relay Recycled Material Complete Unit Linear drainage System with internal fall Approximate Size 150mm x 305mm to Standard Drawing 1100/08 laid to curves not exceeding exceeding 12 metres radius</t>
  </si>
  <si>
    <t>11/119</t>
  </si>
  <si>
    <t>Remove from store and relay Recycled Material Complete Unit Linear drainage System with internal fall Approximate Size 150mm x 385mm to Standard Drawing 1100/08 laid straight or curved exceeding 12 metres radius</t>
  </si>
  <si>
    <t>11/120</t>
  </si>
  <si>
    <t>Remove from store and relay Recycled Material Complete Unit Linear drainage System with internal fall Approximate Size 150mm x 385mm to Standard Drawing 1100/08 laid to curves not exceeding exceeding 12 metres radius</t>
  </si>
  <si>
    <t>11/121</t>
  </si>
  <si>
    <t>Remove from store and relay Recycled Material Complete Unit Linear drainage System with internal fall Approximate Size 150mm x 405mm to Standard Drawing 1100/08 laid straight or curved exceeding 12 metres radius</t>
  </si>
  <si>
    <t>11/122</t>
  </si>
  <si>
    <t>Remove from store and relay Recycled Material Complete Unit Linear drainage System with internal fall Approximate Size 150mm x 405mm to Standard Drawing 1100/08 laid to curves not exceeding exceeding 12 metres radius</t>
  </si>
  <si>
    <t>11/123</t>
  </si>
  <si>
    <t>Remove from store and relay Recycled Material Complete Unit Linear drainage System  150mm x 305mm  inspection sump unit  to Standard Drawing 1100/08 laid straight or curved exceeding 12 metres radius</t>
  </si>
  <si>
    <t>11/124</t>
  </si>
  <si>
    <t>Remove from store and relay Recycled Material Complete Unit Linear drainage System  150mm x 305mm  inspection sump unit to Standard Drawing 1100/08 laid to curves not exceeding exceeding 12 metres radius</t>
  </si>
  <si>
    <t>11/125</t>
  </si>
  <si>
    <t>Remove from store and relay Recycled Material Complete Unit Linear drainage System  150mm x 385mm  inspection sump unit to Standard Drawing 1100/08 laid straight or curved exceeding 12 metres radius</t>
  </si>
  <si>
    <t>11/126</t>
  </si>
  <si>
    <t>Remove from store and relay Recycled Material Complete Unit Linear drainage System  150mm x 385mm  inspection sump unit to Standard Drawing 1100/08 laid to curves not exceeding exceeding 12 metres radius</t>
  </si>
  <si>
    <t>11/127</t>
  </si>
  <si>
    <t>Remove from store and relay Recycled Material Complete Unit Linear drainage System  150mm x 405mm  inspection sump unit to Standard Drawing 1100/08 laid straight or curved exceeding 12 metres radius</t>
  </si>
  <si>
    <t>11/128</t>
  </si>
  <si>
    <t>Remove from store and relay Recycled Material Complete Unit Linear drainage System  150mm x 405mm  inspection sump unit with ductile iron cover to Standard Drawing 1100/08 laid to curves not exceeding exceeding 12 metres radius</t>
  </si>
  <si>
    <t>11/129</t>
  </si>
  <si>
    <t>Remove from store and relay Linear drainage System  150mm x 305mm  Rodding Unit  to Standard Drawing 1100/08 laid straight or curved exceeding 12 metres radius</t>
  </si>
  <si>
    <t>11/130</t>
  </si>
  <si>
    <t>Remove from store and relay Linear drainage System  150mm x 385mm  Rodding Unit  to Standard Drawing 1100/08 laid straight or curved exceeding 12 metres radius</t>
  </si>
  <si>
    <t>11/131</t>
  </si>
  <si>
    <t>Remove from store and relay Linear drainage System  150mm x 405mm  Rodding Unit  to Standard Drawing 1100/08 laid straight or curved exceeding 12 metres radius</t>
  </si>
  <si>
    <t>11/132</t>
  </si>
  <si>
    <t>Remove from store and relay Precast concrete channel Type C1 Dished or square as directed by engineer 150mm x 255mm to Standard Drawing 1100/3, laid straight or curved exceeding 12 metres radius</t>
  </si>
  <si>
    <t>11/133</t>
  </si>
  <si>
    <t>Remove from store and relay Precast concrete channel Type C1 Dished or square as directed by engineer 150mm x 255mm to Standard Drawing 1100/3, laid to curves not exceeding 12 metres radius</t>
  </si>
  <si>
    <t>Whinstone</t>
  </si>
  <si>
    <t>Remove from store and relay Whinstone channel Dished or square as directed by engineer 150mm x 255mm to Standard Drawing 1100/3, laid straight or curved exceeding 12 metres radius</t>
  </si>
  <si>
    <t>11/134</t>
  </si>
  <si>
    <t>Remove from store and relay Whinstone channel Dished or square as directed by engineer 150mm x 255mm to Standard Drawing 1100/3, laid to curves not exceeding 12 metres radius</t>
  </si>
  <si>
    <t>Remove From Set Aside and Relay Kerbs,  Channels, Edgings, Combined Drainage and Kerb Blocks</t>
  </si>
  <si>
    <t>11/135</t>
  </si>
  <si>
    <t>Remove from set aside and relay precast concrete kerbs K1 125 x 255mm as per Drawing 1100/01 laid staright or exceeding 12m radius</t>
  </si>
  <si>
    <t>11/136</t>
  </si>
  <si>
    <t>Remove from set aside and relay precast concrete kerbs K1 125 x 255mm as per Drawing 1100/01 laid curved but not exceeding 12 metres radius</t>
  </si>
  <si>
    <t>11/137</t>
  </si>
  <si>
    <t>Remove from set aside and relay precast concrete kerbs K2 125 x 255mm as per Drawing 1100/01 laid staright or exceeding 12m radius</t>
  </si>
  <si>
    <t>11/138</t>
  </si>
  <si>
    <t>Remove from set aside and relay precast concrete kerbs K2 125 x 255mm as per Drawing 1100/01 laid curved but not exceeding 12 metres radius</t>
  </si>
  <si>
    <t>11/139</t>
  </si>
  <si>
    <t>Remove from set aside and relay precast concrete kerbs K1 125 x 200mm as per Drawing 1100/01 laid staright or exceeding 12m radius</t>
  </si>
  <si>
    <t>11/140</t>
  </si>
  <si>
    <t>Remove from set aside and relay precast concrete kerbs K1 125 x 200mm as per Drawing 1100/01 laid curved but not exceeding 12 metres radius</t>
  </si>
  <si>
    <t>11/141</t>
  </si>
  <si>
    <t>Remove from set aside and relay precast concrete kerbs K3 125 x 150mm as per Drawing 1100/01 laid staright or exceeding 12m radius</t>
  </si>
  <si>
    <t>11/142</t>
  </si>
  <si>
    <t>Remove from set aside and relay precast concrete kerbs K3 125 x 150mm as per Drawing 1100/01 laid curved but not exceeding 12 metres radius</t>
  </si>
  <si>
    <t>11/143</t>
  </si>
  <si>
    <t>Remove from set aside and relay precast concrete quadrant kerbs 225 x 305mm as per Drawing 1100/2 laid staright or exceeding 12m radius</t>
  </si>
  <si>
    <t>Natural Stone</t>
  </si>
  <si>
    <t>11/144</t>
  </si>
  <si>
    <t>Remove from set aside and relay natural stone kerbs as per Drawing 1100/01 laid staright or exceeding 12m radius</t>
  </si>
  <si>
    <t>11/145</t>
  </si>
  <si>
    <t>Remove from set aside and relay natural stone kerbs as per Drawing 1100/01 laid curved but not exceeding 12 metres radius</t>
  </si>
  <si>
    <t>11/146</t>
  </si>
  <si>
    <t>11/147</t>
  </si>
  <si>
    <t>11/148</t>
  </si>
  <si>
    <t>11/149</t>
  </si>
  <si>
    <t>Remove from set aside and relay natural stone kerbs  as per Drawing 1100/01 laid curved but not exceeding 12 metres radius</t>
  </si>
  <si>
    <t>11/150</t>
  </si>
  <si>
    <t>Remove from set aside and relay precast concrete edging laid straight or exceeding 12m radius as per dwg 1100/05</t>
  </si>
  <si>
    <t>11/151</t>
  </si>
  <si>
    <t>Remove from set aside and relay precast concrete edging laid curved but not exceeding 12 m radius as per dwg 1100/05</t>
  </si>
  <si>
    <t>11/152</t>
  </si>
  <si>
    <t>Remove from set aside and relay timber edging laid straight or exceeding 12m radius as per dwg 11295</t>
  </si>
  <si>
    <t>11/153</t>
  </si>
  <si>
    <t>Remove from set aside and relay timber edging laid curved but not exceeding 12 m radius as per dwg 11295</t>
  </si>
  <si>
    <t>11/154</t>
  </si>
  <si>
    <t>Remove from set aside and relay precast concrete channel Type C1 Dished or square as directed by engineer 150mm x 255mm to Standard Drawing 1100/3, laid straight or curved exceeding 12 metres radius</t>
  </si>
  <si>
    <t>11/155</t>
  </si>
  <si>
    <t>Remove from set aside and relay precast concrete channel Type C1 Dished or square as directed by engineer 150mm x 255mm to Standard Drawing 1100/3, laid to curves not exceeding 12 metres radius</t>
  </si>
  <si>
    <t>11/156</t>
  </si>
  <si>
    <t>Remove from set aside and relay precast concrete channel Type F1 Dished or square as directed by engineer 150mm x 65mm to Standard Drawing 1100/3, laid straight or curved exceeding 12 metres radius</t>
  </si>
  <si>
    <t>11/157</t>
  </si>
  <si>
    <t>Remove from set aside and relay precast concrete channel Type F1 Dished or square as directed by engineer 150mm x 65mm to Standard Drawing 1100/3, laid to curves not exceeding 12 metres radius</t>
  </si>
  <si>
    <t>Whin stone</t>
  </si>
  <si>
    <t>11/158</t>
  </si>
  <si>
    <t>Remove from set aside and relay Whinstone channel Type C1 Dished or square as directed by engineer 150mm x 255mm to Standard Drawing 1100/3, laid straight or curved exceeding 12 metres radius</t>
  </si>
  <si>
    <t>11/159</t>
  </si>
  <si>
    <t>Remove from set aside and relay Whinstone channel Type C1 Dished or square as directed by engineer 150mm x 255mm to Standard Drawing 1100/3, laid to curves not exceeding 12 metres radius</t>
  </si>
  <si>
    <t>11/160</t>
  </si>
  <si>
    <t>Remove from set aside and relay drainage and kerb block Approximate sizes 500mm x 215mm x 305mm to Standard Drawing 1100/07, laid straight or curved exceeding 12 metres radius</t>
  </si>
  <si>
    <t>11/161</t>
  </si>
  <si>
    <t>Remove from set aside and relay drainage and kerb block  Approximate sizes 500mm x 215mm x 305mm to Standard Drawing 1100/07, laid to curves not exceeding 12 metres radius</t>
  </si>
  <si>
    <t>11/162</t>
  </si>
  <si>
    <t>Remove from set aside and relay Linear drainage System Approximate Size 150mm x 305mm to Standard Drawing 1100/08 laid straight or curved exceeding 12 metres radius</t>
  </si>
  <si>
    <t>11/163</t>
  </si>
  <si>
    <t>Remove from set aside and relay Linear drainage System Approximate Size 150mm x 305mm to Standard Drawing 1100/08 laid to curves not exceeding exceeding 12 metres radius</t>
  </si>
  <si>
    <t>Footways and Paved Areas</t>
  </si>
  <si>
    <t>50 - 250</t>
  </si>
  <si>
    <t>&gt; 250</t>
  </si>
  <si>
    <t>11/170</t>
  </si>
  <si>
    <t>Granular Type 1 unbound mixture sub-base 100mm thick in footway or paved area</t>
  </si>
  <si>
    <t>11/171</t>
  </si>
  <si>
    <t>Recycled Granular Type 1 unbound mixture sub-base 100mm thick in footway or paved area</t>
  </si>
  <si>
    <t>11/172</t>
  </si>
  <si>
    <t>Granular Type 1 unbound mixture sub-base 150mm thick in footway or paved area</t>
  </si>
  <si>
    <t>11/173</t>
  </si>
  <si>
    <t>Recycled Granular Type 1 unbound mixture sub-base 150mm thick in footway or paved area</t>
  </si>
  <si>
    <t>11/174</t>
  </si>
  <si>
    <t>Granular Type 1 unbound mixture sub-base 225mm thick in footway or paved area</t>
  </si>
  <si>
    <t>11/175</t>
  </si>
  <si>
    <t>Recycled Granular Type 1 unbound mixture sub-base 225mm thick in footway or paved area</t>
  </si>
  <si>
    <t>11/176</t>
  </si>
  <si>
    <t>Granular Type 1 unbound mixture sub-base 320mm thick in footway or paved area</t>
  </si>
  <si>
    <t>11/177</t>
  </si>
  <si>
    <t>Recycled Granular Type 1 unbound mixture sub-base 320mm thick in footway or paved area</t>
  </si>
  <si>
    <t>11/178</t>
  </si>
  <si>
    <t>In situ concrete Class ST4 sub-base 100mm thick in footway or paved area</t>
  </si>
  <si>
    <t>11/179</t>
  </si>
  <si>
    <t>In situ concrete Class ST4 sub-base 150mm thick in footway or paved area</t>
  </si>
  <si>
    <t>Regulating</t>
  </si>
  <si>
    <t>SERIES 1100:BERR 85/1</t>
  </si>
  <si>
    <t>11/180</t>
  </si>
  <si>
    <r>
      <t>Granular Type 1 unbound mixture sub-base regulating course (conversion factor 0.50m</t>
    </r>
    <r>
      <rPr>
        <vertAlign val="superscript"/>
        <sz val="10"/>
        <rFont val="Arial"/>
        <family val="2"/>
      </rPr>
      <t>3</t>
    </r>
    <r>
      <rPr>
        <sz val="10"/>
        <rFont val="Arial"/>
        <family val="2"/>
      </rPr>
      <t>/tonne)</t>
    </r>
  </si>
  <si>
    <t>11/181</t>
  </si>
  <si>
    <r>
      <t>Recycled Granular Type 1 unbound mixture sub-base regulating course (conversion factor 0.50m</t>
    </r>
    <r>
      <rPr>
        <vertAlign val="superscript"/>
        <sz val="10"/>
        <rFont val="Arial"/>
        <family val="2"/>
      </rPr>
      <t>3</t>
    </r>
    <r>
      <rPr>
        <sz val="10"/>
        <rFont val="Arial"/>
        <family val="2"/>
      </rPr>
      <t>/tonne)</t>
    </r>
  </si>
  <si>
    <t>11/182</t>
  </si>
  <si>
    <r>
      <t>Dense asphalt concrete (AC 20 dense bin reg 40/60) with 20mm aggregate binder regulating course (conv factor 0.43 m</t>
    </r>
    <r>
      <rPr>
        <vertAlign val="superscript"/>
        <sz val="10"/>
        <rFont val="Arial"/>
        <family val="2"/>
      </rPr>
      <t>3</t>
    </r>
    <r>
      <rPr>
        <sz val="10"/>
        <rFont val="Arial"/>
        <family val="2"/>
      </rPr>
      <t>/t)</t>
    </r>
  </si>
  <si>
    <t>11/183</t>
  </si>
  <si>
    <r>
      <t>Closed graded asphalt concrete (AC 10 close surf reg 100/150) with 10mm aggregate binder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</si>
  <si>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11/184</t>
  </si>
  <si>
    <r>
      <t>Cold bound asphalt concrete asphalt concrete with 20mm aggregate binder regulating course (conv factor 0.43 m</t>
    </r>
    <r>
      <rPr>
        <vertAlign val="superscript"/>
        <sz val="10"/>
        <rFont val="Arial"/>
        <family val="2"/>
      </rPr>
      <t>3</t>
    </r>
    <r>
      <rPr>
        <sz val="10"/>
        <rFont val="Arial"/>
        <family val="2"/>
      </rPr>
      <t>/t)</t>
    </r>
  </si>
  <si>
    <t>11/185</t>
  </si>
  <si>
    <r>
      <t>Hot rolled asphalt (HRA 15/6F surf reg 40/60) surface course regulating course in footway or paved area (conv factor 0.43 m</t>
    </r>
    <r>
      <rPr>
        <vertAlign val="superscript"/>
        <sz val="10"/>
        <rFont val="Arial"/>
        <family val="2"/>
      </rPr>
      <t>3</t>
    </r>
    <r>
      <rPr>
        <sz val="10"/>
        <rFont val="Arial"/>
        <family val="2"/>
      </rPr>
      <t>/t)</t>
    </r>
  </si>
  <si>
    <t>11/186</t>
  </si>
  <si>
    <r>
      <t>Hot rolled asphalt (HRA 15/10F surf reg 40/60) surface course regulating course in footway or paved area (conv factor 0.43 m</t>
    </r>
    <r>
      <rPr>
        <vertAlign val="superscript"/>
        <sz val="10"/>
        <rFont val="Arial"/>
        <family val="2"/>
      </rPr>
      <t>3</t>
    </r>
    <r>
      <rPr>
        <sz val="10"/>
        <rFont val="Arial"/>
        <family val="2"/>
      </rPr>
      <t>/t)</t>
    </r>
  </si>
  <si>
    <t>11/187</t>
  </si>
  <si>
    <r>
      <t>Dense asphalt concrete (AC 6 dense bin reg 100/150) with 6mm aggregate surface regulating course (conv factor 0.43 m</t>
    </r>
    <r>
      <rPr>
        <vertAlign val="superscript"/>
        <sz val="10"/>
        <rFont val="Arial"/>
        <family val="2"/>
      </rPr>
      <t>3</t>
    </r>
    <r>
      <rPr>
        <sz val="10"/>
        <rFont val="Arial"/>
        <family val="2"/>
      </rPr>
      <t>/t)</t>
    </r>
  </si>
  <si>
    <t>11/188</t>
  </si>
  <si>
    <r>
      <t>Closed graded asphalt concrete (AC 10 close surf reg 100/150) with 10mm aggregate surface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</si>
  <si>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11/189</t>
  </si>
  <si>
    <t xml:space="preserve">Dense asphalt concrete (AC 20 dense bin 40/60) with 20mm aggregate binder course 50mm thick in footway or paved area                                                             </t>
  </si>
  <si>
    <t>11/190</t>
  </si>
  <si>
    <t xml:space="preserve">Dense asphalt concrete (AC 20 dense bin 40/60) with 20mm aggregate binder course 70mm thick in footway or paved area                                                             </t>
  </si>
  <si>
    <t>11/191</t>
  </si>
  <si>
    <t xml:space="preserve">Dense asphalt concrete (AC 20 dense bin 40/60) with 20mm aggregate binder course 90mm thick in footway or paved area                                                             </t>
  </si>
  <si>
    <t>11/192</t>
  </si>
  <si>
    <t xml:space="preserve">Dense asphalt concrete (AC 10 dense bin 40/60) with 10mm aggregate binder course 40mm thick in footway or paved area                                                             </t>
  </si>
  <si>
    <t>11/193</t>
  </si>
  <si>
    <t xml:space="preserve">Cold bound asphalt concrete (AC20) with 20mm aggregate binder course 50mm thick in footway or paved area                                                             </t>
  </si>
  <si>
    <t>11/194</t>
  </si>
  <si>
    <t xml:space="preserve"> High bitumen content Closed graded asphalt concrete (AC 6 close surf 100/150) with 6mm aggregate surface course 20mm thick in footway or paved area                                            </t>
  </si>
  <si>
    <t>11/195</t>
  </si>
  <si>
    <t xml:space="preserve"> High bitumen content Closed graded asphalt concrete (AC 6 close surf 100/150) with 6mm aggregate surface course 30mm thick in footway or paved area                                            </t>
  </si>
  <si>
    <t>11/196</t>
  </si>
  <si>
    <t xml:space="preserve">High bitumen content closed graded asphalt concrete (AC 10 close surf 100/150) with 10mm aggregate surface course 30mm thick in footway or paved area                                            </t>
  </si>
  <si>
    <t>11/197</t>
  </si>
  <si>
    <t>Hot rolled asphalt (HRA 15/6F surf 40/60) surface course 20mm thick with 6mm white limestone chippings in footway or paved area.</t>
  </si>
  <si>
    <t>11/198</t>
  </si>
  <si>
    <t>Hot rolled asphalt (HRA 15/6F surf 40/60) surface course 30mm thick with 6mm white limestone chippings in footway or paved area.</t>
  </si>
  <si>
    <t>11/199</t>
  </si>
  <si>
    <t>Hot rolled asphalt (HRA 15/10F surf 40/60) surface course 30mm thick with 6mm white limestone chippings in footway or paved area.</t>
  </si>
  <si>
    <t>11/200</t>
  </si>
  <si>
    <t>Footway comprising of ST4 concrete 100mm thick, granolithic concrete 25mm thick</t>
  </si>
  <si>
    <t>Slurry Sealing</t>
  </si>
  <si>
    <t>11/201</t>
  </si>
  <si>
    <r>
      <t>Slurry sealing 6mm thick to  surface sloping at 10</t>
    </r>
    <r>
      <rPr>
        <sz val="10"/>
        <rFont val="Calibri"/>
        <family val="2"/>
      </rPr>
      <t>° or less to the horizontal</t>
    </r>
  </si>
  <si>
    <t>11/202</t>
  </si>
  <si>
    <t>Slurry sealing 6mm thick pad coat as regulating</t>
  </si>
  <si>
    <t>Slabbing</t>
  </si>
  <si>
    <t>Concrete</t>
  </si>
  <si>
    <t>11/203</t>
  </si>
  <si>
    <t xml:space="preserve">300 x 300 x 63 mm thick precast concrete paving slabs to Standard Drawing 11504 in footway on mortar bedding </t>
  </si>
  <si>
    <t>11/204</t>
  </si>
  <si>
    <t>400 x 400 x 65 mm thick precast concrete paving slabs to Standard Drawing 11504 in footway on mortar bedding</t>
  </si>
  <si>
    <t>11/205</t>
  </si>
  <si>
    <t>450 x 450 x 50 mm thick precast concrete paving slabs to Standard Drawing 11504 in footway on mortar bedding</t>
  </si>
  <si>
    <t>11/206</t>
  </si>
  <si>
    <t>450 x 600 x 63 mm thick precast concrete paving slabs to Standard Drawing 11504 in footway on mortar bedding</t>
  </si>
  <si>
    <t>11/207</t>
  </si>
  <si>
    <t>600 x 600 x 63 mm thick precast concrete paving slabs to Standard Drawing 11504 in footway on mortar bedding</t>
  </si>
  <si>
    <t>11/208</t>
  </si>
  <si>
    <t>900 x 600 x 63 mm thick precast concrete paving slabs to Standard Drawing 11504 in footway on mortar bedding</t>
  </si>
  <si>
    <t>11/209</t>
  </si>
  <si>
    <t>400 x 400 x 65 mm thick textured Natural colour precast concrete paving slabs to Standard Drawing 11504 in paved area on mortar bedding</t>
  </si>
  <si>
    <t>11/210</t>
  </si>
  <si>
    <t>400 x 400 x 65 mm thick textured Buff precast concrete paving slabs to Standard Drawing 11504 in paved area on mortar bedding</t>
  </si>
  <si>
    <t>11/211</t>
  </si>
  <si>
    <t>400 x 400 x 65 mm thick textured charcoal precast concrete paving slabs to Standard Drawing 11504 in paved area on mortar bedding</t>
  </si>
  <si>
    <t>11/212</t>
  </si>
  <si>
    <t>450 x 450 x 50 mm thick textured Natural colour precast concrete paving slabs to Standard Drawing 11504 in paved area on mortar bedding</t>
  </si>
  <si>
    <t>11/213</t>
  </si>
  <si>
    <t>450 x 450 x 50 mm thick textured Buff precast concrete paving slabs to Standard Drawing 11504 in paved area on mortar bedding</t>
  </si>
  <si>
    <t>11/214</t>
  </si>
  <si>
    <t>450 x 450 x 50 mm thick textured charcoal precast concrete paving slabs to Standard Drawing 11504 in paved area on mortar bedding</t>
  </si>
  <si>
    <t>11/215</t>
  </si>
  <si>
    <t>600 x 450 x 50 mm thick textured Natural colour precast concrete paving slabs to Standard Drawing 11504 in paved area on mortar bedding</t>
  </si>
  <si>
    <t>11/216</t>
  </si>
  <si>
    <t>600 x 450 x 50 mm thick textured Buff precast concrete paving slabs to Standard Drawing 11504 in paved area on mortar bedding</t>
  </si>
  <si>
    <t>11/217</t>
  </si>
  <si>
    <t>600 x 450 x 50 mm thick textured charcoal precast concrete paving slabs to Standard Drawing 11504 in paved area on mortar bedding</t>
  </si>
  <si>
    <t>Tactile Paving</t>
  </si>
  <si>
    <t>11/218</t>
  </si>
  <si>
    <t>400 x 400 x 65 mm thick Tactile Blister Red precast concrete paving slabs to Standard Drawing 11511 in paved area on mortar bedding</t>
  </si>
  <si>
    <t>11/219</t>
  </si>
  <si>
    <t>400 x 400 x 65 mm thick Tactile Blister Buff precast concrete paving slabs to Standard Drawing 11511 in paved area on mortar bedding</t>
  </si>
  <si>
    <t>11/220</t>
  </si>
  <si>
    <t>400 x 400 x 65 mm thick Tactile Blister Charcoal precast concrete paving slabs to Standard Drawing 11511 in paved area on mortar bedding</t>
  </si>
  <si>
    <t>11/221</t>
  </si>
  <si>
    <t>450 x 450 x 65 mm thick Tactile Blister Red precast concrete paving slabs to Standard Drawing 11511 in paved area on mortar bedding</t>
  </si>
  <si>
    <t>11/222</t>
  </si>
  <si>
    <t>450 x 450 x 65 mm thick Tactile Blister Buff precast concrete paving slabs to Standard Drawing 11511 in paved area on mortar bedding</t>
  </si>
  <si>
    <t>11/223</t>
  </si>
  <si>
    <t>450 x 450 x 65 mm thick Tactile Blister Charcoal precast concrete paving slabs to Standard Drawing 11511 in paved area on mortar bedding</t>
  </si>
  <si>
    <t>11/224</t>
  </si>
  <si>
    <t>400 x 400 x 65 mm thick Hazard Warning Buff precast concrete paving slabs to Standard Drawing 11511 in paved area on mortar bedding</t>
  </si>
  <si>
    <t>11/225</t>
  </si>
  <si>
    <t>400 x 400 x 65 mm thick Hazard Warning Charcoal precast concrete paving slabs to Standard Drawing 11511 in paved area on mortar bedding</t>
  </si>
  <si>
    <t>11/226</t>
  </si>
  <si>
    <t>450 x 450 x 65 mm thick Hazard Warning Buff precast concrete paving slabs to Standard Drawing 11511 in paved area on mortar bedding</t>
  </si>
  <si>
    <t>11/227</t>
  </si>
  <si>
    <t>450 x 450 x 65 mm thick Hazard Warning Charcoal precast concrete paving slabs to Standard Drawing 11511 in paved area on mortar bedding</t>
  </si>
  <si>
    <t>11/228</t>
  </si>
  <si>
    <t>400 x 400 x 50 mm thick Cycleway Demarcation Warning Buff precast concrete paving slabs to Standard Drawing 11512 in paved area on mortar bedding</t>
  </si>
  <si>
    <t>11/229</t>
  </si>
  <si>
    <t>400 x 400 x 50 mm thick Cycleway Demarcation Warning natural precast concrete paving slabs to Standard Drawing 11512 in paved area on mortar bedding</t>
  </si>
  <si>
    <t>Natural Stone Paving</t>
  </si>
  <si>
    <t>Caithness</t>
  </si>
  <si>
    <t>11/230</t>
  </si>
  <si>
    <t>900mm wide x 70mm thick caithness natural stone paving slabs to Standard Drawing 11507 in footway on mortar bedding</t>
  </si>
  <si>
    <t>11/231</t>
  </si>
  <si>
    <t>750mm wide x 70mm thick caithness natural stone paving slabs to Standard Drawing 11507 in footway on mortar bedding</t>
  </si>
  <si>
    <t>11/232</t>
  </si>
  <si>
    <t>500mm wide x 70mm thick caithness natural stone paving slabs to Standard Drawing 11507 in footway on mortar bedding</t>
  </si>
  <si>
    <t>Scottish Whin</t>
  </si>
  <si>
    <t>11/233</t>
  </si>
  <si>
    <t>900mm wide x 70mm thick Scottish Whin natural stone paving slabs to Standard Drawing 11507 in footway on mortar bedding</t>
  </si>
  <si>
    <t>11/234</t>
  </si>
  <si>
    <t>750mm wide x 70mm thick Scottish Whin natural stone paving slabs to Standard Drawing 11507 in footway on mortar bedding</t>
  </si>
  <si>
    <t>11/235</t>
  </si>
  <si>
    <t>500mm wide x 70mm thick Scottish Whin natural stone paving slabs to Standard Drawing 11507 in footway on mortar bedding</t>
  </si>
  <si>
    <t>Granite</t>
  </si>
  <si>
    <t>11/236</t>
  </si>
  <si>
    <t>900mm wide x 70mm thick Grey Granite natural stone paving slabs to Standard Drawing 11507 in footway on mortar bedding</t>
  </si>
  <si>
    <t>11/237</t>
  </si>
  <si>
    <t>750mm wide x 70mm thick Grey Granite natural stone paving slabs to Standard Drawing 11507 in footway on mortar bedding</t>
  </si>
  <si>
    <t>11/238</t>
  </si>
  <si>
    <t>500mm wide x 70mm thick Grey Granite natural stone paving slabs to Standard Drawing 11507 in footway on mortar bedding</t>
  </si>
  <si>
    <t>Block Paving</t>
  </si>
  <si>
    <t>11/239</t>
  </si>
  <si>
    <t>Precast concrete paving blocks, 100x200x70mm thick on 50mm sand bedding to Standard Drawing 11701 in paved areas.</t>
  </si>
  <si>
    <t>11/240</t>
  </si>
  <si>
    <t>Natural stone sett paving with landscape jointing, 150mm nominal thickness on 50mm dry mix mortar bedding to Standard Drawing 11801 in paved areas.</t>
  </si>
  <si>
    <t>11/241</t>
  </si>
  <si>
    <t>Natural stone sett paving with rigid jointing, 150mm nominal thickness on 35mm aggregate bedding to Standard Drawing 11807 in paved areas.</t>
  </si>
  <si>
    <t>11/242</t>
  </si>
  <si>
    <t>Natural stone sett paving with flexible jointing, 150mm nominal thickness on 35mm aggregate bedding to Standard Drawing 11808 in paved areas.</t>
  </si>
  <si>
    <t>Remove from store and relay paving flags and blocks</t>
  </si>
  <si>
    <t>11/250</t>
  </si>
  <si>
    <t>Remove from store and relay precast concrete paving slabs 50mm on 25mm dry mix mortar bedding to Standard Drawing 11504 in footway or paved area</t>
  </si>
  <si>
    <t>11/251</t>
  </si>
  <si>
    <t>Remove from store and relay precast concrete paving slabs 65mm on 25mm dry mix mortar bedding to Standard Drawing 11504 in footway or paved area</t>
  </si>
  <si>
    <t>11/252</t>
  </si>
  <si>
    <t>Remove from store and relay pre cast concrete hazard paving 50mm thick to detail 11511 on 25mm mortar bedding</t>
  </si>
  <si>
    <t>11/253</t>
  </si>
  <si>
    <t>Remove from store and relay pre cast concrete hazard paving 65mm thick to detail 11511 on 25mm mortar bedding</t>
  </si>
  <si>
    <t>11/254</t>
  </si>
  <si>
    <t>Remove from store and relay pre cast concrete Tactile paving 50mm thick to detail 11511 on 25mm mortar bedding</t>
  </si>
  <si>
    <t>11/255</t>
  </si>
  <si>
    <t>Remove from store and relay pre cast concrete Tactile paving 65mm thick to detail 11511 on 25mm mortar bedding</t>
  </si>
  <si>
    <t>11/256</t>
  </si>
  <si>
    <t>Remove from store and relay Natural Stone paving slabs 50mm thick on 30mm dry mix mortar bedding to Standard Drawing 11507 in footway or paved area</t>
  </si>
  <si>
    <t>11/257</t>
  </si>
  <si>
    <t>Remove from store and relay Natural Stone paving slabs 60mm thick on 30mm dry mix mortar bedding to Standard Drawing 11507 in footway or paved area</t>
  </si>
  <si>
    <t>11/258</t>
  </si>
  <si>
    <t>Remove from store and relay Natural Stone paving slabs 70mm thick on 30mm dry mix mortar bedding to Standard Drawing 11507 in footway or paved area</t>
  </si>
  <si>
    <t>Paving Blocks</t>
  </si>
  <si>
    <t>11/259</t>
  </si>
  <si>
    <t>Remove from store and relay width and depth banded natural stone sett paving with landscape jointing, 150mm nominal thickness on 50mm dry mix mortar bedding to Standard Drawing 11801 in paved areas.</t>
  </si>
  <si>
    <t>11/260</t>
  </si>
  <si>
    <t>Remove from store and relay precast concrete paving blocks 80mm thick on 50mm sand bedding to Standard Drawing 11701 in footway or paved area</t>
  </si>
  <si>
    <t>11/261</t>
  </si>
  <si>
    <t>Remove from store and relay width and depth banded  natural stone sett paving with rigid jointing, 150mm nominal thickness on 35mm aggregate bedding to Standard Drawing 11807 in paved areas.</t>
  </si>
  <si>
    <t>11/262</t>
  </si>
  <si>
    <t>Remove from store and relay width and depth banded natural stone sett paving with flexible jointing, 150mm nominal thickness on 35mm aggregate bedding to Standard Drawing 11808 in paved areas.</t>
  </si>
  <si>
    <t>Remove from set aside and relay paving flags and blocks</t>
  </si>
  <si>
    <t>11/263</t>
  </si>
  <si>
    <t>Remove from set aside and relay precast concrete paving slabs 50mm on 25mm dry mix mortar bedding to Standard Drawing 11504 in footway or paved area</t>
  </si>
  <si>
    <t>11/264</t>
  </si>
  <si>
    <t>Remove from set aside and relay precast concrete paving slabs 65mm on 25mm dry mix mortar bedding to Standard Drawing 11504 in footway or paved area</t>
  </si>
  <si>
    <t>11/265</t>
  </si>
  <si>
    <t>Remove from set aside and relay pre cast concrete hazard paving 50mm thick to detail 11511 on 25mm mortar bedding</t>
  </si>
  <si>
    <t>11/266</t>
  </si>
  <si>
    <t>Remove from set aside and relay pre cast concrete hazard paving 65mm thick to detail 11511 on 25mm mortar bedding</t>
  </si>
  <si>
    <t>11/267</t>
  </si>
  <si>
    <t>Remove from set aside and relay pre cast concrete Tactile paving 50mm thick to detail 11511 on 25mm mortar bedding</t>
  </si>
  <si>
    <t>11/268</t>
  </si>
  <si>
    <t>Remove from set aside and relay pre cast concrete Tactile paving 65mm thick to detail 11511 on 25mm mortar bedding</t>
  </si>
  <si>
    <t>11/269</t>
  </si>
  <si>
    <t>Remove from set aside and relay Natural Stone paving flags 50mm thick on 30mm dry mix mortar bedding to Standard Drawing 11507 in footway or paved area</t>
  </si>
  <si>
    <t>11/270</t>
  </si>
  <si>
    <t>Remove from set aside and relay Natural Stone paving flags 60mm thick on 30mm dry mix mortar bedding to Standard Drawing 11507 in footway or paved area</t>
  </si>
  <si>
    <t>11/271</t>
  </si>
  <si>
    <t>Remove from set aside and relay Natural Stone paving flags 70mm thick on 30mm dry mix mortar bedding to Standard Drawing 11507 in footway or paved area</t>
  </si>
  <si>
    <t>11/272</t>
  </si>
  <si>
    <t>Remove from set aside and relay width and depth banded natural stone sett paving with landscape jointing, 150mm nominal thickness on 50mm dry mix mortar bedding to Standard Drawing 11801 in paved areas.</t>
  </si>
  <si>
    <t>11/273</t>
  </si>
  <si>
    <t>Remove from set aside and relay precast concrete paving blocks 80mm thick on 50mm sand bedding to Standard Drawing 11701 in footway or paved area</t>
  </si>
  <si>
    <t>11/274</t>
  </si>
  <si>
    <t>Remove from set aside and relay width and depth banded  natural stone sett paving with rigid jointing, 150mm nominal thickness on 35mm aggregate bedding to Standard Drawing 11807 in paved areas.</t>
  </si>
  <si>
    <t>11/275</t>
  </si>
  <si>
    <t>Remove from set aside and relay width and depth banded natural stone sett paving with flexible jointing, 150mm nominal thickness on 35mm aggregate bedding to Standard Drawing 11808 in paved areas.</t>
  </si>
  <si>
    <t>Remove from Store and Re-erect Street Furniture</t>
  </si>
  <si>
    <t>11/282</t>
  </si>
  <si>
    <t xml:space="preserve">Remove from store and re-erect staked verge marker post </t>
  </si>
  <si>
    <t>11/283</t>
  </si>
  <si>
    <t>Remove from store and re-erect verge marker post in concrete foundation</t>
  </si>
  <si>
    <t>11/284</t>
  </si>
  <si>
    <t>Remove from store and re-erect permanent rigid bollard rooted in concrete foundation</t>
  </si>
  <si>
    <t>11/285</t>
  </si>
  <si>
    <t>Remove from store and re-erect permanent rigid bollard in in socket foundation</t>
  </si>
  <si>
    <t>11/286</t>
  </si>
  <si>
    <t>Remove from store and re-erect permanent rigid bollard and socket foundation</t>
  </si>
  <si>
    <t>11/287</t>
  </si>
  <si>
    <t>Remove from store and re-erect permanent rigid bollard in bolt down foundation</t>
  </si>
  <si>
    <t>11/288</t>
  </si>
  <si>
    <t>Remove from store and re-erect permanent reboundable bollard rooted in concrete foundation</t>
  </si>
  <si>
    <t>11/289</t>
  </si>
  <si>
    <t>Remove from store and re-erect permanent reboundable bollard in in socket foundation</t>
  </si>
  <si>
    <t>11/290</t>
  </si>
  <si>
    <t>Remove from store and re-erect permanent reboundable bollard and socket foundation</t>
  </si>
  <si>
    <t>11/291</t>
  </si>
  <si>
    <t>Remove from store and re-erect permanent reboundable bollard in bolt down foundation</t>
  </si>
  <si>
    <t>11/292</t>
  </si>
  <si>
    <t>Remove from store and re-erect parking ticket machine</t>
  </si>
  <si>
    <t>11/293</t>
  </si>
  <si>
    <t>Remove from store and re-erect rooted in-situ bench/seat (not exceeding (2000mmx600mm)</t>
  </si>
  <si>
    <t>11/294</t>
  </si>
  <si>
    <t>Remove from store and re-erect bolt down bench/seat (not exceeding (2000mmx600mm)</t>
  </si>
  <si>
    <t>11/295</t>
  </si>
  <si>
    <t>Remove from store and re-erect Sheffield style cycle rack</t>
  </si>
  <si>
    <t>11/296</t>
  </si>
  <si>
    <t>Remove from store and re-erect Toast Rack style cycle rack</t>
  </si>
  <si>
    <t>11/297</t>
  </si>
  <si>
    <t>Remove from store and re-erect2 bay bus shelter (1bay = 1250x1250mm)</t>
  </si>
  <si>
    <t>11/298</t>
  </si>
  <si>
    <t>Remove from store and re-erect  3 bay bus shelter (1bay = 1250x1250mm)</t>
  </si>
  <si>
    <t>11/299</t>
  </si>
  <si>
    <t>Remove from store and re-erect 4 bay bus shelter (1bay = 1250x1250mm)</t>
  </si>
  <si>
    <t>11/300</t>
  </si>
  <si>
    <t>Remove from store and re-erect 5 bay bus shelter (1bay = 1250x1250mm)</t>
  </si>
  <si>
    <t>11/301</t>
  </si>
  <si>
    <t>Remove from store and re-erect for re-use grit bins</t>
  </si>
  <si>
    <t>11/302</t>
  </si>
  <si>
    <t>Remove from store and re-erect litter bin bolted in foundation</t>
  </si>
  <si>
    <t>11/303</t>
  </si>
  <si>
    <t>Remove from store and re-erect litter bin bolted on concrete plinth</t>
  </si>
  <si>
    <t>Remove from Set Aside and Re-erect Street Furniture</t>
  </si>
  <si>
    <t>11/306</t>
  </si>
  <si>
    <t xml:space="preserve">Remove from Set Aside and Re-erect  staked verge marker post </t>
  </si>
  <si>
    <t>11/307</t>
  </si>
  <si>
    <t>Remove from Set Aside and Re-erect  verge marker post in concrete foundation</t>
  </si>
  <si>
    <t>11/308</t>
  </si>
  <si>
    <t>Remove from Set Aside and Re-erect  permanent rigid bollard rooted in concrete foundation</t>
  </si>
  <si>
    <t>11/309</t>
  </si>
  <si>
    <t>Remove from Set Aside and Re-erect  permanent rigid bollard in in socket foundation</t>
  </si>
  <si>
    <t>11/310</t>
  </si>
  <si>
    <t>Remove from Set Aside and Re-erect  permanent rigid bollard and socket foundation</t>
  </si>
  <si>
    <t>11/311</t>
  </si>
  <si>
    <t>Remove from Set Aside and Re-erect permanent rigid bollard in bolt down foundation</t>
  </si>
  <si>
    <t>11/312</t>
  </si>
  <si>
    <t>Remove from Set Aside and Re-erect permanent reboundable bollard rooted in concrete foundation</t>
  </si>
  <si>
    <t>11/313</t>
  </si>
  <si>
    <t>Remove from Set Aside and Re-erect  permanent reboundable bollard in in socket foundation</t>
  </si>
  <si>
    <t>11/314</t>
  </si>
  <si>
    <t>Remove from Set Aside and Re-erect  permanent reboundable bollard and socket foundation</t>
  </si>
  <si>
    <t>11/315</t>
  </si>
  <si>
    <t>Remove from Set Aside and Re-erect  permanent reboundable bollard in bolt down foundation</t>
  </si>
  <si>
    <t>11/316</t>
  </si>
  <si>
    <t>Remove from Set Aside and Re-erect parking ticket machine</t>
  </si>
  <si>
    <t>11/317</t>
  </si>
  <si>
    <t>Remove from Set Aside and Re-erect rooted in-situ bench/seat (not exceeding (2000mmx600mm)</t>
  </si>
  <si>
    <t>11/318</t>
  </si>
  <si>
    <t>Remove from Set Aside and Re-erect bolt down bench/seat (not exceeding (2000mmx600mm)</t>
  </si>
  <si>
    <t>11/319</t>
  </si>
  <si>
    <t>Remove from Set Aside and Re-erect  Sheffield style cycle rack</t>
  </si>
  <si>
    <t>11/320</t>
  </si>
  <si>
    <t>Remove from Set Aside and Re-erect Toast Rack style cycle rack</t>
  </si>
  <si>
    <t>11/321</t>
  </si>
  <si>
    <t>Remove from Set Aside and Re-erect 2 bay bus shelter (1bay = 1250x1250mm)</t>
  </si>
  <si>
    <t>11/322</t>
  </si>
  <si>
    <t>Remove from Set Aside and Re-erect   3 bay bus shelter (1bay = 1250x1250mm)</t>
  </si>
  <si>
    <t>11/323</t>
  </si>
  <si>
    <t>Remove from Set Aside and Re-erect 4 bay bus shelter (1bay = 1250x1250mm)</t>
  </si>
  <si>
    <t>11/324</t>
  </si>
  <si>
    <t>Remove from Set Aside and Re-erect 5 bay bus shelter (1bay = 1250x1250mm)</t>
  </si>
  <si>
    <t>11/325</t>
  </si>
  <si>
    <t>Remove from Set Aside and Re-erect for re-use grit bins</t>
  </si>
  <si>
    <t>11/326</t>
  </si>
  <si>
    <t>Remove from Set Aside and Re-erect litter bin bolted in foundation</t>
  </si>
  <si>
    <t>11/327</t>
  </si>
  <si>
    <t>Remove from Set Aside and Re-erect litter bin bolted on concrete plinth</t>
  </si>
  <si>
    <t>11/328</t>
  </si>
  <si>
    <t>Extra over for excavation in hard material in kerbs, steps and street furniture.</t>
  </si>
  <si>
    <t>Re-pointing of Kerb</t>
  </si>
  <si>
    <t>11/329</t>
  </si>
  <si>
    <t>Re- point natural stone kerbs</t>
  </si>
  <si>
    <t>11/330</t>
  </si>
  <si>
    <t>Re- point Precast concrete kerbs</t>
  </si>
  <si>
    <t>TOTAL FOR SERIES 1100</t>
  </si>
  <si>
    <t>SERIES 1100: SUM OF RATES</t>
  </si>
  <si>
    <t>SERIES 1200: TRAFFIC SIGNS AND ROAD MARKINGS</t>
  </si>
  <si>
    <t>John McGeady</t>
  </si>
  <si>
    <t>Lightways</t>
  </si>
  <si>
    <t>Newlay</t>
  </si>
  <si>
    <t>TNG</t>
  </si>
  <si>
    <t>Tarmac</t>
  </si>
  <si>
    <t>Posts</t>
  </si>
  <si>
    <t>1m Length Poles in concrete foundation not exceeding 0.13cu/m</t>
  </si>
  <si>
    <t>&lt;3</t>
  </si>
  <si>
    <t>3 - 5</t>
  </si>
  <si>
    <t>12/000</t>
  </si>
  <si>
    <t>Supply and erect new 50mm OD hot dip galvanised finish post in concrete foundation not exceeding 0.13cu/m</t>
  </si>
  <si>
    <t>3m Length Poles in concrete foundation not exceeding 0.13cu/m</t>
  </si>
  <si>
    <t>12/001</t>
  </si>
  <si>
    <t>Supply and erect new 76mm OD hot dip galvanised finish post in concrete foundation not exceeding 0.13cu/m</t>
  </si>
  <si>
    <t>12/002</t>
  </si>
  <si>
    <t>Supply and erect new 76mm OD black colour finish post in concrete foundation not exceeding 0.13cu/m</t>
  </si>
  <si>
    <t>12/003</t>
  </si>
  <si>
    <t>Supply and erect new 76mm OD hot dip galvanised finish wide based post with inspection door in concrete foundation not exceeding 0.13cu/m</t>
  </si>
  <si>
    <t>12/004</t>
  </si>
  <si>
    <t>Supply and erect new 89mm OD hot dip galvanised finish post in concrete foundation not exceeding 0.13cu/m</t>
  </si>
  <si>
    <t>12/005</t>
  </si>
  <si>
    <t>Supply and erect new 89mm OD black colour finish post in concrete foundation not exceeding 0.13cu/m</t>
  </si>
  <si>
    <t>12/006</t>
  </si>
  <si>
    <t>Supply and erect new 89mm OD hot dip galvanised finish wide based post with inspection door in concrete foundation not exceeding 0.13cu/m</t>
  </si>
  <si>
    <t>12/007</t>
  </si>
  <si>
    <t>Extra over to cut poles to specified length</t>
  </si>
  <si>
    <t>4m Length Poles in concrete foundation not exceeding 0.13cu/m</t>
  </si>
  <si>
    <t>12/008</t>
  </si>
  <si>
    <t>12/009</t>
  </si>
  <si>
    <t>12/010</t>
  </si>
  <si>
    <t>12/011</t>
  </si>
  <si>
    <t>12/012</t>
  </si>
  <si>
    <t>12/013</t>
  </si>
  <si>
    <t>12/014</t>
  </si>
  <si>
    <t>3m Length Poles in concrete foundation exceeding 0.13cu/m but not exceeding 0.22 cu/m</t>
  </si>
  <si>
    <t>12/015</t>
  </si>
  <si>
    <t>Supply and erect new 76mm OD hot dip galvanised finish post in concrete foundation exceeding 0.13cu/m but not exceeding 0.22 cu/m</t>
  </si>
  <si>
    <t>12/016</t>
  </si>
  <si>
    <t>Supply and erect new 76mm OD black colour finish post in concrete foundation exceeding 0.13cu/m but not exceeding 0.22 cu/m</t>
  </si>
  <si>
    <t>12/017</t>
  </si>
  <si>
    <t>Supply and erect new 76mm OD hot dip galvanised finish wide based post with inspection door in concrete foundation exceeding 0.13cu/m but not exceeding 0.22 cu/m</t>
  </si>
  <si>
    <t>12/018</t>
  </si>
  <si>
    <t>Supply and erect new 89mm OD hot dip galvanised finish post in concrete foundation exceeding 0.13cu/m but not exceeding 0.22 cu/m</t>
  </si>
  <si>
    <t>12/019</t>
  </si>
  <si>
    <t>Supply and erect new 89mm OD black colour finish post in concrete foundation exceeding 0.13cu/m but not exceeding 0.22 cu/m</t>
  </si>
  <si>
    <t>12/020</t>
  </si>
  <si>
    <t>Supply and erect new 89mm OD hot dip galvanised finish wide based post with inspection door in concrete foundation exceeding 0.13cu/m but not exceeding 0.22 cu/m</t>
  </si>
  <si>
    <t>12/021</t>
  </si>
  <si>
    <t>Supply and erect new 114mm OD hot dip galvanised finish post in concrete foundation exceeding 0.13cu/m but not exceeding 0.22 cu/m</t>
  </si>
  <si>
    <t>12/022</t>
  </si>
  <si>
    <t>Supply and erect new 114mm OD black colour finish post in concrete foundation exceeding 0.13cu/m but not exceeding 0.22 cu/m</t>
  </si>
  <si>
    <t>12/023</t>
  </si>
  <si>
    <t>4m Length Poles in concrete foundation exceeding 0.13cu/m but not exceeding 0.22 cu/m</t>
  </si>
  <si>
    <t>12/024</t>
  </si>
  <si>
    <t>12/025</t>
  </si>
  <si>
    <t>12/026</t>
  </si>
  <si>
    <t>12/027</t>
  </si>
  <si>
    <t>12/028</t>
  </si>
  <si>
    <t>12/029</t>
  </si>
  <si>
    <t>12/030</t>
  </si>
  <si>
    <t>12/031</t>
  </si>
  <si>
    <t>12/032</t>
  </si>
  <si>
    <t>5m Length Poles in concrete foundation exceeding 0.13cu/m but not exceeding 0.22 cu/m</t>
  </si>
  <si>
    <t>12/033</t>
  </si>
  <si>
    <t>12/034</t>
  </si>
  <si>
    <t>12/035</t>
  </si>
  <si>
    <t>12/036</t>
  </si>
  <si>
    <t>12/037</t>
  </si>
  <si>
    <t>12/038</t>
  </si>
  <si>
    <t>12/039</t>
  </si>
  <si>
    <t>12/040</t>
  </si>
  <si>
    <t>12/041</t>
  </si>
  <si>
    <t>3m Length Poles in concrete foundation exceeding 0.22cu/m but not exceeding 0.5 cu/m</t>
  </si>
  <si>
    <t>12/042</t>
  </si>
  <si>
    <t>Supply and erect new 76mm OD hot dip galvanised finish post in concrete foundation exceeding 0.22cu/m but not exceeding 0.5 cu/m</t>
  </si>
  <si>
    <t>12/043</t>
  </si>
  <si>
    <t>Supply and erect new 76mm OD black colour finish post in concrete foundation exceeding 0.22cu/m but not exceeding 0.5 cu/m</t>
  </si>
  <si>
    <t>12/044</t>
  </si>
  <si>
    <t>Supply and erect new 76mm OD hot dip galvanised finish wide based post with inspection door in concrete foundation exceeding 0.22 cu/m but not exceeding 0.5 cu/m</t>
  </si>
  <si>
    <t>12/045</t>
  </si>
  <si>
    <t>Supply and erect new 89mm OD hot dip galvanised finish post in concrete foundation exceeding 0.22 cu/m but not exceeding 0.5 cu/m</t>
  </si>
  <si>
    <t>12/046</t>
  </si>
  <si>
    <t>Supply and erect new 89mm OD black colour finish post in concrete foundation exceeding 0.22cu/m but not exceeding 0.5 cu/m</t>
  </si>
  <si>
    <t>12/047</t>
  </si>
  <si>
    <t>Supply and erect new 89mm OD hot dip galvanised finish wide based post with inspection door in concrete foundation exceeding 0.22cu/m but not exceeding 0.5 cu/m</t>
  </si>
  <si>
    <t>12/048</t>
  </si>
  <si>
    <t>Supply and erect new 114mm OD hot dip galvanised finish post in concrete foundation exceeding 0.22cu/m but not exceeding 0.5 cu/m</t>
  </si>
  <si>
    <t>12/049</t>
  </si>
  <si>
    <t>Supply and erect new 114mm OD black colour finish post in concrete foundation exceeding 0.22cu/m but not exceeding 0.5 cu/m</t>
  </si>
  <si>
    <t>12/050</t>
  </si>
  <si>
    <t>Supply and erect new 139mm OD hot dip galvanised finish post in concrete foundation exceeding 0.22cu/m but not exceeding 0.5 cu/m</t>
  </si>
  <si>
    <t>12/051</t>
  </si>
  <si>
    <t>Supply and erect new 168mm OD hot dip galvanised finish post in concrete foundation exceeding 0.22cu/m but not exceeding 0.5 cu/m</t>
  </si>
  <si>
    <t>12/052</t>
  </si>
  <si>
    <t>Supply and erect new 193mm OD hot dip galvanised finish post in concrete foundation exceeding 0.22cu/m but not exceeding 0.5 cu/m</t>
  </si>
  <si>
    <t>12/053</t>
  </si>
  <si>
    <t>4m Length Poles in concrete foundation exceeding 0.22cu/m but not exceeding 0.5 cu/m</t>
  </si>
  <si>
    <t>12/054</t>
  </si>
  <si>
    <t>12/055</t>
  </si>
  <si>
    <t>12/056</t>
  </si>
  <si>
    <t>12/057</t>
  </si>
  <si>
    <t>12/058</t>
  </si>
  <si>
    <t>12/059</t>
  </si>
  <si>
    <t>12/060</t>
  </si>
  <si>
    <t>12/061</t>
  </si>
  <si>
    <t>12/062</t>
  </si>
  <si>
    <t>12/063</t>
  </si>
  <si>
    <t>12/064</t>
  </si>
  <si>
    <t>12/065</t>
  </si>
  <si>
    <t>5m Length Poles in concrete foundation exceeding 0.22cu/m but not exceeding 0.5 cu/m</t>
  </si>
  <si>
    <t>12/066</t>
  </si>
  <si>
    <t>12/067</t>
  </si>
  <si>
    <t>12/068</t>
  </si>
  <si>
    <t>12/069</t>
  </si>
  <si>
    <t>12/070</t>
  </si>
  <si>
    <t>12/071</t>
  </si>
  <si>
    <t>12/072</t>
  </si>
  <si>
    <t>12/073</t>
  </si>
  <si>
    <t>12/074</t>
  </si>
  <si>
    <t>12/075</t>
  </si>
  <si>
    <t>12/076</t>
  </si>
  <si>
    <t>Passively Safe Posts</t>
  </si>
  <si>
    <t>3m Length Passively Safe Poles in concrete foundation exceeding 0.13cu/m but not exceeding 0.22 cu/m</t>
  </si>
  <si>
    <t>Supply and erect new 114mm OD passively post in concrete foundation exceeding 0.13cu/m but not exceeding 0.22 cu/m</t>
  </si>
  <si>
    <t>12/077</t>
  </si>
  <si>
    <t>Supply and erect new 140mm OD passively post in concrete foundation exceeding 0.13cu/m but not exceeding 0.22 cu/m</t>
  </si>
  <si>
    <t>12/078</t>
  </si>
  <si>
    <t>Supply and erect new 168mm OD passively post in concrete foundation exceeding 0.13cu/m but not exceeding 0.22 cu/m</t>
  </si>
  <si>
    <t>12/079</t>
  </si>
  <si>
    <t>Supply and erect new 219mm OD passively post in concrete foundation exceeding 0.13cu/m but not exceeding 0.22 cu/m</t>
  </si>
  <si>
    <t>12/080</t>
  </si>
  <si>
    <t>Supply and erect new 273mm OD passively post in concrete foundation exceeding 0.13cu/m but not exceeding 0.22 cu/m</t>
  </si>
  <si>
    <t>12/081</t>
  </si>
  <si>
    <t>61,47</t>
  </si>
  <si>
    <t>4m Length Passsively Safe Poles in concrete foundation exceeding 0.13cu/m but not exceeding 0.22 cu/m</t>
  </si>
  <si>
    <t>12/082</t>
  </si>
  <si>
    <t>Supply and erect new 140mm OD passively post in concrete foundation exceeding0.13cu/m but not exceeding 0.22 cu/m</t>
  </si>
  <si>
    <t>12/083</t>
  </si>
  <si>
    <t>12/084</t>
  </si>
  <si>
    <t>12/085</t>
  </si>
  <si>
    <t>12/086</t>
  </si>
  <si>
    <t>5m Length Passively Safe Poles in concrete foundation exceeding 0.13cu/m but not exceeding 0.22cu/m</t>
  </si>
  <si>
    <t>12/087</t>
  </si>
  <si>
    <t>12/088</t>
  </si>
  <si>
    <t>12/089</t>
  </si>
  <si>
    <t>12/090</t>
  </si>
  <si>
    <t>12/091</t>
  </si>
  <si>
    <t>3m Length Passively Safe Poles in concrete foundation exceeding 0.22cu/m but not exceeding 0.5 cu/m</t>
  </si>
  <si>
    <t>Supply and erect new 114mm OD passively post in concrete foundation exceeding 0.22cu/m but not exceeding 0.5 cu/m</t>
  </si>
  <si>
    <t>12/092</t>
  </si>
  <si>
    <t>Supply and erect new 140mm OD passively post in concrete foundation exceeding 0.22cu/m but not exceeding 0.5 cu/m</t>
  </si>
  <si>
    <t>12/093</t>
  </si>
  <si>
    <t>Supply and erect new 168mm OD passively post in concrete foundation exceeding 0.22cu/m but not exceeding 0.5 cu/m</t>
  </si>
  <si>
    <t>12/094</t>
  </si>
  <si>
    <t>Supply and erect new 219mm OD passively post in concrete foundation exceeding 0.22cu/m but not exceeding 0.5 cu/m</t>
  </si>
  <si>
    <t>12/095</t>
  </si>
  <si>
    <t>Supply and erect new 273mm OD passively post in concrete foundation exceeding 0.22cu/m but not exceeding 0.5 cu/m</t>
  </si>
  <si>
    <t>12/096</t>
  </si>
  <si>
    <t>4m Length Passively Safe Poles in concrete foundation exceeding 0.22cu/m but not exceeding 0.5 cu/m</t>
  </si>
  <si>
    <t>12/097</t>
  </si>
  <si>
    <t>12/098</t>
  </si>
  <si>
    <t>12/099</t>
  </si>
  <si>
    <t>12/100</t>
  </si>
  <si>
    <t>12/101</t>
  </si>
  <si>
    <t>12/102</t>
  </si>
  <si>
    <t>5m Length Passively Safe Poles in concrete foundation exceeding 0.22cu/m but not exceeding 0.5 cu/m</t>
  </si>
  <si>
    <t>12/103</t>
  </si>
  <si>
    <t>12/104</t>
  </si>
  <si>
    <t>12/105</t>
  </si>
  <si>
    <t>12/106</t>
  </si>
  <si>
    <t>12/107</t>
  </si>
  <si>
    <t>12/108</t>
  </si>
  <si>
    <t>Re-erect existing post</t>
  </si>
  <si>
    <t>12/109</t>
  </si>
  <si>
    <t>Remove from store re-erect new 76mm OD hot dip galvanised finish post in concrete foundation not exceeding 0.13cu/m</t>
  </si>
  <si>
    <t>12/110</t>
  </si>
  <si>
    <t>Remove from store re-erect new 76mm OD hot dip galvanised finish post in concrete foundation exceeding 0.13cu/m but not exceeding 0.22 cu/m</t>
  </si>
  <si>
    <t>12/111</t>
  </si>
  <si>
    <t>Remove from store re-erect new 76mm OD hot dip galvanised finish post in concrete foundation exceeding 0.22cu/m but not exceeding 0.5 cu/m</t>
  </si>
  <si>
    <t>12/112</t>
  </si>
  <si>
    <t>Remove from store re-erect new 89mm OD hot dip galvanised finish post in concrete foundation not exceeding 0.13cu/m</t>
  </si>
  <si>
    <t>12/113</t>
  </si>
  <si>
    <t>Remove from store re-erect new 89mm OD hot dip galvanised finish post in concrete foundation exceeding 0.13cu/m but not exceeding 0.22 cu/m</t>
  </si>
  <si>
    <t>12/114</t>
  </si>
  <si>
    <t>Remove from store re-erect new 89mm OD hot dip galvanised finish post in concrete foundation exceeding 0.22cu/m but not exceeding 0.5 cu/m</t>
  </si>
  <si>
    <t>12/115</t>
  </si>
  <si>
    <t>Remove from store re-erect new 114mm OD hot dip galvanised finish post in concrete foundation not exceeding 0.13cu/m</t>
  </si>
  <si>
    <t>12/116</t>
  </si>
  <si>
    <t>Remove from store re-erect new 114mm OD hot dip galvanised finish post in concrete foundation exceeding 0.13cu/m but not exceeding 0.22 cu/m</t>
  </si>
  <si>
    <t>12/117</t>
  </si>
  <si>
    <t>Remove from store re-erect new 114mm OD hot dip galvanised finish post in concrete foundation exceeding 0.22cu/m but not exceeding 0.5 cu/m</t>
  </si>
  <si>
    <t>12/118</t>
  </si>
  <si>
    <t>Remove from store re-erect new 139mm OD hot dip galvanised finish post in concrete foundation not exceeding 0.13cu/m</t>
  </si>
  <si>
    <t>12/119</t>
  </si>
  <si>
    <t>Remove from store re-erect new 139mm OD hot dip galvanised finish post in concrete foundation exceeding 0.13cu/m but not exceeding 0.22 cu/m</t>
  </si>
  <si>
    <t>12/120</t>
  </si>
  <si>
    <t>Remove from store re-erect new 139mm OD hot dip galvanised finish post in concrete foundation exceeding 0.22cu/m but not exceeding 0.5 cu/m</t>
  </si>
  <si>
    <t xml:space="preserve">Supply and Erect Permenant Traffic Signplates as per TSRGD on Existing Posts </t>
  </si>
  <si>
    <t xml:space="preserve">One Pole </t>
  </si>
  <si>
    <t>12/121</t>
  </si>
  <si>
    <t xml:space="preserve">Permanent retroflecive traffic sign to TSRGD 2016 as non lit unit sign face greater than 0m2 but not 0.25m2 in area on one tublar steel post. </t>
  </si>
  <si>
    <t>12/122</t>
  </si>
  <si>
    <t>Permanent retroflective traffic sign to TSRGD 2016  as non lit unit sign face exceeding 0.25m2 but not 0.5m2 in area on one tublar steel post.</t>
  </si>
  <si>
    <t>12/123</t>
  </si>
  <si>
    <t>Permanent retroflective traffic sign to TSRGD 2016 as non lit unit sign face exceeding 0.5m2 but not 0.75m2 in area on one tublar steel post.</t>
  </si>
  <si>
    <t>12/124</t>
  </si>
  <si>
    <t>Permanent retroflective traffic sign to TSRGD 2016 as non lit unit sign face exceeding 0.75m2 but not 1.0m2 in area on one tublar steel post.</t>
  </si>
  <si>
    <t>12/125</t>
  </si>
  <si>
    <t>Permanent retroflective traffic sign to TSRGD 2016 as non lit unit sign face exceeding 1.0m2 but not 1.25m2 in area on one tublar steel post.</t>
  </si>
  <si>
    <t>12/126</t>
  </si>
  <si>
    <t>Permanent retroflective traffic sign to TSRGD 2016 as non lit unit sign face exceeding 1.25m2 but not 1.5m2 in area on one tublar steel post.</t>
  </si>
  <si>
    <t>12/127</t>
  </si>
  <si>
    <t>Permanent retroflective traffic sign to TSRGD 2016 as non lit unit sign face exceeding 1.5m2 but not 1.75m2 in area on one tublar steel post.</t>
  </si>
  <si>
    <t>12/128</t>
  </si>
  <si>
    <t>Permanent retroflective traffic sign to TSRGD 2016 as non lit unit sign face exceeding 1.75m2 but not 2.00m2 in area on one tublar steel post.</t>
  </si>
  <si>
    <t>12/129</t>
  </si>
  <si>
    <t>Permanent retroflective traffic sign to TSRGD 2016 as non lit unit sign face exceeding 2.00m2 but not 3.00m2 in area on one tublar steel post.</t>
  </si>
  <si>
    <t>12/130</t>
  </si>
  <si>
    <t xml:space="preserve">Permanent retroflecive traffic sign to TSRGD 2016 as non lit unit sign face greater than 3.00m2 but not 4.00m2 in area on one tublar steel post. </t>
  </si>
  <si>
    <t>12/131</t>
  </si>
  <si>
    <t xml:space="preserve">Permanent retroflecive traffic sign to TSRGD 2016 as non lit unit sign face greater than 4.00m2 but not 5.00m2 in area on one tublar steel post. </t>
  </si>
  <si>
    <t>Two Posts</t>
  </si>
  <si>
    <t>12/132</t>
  </si>
  <si>
    <t xml:space="preserve">Permanent retroflecive traffic sign to TSRGD 2016 as non lit unit sign face greater than 0m2 but not 0.25m2 in area on Two tublar steel post. </t>
  </si>
  <si>
    <t>112,52</t>
  </si>
  <si>
    <t>12/133</t>
  </si>
  <si>
    <t xml:space="preserve">Permanent retroflecive traffic sign to TSRGD 2016 as non lit unit sign face greater than 0.25m2 but not 0.5m2 in area on Two tublar steel post. </t>
  </si>
  <si>
    <t>12/134</t>
  </si>
  <si>
    <t xml:space="preserve">Permanent retroflecive traffic sign to TSRGD 2016 as non lit unit sign face greater than 0.5m2 but not 0.75m2 in area on Two tublar steel post. </t>
  </si>
  <si>
    <t>12/135</t>
  </si>
  <si>
    <t xml:space="preserve">Permanent retroflecive traffic sign to TSRGD 2016 as non lit unit sign face greater than 0.75m2 but not 1.00m2 in area on Two tublar steel post. </t>
  </si>
  <si>
    <t>12/136</t>
  </si>
  <si>
    <t xml:space="preserve">Permanent retroflecive traffic sign to TSRGD 2016 as non lit unit sign face greater than 1.00m2 but not 1.25m2 in area on Two tublar steel post. </t>
  </si>
  <si>
    <t>12/137</t>
  </si>
  <si>
    <t xml:space="preserve">Permanent retroflecive traffic sign to TSRGD 2016 as non lit unit sign face greater than 1.25m2 but not 1.50m2 in area on Two tublar steel post. </t>
  </si>
  <si>
    <t>12/138</t>
  </si>
  <si>
    <t xml:space="preserve">Permanent retroflecive traffic sign to TSRGD 2016 as non lit unit sign face greater than 1.50m2 but not 1.75m2 in area on Two tublar steel post. </t>
  </si>
  <si>
    <t>12/139</t>
  </si>
  <si>
    <t xml:space="preserve">Permanent retroflecive traffic sign to TSRGD 2016 as non lit unit sign face greater than 1.75m2 but not 2.00m2 in area on Two tublar steel post. </t>
  </si>
  <si>
    <t>12/140</t>
  </si>
  <si>
    <t xml:space="preserve">Permanent retroflecive traffic sign to TSRGD 2016 as non lit unit sign face greater than 2.00m2 but not 3.00m2 in area on Two tublar steel post. </t>
  </si>
  <si>
    <t>12/141</t>
  </si>
  <si>
    <t xml:space="preserve">Permanent retroflecive traffic sign to TSRGD 2016 as non lit unit sign face greater than 3.00m2 but not 4.00m2 in area on Two tublar steel post. </t>
  </si>
  <si>
    <t>12/142</t>
  </si>
  <si>
    <t xml:space="preserve">Permanent retroflecive traffic sign to TSRGD 2016 as non lit unit sign face greater than 4.00m2 but not 5.00m2 in area on Two tublar steel post. </t>
  </si>
  <si>
    <t>12/143</t>
  </si>
  <si>
    <t xml:space="preserve">Extra over Sign Plate erected on 3 posts </t>
  </si>
  <si>
    <t>12/144</t>
  </si>
  <si>
    <t xml:space="preserve">Extra over Sign Plate erected on 4 posts </t>
  </si>
  <si>
    <t>12/145</t>
  </si>
  <si>
    <t xml:space="preserve">Extra over for enhanced retroflective material - RA3B Microprasmatic </t>
  </si>
  <si>
    <t>£/m2</t>
  </si>
  <si>
    <t>Road Markings</t>
  </si>
  <si>
    <t>White Termoplastic SCEED Road Markings to TSRGD 2016</t>
  </si>
  <si>
    <t>50 - 200</t>
  </si>
  <si>
    <t>&gt; 200</t>
  </si>
  <si>
    <t>12/146</t>
  </si>
  <si>
    <t>Continuous line in white thermoplastic screed with applied solid glass beads, 75mm wide</t>
  </si>
  <si>
    <t>12/147</t>
  </si>
  <si>
    <t>Solid area in white thermoplastic screed with applied solid glass beads</t>
  </si>
  <si>
    <t>12/148</t>
  </si>
  <si>
    <t>Continuous line in white thermoplastic screed with applied solid glass beads, 50mm wide</t>
  </si>
  <si>
    <t>12/149</t>
  </si>
  <si>
    <t>Continuous line in white thermoplastic screed with applied solid glass beads, 100mm wide</t>
  </si>
  <si>
    <t>12/150</t>
  </si>
  <si>
    <t>Continuous line in white thermoplastic screed with applied solid glass beads, 150mm wide</t>
  </si>
  <si>
    <t>12/151</t>
  </si>
  <si>
    <t>Continuous line in white thermoplastic screed with applied solid glass beads, 200 mm wide</t>
  </si>
  <si>
    <t>12/152</t>
  </si>
  <si>
    <t>Continuous line in white thermoplastic screed with applied solid glass beads, 250 mm wide</t>
  </si>
  <si>
    <t>12/153</t>
  </si>
  <si>
    <t>Continuous line in white thermoplastic screed with applied solid glass beads, 300 mm wide</t>
  </si>
  <si>
    <t>12/154</t>
  </si>
  <si>
    <t>Intermittent line in white thermoplastic screed with applied solid glass beads, 50mm wide with 600mm line and 600mm gap</t>
  </si>
  <si>
    <t>12/155</t>
  </si>
  <si>
    <t>Intermittent line in white thermoplastic screed with applied solid glass beads, 50mm wide with 600mm line and 2400mm gap</t>
  </si>
  <si>
    <t>12/156</t>
  </si>
  <si>
    <t>Intermittent line in white thermoplastic screed with applied solid glass beads, 100mm wide with 1000mm line and 1000mm gap</t>
  </si>
  <si>
    <t>12/157</t>
  </si>
  <si>
    <t>Intermittent line in white thermoplastic screed with applied solid glass beads, 100mm wide with 300mm line and 150mm gap</t>
  </si>
  <si>
    <t>12/158</t>
  </si>
  <si>
    <t>Intermittent line in white thermoplastic screed with applied solid glass beads, 100mm wide with 600mm line and 300mm gap</t>
  </si>
  <si>
    <t>12/159</t>
  </si>
  <si>
    <t>Intermittent line in white thermoplastic screed with applied solid glass beads, 100mm wide with 1000mm line and 5000mm gap</t>
  </si>
  <si>
    <t>2,20</t>
  </si>
  <si>
    <t>12/160</t>
  </si>
  <si>
    <t>Intermittent line in white thermoplastic screed with applied solid glass beads, 100mm wide with 2000mm line and 5000mm gap</t>
  </si>
  <si>
    <t>12/161</t>
  </si>
  <si>
    <t>Intermittent line in white thermoplastic screed with applied solid glass beads, 100mm wide with 2000mm line and 7000mm gap</t>
  </si>
  <si>
    <t>12/162</t>
  </si>
  <si>
    <t>Intermittent line in white thermoplastic screed with applied solid glass beads, 100mm wide with 3000mm line and 6000mm gap</t>
  </si>
  <si>
    <t>12/163</t>
  </si>
  <si>
    <t>Intermittent line in white thermoplastic screed with applied solid glass beads, 100mm wide with 4000mm line and 2000mm gap</t>
  </si>
  <si>
    <t>12/164</t>
  </si>
  <si>
    <t>Intermittent line in white thermoplastic screed with applied solid glass beads, 100mm wide with 6000mm line and 3000mm gap</t>
  </si>
  <si>
    <t>12/165</t>
  </si>
  <si>
    <t>Intermittent line in white thermoplastic screed with applied solid glass beads, 100mm wide with 2000mm line and 4000mm gap</t>
  </si>
  <si>
    <t>12/166</t>
  </si>
  <si>
    <t>Intermittent line in white thermoplastic screed with applied solid glass beads, 150mm wide with 1000mm line and 1000mm gap</t>
  </si>
  <si>
    <t>12/167</t>
  </si>
  <si>
    <t>Intermittent line in white thermoplastic screed with applied solid glass beads, 150mm wide with 600mm line and 300mm gap</t>
  </si>
  <si>
    <t>12/168</t>
  </si>
  <si>
    <t>Intermittent line in white thermoplastic screed with applied solid glass beads, 150mm wide with 1000mm line and 5000mm gap</t>
  </si>
  <si>
    <t>12/169</t>
  </si>
  <si>
    <t>Intermittent line in white thermoplastic screed with applied solid glass beads, 150mm wide with 2000mm line and 5000mm gap</t>
  </si>
  <si>
    <t>12/170</t>
  </si>
  <si>
    <t>Intermittent line in white thermoplastic screed with applied solid glass beads, 150mm wide with 2000mm line and 7000mm gap</t>
  </si>
  <si>
    <t>12/171</t>
  </si>
  <si>
    <t>Intermittent line in white thermoplastic screed with applied solid glass beads, 150mm wide with 3000mm line and 1000mm gap</t>
  </si>
  <si>
    <t>12/172</t>
  </si>
  <si>
    <t>Intermittent line in white thermoplastic screed with applied solid glass beads, 150mm wide with 4000mm line and 2000mm gap</t>
  </si>
  <si>
    <t>12/173</t>
  </si>
  <si>
    <t>Intermittent line in white thermoplastic screed with applied solid glass beads, 150mm wide with 6000mm line and 3000mm gap</t>
  </si>
  <si>
    <t>12/174</t>
  </si>
  <si>
    <t>Intermittent line in white thermoplastic screed with applied solid glass beads, 200mm wide with 1000mm line and 1000mm gap</t>
  </si>
  <si>
    <t>12/175</t>
  </si>
  <si>
    <t>Intermittent line in white thermoplastic screed with applied solid glass beads, 200mm wide with 300mm line and 150mm gap</t>
  </si>
  <si>
    <t>12/176</t>
  </si>
  <si>
    <t>Intermittent line in white thermoplastic screed with applied solid glass beads, 200mm wide with 600mm line and 300mm gap</t>
  </si>
  <si>
    <t>12/177</t>
  </si>
  <si>
    <t>Intermittent line in white thermoplastic screed with applied solid glass beads, 200mm wide with 500mm line and 250mm gap</t>
  </si>
  <si>
    <t>12/178</t>
  </si>
  <si>
    <t>Intermittent line in white thermoplastic screed with applied solid glass beads, 250mm wide with 1000mm line and 1000mm gap</t>
  </si>
  <si>
    <t>12/179</t>
  </si>
  <si>
    <t>Intermittent line in white thermoplastic screed with applied solid glass beads, 300mm wide with 1000mm line and 1000mm gap</t>
  </si>
  <si>
    <t>12/180</t>
  </si>
  <si>
    <t>Intermittent line in white thermoplastic screed with applied solid glass beads, 400mm wide with 600mm line and 300mm gap</t>
  </si>
  <si>
    <t>12/181</t>
  </si>
  <si>
    <t>Intermittent line in white thermoplastic screed with applied solid glass beads, 500mm wide with 700mm line and 300mm gap</t>
  </si>
  <si>
    <t>12/182</t>
  </si>
  <si>
    <t>Ancillary Line in White thermoplastic screed with applied solid glass beads 100mm wide in zig zags</t>
  </si>
  <si>
    <t>12/183</t>
  </si>
  <si>
    <t>Ancillary Line in White thermoplastic screed with applied solid glass beads 100mm wide in hatched areas</t>
  </si>
  <si>
    <t>12/184</t>
  </si>
  <si>
    <t>Ancillary Line in White thermoplastic screed with applied solid glass beads 150mm wide in hatched areas</t>
  </si>
  <si>
    <t>12/185</t>
  </si>
  <si>
    <t>Ancillary Line in White thermoplastic screed with applied solid glass beads 200mm wide in hatched areas</t>
  </si>
  <si>
    <t>12/186</t>
  </si>
  <si>
    <t>Ancillary Line in White thermoplastic screed with applied solid glass beads 500mm wide in hatched areas</t>
  </si>
  <si>
    <t>12/187</t>
  </si>
  <si>
    <t>Ancillary Line in White thermoplastic screed with applied solid glass beads 150mm wide in chevrons</t>
  </si>
  <si>
    <t>12/188</t>
  </si>
  <si>
    <t>Ancillary Line in White thermoplastic screed with applied solid glass beads 200mm wide in chevrons</t>
  </si>
  <si>
    <t>12/189</t>
  </si>
  <si>
    <t>12/190</t>
  </si>
  <si>
    <t>12/191</t>
  </si>
  <si>
    <t>Raised rib lines in white thermoplastic screed with applied solid glass beads, 150mm wide with ribs at 500mm centres</t>
  </si>
  <si>
    <t>12/192</t>
  </si>
  <si>
    <t>Raised rib lines in white thermoplastic screed with applied solid glass beads, 200mm wide with ribs at 250 mm centres</t>
  </si>
  <si>
    <t>12/193</t>
  </si>
  <si>
    <t>Raised rib lines in white thermoplastic screed with applied solid glass beads, 200mm wide with ribs at 500mm centres</t>
  </si>
  <si>
    <t>12/194</t>
  </si>
  <si>
    <t>Triangle in white thermoplastic screed with applied solid glass beads to stated Traffic Sign Regulations and General Directions Diagram No 1023, 1875mm long</t>
  </si>
  <si>
    <t>12/195</t>
  </si>
  <si>
    <t>Triangle in white thermoplastic screed with applied solid glass beads to stated Traffic Sign Regulations and General Directions Diagram No 1023, 3750mm long</t>
  </si>
  <si>
    <t>12/196</t>
  </si>
  <si>
    <t>Circle with enclosing arrows in white thermoplastic screed with applied solid glass beads 3500mm diameter to stated Traffic Signs Regulations and General Directions diagram No 1003.4</t>
  </si>
  <si>
    <t>12/197</t>
  </si>
  <si>
    <t>Circle with enclosing arrows in white thermoplastic screed with applied solid glass beads 4000mm diameter to stated Traffic Signs Regulations and General Directions diagram No 1003.4</t>
  </si>
  <si>
    <t>12/198</t>
  </si>
  <si>
    <t>Circle with enclosing arrows in white thermoplastic screed with applied solid glass beads 5000mm diameter to stated Traffic Signs Regulations and General Directions diagram No 1003.4</t>
  </si>
  <si>
    <t>12/199</t>
  </si>
  <si>
    <t>Circle with enclosing arrows in white thermoplastic screed with applied solid glass beads 6000mm diameter to stated Traffic Signs Regulations and General Directions diagram No 1003.4</t>
  </si>
  <si>
    <t>12/200</t>
  </si>
  <si>
    <t>Circle with enclosing arrows in white thermoplastic screed with applied solid glass beads 70000mm diameter to stated Traffic Signs Regulations and General Directions diagram No 1003.4</t>
  </si>
  <si>
    <t>12/201</t>
  </si>
  <si>
    <t>Arrow in white thermoplastic screed with applied solid glass beads 4500mm long, curved to stated Traffic Signs Regulations and General Directions Diagram No 1014</t>
  </si>
  <si>
    <t>72,60</t>
  </si>
  <si>
    <t>12/202</t>
  </si>
  <si>
    <t>Arrow in white thermoplastic screed with applied solid glass beads 6000mm long, curved to stated Traffic Signs Regulations and General Directions Diagram No 1014</t>
  </si>
  <si>
    <t>12/203</t>
  </si>
  <si>
    <t>Arrow in white thermoplastic screed with applied solid glass beads 9000mm long, curved to stated Traffic Signs Regulations and General Directions Diagram No 1014</t>
  </si>
  <si>
    <t>12/204</t>
  </si>
  <si>
    <t>Arrow in white thermoplastic screed with applied solid glass beads 4000mm long, turning to stated Traffic Signs Regulations and General Directions Diagram No 1038</t>
  </si>
  <si>
    <t>12/205</t>
  </si>
  <si>
    <t>Arrow in white thermoplastic screed with applied solid glass beads 6000mm long, turning to stated Traffic Signs Regulations and General Directions Diagram No 1038</t>
  </si>
  <si>
    <t>12/206</t>
  </si>
  <si>
    <t>Arrow in white thermoplastic screed with applied solid glass beads 9000mm long, turning to stated Traffic Signs Regulations and General Directions Diagram No 1038</t>
  </si>
  <si>
    <t>12/207</t>
  </si>
  <si>
    <t>Arrow in white thermoplastic screed with applied solid glass beads 4000mm long, straight to stated Traffic Signs Regulations and General Directions Diagram No 1038</t>
  </si>
  <si>
    <t>12/208</t>
  </si>
  <si>
    <t>Arrow in white thermoplastic screed with applied solid glass beads 6000mm long, straight to stated Traffic Signs Regulations and General Directions Diagram No 1038</t>
  </si>
  <si>
    <t>12/209</t>
  </si>
  <si>
    <t>Arrow in white thermoplastic screed with applied solid glass beads 9000mm long, straight to stated Traffic Signs Regulations and General Directions Diagram No 1038</t>
  </si>
  <si>
    <t>12/210</t>
  </si>
  <si>
    <t>Arrow in white thermoplastic screed with applied solid glass beads 4000mm long, double headed to stated Traffic Signs Regulations and General Directions Diagram No 1038</t>
  </si>
  <si>
    <t>12/211</t>
  </si>
  <si>
    <t>Arrow in white thermoplastic screed with applied solid glass beads 6000mm long, double headed to stated Traffic Signs Regulations and General Directions Diagram No 1038</t>
  </si>
  <si>
    <t>12/212</t>
  </si>
  <si>
    <t>Arrow in white thermoplastic screed with applied solid glass beads 9000mm long, double headed to stated Traffic Signs Regulations and General Directions Diagram No 1038</t>
  </si>
  <si>
    <t>12/213</t>
  </si>
  <si>
    <t>Arrow in white thermoplastic screed with applied solid glass beads 8000mm long, double headed to stated Traffic Signs Regulations and General Directions Diagram No 1039</t>
  </si>
  <si>
    <t>12/214</t>
  </si>
  <si>
    <t>Arrow in white thermoplastic screed with applied solid glass beads 5550mm long, double headed to stated Traffic Signs Regulations and General Directions Diagram No 1050</t>
  </si>
  <si>
    <t>12/215</t>
  </si>
  <si>
    <t>Arrow in white thermoplastic screed with applied solid glass beads 1000mm long, turning to stated Traffic Signs Regulations and General Directions Diagram No 1059</t>
  </si>
  <si>
    <t>12/216</t>
  </si>
  <si>
    <t>Arrow in white thermoplastic screed with applied solid glass beads 2000mm long, turning to stated Traffic Signs Regulations and General Directions Diagram No 1059</t>
  </si>
  <si>
    <t>12/217</t>
  </si>
  <si>
    <t>Arrow in white thermoplastic screed with applied solid glass beads 1000mm long, straight to stated Traffic Signs Regulations and General Directions Diagram No 1059</t>
  </si>
  <si>
    <t>12/218</t>
  </si>
  <si>
    <t>Arrow in white thermoplastic screed with applied solid glass beads 2000mm long, straight to stated Traffic Signs Regulations and General Directions Diagram No 1059</t>
  </si>
  <si>
    <t>12/219</t>
  </si>
  <si>
    <t>Letters in White thermoplastic screed with applied solid glass beads, 350mm high</t>
  </si>
  <si>
    <t>12/220</t>
  </si>
  <si>
    <t>Letters in White thermoplastic screed with applied solid glass beads, 700mm high</t>
  </si>
  <si>
    <t>12/221</t>
  </si>
  <si>
    <t>Letters in White thermoplastic screed with applied solid glass beads, 1600mm high</t>
  </si>
  <si>
    <t>20- 100</t>
  </si>
  <si>
    <t>12/222</t>
  </si>
  <si>
    <t>Letters in White thermoplastic screed with applied solid glass beads, 2800mm high</t>
  </si>
  <si>
    <t>12/223</t>
  </si>
  <si>
    <t>Numerals in White thermoplastic screed with applied solid glass beads, 1600mm high</t>
  </si>
  <si>
    <t>24,38</t>
  </si>
  <si>
    <t>12/224</t>
  </si>
  <si>
    <t>Symbols in white thermoplastic screed with applied solid glass beads 1215mm high to stated Traffic Regulations and General Directional Diagram 1057</t>
  </si>
  <si>
    <t>12/225</t>
  </si>
  <si>
    <t>Symbols in white thermoplastic screed with applied solid glass beads 1780mm high to stated Traffic Regulations and General Directional Diagram 1057</t>
  </si>
  <si>
    <t>12/226</t>
  </si>
  <si>
    <t>Symbols in white thermoplastic screed with applied solid glass beads 2750mm high to stated Traffic Regulations and General Directional Diagram 1057</t>
  </si>
  <si>
    <t>12/227</t>
  </si>
  <si>
    <t>Roundel marking in white thermoplastic screed with applied solid glass beads 4300mm high to stated Traffic Regulations and General Directional Diagram 1065</t>
  </si>
  <si>
    <t>12/228</t>
  </si>
  <si>
    <t>Roundel marking in white thermoplastic screed with applied solid glass beads 7500mm high to stated Traffic Regulations and General Directional Diagram 1065</t>
  </si>
  <si>
    <t>12/229</t>
  </si>
  <si>
    <t>Road hump marking in white thermoplastic screed with applied solid glass beads 1200mm high to stated Traffic Regulations and General Directional Diagram 1062</t>
  </si>
  <si>
    <t>Yellow Termoplastic SCEED Road Markings to TSRGD 2016</t>
  </si>
  <si>
    <t>12/230</t>
  </si>
  <si>
    <t>Continuous line in yellow thermoplastic screed with applied solid glass beads, 50mm wide</t>
  </si>
  <si>
    <t>2,01</t>
  </si>
  <si>
    <t>12/231</t>
  </si>
  <si>
    <t>Continuous line in yellow thermoplastic screed with applied solid glass beads, 75mm wide</t>
  </si>
  <si>
    <t>12/232</t>
  </si>
  <si>
    <t>Continuous line in yellow thermoplastic screed with applied solid glass beads, 100mm wide</t>
  </si>
  <si>
    <t>12/233</t>
  </si>
  <si>
    <t>Continuous line in yellow thermoplastic screed with applied solid glass beads, 200mm wide</t>
  </si>
  <si>
    <t>12/234</t>
  </si>
  <si>
    <t>Intermittent line in yellow thermoplastic screed with applied solid glass beads, 50mm wide with 600mm line and 600mm gap</t>
  </si>
  <si>
    <t>12/235</t>
  </si>
  <si>
    <t>Intermittent line in yellow thermoplastic screed with applied solid glass beads, 100mm wide with 1000mm line and 1000mm gap</t>
  </si>
  <si>
    <t>12/236</t>
  </si>
  <si>
    <t>Ancillary Line in Yellow thermoplastic screed with applied solid glass beads 150mm wide in zig zags</t>
  </si>
  <si>
    <t>12/237</t>
  </si>
  <si>
    <t>Ancillary Line in Yellow thermoplastic screed with applied solid glass beads 150mm wide in boxed  areas</t>
  </si>
  <si>
    <t>12/238</t>
  </si>
  <si>
    <t>12/239</t>
  </si>
  <si>
    <t>Kerb marking in yellow thermoplastic screed with applied solid glass beads, 250mm long to stated Traffic Signs Regulations and General Directions Diagram 1019.</t>
  </si>
  <si>
    <t>12/240</t>
  </si>
  <si>
    <t>Kerb marking in yellow thermoplastic screed with applied solid glass beads, 300mm long to stated Traffic Signs Regulations and General Directions Diagram 1019.</t>
  </si>
  <si>
    <t>12/241</t>
  </si>
  <si>
    <t>Kerb marking in yellow thermoplastic screed with applied solid glass beads, 250mm long to stated Traffic Signs Regulations and General Directions Diagram 1020.1</t>
  </si>
  <si>
    <t>12/242</t>
  </si>
  <si>
    <t>Kerb marking in yellow thermoplastic screed with applied solid glass beads, 300mm long to stated Traffic Signs Regulations and General Directions Diagram 1020.1</t>
  </si>
  <si>
    <t>12/243</t>
  </si>
  <si>
    <t>Letters in yellow thermoplastic screed with applied solid glass beads, 350mm high</t>
  </si>
  <si>
    <t>12/244</t>
  </si>
  <si>
    <t>Letters in yellow thermoplastic screed with applied solid glass beads, 700mm high</t>
  </si>
  <si>
    <t>12/245</t>
  </si>
  <si>
    <t>Letters in yellow thermoplastic screed with applied solid glass beads, 1600mm high</t>
  </si>
  <si>
    <t>12/246</t>
  </si>
  <si>
    <t>Letters in yellow thermoplastic screed with applied solid glass beads, 2800mm high</t>
  </si>
  <si>
    <t>White Termoplastic Extrusion Road Markings to TSRGD 2016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</si>
  <si>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</si>
  <si>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</si>
  <si>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</si>
  <si>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</si>
  <si>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</si>
  <si>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</si>
  <si>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</si>
  <si>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</si>
  <si>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</si>
  <si>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</si>
  <si>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</si>
  <si>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</si>
  <si>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</si>
  <si>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</si>
  <si>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</si>
  <si>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</si>
  <si>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</si>
  <si>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</si>
  <si>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</si>
  <si>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</si>
  <si>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</si>
  <si>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</si>
  <si>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</si>
  <si>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</si>
  <si>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</si>
  <si>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</si>
  <si>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</si>
  <si>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</si>
  <si>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</si>
  <si>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</si>
  <si>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</si>
  <si>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</si>
  <si>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</si>
  <si>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</si>
  <si>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</si>
  <si>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</si>
  <si>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</si>
  <si>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</si>
  <si>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</si>
  <si>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</si>
  <si>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</si>
  <si>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</si>
  <si>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</si>
  <si>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</si>
  <si>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</si>
  <si>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</si>
  <si>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</si>
  <si>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</si>
  <si>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Yellow Termoplastic EXTRUSION Road Markings to TSRGD 2016</t>
  </si>
  <si>
    <t>12/295</t>
  </si>
  <si>
    <t>12/296</t>
  </si>
  <si>
    <t>12/297</t>
  </si>
  <si>
    <t>12/298</t>
  </si>
  <si>
    <t>12/299</t>
  </si>
  <si>
    <t>12/300</t>
  </si>
  <si>
    <t>12/301</t>
  </si>
  <si>
    <t>12/302</t>
  </si>
  <si>
    <t>12/303</t>
  </si>
  <si>
    <t>12/304</t>
  </si>
  <si>
    <t>254mm x 140mm rectangular bi-directional reflecting road stud with white reflectors as per Standed Drawing 1200/01</t>
  </si>
  <si>
    <t>12/305</t>
  </si>
  <si>
    <t>254mm x 140mm rectangular uni-directional reflecting road stud with green reflectors as per Standed Drawing 1200/01</t>
  </si>
  <si>
    <t>12/306</t>
  </si>
  <si>
    <t>254mm x 140mm rectangular uni-directional reflecting road stud with red reflectors as per Standed Drawing 1200/01</t>
  </si>
  <si>
    <t>12/307</t>
  </si>
  <si>
    <t>254mm x 140mm rectangular bi-directional reflecting road stud with amber reflectors as per Standed Drawing 1200/01</t>
  </si>
  <si>
    <t>12/308</t>
  </si>
  <si>
    <t>100mm x 100mm square uni-directional reflecting road stud with red reflectors to Standard Drawing 1200/02</t>
  </si>
  <si>
    <t>12/309</t>
  </si>
  <si>
    <t>100mm x 100mm square uni-directional reflecting road stud with green reflectors to Standard Drawing 1200/02</t>
  </si>
  <si>
    <t>12/310</t>
  </si>
  <si>
    <t>100mm x 100mm square bi-directional reflecting road stud with amber reflectors to Standard Drawing 1200/02</t>
  </si>
  <si>
    <t>12/311</t>
  </si>
  <si>
    <t>100mm x 100mm square bi-directional reflecting road stud with white reflectors to Standard Drawing 1200/02</t>
  </si>
  <si>
    <t>12/312</t>
  </si>
  <si>
    <t>12/313</t>
  </si>
  <si>
    <t>12/314</t>
  </si>
  <si>
    <t>100m x 100mm square bi-directional reflecting road stud with amber reflectors to Standard Drawing 1200/02</t>
  </si>
  <si>
    <t>12/315</t>
  </si>
  <si>
    <t>100mm x 100mm stainless steel non reflecting road stud</t>
  </si>
  <si>
    <t>Removal of Road Markings</t>
  </si>
  <si>
    <t>10 - 100</t>
  </si>
  <si>
    <t>12/350</t>
  </si>
  <si>
    <t xml:space="preserve">Removal of Solid  Area in  yellow/white thermoplastic screed </t>
  </si>
  <si>
    <t>12/351</t>
  </si>
  <si>
    <t xml:space="preserve">Removal of Continuous Line in  yellow/white thermoplastic screed </t>
  </si>
  <si>
    <t>12/352</t>
  </si>
  <si>
    <t xml:space="preserve">Removal of Intermittent Line in  yellow/white thermoplastic screed </t>
  </si>
  <si>
    <t>12/353</t>
  </si>
  <si>
    <t xml:space="preserve">Removal of Ancillary Line in  yellow/white thermoplastic screed </t>
  </si>
  <si>
    <t>12/354</t>
  </si>
  <si>
    <t xml:space="preserve">Removal of Raised Rib Lines in  yellow/white thermoplastic screed </t>
  </si>
  <si>
    <t>12/355</t>
  </si>
  <si>
    <t xml:space="preserve">Removal of triangle  in  yellow/white thermoplastic screed </t>
  </si>
  <si>
    <t>12/356</t>
  </si>
  <si>
    <t xml:space="preserve">Removal of arrows in  yellow/white thermoplastic screed </t>
  </si>
  <si>
    <t>12/357</t>
  </si>
  <si>
    <t xml:space="preserve">Removal of letters/numbers/symbols  in  yellow/white thermoplastic screed </t>
  </si>
  <si>
    <t>12/358</t>
  </si>
  <si>
    <t xml:space="preserve">Removal of kerb markings in  yellow/white thermoplastic screed </t>
  </si>
  <si>
    <t>Permanent Bollards</t>
  </si>
  <si>
    <t>Red/White banding</t>
  </si>
  <si>
    <t>12/316</t>
  </si>
  <si>
    <t>Permanent rigid bollard non-illuminated with red and white reflective banding in socketed base as per drawing 1200/03</t>
  </si>
  <si>
    <t>12/317</t>
  </si>
  <si>
    <t>Permanent reboundable bollard non-illuminated with red and white reflective banding in socketed base as per drawing 1200/03</t>
  </si>
  <si>
    <t>12/318</t>
  </si>
  <si>
    <t>Permanent rigid bollard non-illuminated with red and white reflective banding in bolted down as per drawing 1200/04</t>
  </si>
  <si>
    <t>12/319</t>
  </si>
  <si>
    <t>Permanent reboundable bollard non-illuminated with red and white reflective banding in bolted down as per drawing 1200/04</t>
  </si>
  <si>
    <t>12/320</t>
  </si>
  <si>
    <t>Permanent rigid bollard non-illuminated with red and white reflective banding in rooted concrete base as per drawing 1200/06</t>
  </si>
  <si>
    <t>12/321</t>
  </si>
  <si>
    <t>Permanent reboundable bollard non-illuminated with red and white reflective banding in rooted concrete base as per drawing 1200/06</t>
  </si>
  <si>
    <t>Signface bollards</t>
  </si>
  <si>
    <t>12/323</t>
  </si>
  <si>
    <t>Permanent reboundable bollard non-illuminated  with signface option in bolted down as per drawing 1200/08</t>
  </si>
  <si>
    <t>12/324</t>
  </si>
  <si>
    <t>Permanent reboundable bollard non-illuminated  with signface option in concrete in ground anchors as per drawing 1200/07</t>
  </si>
  <si>
    <t>Concrete bollards</t>
  </si>
  <si>
    <t>12/325</t>
  </si>
  <si>
    <t>Concrete Permanent bollard non illuminated as per Standard Drawing 1200/05</t>
  </si>
  <si>
    <t>Marker Posts</t>
  </si>
  <si>
    <t>12/346</t>
  </si>
  <si>
    <t>Supply and erect verge Marker Posts flexible with no foundation as per standard detail drawing 1200/09</t>
  </si>
  <si>
    <t>12/347</t>
  </si>
  <si>
    <t>Supply and erect verge Marker Posts flexible in concrete foundation as per standard detail drawing 1200/10</t>
  </si>
  <si>
    <t>12/348</t>
  </si>
  <si>
    <t>Supply and erect verge Marker Posts rigid with holding barb as per standard detail drawing 1200/11</t>
  </si>
  <si>
    <t>12/349</t>
  </si>
  <si>
    <t>Supply and erect verge Marker Posts rigid in concrete foundation as per standard detail drawing 1200/12</t>
  </si>
  <si>
    <t>TOTAL FOR SERIES 1200</t>
  </si>
  <si>
    <t>SERIES 1200:BERR 85/2</t>
  </si>
  <si>
    <t>SERIES 1200: SUM OF RATES</t>
  </si>
  <si>
    <t>SERIES 2700: ACCOMMODATION WORKS, WORKS FOR STATUTORY UNDERTAKERS, PROVISIONAL SUMS AND PRIME COST ITEMS</t>
  </si>
  <si>
    <t>ACCOMMODATION WORKS, WORKS FOR STATUTORY UNDERTAKERS, PROVISIONAL SUMS AND PRIME COST ITEMS</t>
  </si>
  <si>
    <t>Works excuted by main contractor for Statutory Undertakers Covers and Frames</t>
  </si>
  <si>
    <t>Raise</t>
  </si>
  <si>
    <t>Scottish Water Footway</t>
  </si>
  <si>
    <t>2700/01</t>
  </si>
  <si>
    <t>Raise the level of Scottish Water cover and frame in footway not exceeding 0.25m² in area 150mm or less in height</t>
  </si>
  <si>
    <t>2700/02</t>
  </si>
  <si>
    <t>Raise the level of Scottish Water cover and frame in footway exceeding 0.25m² but not exceeding 0.50m² in area 150mm or less in height</t>
  </si>
  <si>
    <t>2700/03</t>
  </si>
  <si>
    <t>Raise the level of Scottish Water cover and frame in footway exceeding 0.50m² but not exceeding 1.0m² in area 150mm or less in height</t>
  </si>
  <si>
    <t>2700/04</t>
  </si>
  <si>
    <t>Raise the level of Scottish Water cover and frame in footway not exceeding 0.25m² in area Exceeding 150mm but not exceeding 300mm in height</t>
  </si>
  <si>
    <t>2700/05</t>
  </si>
  <si>
    <t xml:space="preserve">Raise the level of Scottish Water cover and frame in footway exceeding 0.25m² in area but not exceeding 0.5m² in area 150mm but not exceeding 300mm in height </t>
  </si>
  <si>
    <t>2700/06</t>
  </si>
  <si>
    <t xml:space="preserve">Raise the level of Scottish Water cover and frame in footway exceeding 0.50m² in area but not exceeding 1.0m² in area 150mm but not exceeding 300mm in height </t>
  </si>
  <si>
    <t>Scottish Water Carriageway</t>
  </si>
  <si>
    <t>2700/07</t>
  </si>
  <si>
    <t>Raise the level of Scottish Water cover and frame in carriageway not exceeding 0.25m² in area 150mm or less</t>
  </si>
  <si>
    <t>2700/08</t>
  </si>
  <si>
    <t>Raise the level of Scottish Water cover and frame in carriageway not  exceeding 0.25m² but not exceeding 0.50m²  in area 150mm or less in height</t>
  </si>
  <si>
    <t>2700/09</t>
  </si>
  <si>
    <t>Raise the level of Scottish Water cover and frame in carriageway not  exceeding 0.50m² but not exceeding 1.00m² in area 150mm or less in height</t>
  </si>
  <si>
    <t>2700/10</t>
  </si>
  <si>
    <t>Raise the level of Scottish Water cover and frame in carriageway not exceeding 0.25m²  in area Exceeding 150mm but not exceeding 300mm in height</t>
  </si>
  <si>
    <t>2700/11</t>
  </si>
  <si>
    <t>Raise the level of Scottish Water cover and frame in carriageway not exceeding 0.25m² but not exceeding 0.50m² in area Exceeding 150mm but not exceeding 300mm in height</t>
  </si>
  <si>
    <t>2700/12</t>
  </si>
  <si>
    <t>Raise the level of Scottish Water cover and frame in carriageway not 1.0m² min in area Exceeding 150mm but not exceeding 300mm in height</t>
  </si>
  <si>
    <t>Scottish &amp; Southern Energy Footway</t>
  </si>
  <si>
    <t>2700/13</t>
  </si>
  <si>
    <t>Raise the level of SSE cover and frame in footway not exceeding 0.25m² in area 150mm or less</t>
  </si>
  <si>
    <t>2700/14</t>
  </si>
  <si>
    <t>Raise the level of SSE cover and frame in footway exceeding 0.25m² but not exceeding 0.50m² in area 150mm or less</t>
  </si>
  <si>
    <t>2700/15</t>
  </si>
  <si>
    <t>Raise the level of SSE cover and frame in footway exceeding 0.5m² but not exceeding 1.0m² in area  150mm or less</t>
  </si>
  <si>
    <t>2700/16</t>
  </si>
  <si>
    <t>Raise the level of SSE cover and frame in footway exceeding 1.00m² but not exceeding 2.00m² in area  150mm or less</t>
  </si>
  <si>
    <t>2700/17</t>
  </si>
  <si>
    <t>Raise the level of SSE cover and frame in footway exceeding 2.00m² but not exceeding 3.00m² in area  150mm or less</t>
  </si>
  <si>
    <t>2700/18</t>
  </si>
  <si>
    <t>Raise the level of SSE cover and frame in footway not exceeding 0.25m² in area Exceeding 150mm but not 300mm in height</t>
  </si>
  <si>
    <t>2700/19</t>
  </si>
  <si>
    <t>Raise the level of SSE cover and frame in footway exceeding 0.25m² but not exceeding 0.50m² in area Exceeding 150mm but not 300mm in height</t>
  </si>
  <si>
    <t>2700/20</t>
  </si>
  <si>
    <t>Raise the level of SSE cover and frame in footway exceeding 0.5m² but not exceeding 1.0m² in area  Exceeding 150mm but not 300mm in height</t>
  </si>
  <si>
    <t>2700/21</t>
  </si>
  <si>
    <t>Raise the level of SSE cover and frame in footway exceeding 1.00m² but not exceeding 2.00m² in area  Exceeding 150mm but not 300mm in height</t>
  </si>
  <si>
    <t>2700/22</t>
  </si>
  <si>
    <t>Raise the level of SSE cover and frame in footway exceeding 2.00m² but not exceeding 3.00m² in area  Exceeding 150mm but not 300mm in height</t>
  </si>
  <si>
    <t>Scottish &amp; Southern Energy Carriageway</t>
  </si>
  <si>
    <t>2700/23</t>
  </si>
  <si>
    <t>Raise the level of SSE cover and frame in carriageway not exceeding 0.25m² in area 150mm or less</t>
  </si>
  <si>
    <t>2700/24</t>
  </si>
  <si>
    <t>Raise the level of SSE cover and frame in carriageway exceeding 0.25m² but not exceeding 0.5m² in area 150mm or less</t>
  </si>
  <si>
    <t>2700/25</t>
  </si>
  <si>
    <t>Raise the level of SSE cover and frame in carriageway exceeding 0.5m² but not exceeding 1.0m² in area 150mm or less</t>
  </si>
  <si>
    <t>2700/26</t>
  </si>
  <si>
    <t>Raise the level of SSE cover and frame in carriageway exceeding 1.0m² but not exceeding 2.0m² in area  150mm or less</t>
  </si>
  <si>
    <t>2700/27</t>
  </si>
  <si>
    <t>Raise the level of SSE cover and frame in carriageway exceeding 2.0m² but not exceeding 3.0m² in area  150mm or less</t>
  </si>
  <si>
    <t>2700/28</t>
  </si>
  <si>
    <t>Raise the level of SSE cover and frame in carriageway not exceeding 0.25m² in area Exceeding 150mm but not exceeding 300mm in height</t>
  </si>
  <si>
    <t>2700/29</t>
  </si>
  <si>
    <t>Raise the level of SSE cover and frame in carriageway exceeding 0.25m² but not exceeding 0.5m² in area Exceeding 150mm but not exceeding 300mm in height</t>
  </si>
  <si>
    <t>2700/30</t>
  </si>
  <si>
    <t>Raise the level of SSE cover and frame in carriageway exceeding 0.5m² but not exceeding 1.0m² in area Exceeding 150mm but not exceeding 300mm in height</t>
  </si>
  <si>
    <t>2700/31</t>
  </si>
  <si>
    <t>Raise the level of SSE cover and frame in carriageway exceeding 1.0m² but not exceeding 2.0m² in area Exceeding 150mm but not exceeding 300mm in height</t>
  </si>
  <si>
    <t>2700/32</t>
  </si>
  <si>
    <t>Raise the level of SSE cover and frame in carriageway exceeding 2.0m² but not exceeding 3.0m² in area Exceeding 150mm but not exceeding 300mm in height</t>
  </si>
  <si>
    <t>Brittish Telecom Footway</t>
  </si>
  <si>
    <t>2700/33</t>
  </si>
  <si>
    <t>Raise the level of BT cover and frame in footway not exceeding 0.25m² in area 150mm or less</t>
  </si>
  <si>
    <t>2700/34</t>
  </si>
  <si>
    <t>Raise the level of BT cover and frame in footway exceeding 0.25m² but not exceeding 0.50m² in area 150mm or less</t>
  </si>
  <si>
    <t>2700/35</t>
  </si>
  <si>
    <t>Raise the level of BT cover and frame in footway exceeding 0.5m² but not exceeding 1.0m² in area  150mm or less</t>
  </si>
  <si>
    <t>2700/36</t>
  </si>
  <si>
    <t>Raise the level of BT cover and frame in footway exceeding 1.00m² but not exceeding 2.00m² in area  150mm or less</t>
  </si>
  <si>
    <t>2700/37</t>
  </si>
  <si>
    <t>Raise the level of BT cover and frame in footway exceeding 2.00m² but not exceeding 3.00m² in area  150mm or less</t>
  </si>
  <si>
    <t>2700/38</t>
  </si>
  <si>
    <t>Raise the level of BT cover and frame in footway not exceeding 0.25m² in area Exceeding 150mm but not 300mm in height</t>
  </si>
  <si>
    <t>2700/39</t>
  </si>
  <si>
    <t>Raise the level of BT cover and frame in footway exceeding 0.25m² but not exceeding 0.50m² in area Exceeding 150mm but not 300mm in height</t>
  </si>
  <si>
    <t>2700/40</t>
  </si>
  <si>
    <t>Raise the level of BT cover and frame in footway exceeding 0.5m² but not exceeding 1.0m² in area  Exceeding 150mm but not 300mm in height</t>
  </si>
  <si>
    <t>2700/41</t>
  </si>
  <si>
    <t>Raise the level of BT cover and frame in footway exceeding 1.00m² but not exceeding 2.00m² in area  Exceeding 150mm but not 300mm in height</t>
  </si>
  <si>
    <t>2700/42</t>
  </si>
  <si>
    <t>Raise the level of BT cover and frame in footway exceeding 2.00m² but not exceeding 3.00m² in area  Exceeding 150mm but not 300mm in height</t>
  </si>
  <si>
    <t>British Telecom Carriageway</t>
  </si>
  <si>
    <t>2700/43</t>
  </si>
  <si>
    <t>Raise the level of BT cover and frame in carriageway not exceeding 0.25m² in area 150mm or less</t>
  </si>
  <si>
    <t>2700/44</t>
  </si>
  <si>
    <t>Raise the level of BT cover and frame in carriageway exceeding 0.25m² but not exceeding 0.5m² in area 150mm or less</t>
  </si>
  <si>
    <t>2700/45</t>
  </si>
  <si>
    <t>Raise the level of BT cover and frame in carriageway exceeding 0.5m² but not exceeding 1.0m² in area 150mm or less</t>
  </si>
  <si>
    <t>2700/46</t>
  </si>
  <si>
    <t>Raise the level of BT cover and frame in carriageway exceeding 1.0m² but not exceeding 2.0m² in area  150mm or less</t>
  </si>
  <si>
    <t>2700/47</t>
  </si>
  <si>
    <t>Raise the level of BT cover and frame in carriageway exceeding 2.0m² but not exceeding 3.0m² in area  150mm or less</t>
  </si>
  <si>
    <t>2700/48</t>
  </si>
  <si>
    <t>Raise the level of BT cover and frame in carriageway not exceeding 0.25m² in area Exceeding 150mm but not exceeding 300mm in height</t>
  </si>
  <si>
    <t>2700/49</t>
  </si>
  <si>
    <t>Raise the level of BT cover and frame in carriageway exceeding 0.25m² but not exceeding 0.5m² in area Exceeding 150mm but not exceeding 300mm in height</t>
  </si>
  <si>
    <t>2700/50</t>
  </si>
  <si>
    <t>Raise the level of BT cover and frame in carriageway exceeding 0.5m² but not exceeding 1.0m² in area Exceeding 150mm but not exceeding 300mm in height</t>
  </si>
  <si>
    <t>2700/51</t>
  </si>
  <si>
    <t>Raise the level of BT cover and frame in carriageway exceeding 1.0m² but not exceeding 2.0m² in area Exceeding 150mm but not exceeding 300mm in height</t>
  </si>
  <si>
    <t>2700/52</t>
  </si>
  <si>
    <t>Raise the level of BT cover and frame in carriageway exceeding 2.0m² but not exceeding 3.0m² in area Exceeding 150mm but not exceeding 300mm in height</t>
  </si>
  <si>
    <t>Virgin Media Footway</t>
  </si>
  <si>
    <t>2700/53</t>
  </si>
  <si>
    <t>Raise the level of Virgin Media cover and frame in footway not exceeding 0.25m² in area 150mm or less</t>
  </si>
  <si>
    <t>2700/54</t>
  </si>
  <si>
    <t>Raise the level of Virgin Media cover and frame in footway exceeding 0.25m² but not exceeding 0.50m² in area 150mm or less</t>
  </si>
  <si>
    <t>2700/55</t>
  </si>
  <si>
    <t>Raise the level of Virgin Media cover and frame in footway exceeding 0.5m² but not exceeding 1.0m² in area  150mm or less</t>
  </si>
  <si>
    <t>2700/56</t>
  </si>
  <si>
    <t>Raise the level of Virgin Media cover and frame in footway exceeding 1.00m² but not exceeding 2.00m² in area  150mm or less</t>
  </si>
  <si>
    <t>2700/57</t>
  </si>
  <si>
    <t>Raise the level of Virgin Media cover and frame in footway exceeding 2.00m² but not exceeding 3.00m² in area  150mm or less</t>
  </si>
  <si>
    <t>2700/58</t>
  </si>
  <si>
    <t>Raise the level of Virgin Media cover and frame in footway not exceeding 0.25m² in area Exceeding 150mm but not 300mm in height</t>
  </si>
  <si>
    <t>2700/59</t>
  </si>
  <si>
    <t>Raise the level of Virgin Media cover and frame in footway exceeding 0.25m² but not exceeding 0.50m² in area Exceeding 150mm but not 300mm in height</t>
  </si>
  <si>
    <t>2700/60</t>
  </si>
  <si>
    <t>Raise the level of Virgin Media cover and frame in footway exceeding 0.5m² but not exceeding 1.0m² in area  Exceeding 150mm but not 300mm in height</t>
  </si>
  <si>
    <t>2700/61</t>
  </si>
  <si>
    <t>Raise the level of Virgin Media cover and frame in footway exceeding 1.00m² but not exceeding 2.00m² in area  Exceeding 150mm but not 300mm in height</t>
  </si>
  <si>
    <t>2700/62</t>
  </si>
  <si>
    <t>Raise the level of Virgin Media cover and frame in footway exceeding 2.00m² but not exceeding 3.00m² in area  Exceeding 150mm but not 300mm in height</t>
  </si>
  <si>
    <t>Virgin Media Carriageway</t>
  </si>
  <si>
    <t>2700/63</t>
  </si>
  <si>
    <t>Raise the level of Virgin Media cover and frame in carriageway not exceeding 0.25m² in area 150mm or less</t>
  </si>
  <si>
    <t>2700/64</t>
  </si>
  <si>
    <t>Raise the level of Virgin Media cover and frame in carriageway exceeding 0.25m² but not exceeding 0.5m² in area 150mm or less</t>
  </si>
  <si>
    <t>2700/65</t>
  </si>
  <si>
    <t>Raise the level of Virgin Media cover and frame in carriageway exceeding 0.5m² but not exceeding 1.0m² in area 150mm or less</t>
  </si>
  <si>
    <t>2700/66</t>
  </si>
  <si>
    <t>Raise the level of Virgin Media cover and frame in carriageway exceeding 1.0m² but not exceeding 2.0m² in area  150mm or less</t>
  </si>
  <si>
    <t>2700/67</t>
  </si>
  <si>
    <t>Raise the level of Virgin Media cover and frame in carriageway exceeding 2.0m² but not exceeding 3.0m² in area  150mm or less</t>
  </si>
  <si>
    <t>2700/68</t>
  </si>
  <si>
    <t>Raise the level of Virgin Media cover and frame in carriageway not exceeding 0.25m² in area Exceeding 150mm but not exceeding 300mm in height</t>
  </si>
  <si>
    <t>2700/69</t>
  </si>
  <si>
    <t>Raise the level of Virgin Media cover and frame in carriageway exceeding 0.25m² but not exceeding 0.5m² in area Exceeding 150mm but not exceeding 300mm in height</t>
  </si>
  <si>
    <t>2700/70</t>
  </si>
  <si>
    <t>Raise the level of Virgin Media cover and frame in carriageway exceeding 0.5m² but not exceeding 1.0m² in area Exceeding 150mm but not exceeding 300mm in height</t>
  </si>
  <si>
    <t>2700/71</t>
  </si>
  <si>
    <t>Raise the level of Virgin Media cover and frame in carriageway exceeding 1.0m² but not exceeding 2.0m² in area Exceeding 150mm but not exceeding 300mm in height</t>
  </si>
  <si>
    <t>2700/72</t>
  </si>
  <si>
    <t>Raise the level of Virgin Media cover and frame in carriageway exceeding 2.0m² but not exceeding 3.0m² in area Exceeding 150mm but not exceeding 300mm in height</t>
  </si>
  <si>
    <t>Scottish Gas Network Footway</t>
  </si>
  <si>
    <t>2700/73</t>
  </si>
  <si>
    <t>Raise the level of SGN cover and frame in footway not exceeding 0.25m² in area 150mm or less</t>
  </si>
  <si>
    <t>2700/74</t>
  </si>
  <si>
    <t>Raise the level of SGN cover and frame in footway exceeding 0.25m² but not exceeding 0.50m² in area 150mm or less</t>
  </si>
  <si>
    <t>2700/75</t>
  </si>
  <si>
    <t>Raise the level of SGN cover and frame in footway exceeding 0.5m² but not exceeding 1.0m² in area  150mm or less</t>
  </si>
  <si>
    <t>2700/76</t>
  </si>
  <si>
    <t>Raise the level of SGN cover and frame in footway exceeding 1.00m² but not exceeding 2.00m² in area  150mm or less</t>
  </si>
  <si>
    <t>2700/77</t>
  </si>
  <si>
    <t>Raise the level of SGN cover and frame in footway exceeding 2.00m² but not exceeding 3.00m² in area  150mm or less</t>
  </si>
  <si>
    <t>2700/78</t>
  </si>
  <si>
    <t>Raise the level of SGN cover and frame in footway not exceeding 0.25m² in area Exceeding 150mm but not 300mm in height</t>
  </si>
  <si>
    <t>2700/79</t>
  </si>
  <si>
    <t>Raise the level of SGN cover and frame in footway exceeding 0.25m² but not exceeding 0.50m² in area Exceeding 150mm but not 300mm in height</t>
  </si>
  <si>
    <t>2700/80</t>
  </si>
  <si>
    <t>Raise the level of SGN cover and frame in footway exceeding 0.5m² but not exceeding 1.0m² in area  Exceeding 150mm but not 300mm in height</t>
  </si>
  <si>
    <t>2700/81</t>
  </si>
  <si>
    <t>Raise the level of SGN cover and frame in footway exceeding 1.00m² but not exceeding 2.00m² in area  Exceeding 150mm but not 300mm in height</t>
  </si>
  <si>
    <t>2700/82</t>
  </si>
  <si>
    <t>Raise the level of SGN cover and frame in footway exceeding 2.00m² but not exceeding 3.00m² in area  Exceeding 150mm but not 300mm in height</t>
  </si>
  <si>
    <t>Scottish Gas Network Carriageway</t>
  </si>
  <si>
    <t>2700/83</t>
  </si>
  <si>
    <t>Raise the level of SGN cover and frame in carriageway not exceeding 0.25m² in area 150mm or less</t>
  </si>
  <si>
    <t>2700/84</t>
  </si>
  <si>
    <t>Raise the level of SGN cover and frame in carriageway exceeding 0.25m² but not exceeding 0.5m² in area 150mm or less</t>
  </si>
  <si>
    <t>2700/85</t>
  </si>
  <si>
    <t>Raise the level of SGN cover and frame in carriageway exceeding 0.5m² but not exceeding 1.0m² in area 150mm or less</t>
  </si>
  <si>
    <t>2700/86</t>
  </si>
  <si>
    <t>Raise the level of SGN cover and frame in carriageway exceeding 1.0m² but not exceeding 2.0m² in area  150mm or less</t>
  </si>
  <si>
    <t>2700/87</t>
  </si>
  <si>
    <t>Raise the level of SGN cover and frame in carriageway exceeding 2.0m² but not exceeding 3.0m² in area  150mm or less</t>
  </si>
  <si>
    <t>2700/88</t>
  </si>
  <si>
    <t>Raise the level of SGN cover and frame in carriageway not exceeding 0.25m² in area Exceeding 150mm but not exceeding 300mm in height</t>
  </si>
  <si>
    <t>2700/89</t>
  </si>
  <si>
    <t>Raise the level of SGN cover and frame in carriageway exceeding 0.25m² but not exceeding 0.5m² in area Exceeding 150mm but not exceeding 300mm in height</t>
  </si>
  <si>
    <t>2700/90</t>
  </si>
  <si>
    <t>Raise the level of SGN cover and frame in carriageway exceeding 0.5m² but not exceeding 1.0m² in area Exceeding 150mm but not exceeding 300mm in height</t>
  </si>
  <si>
    <t>2700/91</t>
  </si>
  <si>
    <t>Raise the level of SGN cover and frame in carriageway exceeding 1.0m² but not exceeding 2.0m² in area Exceeding 150mm but not exceeding 300mm in height</t>
  </si>
  <si>
    <t>2700/92</t>
  </si>
  <si>
    <t>Raise the level of SGN cover and frame in carriageway exceeding 2.0m² but not exceeding 3.0m² in area Exceeding 150mm but not exceeding 300mm in height</t>
  </si>
  <si>
    <t>Private Network Footway</t>
  </si>
  <si>
    <t>2700/93</t>
  </si>
  <si>
    <t>Raise the level of Private Network cover and frame in footway not exceeding 0.25m² in area 150mm or less</t>
  </si>
  <si>
    <t>2700/94</t>
  </si>
  <si>
    <t>Raise the level of Private Network cover and frame in footway exceeding 0.25m² but not exceeding 0.50m² in area 150mm or less</t>
  </si>
  <si>
    <t>2700/95</t>
  </si>
  <si>
    <t>Raise the level of Private Network cover and frame in footway exceeding 0.5m² but not exceeding 1.0m² in area  150mm or less</t>
  </si>
  <si>
    <t>2700/96</t>
  </si>
  <si>
    <t>Raise the level of Private Network cover and frame in footway exceeding 1.00m² but not exceeding 2.00m² in area  150mm or less</t>
  </si>
  <si>
    <t>2700/97</t>
  </si>
  <si>
    <t>Raise the level of Private Network cover and frame in footway exceeding 2.00m² but not exceeding 3.00m² in area  150mm or less</t>
  </si>
  <si>
    <t>2700/98</t>
  </si>
  <si>
    <t>Raise the level of Private Network cover and frame in footway not exceeding 0.25m² in area Exceeding 150mm but not 300mm in height</t>
  </si>
  <si>
    <t>2700/99</t>
  </si>
  <si>
    <t>Raise the level of Private Network cover and frame in footway exceeding 0.25m² but not exceeding 0.50m² in area Exceeding 150mm but not 300mm in height</t>
  </si>
  <si>
    <t>2700/100</t>
  </si>
  <si>
    <t>Raise the level of Private Network cover and frame in footway exceeding 0.5m² but not exceeding 1.0m² in area  Exceeding 150mm but not 300mm in height</t>
  </si>
  <si>
    <t>2700/101</t>
  </si>
  <si>
    <t>Raise the level of Private Network cover and frame in footway exceeding 1.00m² but not exceeding 2.00m² in area  Exceeding 150mm but not 300mm in height</t>
  </si>
  <si>
    <t>2700/102</t>
  </si>
  <si>
    <t>Raise the level of Private Network cover and frame in footway exceeding 2.00m² but not exceeding 3.00m² in area  Exceeding 150mm but not 300mm in height</t>
  </si>
  <si>
    <t>Private Network Carriageway</t>
  </si>
  <si>
    <t>2700/103</t>
  </si>
  <si>
    <t>Raise the level of Private Network cover and frame in carriageway not exceeding 0.25m² in area 150mm or less</t>
  </si>
  <si>
    <t>2700/104</t>
  </si>
  <si>
    <t>Raise the level of Private Network cover and frame in carriageway exceeding 0.25m² but not exceeding 0.5m² in area 150mm or less</t>
  </si>
  <si>
    <t>2700/105</t>
  </si>
  <si>
    <t>Raise the level of Private Network cover and frame in carriageway exceeding 0.5m² but not exceeding 1.0m² in area 150mm or less</t>
  </si>
  <si>
    <t>2700/106</t>
  </si>
  <si>
    <t>Raise the level of Private Network cover and frame in carriageway exceeding 1.0m² but not exceeding 2.0m² in area  150mm or less</t>
  </si>
  <si>
    <t>2700/107</t>
  </si>
  <si>
    <t>Raise the level of Private Network cover and frame in carriageway exceeding 2.0m² but not exceeding 3.0m² in area  150mm or less</t>
  </si>
  <si>
    <t>2700/108</t>
  </si>
  <si>
    <t>Raise the level of Private Network cover and frame in carriageway not exceeding 0.25m² in area Exceeding 150mm but not exceeding 300mm in height</t>
  </si>
  <si>
    <t>2700/109</t>
  </si>
  <si>
    <t>Raise the level of Private Network cover and frame in carriageway exceeding 0.25m² but not exceeding 0.5m² in area Exceeding 150mm but not exceeding 300mm in height</t>
  </si>
  <si>
    <t>2700/110</t>
  </si>
  <si>
    <t>Raise the level of Private Network cover and frame in carriageway exceeding 0.5m² but not exceeding 1.0m² in area Exceeding 150mm but not exceeding 300mm in height</t>
  </si>
  <si>
    <t>2700/111</t>
  </si>
  <si>
    <t>Raise the level of Private Network cover and frame in carriageway exceeding 1.0m² but not exceeding 2.0m² in area Exceeding 150mm but not exceeding 300mm in height</t>
  </si>
  <si>
    <t>2700/112</t>
  </si>
  <si>
    <t>Raise the level of Private Network cover and frame in carriageway exceeding 2.0m² but not exceeding 3.0m² in area Exceeding 150mm but not exceeding 300mm in height</t>
  </si>
  <si>
    <t>Lower</t>
  </si>
  <si>
    <t>2700/113</t>
  </si>
  <si>
    <t>Lower the level of Scottish Water cover and frame in footway not exceeding 0.25m² in area 150mm or less in height</t>
  </si>
  <si>
    <t>2700/114</t>
  </si>
  <si>
    <t>Lower the level of Scottish Water cover and frame in footway exceeding 0.25m² but not exceeding 0.50m² in area 150mm or less in height</t>
  </si>
  <si>
    <t>2700/115</t>
  </si>
  <si>
    <t>Lower the level of Scottish Water cover and frame in footway exceeding 0.50m² but not exceeding 1.0m² in area 150mm or less in height</t>
  </si>
  <si>
    <t>2700/116</t>
  </si>
  <si>
    <t>Lower the level of Scottish Water cover and frame in footway not exceeding 0.25m² in area Exceeding 150mm but not exceeding 300mm in height</t>
  </si>
  <si>
    <t>2700/117</t>
  </si>
  <si>
    <t xml:space="preserve">Lower the level of Scottish Water cover and frame in footway exceeding 0.25m² in area but not exceeding 0.5m² in area 150mm but not exceeding 300mm in height </t>
  </si>
  <si>
    <t>2700/118</t>
  </si>
  <si>
    <t xml:space="preserve">Lower the level of Scottish Water cover and frame in footway exceeding 0.50m² in area but not exceeding 1.0m² in area 150mm but not exceeding 300mm in height </t>
  </si>
  <si>
    <t>2700/119</t>
  </si>
  <si>
    <t>Lower the level of Scottish Water cover and frame in carriageway not exceeding 0.25m² in area 150mm or less</t>
  </si>
  <si>
    <t>2700/120</t>
  </si>
  <si>
    <t>Lower the level of Scottish Water cover and frame in carriageway not  exceeding 0.25m² but not exceeding 0.50m²  in area 150mm or less in height</t>
  </si>
  <si>
    <t>2700/121</t>
  </si>
  <si>
    <t>Lower the level of Scottish Water cover and frame in carriageway not  exceeding 0.50m² but not exceeding 1.00m² in area 150mm or less in height</t>
  </si>
  <si>
    <t>2700/122</t>
  </si>
  <si>
    <t>Lower the level of Scottish Water cover and frame in carriageway not exceeding 0.25m²  in area Exceeding 150mm but not exceeding 300mm in height</t>
  </si>
  <si>
    <t>2700/123</t>
  </si>
  <si>
    <t>Lower the level of Scottish Water cover and frame in carriageway not exceeding 0.25m² but not exceeding 0.50m² in area Exceeding 150mm but not exceeding 300mm in height</t>
  </si>
  <si>
    <t>2700/124</t>
  </si>
  <si>
    <t>Lower the level of Scottish Water cover and frame in carriageway not 1.0m² min in area Exceeding 150mm but not exceeding 300mm in height</t>
  </si>
  <si>
    <t>2700/125</t>
  </si>
  <si>
    <t>Lower the level of SSE cover and frame in footway not exceeding 0.25m² in area 150mm or less</t>
  </si>
  <si>
    <t>2700/126</t>
  </si>
  <si>
    <t>Lower the level of SSE cover and frame in footway exceeding 0.25m² but not exceeding 0.50m² in area 150mm or less</t>
  </si>
  <si>
    <t>2700/127</t>
  </si>
  <si>
    <t>Lower the level of SSE cover and frame in footway exceeding 0.5m² but not exceeding 1.0m² in area  150mm or less</t>
  </si>
  <si>
    <t>2700/128</t>
  </si>
  <si>
    <t>Lower the level of SSE cover and frame in footway exceeding 1.00m² but not exceeding 2.00m² in area  150mm or less</t>
  </si>
  <si>
    <t>2700/129</t>
  </si>
  <si>
    <t>Lower the level of SSE cover and frame in footway exceeding 2.00m² but not exceeding 3.00m² in area  150mm or less</t>
  </si>
  <si>
    <t>2700/130</t>
  </si>
  <si>
    <t>Lower the level of SSE cover and frame in footway not exceeding 0.25m² in area Exceeding 150mm but not 300mm in height</t>
  </si>
  <si>
    <t>2700/131</t>
  </si>
  <si>
    <t>Lower the level of SSE cover and frame in footway exceeding 0.25m² but not exceeding 0.50m² in area Exceeding 150mm but not 300mm in height</t>
  </si>
  <si>
    <t>2700/132</t>
  </si>
  <si>
    <t>Lower the level of SSE cover and frame in footway exceeding 0.5m² but not exceeding 1.0m² in area  Exceeding 150mm but not 300mm in height</t>
  </si>
  <si>
    <t>2700/133</t>
  </si>
  <si>
    <t>Lower the level of SSE cover and frame in footway exceeding 1.00m² but not exceeding 2.00m² in area  Exceeding 150mm but not 300mm in height</t>
  </si>
  <si>
    <t>2700/134</t>
  </si>
  <si>
    <t>Lower the level of SSE cover and frame in footway exceeding 2.00m² but not exceeding 3.00m² in area  Exceeding 150mm but not 300mm in height</t>
  </si>
  <si>
    <t>2700/135</t>
  </si>
  <si>
    <t>Lower the level of SSE cover and frame in carriageway not exceeding 0.25m² in area 150mm or less</t>
  </si>
  <si>
    <t>2700/136</t>
  </si>
  <si>
    <t>Lower the level of SSE cover and frame in carriageway exceeding 0.25m² but not exceeding 0.5m² in area 150mm or less</t>
  </si>
  <si>
    <t>2700/137</t>
  </si>
  <si>
    <t>Lower the level of SSE cover and frame in carriageway exceeding 0.5m² but not exceeding 1.0m² in area 150mm or less</t>
  </si>
  <si>
    <t>2700/138</t>
  </si>
  <si>
    <t>Lower the level of SSE cover and frame in carriageway exceeding 1.0m² but not exceeding 2.0m² in area  150mm or less</t>
  </si>
  <si>
    <t>2700/139</t>
  </si>
  <si>
    <t>Lower the level of SSE cover and frame in carriageway exceeding 2.0m² but not exceeding 3.0m² in area  150mm or less</t>
  </si>
  <si>
    <t>2700/140</t>
  </si>
  <si>
    <t>Lower the level of SSE cover and frame in carriageway not exceeding 0.25m² in area Exceeding 150mm but not exceeding 300mm in height</t>
  </si>
  <si>
    <t>2700/141</t>
  </si>
  <si>
    <t>Lower the level of SSE cover and frame in carriageway exceeding 0.25m² but not exceeding 0.5m² in area Exceeding 150mm but not exceeding 300mm in height</t>
  </si>
  <si>
    <t>2700/142</t>
  </si>
  <si>
    <t>Lower the level of SSE cover and frame in carriageway exceeding 0.5m² but not exceeding 1.0m² in area Exceeding 150mm but not exceeding 300mm in height</t>
  </si>
  <si>
    <t>2700/143</t>
  </si>
  <si>
    <t>Lower the level of SSE cover and frame in carriageway exceeding 1.0m² but not exceeding 2.0m² in area Exceeding 150mm but not exceeding 300mm in height</t>
  </si>
  <si>
    <t>2700/144</t>
  </si>
  <si>
    <t>Lower the level of SSE cover and frame in carriageway exceeding 2.0m² but not exceeding 3.0m² in area Exceeding 150mm but not exceeding 300mm in height</t>
  </si>
  <si>
    <t>2700/145</t>
  </si>
  <si>
    <t>Lower the level of BT cover and frame in footway not exceeding 0.25m² in area 150mm or less</t>
  </si>
  <si>
    <t>2700/146</t>
  </si>
  <si>
    <t>Lower the level of BT cover and frame in footway exceeding 0.25m² but not exceeding 0.50m² in area 150mm or less</t>
  </si>
  <si>
    <t>2700/147</t>
  </si>
  <si>
    <t>Lower the level of BT cover and frame in footway exceeding 0.5m² but not exceeding 1.0m² in area  150mm or less</t>
  </si>
  <si>
    <t>2700/148</t>
  </si>
  <si>
    <t>Lower the level of BT cover and frame in footway exceeding 1.00m² but not exceeding 2.00m² in area  150mm or less</t>
  </si>
  <si>
    <t>2700/149</t>
  </si>
  <si>
    <t>Lower the level of BT cover and frame in footway exceeding 2.00m² but not exceeding 3.00m² in area  150mm or less</t>
  </si>
  <si>
    <t>2700/150</t>
  </si>
  <si>
    <t>Lower the level of BT cover and frame in footway not exceeding 0.25m² in area Exceeding 150mm but not 300mm in height</t>
  </si>
  <si>
    <t>2700/151</t>
  </si>
  <si>
    <t>Lower the level of BT cover and frame in footway exceeding 0.25m² but not exceeding 0.50m² in area Exceeding 150mm but not 300mm in height</t>
  </si>
  <si>
    <t>2700/152</t>
  </si>
  <si>
    <t>Lower the level of BT cover and frame in footway exceeding 0.5m² but not exceeding 1.0m² in area  Exceeding 150mm but not 300mm in height</t>
  </si>
  <si>
    <t>2700/153</t>
  </si>
  <si>
    <t>Lower the level of BT cover and frame in footway exceeding 1.00m² but not exceeding 2.00m² in area  Exceeding 150mm but not 300mm in height</t>
  </si>
  <si>
    <t>2700/154</t>
  </si>
  <si>
    <t>Lower the level of BT cover and frame in footway exceeding 2.00m² but not exceeding 3.00m² in area  Exceeding 150mm but not 300mm in height</t>
  </si>
  <si>
    <t>2700/155</t>
  </si>
  <si>
    <t>Lower the level of BT cover and frame in carriageway not exceeding 0.25m² in area 150mm or less</t>
  </si>
  <si>
    <t>2700/156</t>
  </si>
  <si>
    <t>Lower the level of BT cover and frame in carriageway exceeding 0.25m² but not exceeding 0.5m² in area 150mm or less</t>
  </si>
  <si>
    <t>2700/157</t>
  </si>
  <si>
    <t>Lower the level of BT cover and frame in carriageway exceeding 0.5m² but not exceeding 1.0m² in area 150mm or less</t>
  </si>
  <si>
    <t>2700/158</t>
  </si>
  <si>
    <t>Lower the level of BT cover and frame in carriageway exceeding 1.0m² but not exceeding 2.0m² in area  150mm or less</t>
  </si>
  <si>
    <t>2700/159</t>
  </si>
  <si>
    <t>Lower the level of BT cover and frame in carriageway exceeding 2.0m² but not exceeding 3.0m² in area  150mm or less</t>
  </si>
  <si>
    <t>2700/160</t>
  </si>
  <si>
    <t>Lower the level of BT cover and frame in carriageway not exceeding 0.25m² in area Exceeding 150mm but not exceeding 300mm in height</t>
  </si>
  <si>
    <t>2700/161</t>
  </si>
  <si>
    <t>Lower the level of BT cover and frame in carriageway exceeding 0.25m² but not exceeding 0.5m² in area Exceeding 150mm but not exceeding 300mm in height</t>
  </si>
  <si>
    <t>2700/162</t>
  </si>
  <si>
    <t>Lower the level of BT cover and frame in carriageway exceeding 0.5m² but not exceeding 1.0m² in area Exceeding 150mm but not exceeding 300mm in height</t>
  </si>
  <si>
    <t>2700/163</t>
  </si>
  <si>
    <t>Lower the level of BT cover and frame in carriageway exceeding 1.0m² but not exceeding 2.0m² in area Exceeding 150mm but not exceeding 300mm in height</t>
  </si>
  <si>
    <t>2700/164</t>
  </si>
  <si>
    <t>Lower the level of BT cover and frame in carriageway exceeding 2.0m² but not exceeding 3.0m² in area Exceeding 150mm but not exceeding 300mm in height</t>
  </si>
  <si>
    <t>2700/165</t>
  </si>
  <si>
    <t>Lower the level of Virgin Media cover and frame in footway not exceeding 0.25m² in area 150mm or less</t>
  </si>
  <si>
    <t>2700/166</t>
  </si>
  <si>
    <t>Lower the level of Virgin Media cover and frame in footway exceeding 0.25m² but not exceeding 0.50m² in area 150mm or less</t>
  </si>
  <si>
    <t>2700/167</t>
  </si>
  <si>
    <t>Lower the level of Virgin Media cover and frame in footway exceeding 0.5m² but not exceeding 1.0m² in area  150mm or less</t>
  </si>
  <si>
    <t>2700/168</t>
  </si>
  <si>
    <t>Lower the level of Virgin Media cover and frame in footway exceeding 1.00m² but not exceeding 2.00m² in area  150mm or less</t>
  </si>
  <si>
    <t>2700/169</t>
  </si>
  <si>
    <t>Lower the level of Virgin Media cover and frame in footway exceeding 2.00m² but not exceeding 3.00m² in area  150mm or less</t>
  </si>
  <si>
    <t>2700/170</t>
  </si>
  <si>
    <t>Lower the level of Virgin Media cover and frame in footway not exceeding 0.25m² in area Exceeding 150mm but not 300mm in height</t>
  </si>
  <si>
    <t>2700/171</t>
  </si>
  <si>
    <t>Lower the level of Virgin Media cover and frame in footway exceeding 0.25m² but not exceeding 0.50m² in area Exceeding 150mm but not 300mm in height</t>
  </si>
  <si>
    <t>2700/172</t>
  </si>
  <si>
    <t>Lower the level of Virgin Media cover and frame in footway exceeding 0.5m² but not exceeding 1.0m² in area  Exceeding 150mm but not 300mm in height</t>
  </si>
  <si>
    <t>2700/173</t>
  </si>
  <si>
    <t>Lower the level of Virgin Media cover and frame in footway exceeding 1.00m² but not exceeding 2.00m² in area  Exceeding 150mm but not 300mm in height</t>
  </si>
  <si>
    <t>2700/174</t>
  </si>
  <si>
    <t>Lower the level of Virgin Media cover and frame in footway exceeding 2.00m² but not exceeding 3.00m² in area  Exceeding 150mm but not 300mm in height</t>
  </si>
  <si>
    <t>2700/175</t>
  </si>
  <si>
    <t>Lower the level of Virgin Media cover and frame in carriageway not exceeding 0.25m² in area 150mm or less</t>
  </si>
  <si>
    <t>2700/176</t>
  </si>
  <si>
    <t>Lower the level of Virgin Media cover and frame in carriageway exceeding 0.25m² but not exceeding 0.5m² in area 150mm or less</t>
  </si>
  <si>
    <t>2700/177</t>
  </si>
  <si>
    <t>Lower the level of Virgin Media cover and frame in carriageway exceeding 0.5m² but not exceeding 1.0m² in area 150mm or less</t>
  </si>
  <si>
    <t>2700/178</t>
  </si>
  <si>
    <t>Lower the level of Virgin Media cover and frame in carriageway exceeding 1.0m² but not exceeding 2.0m² in area  150mm or less</t>
  </si>
  <si>
    <t>2700/179</t>
  </si>
  <si>
    <t>Lower the level of Virgin Media cover and frame in carriageway exceeding 2.0m² but not exceeding 3.0m² in area  150mm or less</t>
  </si>
  <si>
    <t>2700/180</t>
  </si>
  <si>
    <t>Lower the level of Virgin Media cover and frame in carriageway not exceeding 0.25m² in area Exceeding 150mm but not exceeding 300mm in height</t>
  </si>
  <si>
    <t>2700/181</t>
  </si>
  <si>
    <t>Lower the level of Virgin Media cover and frame in carriageway exceeding 0.25m² but not exceeding 0.5m² in area Exceeding 150mm but not exceeding 300mm in height</t>
  </si>
  <si>
    <t>2700/182</t>
  </si>
  <si>
    <t>Lower the level of Virgin Media cover and frame in carriageway exceeding 0.5m² but not exceeding 1.0m² in area Exceeding 150mm but not exceeding 300mm in height</t>
  </si>
  <si>
    <t>2700/183</t>
  </si>
  <si>
    <t>Lower the level of Virgin Media cover and frame in carriageway exceeding 1.0m² but not exceeding 2.0m² in area Exceeding 150mm but not exceeding 300mm in height</t>
  </si>
  <si>
    <t>2700/184</t>
  </si>
  <si>
    <t>Lower the level of Virgin Media cover and frame in carriageway exceeding 2.0m² but not exceeding 3.0m² in area Exceeding 150mm but not exceeding 300mm in height</t>
  </si>
  <si>
    <t>2700/185</t>
  </si>
  <si>
    <t>Lower the level of SGN cover and frame in footway not exceeding 0.25m² in area 150mm or less</t>
  </si>
  <si>
    <t>2700/186</t>
  </si>
  <si>
    <t>Lower the level of SGN cover and frame in footway exceeding 0.25m² but not exceeding 0.50m² in area 150mm or less</t>
  </si>
  <si>
    <t>2700/187</t>
  </si>
  <si>
    <t>Lower the level of SGN cover and frame in footway exceeding 0.5m² but not exceeding 1.0m² in area  150mm or less</t>
  </si>
  <si>
    <t>2700/188</t>
  </si>
  <si>
    <t>Lower the level of SGN cover and frame in footway exceeding 1.00m² but not exceeding 2.00m² in area  150mm or less</t>
  </si>
  <si>
    <t>2700/189</t>
  </si>
  <si>
    <t>Lower the level of SGN cover and frame in footway exceeding 2.00m² but not exceeding 3.00m² in area  150mm or less</t>
  </si>
  <si>
    <t>2700/190</t>
  </si>
  <si>
    <t>Lower the level of SGN cover and frame in footway not exceeding 0.25m² in area Exceeding 150mm but not 300mm in height</t>
  </si>
  <si>
    <t>2700/191</t>
  </si>
  <si>
    <t>Lower the level of SGN cover and frame in footway exceeding 0.25m² but not exceeding 0.50m² in area Exceeding 150mm but not 300mm in height</t>
  </si>
  <si>
    <t>2700/192</t>
  </si>
  <si>
    <t>Lower the level of SGN cover and frame in footway exceeding 0.5m² but not exceeding 1.0m² in area  Exceeding 150mm but not 300mm in height</t>
  </si>
  <si>
    <t>2700/193</t>
  </si>
  <si>
    <t>Lower the level of SGN cover and frame in footway exceeding 1.00m² but not exceeding 2.00m² in area  Exceeding 150mm but not 300mm in height</t>
  </si>
  <si>
    <t>2700/194</t>
  </si>
  <si>
    <t>Lower the level of SGN cover and frame in footway exceeding 2.00m² but not exceeding 3.00m² in area  Exceeding 150mm but not 300mm in height</t>
  </si>
  <si>
    <t>2700/195</t>
  </si>
  <si>
    <t>Lower the level of SGN cover and frame in carriageway not exceeding 0.25m² in area 150mm or less</t>
  </si>
  <si>
    <t>2700/196</t>
  </si>
  <si>
    <t>Lower the level of SGN cover and frame in carriageway exceeding 0.25m² but not exceeding 0.5m² in area 150mm or less</t>
  </si>
  <si>
    <t>2700/197</t>
  </si>
  <si>
    <t>Lower the level of SGN cover and frame in carriageway exceeding 0.5m² but not exceeding 1.0m² in area 150mm or less</t>
  </si>
  <si>
    <t>2700/198</t>
  </si>
  <si>
    <t>Lower the level of SGN cover and frame in carriageway exceeding 1.0m² but not exceeding 2.0m² in area  150mm or less</t>
  </si>
  <si>
    <t>2700/199</t>
  </si>
  <si>
    <t>Lower the level of SGN cover and frame in carriageway exceeding 2.0m² but not exceeding 3.0m² in area  150mm or less</t>
  </si>
  <si>
    <t>2700/200</t>
  </si>
  <si>
    <t>Lower the level of SGN cover and frame in carriageway not exceeding 0.25m² in area Exceeding 150mm but not exceeding 300mm in height</t>
  </si>
  <si>
    <t>2700/201</t>
  </si>
  <si>
    <t>Lower the level of SGN cover and frame in carriageway exceeding 0.25m² but not exceeding 0.5m² in area Exceeding 150mm but not exceeding 300mm in height</t>
  </si>
  <si>
    <t>2700/202</t>
  </si>
  <si>
    <t>Lower the level of SGN cover and frame in carriageway exceeding 0.5m² but not exceeding 1.0m² in area Exceeding 150mm but not exceeding 300mm in height</t>
  </si>
  <si>
    <t>2700/203</t>
  </si>
  <si>
    <t>Lower the level of SGN cover and frame in carriageway exceeding 1.0m² but not exceeding 2.0m² in area Exceeding 150mm but not exceeding 300mm in height</t>
  </si>
  <si>
    <t>2700/204</t>
  </si>
  <si>
    <t>Lower the level of SGN cover and frame in carriageway exceeding 2.0m² but not exceeding 3.0m² in area Exceeding 150mm but not exceeding 300mm in height</t>
  </si>
  <si>
    <t>2700/205</t>
  </si>
  <si>
    <t>Lower the level of Private Network cover and frame in footway not exceeding 0.25m² in area 150mm or less</t>
  </si>
  <si>
    <t>2700/206</t>
  </si>
  <si>
    <t>Lower the level of Private Network cover and frame in footway exceeding 0.25m² but not exceeding 0.50m² in area 150mm or less</t>
  </si>
  <si>
    <t>2700/207</t>
  </si>
  <si>
    <t>Lower the level of Private Network cover and frame in footway exceeding 0.5m² but not exceeding 1.0m² in area  150mm or less</t>
  </si>
  <si>
    <t>2700/208</t>
  </si>
  <si>
    <t>Lower the level of Private Network cover and frame in footway exceeding 1.00m² but not exceeding 2.00m² in area  150mm or less</t>
  </si>
  <si>
    <t>2700/209</t>
  </si>
  <si>
    <t>Lower the level of Private Network cover and frame in footway exceeding 2.00m² but not exceeding 3.00m² in area  150mm or less</t>
  </si>
  <si>
    <t>2700/210</t>
  </si>
  <si>
    <t>Lower the level of Private Network cover and frame in footway not exceeding 0.25m² in area Exceeding 150mm but not 300mm in height</t>
  </si>
  <si>
    <t>2700/211</t>
  </si>
  <si>
    <t>Lower the level of Private Network cover and frame in footway exceeding 0.25m² but not exceeding 0.50m² in area Exceeding 150mm but not 300mm in height</t>
  </si>
  <si>
    <t>2700/212</t>
  </si>
  <si>
    <t>Lower the level of Private Network cover and frame in footway exceeding 0.5m² but not exceeding 1.0m² in area  Exceeding 150mm but not 300mm in height</t>
  </si>
  <si>
    <t>2700/213</t>
  </si>
  <si>
    <t>Lower the level of Private Network cover and frame in footway exceeding 1.00m² but not exceeding 2.00m² in area  Exceeding 150mm but not 300mm in height</t>
  </si>
  <si>
    <t>2700/214</t>
  </si>
  <si>
    <t>Lower the level of Private Network cover and frame in footway exceeding 2.00m² but not exceeding 3.00m² in area  Exceeding 150mm but not 300mm in height</t>
  </si>
  <si>
    <t>2700/215</t>
  </si>
  <si>
    <t>Lower the level of Private Network cover and frame in carriageway not exceeding 0.25m² in area 150mm or less</t>
  </si>
  <si>
    <t>2700/216</t>
  </si>
  <si>
    <t>Lower the level of Private Network cover and frame in carriageway exceeding 0.25m² but not exceeding 0.5m² in area 150mm or less</t>
  </si>
  <si>
    <t>2700/217</t>
  </si>
  <si>
    <t>Lower the level of Private Network cover and frame in carriageway exceeding 0.5m² but not exceeding 1.0m² in area 150mm or less</t>
  </si>
  <si>
    <t>2700/218</t>
  </si>
  <si>
    <t>Lower the level of Private Network cover and frame in carriageway exceeding 1.0m² but not exceeding 2.0m² in area  150mm or less</t>
  </si>
  <si>
    <t>2700/219</t>
  </si>
  <si>
    <t>Lower the level of Private Network cover and frame in carriageway exceeding 2.0m² but not exceeding 3.0m² in area  150mm or less</t>
  </si>
  <si>
    <t>2700/220</t>
  </si>
  <si>
    <t>Lower the level of Private Network cover and frame in carriageway not exceeding 0.25m² in area Exceeding 150mm but not exceeding 300mm in height</t>
  </si>
  <si>
    <t>2700/221</t>
  </si>
  <si>
    <t>Lower the level of Private Network cover and frame in carriageway exceeding 0.25m² but not exceeding 0.5m² in area Exceeding 150mm but not exceeding 300mm in height</t>
  </si>
  <si>
    <t>2700/222</t>
  </si>
  <si>
    <t>Lower the level of Private Network cover and frame in carriageway exceeding 0.5m² but not exceeding 1.0m² in area Exceeding 150mm but not exceeding 300mm in height</t>
  </si>
  <si>
    <t>2700/223</t>
  </si>
  <si>
    <t>Lower the level of Private Network cover and frame in carriageway exceeding 1.0m² but not exceeding 2.0m² in area Exceeding 150mm but not exceeding 300mm in height</t>
  </si>
  <si>
    <t>2700/224</t>
  </si>
  <si>
    <t>Lower the level of Private Network cover and frame in carriageway exceeding 2.0m² but not exceeding 3.0m² in area Exceeding 150mm but not exceeding 300mm in height</t>
  </si>
  <si>
    <t>Provisional Sum</t>
  </si>
  <si>
    <t>2700/225</t>
  </si>
  <si>
    <t>Allow the Provisional Sum of £…......... For Goods/Materials/Service to be be Excuted/Supplied by Main Contractor</t>
  </si>
  <si>
    <t>Sum</t>
  </si>
  <si>
    <t>Allow the Provisional Sum of £…......... For Goods/Materials/Service in Series 1200 to be be Excuted/Supplied by Main Contractor</t>
  </si>
  <si>
    <t>Allow the Provisional Sum of £…......... For Goods/Materials/Service in Series 3000 to be be Excuted/Supplied by Main Contractor</t>
  </si>
  <si>
    <t>TOTAL FOR SERIES 2700</t>
  </si>
  <si>
    <t>SERIES 2700:BERR 85/2</t>
  </si>
  <si>
    <t>SERIES 2700: SUM OF RATES</t>
  </si>
  <si>
    <t>SERIES 3000: LANDSCAPE AND ECOLOGY</t>
  </si>
  <si>
    <t>Ground Preparation and Cultivation</t>
  </si>
  <si>
    <t>&lt;25</t>
  </si>
  <si>
    <t>25 - 100</t>
  </si>
  <si>
    <t>&gt;100</t>
  </si>
  <si>
    <t>30/001</t>
  </si>
  <si>
    <t>Vegetation clarance to surfaces sloping  at 10 degree or less to the horizontal</t>
  </si>
  <si>
    <t>30/002</t>
  </si>
  <si>
    <t>Vegetation clarance to surfaces sloping  more than 10 degrees</t>
  </si>
  <si>
    <t>Seeding and Turfing</t>
  </si>
  <si>
    <t>30/003</t>
  </si>
  <si>
    <t>Grass seeding by conventional sowing to surfaces sloping at 10 degrees or less to the horizontal</t>
  </si>
  <si>
    <t>30/004</t>
  </si>
  <si>
    <t>Grass seeding by conventional sowing to surfaces sloping  more than 10 degrees</t>
  </si>
  <si>
    <t>30/005</t>
  </si>
  <si>
    <t>Turfing to surfaces sloping at 10 degrees or less to the horizontal</t>
  </si>
  <si>
    <t>30/006</t>
  </si>
  <si>
    <t>Turfing to surfaces sloping  more than 10 degrees</t>
  </si>
  <si>
    <t>30/007</t>
  </si>
  <si>
    <t>Wildflower seeding by conventional sowing to surfaces sloping at 10 degrees or less to the horizontal</t>
  </si>
  <si>
    <t>30/008</t>
  </si>
  <si>
    <t>Wildflower seeding by conventional sowing to surfaces sloping  more than 10 degrees</t>
  </si>
  <si>
    <t>Maintenace of Established Trees and Shrubs</t>
  </si>
  <si>
    <t>5 - 40</t>
  </si>
  <si>
    <t>&gt;40</t>
  </si>
  <si>
    <t>30/009</t>
  </si>
  <si>
    <t>Hedging cutting max stem size 100mm Dia. various species at edge of road/footway boundary</t>
  </si>
  <si>
    <t>30/010</t>
  </si>
  <si>
    <t>Maintenace of trees in urban streets  various types of species with max 100mm dia stem cutting at edge of road/footway boundary</t>
  </si>
  <si>
    <t>TOTAL FOR SERIES 3000</t>
  </si>
  <si>
    <t>SERIES 3000:BERR 85/2</t>
  </si>
  <si>
    <t>SERIES 6400:  TIME BAND AND AREA BAND ADJUSTMENT TO SCHEDULE OF RATES AND PRICES</t>
  </si>
  <si>
    <t>Rates</t>
  </si>
  <si>
    <t>Time Band Adjustment to Schedule of Rates and Prices</t>
  </si>
  <si>
    <t>Working Days under each time band</t>
  </si>
  <si>
    <t>UNIT</t>
  </si>
  <si>
    <t>Works Total Cost From Summary Page</t>
  </si>
  <si>
    <t>Works Duration (Days)</t>
  </si>
  <si>
    <t>Value = 1 day</t>
  </si>
  <si>
    <t>64/001</t>
  </si>
  <si>
    <t>Percentage addition to rates and prices for Operations ordered to be executed between the hours of 09:30 hrs  to 15:00hrs  Monday to Friday</t>
  </si>
  <si>
    <t>SUB-TOTAL</t>
  </si>
  <si>
    <t>64/002</t>
  </si>
  <si>
    <t>Percentage addition to rates and prices for Operations ordered to be executed in Time Band 16:00hrs  to 20:00hrs  Monday to Friday</t>
  </si>
  <si>
    <t>64/003</t>
  </si>
  <si>
    <t>Percentage addition to rates and prices for Operations ordered to be executed in Time Band 20:00hrs  to 06:00hrs  Monday to Friday</t>
  </si>
  <si>
    <t>64/004</t>
  </si>
  <si>
    <t>Percentage addition to rates and prices for Operations ordered to be executed in Time Band 00:00 to 24:00 Saturday</t>
  </si>
  <si>
    <t>64/005</t>
  </si>
  <si>
    <t>Percentage addition to rates and prices for Operations ordered to be executed in Time Band 00:00 to 24:00 Sunday</t>
  </si>
  <si>
    <t>TIME BAND ADJUSTMENT TO SCHEDULE OF RATES AND PRICES</t>
  </si>
  <si>
    <t>Area  Band Adjustment to Schedule of Rates and Prices</t>
  </si>
  <si>
    <t>64/006</t>
  </si>
  <si>
    <t>Percentage addition to rates and prices for operations to be executed within area 1 of Perth and Kinross council to Drawing ref Appendix 6400/1</t>
  </si>
  <si>
    <t>64/007</t>
  </si>
  <si>
    <t>Percentage addition to rates and prices for operations to be executed within area 2 of Perth and Kinross council to Drawing ref Appendix 6400/1</t>
  </si>
  <si>
    <t>64/009</t>
  </si>
  <si>
    <t>Percentage addition to rates and prices for operations to be executed within area 1 of Angus Council to Drawing ref 6400/3</t>
  </si>
  <si>
    <t>64/010</t>
  </si>
  <si>
    <t>Percentage addition to rates and prices for operations to be executed within area 2 of Angus Council to Drawing ref 6400/3</t>
  </si>
  <si>
    <t>64/011</t>
  </si>
  <si>
    <t>Percentage addition to rates and prices for operations to be executed within Dundee City  Council area to Drawing ref 6400/2</t>
  </si>
  <si>
    <t>AREA BAND ADJUSTMENT TO SCHEDULE OF RATES AND PRICES</t>
  </si>
  <si>
    <t>PLEASE NOTE! TARMAC DO NOT WANT TO BE CONSIDERED FOR ANY PATCHING PROJECTS</t>
  </si>
  <si>
    <t>SUMMARY SUM OF RATES FOR LOTS 1,2,3</t>
  </si>
  <si>
    <t xml:space="preserve"> 
Newlay Civil Engineering</t>
  </si>
  <si>
    <t xml:space="preserve">
Tarmac Limited</t>
  </si>
  <si>
    <t>SERIES 400:  SAFETY FENCES &amp; GUARDRAILS</t>
  </si>
  <si>
    <t>SERIES 500:  DRAINAGE &amp; DUCTS</t>
  </si>
  <si>
    <t>SERIES 600:  EARTHWORKS</t>
  </si>
  <si>
    <t>SERIES 1200: TRAFFIC SIGNS &amp; MARKINGS</t>
  </si>
  <si>
    <t>Total</t>
  </si>
  <si>
    <t>SERIES 6400:  TIME BAND ADJUSTMENT TO SCHEDULE OF RATES AND PRICES*</t>
  </si>
  <si>
    <t>SERIES 6400:  AREA BAND ADJUSTMENT TO SCHEDULE OF RATES AND PRICES*</t>
  </si>
  <si>
    <t>Insert 1 when applies</t>
  </si>
  <si>
    <t>LOT 1</t>
  </si>
  <si>
    <t>TOTAL</t>
  </si>
  <si>
    <t>LOT 2</t>
  </si>
  <si>
    <t>LOT 3</t>
  </si>
  <si>
    <t>Percentage addition to rates and prices for operations to be executed within area 1 of Perth and Kinross council to Drawing ref 6400/1</t>
  </si>
  <si>
    <t>BERR INDICES - BASE RATE</t>
  </si>
  <si>
    <t>85/1</t>
  </si>
  <si>
    <t>85/2</t>
  </si>
  <si>
    <t>BERR INDICES - CURRENT RATE 85/1</t>
  </si>
  <si>
    <t>BERR INDICES - CURRENT RATE 85/2</t>
  </si>
  <si>
    <t>BERR INDICES - 85/1 PROJECT TOTAL</t>
  </si>
  <si>
    <t>BERR INDICES - 85/2 PROJECT TOTAL</t>
  </si>
  <si>
    <t>BERR INDICE Total</t>
  </si>
  <si>
    <t>Project Value</t>
  </si>
  <si>
    <t>TAYSIDE CONTRACTS - AVE RATES</t>
  </si>
  <si>
    <t>Total Project Value</t>
  </si>
  <si>
    <t>AVERAGE RATES CALCULATIONS USING 20% RULE</t>
  </si>
  <si>
    <t>No OF TENDERERS CONSIDERED</t>
  </si>
  <si>
    <t>1st 20%</t>
  </si>
  <si>
    <t>2nd 20%</t>
  </si>
  <si>
    <t>3rd 20%</t>
  </si>
  <si>
    <t>4th 20%</t>
  </si>
  <si>
    <t>John Mcgeady</t>
  </si>
  <si>
    <t>TC</t>
  </si>
  <si>
    <t>AVERAGE</t>
  </si>
  <si>
    <t>TOP RANGE</t>
  </si>
  <si>
    <t>BTM RANGE</t>
  </si>
  <si>
    <t>Only input data in Yellow Cells.</t>
  </si>
  <si>
    <t>THE AVERAGE PRICE IS</t>
  </si>
  <si>
    <t>This is the maximum price that this job can be awarded to Tayside Contracts.</t>
  </si>
  <si>
    <t>Tayside Contracts Price is</t>
  </si>
  <si>
    <t xml:space="preserve">Average Price is </t>
  </si>
  <si>
    <t xml:space="preserve">% at which work to be awarded is </t>
  </si>
  <si>
    <t>However if the result in cell H29 is greater than 100% then the work can be awarded to</t>
  </si>
  <si>
    <t>Tayside contracts at their actual price.</t>
  </si>
  <si>
    <t>SERIES 2700: AVERAGE SUM</t>
  </si>
  <si>
    <t>NO OF CONTRACTORS IN AVERAGE</t>
  </si>
  <si>
    <t>Design</t>
  </si>
  <si>
    <t>Final</t>
  </si>
  <si>
    <t>Sort</t>
  </si>
  <si>
    <t>SERIES 3000: SUM OF RATES</t>
  </si>
  <si>
    <t>SERIES 3000: AVERAGE SUM</t>
  </si>
  <si>
    <t>SERIES 1100: FOOTWAYS AND PAVED AREAS</t>
  </si>
  <si>
    <t>nb If G24 returns "#DIV/0!" then manually enter cell B18</t>
  </si>
  <si>
    <t>SERIES 1100: AVERAGE SUM</t>
  </si>
  <si>
    <t>SERIES 100: AVERAGE SUM</t>
  </si>
  <si>
    <t>SERIES 200: AVERAGE SUM</t>
  </si>
  <si>
    <t>SERIES 200: BERR 85/2</t>
  </si>
  <si>
    <t>SERIES 300: AVERAGE SUM</t>
  </si>
  <si>
    <t>SERIES 400: AVERAGE SUM</t>
  </si>
  <si>
    <t>SERIES 500: AVERAGE SUM</t>
  </si>
  <si>
    <t>SERIES 600: AVERAGE SUM</t>
  </si>
  <si>
    <t>SERIES 700: AVERAGE SUM</t>
  </si>
  <si>
    <t>SERIES 1200: AVERAGE SUM</t>
  </si>
  <si>
    <t>Days</t>
  </si>
  <si>
    <t>Percentage addition to rates and prices for operations to be executed within Dundee City Council area to Drawing ref 6400/2</t>
  </si>
  <si>
    <t xml:space="preserve">  </t>
  </si>
  <si>
    <t>Base May 22</t>
  </si>
  <si>
    <t>BERR INDICES - RATE 85/1</t>
  </si>
  <si>
    <t>BERR INDICES - RATE 85/2</t>
  </si>
  <si>
    <t>BERR INDICES</t>
  </si>
  <si>
    <t>TC Project Value</t>
  </si>
  <si>
    <t>Number of Contractors</t>
  </si>
  <si>
    <t>Average Project Value</t>
  </si>
  <si>
    <t>Lot 2</t>
  </si>
  <si>
    <t>Series 6400 Total</t>
  </si>
  <si>
    <t>AREAS</t>
  </si>
  <si>
    <t>Area 1</t>
  </si>
  <si>
    <t>Area 3</t>
  </si>
  <si>
    <t>Area 2</t>
  </si>
  <si>
    <t>Area 4</t>
  </si>
  <si>
    <t>Area 5</t>
  </si>
  <si>
    <t>Area 6</t>
  </si>
  <si>
    <t>Area 7</t>
  </si>
  <si>
    <t xml:space="preser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</si>
</sst>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quot;£&quot;#,##0.00"/>
    <numFmt numFmtId="165" formatCode="_(&quot;$&quot;* #,##0.00_);_(&quot;$&quot;* \(#,##0.00\);_(&quot;$&quot;* &quot;-&quot;??_);_(@_)"/>
    <numFmt numFmtId="166" formatCode="#,##0.00_ ;\-#,##0.00\ "/>
    <numFmt numFmtId="167" formatCode="0.0%"/>
    <numFmt numFmtId="168" formatCode="0.00000%"/>
  </numFmts>
  <fonts count="78" x14ac:knownFonts="1">
    <font>
      <sz val="10"/>
      <name val="Arial"/>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10"/>
      <name val="Arial"/>
      <family val="2"/>
    </font>
    <font>
      <b/>
      <sz val="10"/>
      <name val="Arial"/>
      <family val="2"/>
    </font>
    <font>
      <sz val="8"/>
      <name val="Arial"/>
      <family val="2"/>
    </font>
    <font>
      <sz val="12"/>
      <name val="Arial"/>
      <family val="2"/>
    </font>
    <font>
      <b/>
      <sz val="12"/>
      <name val="Arial"/>
      <family val="2"/>
    </font>
    <font>
      <b/>
      <i/>
      <sz val="10"/>
      <name val="Arial"/>
      <family val="2"/>
    </font>
    <font>
      <sz val="10"/>
      <color indexed="8"/>
      <name val="Arial"/>
      <family val="2"/>
    </font>
    <font>
      <sz val="10"/>
      <color indexed="8"/>
      <name val="Calibri"/>
      <family val="2"/>
    </font>
    <font>
      <sz val="10"/>
      <name val="Arial"/>
      <family val="2"/>
    </font>
    <font>
      <sz val="12"/>
      <color indexed="8"/>
      <name val="Arial"/>
      <family val="2"/>
    </font>
    <font>
      <sz val="11"/>
      <color indexed="8"/>
      <name val="Calibri"/>
      <family val="2"/>
    </font>
    <font>
      <vertAlign val="superscrip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8"/>
      <name val="Arial"/>
      <family val="2"/>
    </font>
    <font>
      <b/>
      <sz val="12"/>
      <color indexed="8"/>
      <name val="Calibri"/>
      <family val="2"/>
    </font>
    <font>
      <i/>
      <sz val="10"/>
      <color indexed="8"/>
      <name val="Arial"/>
      <family val="2"/>
    </font>
    <font>
      <sz val="10"/>
      <name val="Times New Roman"/>
      <family val="1"/>
    </font>
    <font>
      <i/>
      <sz val="10"/>
      <name val="Arial"/>
      <family val="2"/>
    </font>
    <font>
      <sz val="10"/>
      <color indexed="10"/>
      <name val="Arial"/>
      <family val="2"/>
    </font>
    <font>
      <b/>
      <sz val="10"/>
      <color indexed="8"/>
      <name val="Arial"/>
      <family val="2"/>
    </font>
    <font>
      <sz val="11"/>
      <name val="Arial"/>
      <family val="2"/>
    </font>
    <font>
      <b/>
      <u/>
      <sz val="12"/>
      <name val="Arial"/>
      <family val="2"/>
    </font>
    <font>
      <b/>
      <sz val="11"/>
      <name val="Arial"/>
      <family val="2"/>
    </font>
    <font>
      <b/>
      <i/>
      <sz val="11"/>
      <name val="Arial"/>
      <family val="2"/>
    </font>
    <font>
      <b/>
      <sz val="10"/>
      <color indexed="8"/>
      <name val="Calibri"/>
      <family val="2"/>
    </font>
    <font>
      <sz val="10"/>
      <name val="Arial"/>
      <family val="2"/>
    </font>
    <font>
      <b/>
      <sz val="10"/>
      <color indexed="10"/>
      <name val="Arial"/>
      <family val="2"/>
    </font>
    <font>
      <sz val="8"/>
      <name val="Arial"/>
      <family val="2"/>
    </font>
    <font>
      <sz val="11"/>
      <color theme="1"/>
      <name val="Calibri"/>
      <family val="2"/>
      <scheme val="minor"/>
    </font>
    <font>
      <sz val="10"/>
      <color theme="1"/>
      <name val="Arial"/>
      <family val="2"/>
    </font>
    <font>
      <sz val="16"/>
      <name val="Arial"/>
      <family val="2"/>
    </font>
    <font>
      <sz val="10"/>
      <name val="Arial"/>
      <family val="2"/>
    </font>
    <font>
      <u/>
      <sz val="10"/>
      <color indexed="12"/>
      <name val="Arial"/>
      <family val="2"/>
    </font>
    <font>
      <sz val="11"/>
      <color rgb="FF9C6500"/>
      <name val="Calibri"/>
      <family val="2"/>
      <scheme val="minor"/>
    </font>
    <font>
      <sz val="12"/>
      <color theme="1"/>
      <name val="Arial"/>
      <family val="2"/>
    </font>
    <font>
      <b/>
      <sz val="10"/>
      <color rgb="FFFF0000"/>
      <name val="Arial"/>
      <family val="2"/>
    </font>
    <font>
      <sz val="10"/>
      <name val="Calibri"/>
      <family val="2"/>
    </font>
    <font>
      <sz val="10"/>
      <color rgb="FF000000"/>
      <name val="Arial"/>
      <family val="2"/>
    </font>
    <font>
      <b/>
      <i/>
      <sz val="10"/>
      <color indexed="8"/>
      <name val="Arial"/>
      <family val="2"/>
    </font>
    <font>
      <sz val="10"/>
      <color rgb="FFFF0000"/>
      <name val="Arial"/>
      <family val="2"/>
    </font>
    <font>
      <b/>
      <sz val="12"/>
      <name val="Times New Roman"/>
      <family val="1"/>
    </font>
    <font>
      <b/>
      <sz val="11"/>
      <color indexed="8"/>
      <name val="Arial"/>
      <family val="2"/>
    </font>
    <font>
      <b/>
      <i/>
      <sz val="12"/>
      <name val="Arial"/>
      <family val="2"/>
    </font>
    <font>
      <b/>
      <sz val="9"/>
      <name val="Arial"/>
      <family val="2"/>
    </font>
    <font>
      <sz val="14"/>
      <name val="Arial"/>
      <family val="2"/>
    </font>
    <font>
      <b/>
      <sz val="14"/>
      <name val="Arial"/>
      <family val="2"/>
    </font>
    <font>
      <b/>
      <sz val="14"/>
      <color indexed="12"/>
      <name val="Arial"/>
      <family val="2"/>
    </font>
    <font>
      <sz val="10"/>
      <name val="Calibri"/>
      <family val="2"/>
      <scheme val="minor"/>
    </font>
    <font>
      <b/>
      <sz val="10"/>
      <color indexed="8"/>
      <name val="Calibri"/>
      <family val="2"/>
      <scheme val="minor"/>
    </font>
    <font>
      <sz val="10"/>
      <color indexed="8"/>
      <name val="Calibri"/>
      <family val="2"/>
      <scheme val="minor"/>
    </font>
    <font>
      <b/>
      <sz val="10"/>
      <name val="Calibri"/>
      <family val="2"/>
      <scheme val="minor"/>
    </font>
    <font>
      <b/>
      <i/>
      <sz val="10"/>
      <name val="Calibri"/>
      <family val="2"/>
      <scheme val="minor"/>
    </font>
    <font>
      <sz val="11"/>
      <name val="Calibri"/>
      <family val="2"/>
      <scheme val="minor"/>
    </font>
    <font>
      <b/>
      <u/>
      <sz val="11"/>
      <name val="Calibri"/>
      <family val="2"/>
      <scheme val="minor"/>
    </font>
    <font>
      <b/>
      <sz val="11"/>
      <color indexed="8"/>
      <name val="Calibri"/>
      <family val="2"/>
      <scheme val="minor"/>
    </font>
    <font>
      <b/>
      <sz val="11"/>
      <name val="Calibri"/>
      <family val="2"/>
      <scheme val="minor"/>
    </font>
    <font>
      <b/>
      <i/>
      <sz val="11"/>
      <name val="Calibri"/>
      <family val="2"/>
      <scheme val="minor"/>
    </font>
    <font>
      <sz val="8"/>
      <name val="Arial"/>
      <family val="2"/>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C1E1FF"/>
        <bgColor indexed="64"/>
      </patternFill>
    </fill>
    <fill>
      <patternFill patternType="solid">
        <fgColor rgb="FFEBF5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indexed="43"/>
        <bgColor indexed="64"/>
      </patternFill>
    </fill>
    <fill>
      <patternFill patternType="solid">
        <fgColor theme="9" tint="0.39997558519241921"/>
        <bgColor indexed="64"/>
      </patternFill>
    </fill>
    <fill>
      <patternFill patternType="solid">
        <fgColor theme="3" tint="0.79998168889431442"/>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10">
    <xf numFmtId="0" fontId="0" fillId="0" borderId="0"/>
    <xf numFmtId="0" fontId="15" fillId="2" borderId="0" applyNumberFormat="0" applyBorder="0" applyAlignment="0" applyProtection="0"/>
    <xf numFmtId="0" fontId="3" fillId="2" borderId="0" applyNumberFormat="0" applyBorder="0" applyAlignment="0" applyProtection="0"/>
    <xf numFmtId="0" fontId="15" fillId="3" borderId="0" applyNumberFormat="0" applyBorder="0" applyAlignment="0" applyProtection="0"/>
    <xf numFmtId="0" fontId="3" fillId="3" borderId="0" applyNumberFormat="0" applyBorder="0" applyAlignment="0" applyProtection="0"/>
    <xf numFmtId="0" fontId="15" fillId="4" borderId="0" applyNumberFormat="0" applyBorder="0" applyAlignment="0" applyProtection="0"/>
    <xf numFmtId="0" fontId="3" fillId="4"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6" borderId="0" applyNumberFormat="0" applyBorder="0" applyAlignment="0" applyProtection="0"/>
    <xf numFmtId="0" fontId="3" fillId="6" borderId="0" applyNumberFormat="0" applyBorder="0" applyAlignment="0" applyProtection="0"/>
    <xf numFmtId="0" fontId="15" fillId="7" borderId="0" applyNumberFormat="0" applyBorder="0" applyAlignment="0" applyProtection="0"/>
    <xf numFmtId="0" fontId="3" fillId="7"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9" borderId="0" applyNumberFormat="0" applyBorder="0" applyAlignment="0" applyProtection="0"/>
    <xf numFmtId="0" fontId="3" fillId="9" borderId="0" applyNumberFormat="0" applyBorder="0" applyAlignment="0" applyProtection="0"/>
    <xf numFmtId="0" fontId="15" fillId="10" borderId="0" applyNumberFormat="0" applyBorder="0" applyAlignment="0" applyProtection="0"/>
    <xf numFmtId="0" fontId="3" fillId="10"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11" borderId="0" applyNumberFormat="0" applyBorder="0" applyAlignment="0" applyProtection="0"/>
    <xf numFmtId="0" fontId="3"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1" applyNumberFormat="0" applyAlignment="0" applyProtection="0"/>
    <xf numFmtId="0" fontId="20" fillId="21" borderId="2" applyNumberFormat="0" applyAlignment="0" applyProtection="0"/>
    <xf numFmtId="43" fontId="13" fillId="0" borderId="0" applyFont="0" applyFill="0" applyBorder="0" applyAlignment="0" applyProtection="0"/>
    <xf numFmtId="43" fontId="5" fillId="0" borderId="0" applyFont="0" applyFill="0" applyBorder="0" applyAlignment="0" applyProtection="0"/>
    <xf numFmtId="44" fontId="13" fillId="0" borderId="0" applyFont="0" applyFill="0" applyBorder="0" applyAlignment="0" applyProtection="0"/>
    <xf numFmtId="44" fontId="5" fillId="0" borderId="0" applyFont="0" applyFill="0" applyBorder="0" applyAlignment="0" applyProtection="0"/>
    <xf numFmtId="44" fontId="4" fillId="0" borderId="0" applyFont="0" applyFill="0" applyBorder="0" applyAlignment="0" applyProtection="0"/>
    <xf numFmtId="44" fontId="3" fillId="0" borderId="0" applyFont="0" applyFill="0" applyBorder="0" applyAlignment="0" applyProtection="0"/>
    <xf numFmtId="44" fontId="45" fillId="0" borderId="0" applyFont="0" applyFill="0" applyBorder="0" applyAlignment="0" applyProtection="0"/>
    <xf numFmtId="44" fontId="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7" borderId="1" applyNumberFormat="0" applyAlignment="0" applyProtection="0"/>
    <xf numFmtId="0" fontId="27" fillId="0" borderId="6" applyNumberFormat="0" applyFill="0" applyAlignment="0" applyProtection="0"/>
    <xf numFmtId="0" fontId="28" fillId="22" borderId="0" applyNumberFormat="0" applyBorder="0" applyAlignment="0" applyProtection="0"/>
    <xf numFmtId="0" fontId="48" fillId="0" borderId="0"/>
    <xf numFmtId="0" fontId="5" fillId="0" borderId="0"/>
    <xf numFmtId="0" fontId="5"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 fillId="0" borderId="0"/>
    <xf numFmtId="0" fontId="15" fillId="0" borderId="0"/>
    <xf numFmtId="0" fontId="15" fillId="23" borderId="7" applyNumberFormat="0" applyFont="0" applyAlignment="0" applyProtection="0"/>
    <xf numFmtId="0" fontId="3" fillId="23" borderId="7" applyNumberFormat="0" applyFont="0" applyAlignment="0" applyProtection="0"/>
    <xf numFmtId="0" fontId="29" fillId="20" borderId="8" applyNumberFormat="0" applyAlignment="0" applyProtection="0"/>
    <xf numFmtId="9" fontId="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43" fontId="51" fillId="0" borderId="0" applyFont="0" applyFill="0" applyBorder="0" applyAlignment="0" applyProtection="0"/>
    <xf numFmtId="44" fontId="5" fillId="0" borderId="0" applyFont="0" applyFill="0" applyBorder="0" applyAlignment="0" applyProtection="0"/>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65" fontId="51" fillId="0" borderId="0" applyFont="0" applyFill="0" applyBorder="0" applyAlignment="0" applyProtection="0"/>
    <xf numFmtId="0" fontId="53" fillId="27" borderId="0" applyNumberFormat="0" applyBorder="0" applyAlignment="0" applyProtection="0"/>
    <xf numFmtId="0" fontId="54" fillId="0" borderId="0"/>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43" fontId="5" fillId="0" borderId="0" applyFont="0" applyFill="0" applyBorder="0" applyAlignment="0" applyProtection="0"/>
    <xf numFmtId="44" fontId="5" fillId="0" borderId="0" applyFont="0" applyFill="0" applyBorder="0" applyAlignment="0" applyProtection="0"/>
    <xf numFmtId="165" fontId="5" fillId="0" borderId="0" applyFont="0" applyFill="0" applyBorder="0" applyAlignment="0" applyProtection="0"/>
    <xf numFmtId="0" fontId="1" fillId="0" borderId="0"/>
  </cellStyleXfs>
  <cellXfs count="1110">
    <xf numFmtId="0" fontId="0" fillId="0" borderId="0" xfId="0"/>
    <xf numFmtId="0" fontId="8" fillId="0" borderId="0" xfId="0" applyFont="1" applyAlignment="1">
      <alignment horizontal="left"/>
    </xf>
    <xf numFmtId="0" fontId="0" fillId="0" borderId="0" xfId="0" applyAlignment="1">
      <alignment horizontal="left"/>
    </xf>
    <xf numFmtId="0" fontId="9" fillId="0" borderId="0" xfId="0" applyFont="1" applyAlignment="1">
      <alignment horizontal="left"/>
    </xf>
    <xf numFmtId="0" fontId="40" fillId="0" borderId="0" xfId="58" applyFont="1"/>
    <xf numFmtId="0" fontId="5" fillId="0" borderId="0" xfId="0" applyFont="1"/>
    <xf numFmtId="0" fontId="39" fillId="0" borderId="0" xfId="68" applyFont="1" applyAlignment="1">
      <alignment horizontal="center" wrapText="1"/>
    </xf>
    <xf numFmtId="0" fontId="8" fillId="0" borderId="0" xfId="0" applyFont="1"/>
    <xf numFmtId="0" fontId="0" fillId="0" borderId="0" xfId="0" applyAlignment="1">
      <alignment horizontal="center"/>
    </xf>
    <xf numFmtId="2" fontId="8" fillId="0" borderId="0" xfId="0" applyNumberFormat="1" applyFont="1" applyAlignment="1">
      <alignment horizontal="center"/>
    </xf>
    <xf numFmtId="2" fontId="0" fillId="0" borderId="0" xfId="0" applyNumberFormat="1" applyAlignment="1">
      <alignment horizontal="center"/>
    </xf>
    <xf numFmtId="0" fontId="5" fillId="0" borderId="10" xfId="0" applyFont="1" applyBorder="1" applyAlignment="1" applyProtection="1">
      <alignment horizontal="center" wrapText="1"/>
      <protection locked="0"/>
    </xf>
    <xf numFmtId="0" fontId="5" fillId="0" borderId="10" xfId="0" applyFont="1" applyBorder="1" applyAlignment="1">
      <alignment horizontal="center" wrapText="1"/>
    </xf>
    <xf numFmtId="0" fontId="5" fillId="0" borderId="10" xfId="0" applyFont="1" applyBorder="1" applyAlignment="1">
      <alignment horizontal="center" vertical="top" wrapText="1"/>
    </xf>
    <xf numFmtId="0" fontId="5" fillId="0" borderId="10" xfId="0" applyFont="1" applyBorder="1" applyAlignment="1">
      <alignment vertical="top" wrapText="1"/>
    </xf>
    <xf numFmtId="0" fontId="6" fillId="0" borderId="10" xfId="0" applyFont="1" applyBorder="1" applyAlignment="1" applyProtection="1">
      <alignment horizontal="center" wrapText="1"/>
      <protection locked="0"/>
    </xf>
    <xf numFmtId="0" fontId="11" fillId="0" borderId="10" xfId="68" applyFont="1" applyBorder="1" applyAlignment="1">
      <alignment horizontal="center" vertical="top" wrapText="1"/>
    </xf>
    <xf numFmtId="0" fontId="11" fillId="0" borderId="10" xfId="68" applyFont="1" applyBorder="1" applyAlignment="1">
      <alignment vertical="top" wrapText="1"/>
    </xf>
    <xf numFmtId="0" fontId="39" fillId="0" borderId="10" xfId="68" applyFont="1" applyBorder="1" applyAlignment="1">
      <alignment horizontal="center" wrapText="1"/>
    </xf>
    <xf numFmtId="0" fontId="39" fillId="0" borderId="10" xfId="68" applyFont="1" applyBorder="1" applyAlignment="1">
      <alignment vertical="top" wrapText="1"/>
    </xf>
    <xf numFmtId="0" fontId="6"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2" fontId="9" fillId="0" borderId="0" xfId="0" applyNumberFormat="1" applyFont="1" applyAlignment="1">
      <alignment horizontal="center"/>
    </xf>
    <xf numFmtId="43" fontId="5" fillId="0" borderId="10" xfId="41" applyFont="1" applyFill="1" applyBorder="1" applyAlignment="1">
      <alignment horizontal="center"/>
    </xf>
    <xf numFmtId="0" fontId="5" fillId="0" borderId="10" xfId="0" applyFont="1" applyBorder="1"/>
    <xf numFmtId="0" fontId="39" fillId="0" borderId="10" xfId="68" applyFont="1" applyBorder="1" applyAlignment="1">
      <alignment horizontal="center" vertical="top" wrapText="1"/>
    </xf>
    <xf numFmtId="0" fontId="5" fillId="0" borderId="10" xfId="0" applyFont="1" applyBorder="1" applyAlignment="1">
      <alignment horizontal="left" vertical="top" wrapText="1"/>
    </xf>
    <xf numFmtId="49" fontId="46" fillId="0" borderId="10" xfId="0" applyNumberFormat="1" applyFont="1" applyBorder="1" applyAlignment="1">
      <alignment horizontal="center"/>
    </xf>
    <xf numFmtId="0" fontId="0" fillId="0" borderId="10" xfId="0" applyBorder="1" applyAlignment="1">
      <alignment horizontal="center"/>
    </xf>
    <xf numFmtId="0" fontId="6" fillId="0" borderId="10" xfId="0" applyFont="1" applyBorder="1" applyAlignment="1">
      <alignment horizontal="left" vertical="top" wrapText="1"/>
    </xf>
    <xf numFmtId="164" fontId="0" fillId="0" borderId="10" xfId="0" applyNumberFormat="1" applyBorder="1" applyAlignment="1">
      <alignment horizontal="center"/>
    </xf>
    <xf numFmtId="0" fontId="9" fillId="0" borderId="10" xfId="0" applyFont="1" applyBorder="1" applyAlignment="1">
      <alignment horizontal="left"/>
    </xf>
    <xf numFmtId="0" fontId="8" fillId="0" borderId="10" xfId="0" applyFont="1" applyBorder="1" applyAlignment="1">
      <alignment horizontal="left"/>
    </xf>
    <xf numFmtId="0" fontId="8" fillId="0" borderId="10" xfId="0" applyFont="1" applyBorder="1" applyAlignment="1">
      <alignment horizontal="center"/>
    </xf>
    <xf numFmtId="2" fontId="8" fillId="0" borderId="10" xfId="0" applyNumberFormat="1" applyFont="1" applyBorder="1" applyAlignment="1">
      <alignment horizontal="center"/>
    </xf>
    <xf numFmtId="0" fontId="9" fillId="0" borderId="10" xfId="0" applyFont="1" applyBorder="1" applyAlignment="1">
      <alignment horizontal="center"/>
    </xf>
    <xf numFmtId="0" fontId="0" fillId="0" borderId="10" xfId="0" applyBorder="1" applyAlignment="1">
      <alignment horizontal="left"/>
    </xf>
    <xf numFmtId="2" fontId="0" fillId="0" borderId="10" xfId="0" applyNumberFormat="1" applyBorder="1" applyAlignment="1">
      <alignment horizontal="center"/>
    </xf>
    <xf numFmtId="0" fontId="0" fillId="0" borderId="10" xfId="0" applyBorder="1"/>
    <xf numFmtId="0" fontId="5" fillId="0" borderId="10" xfId="0" applyFont="1" applyBorder="1" applyAlignment="1">
      <alignment horizontal="justify" vertical="top" wrapText="1"/>
    </xf>
    <xf numFmtId="0" fontId="6" fillId="0" borderId="10" xfId="0" applyFont="1" applyBorder="1" applyAlignment="1">
      <alignment horizontal="justify" vertical="top" wrapText="1"/>
    </xf>
    <xf numFmtId="0" fontId="5" fillId="0" borderId="10" xfId="0" applyFont="1" applyBorder="1" applyAlignment="1">
      <alignment wrapText="1"/>
    </xf>
    <xf numFmtId="0" fontId="5" fillId="28" borderId="10" xfId="0" applyFont="1" applyFill="1" applyBorder="1" applyAlignment="1">
      <alignment horizontal="center" vertical="top" wrapText="1"/>
    </xf>
    <xf numFmtId="0" fontId="6" fillId="28" borderId="10" xfId="0" applyFont="1" applyFill="1" applyBorder="1" applyAlignment="1" applyProtection="1">
      <alignment horizontal="center" wrapText="1"/>
      <protection locked="0"/>
    </xf>
    <xf numFmtId="0" fontId="6" fillId="28" borderId="10" xfId="0" applyFont="1" applyFill="1" applyBorder="1" applyAlignment="1">
      <alignment horizontal="left" vertical="top" wrapText="1"/>
    </xf>
    <xf numFmtId="0" fontId="0" fillId="28" borderId="10" xfId="0" applyFill="1" applyBorder="1" applyAlignment="1">
      <alignment horizontal="center"/>
    </xf>
    <xf numFmtId="2" fontId="0" fillId="28" borderId="10" xfId="0" applyNumberFormat="1" applyFill="1" applyBorder="1" applyAlignment="1">
      <alignment horizontal="center"/>
    </xf>
    <xf numFmtId="0" fontId="0" fillId="0" borderId="10" xfId="0" applyBorder="1" applyAlignment="1">
      <alignment horizontal="center" vertical="center"/>
    </xf>
    <xf numFmtId="0" fontId="5" fillId="0" borderId="10" xfId="0" applyFont="1" applyBorder="1" applyAlignment="1">
      <alignment horizontal="center" vertical="center"/>
    </xf>
    <xf numFmtId="44" fontId="6" fillId="28" borderId="10" xfId="42" applyFont="1" applyFill="1" applyBorder="1" applyAlignment="1">
      <alignment horizontal="center"/>
    </xf>
    <xf numFmtId="2" fontId="0" fillId="0" borderId="10" xfId="0" applyNumberFormat="1" applyBorder="1" applyAlignment="1">
      <alignment horizontal="center" vertical="center"/>
    </xf>
    <xf numFmtId="0" fontId="42" fillId="0" borderId="0" xfId="58" applyFont="1"/>
    <xf numFmtId="0" fontId="5" fillId="29" borderId="10" xfId="0" applyFont="1" applyFill="1" applyBorder="1" applyAlignment="1">
      <alignment horizontal="center" vertical="top" wrapText="1"/>
    </xf>
    <xf numFmtId="0" fontId="6" fillId="29" borderId="10" xfId="0" applyFont="1" applyFill="1" applyBorder="1" applyAlignment="1" applyProtection="1">
      <alignment horizontal="center" wrapText="1"/>
      <protection locked="0"/>
    </xf>
    <xf numFmtId="0" fontId="5" fillId="29" borderId="10" xfId="0" applyFont="1" applyFill="1" applyBorder="1" applyAlignment="1">
      <alignment vertical="top" wrapText="1"/>
    </xf>
    <xf numFmtId="0" fontId="6" fillId="0" borderId="10" xfId="0" applyFont="1" applyBorder="1"/>
    <xf numFmtId="0" fontId="6" fillId="29" borderId="10" xfId="0" applyFont="1" applyFill="1" applyBorder="1" applyAlignment="1">
      <alignment horizontal="left" vertical="top" wrapText="1"/>
    </xf>
    <xf numFmtId="0" fontId="0" fillId="29" borderId="10" xfId="0" applyFill="1" applyBorder="1" applyAlignment="1">
      <alignment horizontal="center"/>
    </xf>
    <xf numFmtId="49" fontId="46" fillId="29" borderId="10" xfId="0" applyNumberFormat="1" applyFont="1" applyFill="1" applyBorder="1" applyAlignment="1">
      <alignment horizontal="center"/>
    </xf>
    <xf numFmtId="2" fontId="0" fillId="29" borderId="10" xfId="0" applyNumberFormat="1" applyFill="1" applyBorder="1" applyAlignment="1">
      <alignment horizontal="center"/>
    </xf>
    <xf numFmtId="0" fontId="6" fillId="28" borderId="10" xfId="0" applyFont="1" applyFill="1" applyBorder="1" applyAlignment="1">
      <alignment horizontal="right"/>
    </xf>
    <xf numFmtId="0" fontId="5" fillId="28" borderId="10" xfId="0" applyFont="1" applyFill="1" applyBorder="1" applyAlignment="1">
      <alignment vertical="top" wrapText="1"/>
    </xf>
    <xf numFmtId="2" fontId="55" fillId="0" borderId="10" xfId="68" applyNumberFormat="1" applyFont="1" applyBorder="1" applyAlignment="1">
      <alignment horizontal="center" vertical="center" wrapText="1"/>
    </xf>
    <xf numFmtId="0" fontId="55" fillId="0" borderId="10" xfId="68" applyFont="1" applyBorder="1" applyAlignment="1">
      <alignment horizontal="center" vertical="center" wrapText="1"/>
    </xf>
    <xf numFmtId="0" fontId="6" fillId="29" borderId="10" xfId="0" applyFont="1" applyFill="1" applyBorder="1" applyAlignment="1">
      <alignment horizontal="justify" vertical="top" wrapText="1"/>
    </xf>
    <xf numFmtId="0" fontId="6" fillId="30" borderId="10" xfId="0" applyFont="1" applyFill="1" applyBorder="1" applyAlignment="1">
      <alignment horizontal="center"/>
    </xf>
    <xf numFmtId="0" fontId="6" fillId="30" borderId="10" xfId="0" applyFont="1" applyFill="1" applyBorder="1" applyAlignment="1">
      <alignment horizontal="right" wrapText="1"/>
    </xf>
    <xf numFmtId="0" fontId="6" fillId="31" borderId="10" xfId="0" applyFont="1" applyFill="1" applyBorder="1" applyAlignment="1">
      <alignment horizontal="center"/>
    </xf>
    <xf numFmtId="0" fontId="6" fillId="31" borderId="10" xfId="0" applyFont="1" applyFill="1" applyBorder="1" applyAlignment="1">
      <alignment horizontal="right" wrapText="1"/>
    </xf>
    <xf numFmtId="0" fontId="62" fillId="32" borderId="0" xfId="58" applyFont="1" applyFill="1" applyAlignment="1">
      <alignment horizontal="right" vertical="top" wrapText="1"/>
    </xf>
    <xf numFmtId="0" fontId="40" fillId="29" borderId="0" xfId="58" applyFont="1" applyFill="1"/>
    <xf numFmtId="0" fontId="43" fillId="29" borderId="0" xfId="58" applyFont="1" applyFill="1" applyAlignment="1">
      <alignment horizontal="right" vertical="top" wrapText="1"/>
    </xf>
    <xf numFmtId="0" fontId="40" fillId="29" borderId="0" xfId="58" applyFont="1" applyFill="1" applyAlignment="1">
      <alignment horizontal="center" vertical="top"/>
    </xf>
    <xf numFmtId="0" fontId="42" fillId="29" borderId="0" xfId="58" applyFont="1" applyFill="1" applyAlignment="1">
      <alignment vertical="top" wrapText="1"/>
    </xf>
    <xf numFmtId="0" fontId="40" fillId="29" borderId="15" xfId="58" applyFont="1" applyFill="1" applyBorder="1" applyAlignment="1">
      <alignment horizontal="center" vertical="top"/>
    </xf>
    <xf numFmtId="0" fontId="42" fillId="29" borderId="15" xfId="58" applyFont="1" applyFill="1" applyBorder="1" applyAlignment="1">
      <alignment vertical="top" wrapText="1"/>
    </xf>
    <xf numFmtId="0" fontId="6" fillId="33" borderId="10" xfId="0" applyFont="1" applyFill="1" applyBorder="1" applyAlignment="1">
      <alignment horizontal="center"/>
    </xf>
    <xf numFmtId="0" fontId="6" fillId="33" borderId="10" xfId="0" applyFont="1" applyFill="1" applyBorder="1" applyAlignment="1">
      <alignment horizontal="right" wrapText="1"/>
    </xf>
    <xf numFmtId="0" fontId="59" fillId="0" borderId="10" xfId="68" applyFont="1" applyBorder="1" applyAlignment="1">
      <alignment horizontal="center" vertical="center" wrapText="1"/>
    </xf>
    <xf numFmtId="0" fontId="6" fillId="29" borderId="10" xfId="68" applyFont="1" applyFill="1" applyBorder="1" applyAlignment="1">
      <alignment horizontal="center" vertical="center" wrapText="1"/>
    </xf>
    <xf numFmtId="0" fontId="0" fillId="29" borderId="10" xfId="0" applyFill="1" applyBorder="1" applyAlignment="1">
      <alignment horizontal="justify" vertical="top" wrapText="1"/>
    </xf>
    <xf numFmtId="0" fontId="6" fillId="33" borderId="14" xfId="0" applyFont="1" applyFill="1" applyBorder="1"/>
    <xf numFmtId="0" fontId="0" fillId="0" borderId="0" xfId="0" applyAlignment="1">
      <alignment wrapText="1"/>
    </xf>
    <xf numFmtId="0" fontId="6" fillId="33" borderId="13" xfId="0" applyFont="1" applyFill="1" applyBorder="1"/>
    <xf numFmtId="164" fontId="5" fillId="0" borderId="10" xfId="58" applyNumberFormat="1" applyBorder="1" applyAlignment="1">
      <alignment horizontal="center"/>
    </xf>
    <xf numFmtId="2" fontId="5" fillId="0" borderId="10" xfId="58" applyNumberFormat="1" applyBorder="1" applyAlignment="1">
      <alignment horizontal="center"/>
    </xf>
    <xf numFmtId="0" fontId="5" fillId="0" borderId="10" xfId="58" applyBorder="1"/>
    <xf numFmtId="49" fontId="46" fillId="29" borderId="10" xfId="58" applyNumberFormat="1" applyFont="1" applyFill="1" applyBorder="1" applyAlignment="1">
      <alignment horizontal="center"/>
    </xf>
    <xf numFmtId="0" fontId="6" fillId="33" borderId="12" xfId="0" applyFont="1" applyFill="1" applyBorder="1"/>
    <xf numFmtId="49" fontId="46" fillId="28" borderId="10" xfId="58" applyNumberFormat="1" applyFont="1" applyFill="1" applyBorder="1" applyAlignment="1">
      <alignment horizontal="center"/>
    </xf>
    <xf numFmtId="9" fontId="5" fillId="0" borderId="10" xfId="58" applyNumberFormat="1" applyBorder="1" applyAlignment="1">
      <alignment horizontal="center" vertical="center"/>
    </xf>
    <xf numFmtId="9" fontId="59" fillId="0" borderId="10" xfId="0" applyNumberFormat="1" applyFont="1" applyBorder="1" applyAlignment="1">
      <alignment horizontal="center" vertical="center"/>
    </xf>
    <xf numFmtId="0" fontId="40" fillId="28" borderId="10" xfId="58" applyFont="1" applyFill="1" applyBorder="1" applyAlignment="1">
      <alignment horizontal="center" vertical="top" wrapText="1"/>
    </xf>
    <xf numFmtId="0" fontId="41" fillId="28" borderId="10" xfId="58" applyFont="1" applyFill="1" applyBorder="1" applyAlignment="1">
      <alignment horizontal="left" vertical="top" wrapText="1"/>
    </xf>
    <xf numFmtId="0" fontId="40" fillId="0" borderId="10" xfId="58" applyFont="1" applyBorder="1" applyAlignment="1">
      <alignment horizontal="center" vertical="top" wrapText="1"/>
    </xf>
    <xf numFmtId="0" fontId="40" fillId="0" borderId="10" xfId="58" applyFont="1" applyBorder="1" applyAlignment="1">
      <alignment horizontal="left" vertical="top" wrapText="1"/>
    </xf>
    <xf numFmtId="0" fontId="42" fillId="0" borderId="10" xfId="58" applyFont="1" applyBorder="1" applyAlignment="1">
      <alignment horizontal="left" vertical="top" wrapText="1"/>
    </xf>
    <xf numFmtId="0" fontId="61" fillId="0" borderId="10" xfId="68" applyFont="1" applyBorder="1" applyAlignment="1">
      <alignment horizontal="left"/>
    </xf>
    <xf numFmtId="0" fontId="40" fillId="0" borderId="10" xfId="58" applyFont="1" applyBorder="1" applyAlignment="1">
      <alignment horizontal="center" vertical="top"/>
    </xf>
    <xf numFmtId="0" fontId="40" fillId="0" borderId="10" xfId="58" applyFont="1" applyBorder="1" applyAlignment="1">
      <alignment horizontal="right" vertical="top" wrapText="1"/>
    </xf>
    <xf numFmtId="0" fontId="40" fillId="29" borderId="10" xfId="58" applyFont="1" applyFill="1" applyBorder="1" applyAlignment="1">
      <alignment horizontal="center" vertical="top"/>
    </xf>
    <xf numFmtId="0" fontId="43" fillId="29" borderId="10" xfId="58" applyFont="1" applyFill="1" applyBorder="1" applyAlignment="1">
      <alignment horizontal="right" vertical="top" wrapText="1"/>
    </xf>
    <xf numFmtId="0" fontId="40" fillId="29" borderId="10" xfId="58" applyFont="1" applyFill="1" applyBorder="1" applyAlignment="1">
      <alignment horizontal="right" vertical="top" wrapText="1"/>
    </xf>
    <xf numFmtId="44" fontId="40" fillId="0" borderId="10" xfId="43" applyFont="1" applyFill="1" applyBorder="1" applyAlignment="1">
      <alignment horizontal="center"/>
    </xf>
    <xf numFmtId="0" fontId="6" fillId="0" borderId="10" xfId="0" applyFont="1" applyBorder="1" applyAlignment="1">
      <alignment horizontal="center" vertical="center"/>
    </xf>
    <xf numFmtId="0" fontId="6" fillId="30" borderId="12" xfId="0" applyFont="1" applyFill="1" applyBorder="1"/>
    <xf numFmtId="0" fontId="6" fillId="30" borderId="13" xfId="0" applyFont="1" applyFill="1" applyBorder="1"/>
    <xf numFmtId="0" fontId="6" fillId="30" borderId="14" xfId="0" applyFont="1" applyFill="1" applyBorder="1"/>
    <xf numFmtId="0" fontId="6" fillId="28" borderId="12" xfId="0" applyFont="1" applyFill="1" applyBorder="1"/>
    <xf numFmtId="0" fontId="6" fillId="28" borderId="13" xfId="0" applyFont="1" applyFill="1" applyBorder="1"/>
    <xf numFmtId="0" fontId="6" fillId="28" borderId="14" xfId="0" applyFont="1" applyFill="1" applyBorder="1"/>
    <xf numFmtId="0" fontId="39" fillId="35" borderId="10" xfId="68" applyFont="1" applyFill="1" applyBorder="1" applyAlignment="1">
      <alignment horizontal="center" wrapText="1"/>
    </xf>
    <xf numFmtId="0" fontId="0" fillId="35" borderId="10" xfId="0" applyFill="1" applyBorder="1" applyAlignment="1">
      <alignment horizontal="center"/>
    </xf>
    <xf numFmtId="0" fontId="0" fillId="35" borderId="10" xfId="0" applyFill="1" applyBorder="1"/>
    <xf numFmtId="0" fontId="0" fillId="35" borderId="10" xfId="0" applyFill="1" applyBorder="1" applyAlignment="1">
      <alignment horizontal="center" vertical="center"/>
    </xf>
    <xf numFmtId="0" fontId="5" fillId="35" borderId="10" xfId="58" applyFill="1" applyBorder="1"/>
    <xf numFmtId="44" fontId="6" fillId="30" borderId="10" xfId="42" applyFont="1" applyFill="1" applyBorder="1" applyAlignment="1">
      <alignment horizontal="center"/>
    </xf>
    <xf numFmtId="0" fontId="5" fillId="0" borderId="10" xfId="0" applyFont="1" applyBorder="1" applyAlignment="1">
      <alignment horizontal="center" vertical="center" wrapText="1"/>
    </xf>
    <xf numFmtId="44" fontId="6" fillId="33" borderId="10" xfId="0" applyNumberFormat="1" applyFont="1" applyFill="1" applyBorder="1"/>
    <xf numFmtId="44" fontId="6" fillId="30" borderId="13" xfId="0" applyNumberFormat="1" applyFont="1" applyFill="1" applyBorder="1"/>
    <xf numFmtId="44" fontId="6" fillId="30" borderId="14" xfId="0" applyNumberFormat="1" applyFont="1" applyFill="1" applyBorder="1"/>
    <xf numFmtId="2" fontId="6" fillId="29" borderId="10" xfId="68" applyNumberFormat="1" applyFont="1" applyFill="1" applyBorder="1" applyAlignment="1">
      <alignment horizontal="center" vertical="center" wrapText="1"/>
    </xf>
    <xf numFmtId="0" fontId="6" fillId="28" borderId="13" xfId="0" applyFont="1" applyFill="1" applyBorder="1" applyAlignment="1">
      <alignment vertical="center" wrapText="1"/>
    </xf>
    <xf numFmtId="44" fontId="6" fillId="28" borderId="14" xfId="0" applyNumberFormat="1" applyFont="1" applyFill="1" applyBorder="1" applyAlignment="1">
      <alignment vertical="center" wrapText="1"/>
    </xf>
    <xf numFmtId="166" fontId="5" fillId="36" borderId="10" xfId="68" applyNumberFormat="1" applyFont="1" applyFill="1" applyBorder="1" applyAlignment="1">
      <alignment horizontal="center" vertical="center" wrapText="1"/>
    </xf>
    <xf numFmtId="9" fontId="0" fillId="35" borderId="10" xfId="0" applyNumberFormat="1" applyFill="1" applyBorder="1" applyAlignment="1">
      <alignment horizontal="center" vertical="center"/>
    </xf>
    <xf numFmtId="2" fontId="0" fillId="35" borderId="10" xfId="0" applyNumberFormat="1" applyFill="1" applyBorder="1" applyAlignment="1">
      <alignment horizontal="center" vertical="center"/>
    </xf>
    <xf numFmtId="9" fontId="5" fillId="35" borderId="10" xfId="58" applyNumberFormat="1" applyFill="1" applyBorder="1" applyAlignment="1">
      <alignment horizontal="center" vertical="center"/>
    </xf>
    <xf numFmtId="0" fontId="42" fillId="37" borderId="13" xfId="0" applyFont="1" applyFill="1" applyBorder="1" applyAlignment="1">
      <alignment vertical="center" wrapText="1"/>
    </xf>
    <xf numFmtId="164" fontId="42" fillId="37" borderId="10" xfId="0" applyNumberFormat="1" applyFont="1" applyFill="1" applyBorder="1" applyAlignment="1">
      <alignment horizontal="center" vertical="center"/>
    </xf>
    <xf numFmtId="167" fontId="0" fillId="0" borderId="10" xfId="0" applyNumberFormat="1" applyBorder="1" applyAlignment="1">
      <alignment horizontal="center" vertical="center"/>
    </xf>
    <xf numFmtId="167" fontId="5" fillId="0" borderId="10" xfId="58" applyNumberFormat="1" applyBorder="1" applyAlignment="1">
      <alignment horizontal="center" vertical="center"/>
    </xf>
    <xf numFmtId="167" fontId="5" fillId="26" borderId="10" xfId="58" applyNumberFormat="1" applyFill="1" applyBorder="1" applyAlignment="1">
      <alignment horizontal="center" vertical="center"/>
    </xf>
    <xf numFmtId="167" fontId="5" fillId="26" borderId="10" xfId="0" applyNumberFormat="1" applyFont="1" applyFill="1" applyBorder="1" applyAlignment="1">
      <alignment horizontal="center" vertical="center"/>
    </xf>
    <xf numFmtId="0" fontId="42" fillId="31" borderId="0" xfId="58" applyFont="1" applyFill="1" applyAlignment="1">
      <alignment vertical="top" wrapText="1"/>
    </xf>
    <xf numFmtId="17" fontId="42" fillId="31" borderId="0" xfId="58" applyNumberFormat="1" applyFont="1" applyFill="1" applyAlignment="1">
      <alignment vertical="top" wrapText="1"/>
    </xf>
    <xf numFmtId="17" fontId="42" fillId="0" borderId="0" xfId="58" applyNumberFormat="1" applyFont="1"/>
    <xf numFmtId="0" fontId="40" fillId="31" borderId="0" xfId="58" applyFont="1" applyFill="1" applyAlignment="1">
      <alignment horizontal="center" vertical="top"/>
    </xf>
    <xf numFmtId="0" fontId="62" fillId="31" borderId="0" xfId="58" applyFont="1" applyFill="1" applyAlignment="1">
      <alignment horizontal="right" vertical="top" wrapText="1"/>
    </xf>
    <xf numFmtId="0" fontId="63" fillId="29" borderId="15" xfId="58" applyFont="1" applyFill="1" applyBorder="1" applyAlignment="1">
      <alignment vertical="top" wrapText="1"/>
    </xf>
    <xf numFmtId="0" fontId="0" fillId="36" borderId="10" xfId="0" applyFill="1" applyBorder="1" applyAlignment="1">
      <alignment horizontal="center" vertical="center"/>
    </xf>
    <xf numFmtId="0" fontId="40" fillId="36" borderId="10" xfId="58" applyFont="1" applyFill="1" applyBorder="1" applyAlignment="1">
      <alignment horizontal="center" vertical="center"/>
    </xf>
    <xf numFmtId="0" fontId="5" fillId="36" borderId="10" xfId="58" applyFill="1" applyBorder="1" applyAlignment="1">
      <alignment horizontal="center" vertical="center" wrapText="1"/>
    </xf>
    <xf numFmtId="2" fontId="50" fillId="0" borderId="0" xfId="0" applyNumberFormat="1" applyFont="1" applyProtection="1">
      <protection locked="0"/>
    </xf>
    <xf numFmtId="2" fontId="0" fillId="0" borderId="0" xfId="0" applyNumberFormat="1" applyProtection="1">
      <protection locked="0"/>
    </xf>
    <xf numFmtId="2" fontId="0" fillId="0" borderId="0" xfId="0" applyNumberFormat="1" applyAlignment="1" applyProtection="1">
      <alignment horizontal="center"/>
      <protection locked="0"/>
    </xf>
    <xf numFmtId="2" fontId="8" fillId="0" borderId="0" xfId="0" applyNumberFormat="1" applyFont="1" applyProtection="1">
      <protection locked="0"/>
    </xf>
    <xf numFmtId="2" fontId="8" fillId="0" borderId="0" xfId="0" applyNumberFormat="1" applyFont="1" applyAlignment="1" applyProtection="1">
      <alignment horizontal="center"/>
      <protection locked="0"/>
    </xf>
    <xf numFmtId="2" fontId="8" fillId="38" borderId="10" xfId="0" applyNumberFormat="1" applyFont="1" applyFill="1" applyBorder="1" applyAlignment="1" applyProtection="1">
      <alignment horizontal="center"/>
      <protection locked="0"/>
    </xf>
    <xf numFmtId="2" fontId="8" fillId="0" borderId="20" xfId="0" applyNumberFormat="1" applyFont="1" applyBorder="1" applyAlignment="1">
      <alignment horizontal="center"/>
    </xf>
    <xf numFmtId="2" fontId="8" fillId="0" borderId="21" xfId="0" applyNumberFormat="1" applyFont="1" applyBorder="1" applyAlignment="1" applyProtection="1">
      <alignment horizontal="center"/>
      <protection locked="0"/>
    </xf>
    <xf numFmtId="2" fontId="8" fillId="0" borderId="20" xfId="0" applyNumberFormat="1" applyFont="1" applyBorder="1"/>
    <xf numFmtId="2" fontId="8" fillId="0" borderId="0" xfId="0" applyNumberFormat="1" applyFont="1"/>
    <xf numFmtId="2" fontId="8" fillId="0" borderId="22" xfId="0" applyNumberFormat="1" applyFont="1" applyBorder="1" applyAlignment="1">
      <alignment horizontal="center"/>
    </xf>
    <xf numFmtId="164" fontId="64" fillId="38" borderId="10" xfId="0" applyNumberFormat="1" applyFont="1" applyFill="1" applyBorder="1" applyProtection="1">
      <protection locked="0"/>
    </xf>
    <xf numFmtId="2" fontId="8" fillId="0" borderId="23" xfId="0" applyNumberFormat="1" applyFont="1" applyBorder="1"/>
    <xf numFmtId="2" fontId="8" fillId="0" borderId="23" xfId="0" applyNumberFormat="1" applyFont="1" applyBorder="1" applyAlignment="1">
      <alignment horizontal="center"/>
    </xf>
    <xf numFmtId="2" fontId="8" fillId="0" borderId="24" xfId="0" applyNumberFormat="1" applyFont="1" applyBorder="1" applyAlignment="1">
      <alignment horizontal="center"/>
    </xf>
    <xf numFmtId="2" fontId="8" fillId="0" borderId="25" xfId="0" applyNumberFormat="1" applyFont="1" applyBorder="1" applyAlignment="1">
      <alignment horizontal="center"/>
    </xf>
    <xf numFmtId="2" fontId="8" fillId="0" borderId="10" xfId="0" applyNumberFormat="1" applyFont="1" applyBorder="1"/>
    <xf numFmtId="2" fontId="8" fillId="0" borderId="26" xfId="0" applyNumberFormat="1" applyFont="1" applyBorder="1" applyAlignment="1">
      <alignment horizontal="center"/>
    </xf>
    <xf numFmtId="164" fontId="8" fillId="0" borderId="10" xfId="0" applyNumberFormat="1" applyFont="1" applyBorder="1" applyAlignment="1" applyProtection="1">
      <alignment horizontal="center"/>
      <protection locked="0"/>
    </xf>
    <xf numFmtId="2" fontId="8" fillId="0" borderId="27" xfId="0" applyNumberFormat="1" applyFont="1" applyBorder="1" applyAlignment="1">
      <alignment horizontal="center"/>
    </xf>
    <xf numFmtId="164" fontId="8" fillId="0" borderId="28" xfId="0" applyNumberFormat="1" applyFont="1" applyBorder="1" applyAlignment="1" applyProtection="1">
      <alignment horizontal="center"/>
      <protection locked="0"/>
    </xf>
    <xf numFmtId="2" fontId="8" fillId="0" borderId="28" xfId="0" applyNumberFormat="1" applyFont="1" applyBorder="1"/>
    <xf numFmtId="2" fontId="8" fillId="0" borderId="28" xfId="0" applyNumberFormat="1" applyFont="1" applyBorder="1" applyAlignment="1">
      <alignment horizontal="center"/>
    </xf>
    <xf numFmtId="2" fontId="8" fillId="0" borderId="29" xfId="0" applyNumberFormat="1" applyFont="1" applyBorder="1" applyAlignment="1">
      <alignment horizontal="center"/>
    </xf>
    <xf numFmtId="2" fontId="8" fillId="0" borderId="21" xfId="0" applyNumberFormat="1" applyFont="1" applyBorder="1" applyAlignment="1">
      <alignment horizontal="center"/>
    </xf>
    <xf numFmtId="164" fontId="8" fillId="0" borderId="21" xfId="0" applyNumberFormat="1" applyFont="1" applyBorder="1" applyAlignment="1">
      <alignment horizontal="center"/>
    </xf>
    <xf numFmtId="2" fontId="8" fillId="0" borderId="21" xfId="0" applyNumberFormat="1" applyFont="1" applyBorder="1"/>
    <xf numFmtId="2" fontId="8" fillId="0" borderId="30" xfId="0" applyNumberFormat="1" applyFont="1" applyBorder="1" applyAlignment="1">
      <alignment horizontal="center"/>
    </xf>
    <xf numFmtId="164" fontId="8" fillId="0" borderId="30" xfId="0" applyNumberFormat="1" applyFont="1" applyBorder="1" applyAlignment="1">
      <alignment horizontal="center"/>
    </xf>
    <xf numFmtId="2" fontId="8" fillId="0" borderId="30" xfId="0" applyNumberFormat="1" applyFont="1" applyBorder="1"/>
    <xf numFmtId="2" fontId="8" fillId="0" borderId="31" xfId="0" applyNumberFormat="1" applyFont="1" applyBorder="1"/>
    <xf numFmtId="164" fontId="8" fillId="0" borderId="31" xfId="0" applyNumberFormat="1" applyFont="1" applyBorder="1"/>
    <xf numFmtId="164" fontId="8" fillId="0" borderId="31" xfId="0" applyNumberFormat="1" applyFont="1" applyBorder="1" applyAlignment="1">
      <alignment horizontal="center"/>
    </xf>
    <xf numFmtId="2" fontId="8" fillId="0" borderId="22" xfId="0" applyNumberFormat="1" applyFont="1" applyBorder="1"/>
    <xf numFmtId="164" fontId="8" fillId="0" borderId="23" xfId="0" applyNumberFormat="1" applyFont="1" applyBorder="1" applyAlignment="1">
      <alignment horizontal="center"/>
    </xf>
    <xf numFmtId="164" fontId="8" fillId="0" borderId="24" xfId="0" applyNumberFormat="1" applyFont="1" applyBorder="1" applyAlignment="1">
      <alignment horizontal="center"/>
    </xf>
    <xf numFmtId="2" fontId="8" fillId="0" borderId="27" xfId="0" applyNumberFormat="1" applyFont="1" applyBorder="1"/>
    <xf numFmtId="164" fontId="8" fillId="0" borderId="28" xfId="0" applyNumberFormat="1" applyFont="1" applyBorder="1" applyAlignment="1">
      <alignment horizontal="center"/>
    </xf>
    <xf numFmtId="164" fontId="8" fillId="0" borderId="29" xfId="0" applyNumberFormat="1" applyFont="1" applyBorder="1" applyAlignment="1">
      <alignment horizontal="center"/>
    </xf>
    <xf numFmtId="2" fontId="65" fillId="0" borderId="0" xfId="0" applyNumberFormat="1" applyFont="1"/>
    <xf numFmtId="2" fontId="0" fillId="0" borderId="0" xfId="0" applyNumberFormat="1"/>
    <xf numFmtId="2" fontId="50" fillId="0" borderId="0" xfId="0" applyNumberFormat="1" applyFont="1"/>
    <xf numFmtId="2" fontId="9" fillId="0" borderId="32" xfId="0" applyNumberFormat="1" applyFont="1" applyBorder="1" applyAlignment="1">
      <alignment horizontal="left"/>
    </xf>
    <xf numFmtId="2" fontId="50" fillId="0" borderId="32" xfId="0" applyNumberFormat="1" applyFont="1" applyBorder="1" applyAlignment="1">
      <alignment horizontal="center"/>
    </xf>
    <xf numFmtId="164" fontId="50" fillId="0" borderId="32" xfId="0" applyNumberFormat="1" applyFont="1" applyBorder="1" applyAlignment="1">
      <alignment horizontal="center"/>
    </xf>
    <xf numFmtId="0" fontId="50" fillId="0" borderId="0" xfId="0" applyFont="1"/>
    <xf numFmtId="2" fontId="65" fillId="0" borderId="0" xfId="0" applyNumberFormat="1" applyFont="1" applyAlignment="1">
      <alignment horizontal="left"/>
    </xf>
    <xf numFmtId="2" fontId="65" fillId="0" borderId="0" xfId="0" applyNumberFormat="1" applyFont="1" applyAlignment="1">
      <alignment horizontal="center"/>
    </xf>
    <xf numFmtId="2" fontId="65" fillId="0" borderId="0" xfId="0" applyNumberFormat="1" applyFont="1" applyAlignment="1">
      <alignment horizontal="left" wrapText="1"/>
    </xf>
    <xf numFmtId="2" fontId="65" fillId="0" borderId="0" xfId="0" applyNumberFormat="1" applyFont="1" applyAlignment="1">
      <alignment horizontal="center" wrapText="1"/>
    </xf>
    <xf numFmtId="168" fontId="66" fillId="0" borderId="0" xfId="0" applyNumberFormat="1" applyFont="1"/>
    <xf numFmtId="0" fontId="40" fillId="31" borderId="0" xfId="58" applyFont="1" applyFill="1"/>
    <xf numFmtId="0" fontId="44" fillId="28" borderId="10" xfId="0" applyFont="1" applyFill="1" applyBorder="1" applyAlignment="1">
      <alignment horizontal="center" wrapText="1"/>
    </xf>
    <xf numFmtId="44" fontId="40" fillId="35" borderId="10" xfId="43" applyFont="1" applyFill="1" applyBorder="1" applyAlignment="1" applyProtection="1">
      <alignment horizontal="center"/>
    </xf>
    <xf numFmtId="44" fontId="40" fillId="0" borderId="10" xfId="43" applyFont="1" applyBorder="1" applyAlignment="1" applyProtection="1">
      <alignment horizontal="center"/>
    </xf>
    <xf numFmtId="44" fontId="40" fillId="35" borderId="10" xfId="42" applyFont="1" applyFill="1" applyBorder="1" applyAlignment="1" applyProtection="1">
      <alignment horizontal="center"/>
    </xf>
    <xf numFmtId="44" fontId="40" fillId="0" borderId="10" xfId="42" applyFont="1" applyFill="1" applyBorder="1" applyAlignment="1" applyProtection="1">
      <alignment horizontal="center"/>
    </xf>
    <xf numFmtId="44" fontId="42" fillId="29" borderId="10" xfId="42" applyFont="1" applyFill="1" applyBorder="1" applyAlignment="1" applyProtection="1">
      <alignment horizontal="center"/>
    </xf>
    <xf numFmtId="0" fontId="42" fillId="29" borderId="0" xfId="58" applyFont="1" applyFill="1" applyAlignment="1">
      <alignment horizontal="center" wrapText="1"/>
    </xf>
    <xf numFmtId="44" fontId="42" fillId="29" borderId="11" xfId="43" applyFont="1" applyFill="1" applyBorder="1" applyAlignment="1" applyProtection="1">
      <alignment horizontal="center"/>
    </xf>
    <xf numFmtId="0" fontId="42" fillId="29" borderId="15" xfId="58" applyFont="1" applyFill="1" applyBorder="1" applyAlignment="1">
      <alignment horizontal="center" wrapText="1"/>
    </xf>
    <xf numFmtId="44" fontId="40" fillId="29" borderId="17" xfId="43" applyFont="1" applyFill="1" applyBorder="1" applyAlignment="1" applyProtection="1">
      <alignment horizontal="center"/>
    </xf>
    <xf numFmtId="44" fontId="40" fillId="0" borderId="10" xfId="43" applyFont="1" applyFill="1" applyBorder="1" applyAlignment="1" applyProtection="1">
      <alignment horizontal="center"/>
    </xf>
    <xf numFmtId="44" fontId="40" fillId="29" borderId="15" xfId="43" applyFont="1" applyFill="1" applyBorder="1" applyAlignment="1" applyProtection="1">
      <alignment horizontal="center"/>
    </xf>
    <xf numFmtId="44" fontId="42" fillId="26" borderId="10" xfId="43" applyFont="1" applyFill="1" applyBorder="1" applyAlignment="1" applyProtection="1">
      <alignment horizontal="center"/>
    </xf>
    <xf numFmtId="0" fontId="42" fillId="31" borderId="0" xfId="58" applyFont="1" applyFill="1" applyAlignment="1">
      <alignment horizontal="center" wrapText="1"/>
    </xf>
    <xf numFmtId="0" fontId="40" fillId="31" borderId="0" xfId="43" applyNumberFormat="1" applyFont="1" applyFill="1" applyBorder="1" applyAlignment="1" applyProtection="1">
      <alignment horizontal="center"/>
    </xf>
    <xf numFmtId="0" fontId="0" fillId="31" borderId="0" xfId="0" applyFill="1"/>
    <xf numFmtId="10" fontId="42" fillId="39" borderId="0" xfId="58" applyNumberFormat="1" applyFont="1" applyFill="1"/>
    <xf numFmtId="44" fontId="40" fillId="0" borderId="0" xfId="43" applyFont="1" applyAlignment="1" applyProtection="1">
      <alignment horizontal="center"/>
    </xf>
    <xf numFmtId="44" fontId="40" fillId="0" borderId="0" xfId="43" quotePrefix="1" applyFont="1" applyAlignment="1" applyProtection="1">
      <alignment horizontal="center"/>
    </xf>
    <xf numFmtId="44" fontId="40" fillId="29" borderId="11" xfId="43" applyFont="1" applyFill="1" applyBorder="1" applyAlignment="1" applyProtection="1">
      <alignment horizontal="center"/>
    </xf>
    <xf numFmtId="10" fontId="62" fillId="39" borderId="0" xfId="58" applyNumberFormat="1" applyFont="1" applyFill="1" applyAlignment="1">
      <alignment horizontal="right" vertical="top" wrapText="1"/>
    </xf>
    <xf numFmtId="44" fontId="9" fillId="31" borderId="11" xfId="43" applyFont="1" applyFill="1" applyBorder="1" applyAlignment="1" applyProtection="1">
      <alignment horizontal="center"/>
    </xf>
    <xf numFmtId="44" fontId="9" fillId="32" borderId="11" xfId="43" applyFont="1" applyFill="1" applyBorder="1" applyAlignment="1" applyProtection="1">
      <alignment horizontal="center"/>
    </xf>
    <xf numFmtId="0" fontId="62" fillId="33" borderId="0" xfId="58" applyFont="1" applyFill="1" applyAlignment="1">
      <alignment horizontal="right" vertical="top" wrapText="1"/>
    </xf>
    <xf numFmtId="44" fontId="9" fillId="33" borderId="18" xfId="43" applyFont="1" applyFill="1" applyBorder="1" applyAlignment="1" applyProtection="1">
      <alignment horizontal="center"/>
    </xf>
    <xf numFmtId="44" fontId="9" fillId="33" borderId="11" xfId="43" applyFont="1" applyFill="1" applyBorder="1" applyAlignment="1" applyProtection="1">
      <alignment horizontal="center"/>
    </xf>
    <xf numFmtId="0" fontId="0" fillId="33" borderId="10" xfId="0" applyFill="1" applyBorder="1"/>
    <xf numFmtId="0" fontId="59" fillId="0" borderId="13" xfId="0" applyFont="1" applyBorder="1" applyAlignment="1">
      <alignment horizontal="center" wrapText="1"/>
    </xf>
    <xf numFmtId="44" fontId="6" fillId="29" borderId="10" xfId="68" applyNumberFormat="1" applyFont="1" applyFill="1" applyBorder="1" applyAlignment="1">
      <alignment horizontal="center" vertical="center" wrapText="1"/>
    </xf>
    <xf numFmtId="0" fontId="6" fillId="29" borderId="10" xfId="0" applyFont="1" applyFill="1" applyBorder="1" applyAlignment="1">
      <alignment horizontal="center" vertical="center" wrapText="1"/>
    </xf>
    <xf numFmtId="164" fontId="39" fillId="31" borderId="10" xfId="0" applyNumberFormat="1" applyFont="1" applyFill="1" applyBorder="1" applyAlignment="1">
      <alignment horizontal="center"/>
    </xf>
    <xf numFmtId="0" fontId="70" fillId="0" borderId="0" xfId="0" applyFont="1" applyAlignment="1" applyProtection="1">
      <alignment horizontal="left"/>
      <protection hidden="1"/>
    </xf>
    <xf numFmtId="0" fontId="67" fillId="0" borderId="0" xfId="0" applyFont="1" applyAlignment="1" applyProtection="1">
      <alignment horizontal="left"/>
      <protection hidden="1"/>
    </xf>
    <xf numFmtId="0" fontId="67" fillId="0" borderId="0" xfId="0" applyFont="1" applyAlignment="1" applyProtection="1">
      <alignment horizontal="center"/>
      <protection hidden="1"/>
    </xf>
    <xf numFmtId="0" fontId="67" fillId="0" borderId="0" xfId="0" applyFont="1" applyProtection="1">
      <protection hidden="1"/>
    </xf>
    <xf numFmtId="0" fontId="68" fillId="0" borderId="0" xfId="0" applyFont="1" applyAlignment="1" applyProtection="1">
      <alignment horizontal="center" vertical="top" wrapText="1"/>
      <protection hidden="1"/>
    </xf>
    <xf numFmtId="0" fontId="68" fillId="0" borderId="0" xfId="0" applyFont="1" applyAlignment="1" applyProtection="1">
      <alignment vertical="top" wrapText="1"/>
      <protection hidden="1"/>
    </xf>
    <xf numFmtId="0" fontId="69" fillId="0" borderId="0" xfId="0" applyFont="1" applyProtection="1">
      <protection hidden="1"/>
    </xf>
    <xf numFmtId="0" fontId="68" fillId="0" borderId="0" xfId="0" applyFont="1" applyAlignment="1" applyProtection="1">
      <alignment horizontal="center"/>
      <protection hidden="1"/>
    </xf>
    <xf numFmtId="0" fontId="68" fillId="35" borderId="0" xfId="0" applyFont="1" applyFill="1" applyAlignment="1" applyProtection="1">
      <alignment horizontal="center" wrapText="1"/>
      <protection hidden="1"/>
    </xf>
    <xf numFmtId="0" fontId="69" fillId="0" borderId="0" xfId="0" applyFont="1" applyAlignment="1" applyProtection="1">
      <alignment horizontal="center" vertical="top" wrapText="1"/>
      <protection hidden="1"/>
    </xf>
    <xf numFmtId="0" fontId="69" fillId="0" borderId="0" xfId="0" applyFont="1" applyAlignment="1" applyProtection="1">
      <alignment vertical="top" wrapText="1"/>
      <protection hidden="1"/>
    </xf>
    <xf numFmtId="0" fontId="69" fillId="0" borderId="0" xfId="0" applyFont="1" applyAlignment="1" applyProtection="1">
      <alignment horizontal="center" wrapText="1"/>
      <protection hidden="1"/>
    </xf>
    <xf numFmtId="0" fontId="69" fillId="0" borderId="0" xfId="0" applyFont="1" applyAlignment="1" applyProtection="1">
      <alignment horizontal="center"/>
      <protection hidden="1"/>
    </xf>
    <xf numFmtId="0" fontId="69" fillId="35" borderId="0" xfId="0" applyFont="1" applyFill="1" applyAlignment="1" applyProtection="1">
      <alignment horizontal="center"/>
      <protection hidden="1"/>
    </xf>
    <xf numFmtId="0" fontId="67" fillId="28" borderId="10" xfId="0" applyFont="1" applyFill="1" applyBorder="1" applyAlignment="1" applyProtection="1">
      <alignment horizontal="center" vertical="top" wrapText="1"/>
      <protection hidden="1"/>
    </xf>
    <xf numFmtId="0" fontId="70" fillId="28" borderId="10" xfId="0" applyFont="1" applyFill="1" applyBorder="1" applyAlignment="1" applyProtection="1">
      <alignment vertical="top" wrapText="1"/>
      <protection hidden="1"/>
    </xf>
    <xf numFmtId="0" fontId="70" fillId="28" borderId="10" xfId="0" applyFont="1" applyFill="1" applyBorder="1" applyAlignment="1" applyProtection="1">
      <alignment horizontal="center" wrapText="1"/>
      <protection hidden="1"/>
    </xf>
    <xf numFmtId="0" fontId="67" fillId="28" borderId="10" xfId="0" applyFont="1" applyFill="1" applyBorder="1" applyAlignment="1" applyProtection="1">
      <alignment horizontal="center" wrapText="1"/>
      <protection hidden="1"/>
    </xf>
    <xf numFmtId="0" fontId="69" fillId="28" borderId="10" xfId="0" applyFont="1" applyFill="1" applyBorder="1" applyAlignment="1" applyProtection="1">
      <alignment horizontal="center"/>
      <protection hidden="1"/>
    </xf>
    <xf numFmtId="0" fontId="67" fillId="0" borderId="10" xfId="0" applyFont="1" applyBorder="1" applyAlignment="1" applyProtection="1">
      <alignment horizontal="center" vertical="top" wrapText="1"/>
      <protection hidden="1"/>
    </xf>
    <xf numFmtId="0" fontId="67" fillId="0" borderId="10" xfId="0" applyFont="1" applyBorder="1" applyAlignment="1" applyProtection="1">
      <alignment vertical="top" wrapText="1"/>
      <protection hidden="1"/>
    </xf>
    <xf numFmtId="0" fontId="67" fillId="0" borderId="10" xfId="0" applyFont="1" applyBorder="1" applyAlignment="1" applyProtection="1">
      <alignment horizontal="center" wrapText="1"/>
      <protection hidden="1"/>
    </xf>
    <xf numFmtId="0" fontId="67" fillId="35" borderId="10" xfId="0" applyFont="1" applyFill="1" applyBorder="1" applyAlignment="1" applyProtection="1">
      <alignment horizontal="center" wrapText="1"/>
      <protection hidden="1"/>
    </xf>
    <xf numFmtId="164" fontId="69" fillId="35" borderId="10" xfId="0" applyNumberFormat="1" applyFont="1" applyFill="1" applyBorder="1" applyAlignment="1" applyProtection="1">
      <alignment horizontal="center"/>
      <protection hidden="1"/>
    </xf>
    <xf numFmtId="44" fontId="67" fillId="35" borderId="10" xfId="42" applyFont="1" applyFill="1" applyBorder="1" applyAlignment="1" applyProtection="1">
      <alignment horizontal="center"/>
      <protection hidden="1"/>
    </xf>
    <xf numFmtId="0" fontId="70" fillId="0" borderId="10" xfId="0" applyFont="1" applyBorder="1" applyAlignment="1" applyProtection="1">
      <alignment vertical="top" wrapText="1"/>
      <protection hidden="1"/>
    </xf>
    <xf numFmtId="0" fontId="67" fillId="29" borderId="10" xfId="0" applyFont="1" applyFill="1" applyBorder="1" applyAlignment="1" applyProtection="1">
      <alignment horizontal="center" vertical="top" wrapText="1"/>
      <protection hidden="1"/>
    </xf>
    <xf numFmtId="0" fontId="70" fillId="29" borderId="10" xfId="0" applyFont="1" applyFill="1" applyBorder="1" applyAlignment="1" applyProtection="1">
      <alignment vertical="top" wrapText="1"/>
      <protection hidden="1"/>
    </xf>
    <xf numFmtId="0" fontId="67" fillId="29" borderId="10" xfId="0" applyFont="1" applyFill="1" applyBorder="1" applyAlignment="1" applyProtection="1">
      <alignment horizontal="center" wrapText="1"/>
      <protection hidden="1"/>
    </xf>
    <xf numFmtId="0" fontId="71" fillId="29" borderId="10" xfId="0" applyFont="1" applyFill="1" applyBorder="1" applyAlignment="1" applyProtection="1">
      <alignment vertical="top" wrapText="1"/>
      <protection hidden="1"/>
    </xf>
    <xf numFmtId="0" fontId="67" fillId="29" borderId="10" xfId="0" applyFont="1" applyFill="1" applyBorder="1" applyAlignment="1" applyProtection="1">
      <alignment vertical="top" wrapText="1"/>
      <protection hidden="1"/>
    </xf>
    <xf numFmtId="0" fontId="67" fillId="0" borderId="10" xfId="0" applyFont="1" applyBorder="1" applyProtection="1">
      <protection hidden="1"/>
    </xf>
    <xf numFmtId="0" fontId="67" fillId="0" borderId="10" xfId="0" applyFont="1" applyBorder="1" applyAlignment="1" applyProtection="1">
      <alignment horizontal="center"/>
      <protection hidden="1"/>
    </xf>
    <xf numFmtId="0" fontId="67" fillId="29" borderId="10" xfId="0" applyFont="1" applyFill="1" applyBorder="1" applyAlignment="1" applyProtection="1">
      <alignment horizontal="center"/>
      <protection hidden="1"/>
    </xf>
    <xf numFmtId="0" fontId="70" fillId="29" borderId="10" xfId="0" applyFont="1" applyFill="1" applyBorder="1" applyProtection="1">
      <protection hidden="1"/>
    </xf>
    <xf numFmtId="0" fontId="67" fillId="0" borderId="10" xfId="0" applyFont="1" applyBorder="1" applyAlignment="1" applyProtection="1">
      <alignment horizontal="center" vertical="top"/>
      <protection hidden="1"/>
    </xf>
    <xf numFmtId="0" fontId="67" fillId="28" borderId="10" xfId="0" applyFont="1" applyFill="1" applyBorder="1" applyAlignment="1" applyProtection="1">
      <alignment horizontal="center" vertical="top"/>
      <protection hidden="1"/>
    </xf>
    <xf numFmtId="0" fontId="67" fillId="29" borderId="10" xfId="0" applyFont="1" applyFill="1" applyBorder="1" applyAlignment="1" applyProtection="1">
      <alignment horizontal="center" vertical="top"/>
      <protection hidden="1"/>
    </xf>
    <xf numFmtId="0" fontId="70" fillId="28" borderId="10" xfId="0" applyFont="1" applyFill="1" applyBorder="1" applyAlignment="1" applyProtection="1">
      <alignment horizontal="center"/>
      <protection hidden="1"/>
    </xf>
    <xf numFmtId="0" fontId="70" fillId="28" borderId="10" xfId="0" applyFont="1" applyFill="1" applyBorder="1" applyAlignment="1" applyProtection="1">
      <alignment horizontal="right" wrapText="1"/>
      <protection hidden="1"/>
    </xf>
    <xf numFmtId="0" fontId="70" fillId="28" borderId="12" xfId="0" applyFont="1" applyFill="1" applyBorder="1" applyProtection="1">
      <protection hidden="1"/>
    </xf>
    <xf numFmtId="0" fontId="70" fillId="28" borderId="13" xfId="0" applyFont="1" applyFill="1" applyBorder="1" applyProtection="1">
      <protection hidden="1"/>
    </xf>
    <xf numFmtId="0" fontId="70" fillId="28" borderId="10" xfId="0" applyFont="1" applyFill="1" applyBorder="1" applyProtection="1">
      <protection hidden="1"/>
    </xf>
    <xf numFmtId="0" fontId="70" fillId="30" borderId="10" xfId="0" applyFont="1" applyFill="1" applyBorder="1" applyAlignment="1" applyProtection="1">
      <alignment horizontal="center"/>
      <protection hidden="1"/>
    </xf>
    <xf numFmtId="0" fontId="70" fillId="30" borderId="10" xfId="0" applyFont="1" applyFill="1" applyBorder="1" applyAlignment="1" applyProtection="1">
      <alignment horizontal="right" wrapText="1"/>
      <protection hidden="1"/>
    </xf>
    <xf numFmtId="0" fontId="70" fillId="30" borderId="12" xfId="0" applyFont="1" applyFill="1" applyBorder="1" applyProtection="1">
      <protection hidden="1"/>
    </xf>
    <xf numFmtId="0" fontId="70" fillId="30" borderId="13" xfId="0" applyFont="1" applyFill="1" applyBorder="1" applyProtection="1">
      <protection hidden="1"/>
    </xf>
    <xf numFmtId="0" fontId="70" fillId="30" borderId="10" xfId="0" applyFont="1" applyFill="1" applyBorder="1" applyProtection="1">
      <protection hidden="1"/>
    </xf>
    <xf numFmtId="44" fontId="70" fillId="30" borderId="10" xfId="0" applyNumberFormat="1" applyFont="1" applyFill="1" applyBorder="1" applyProtection="1">
      <protection hidden="1"/>
    </xf>
    <xf numFmtId="0" fontId="70" fillId="33" borderId="10" xfId="0" applyFont="1" applyFill="1" applyBorder="1" applyAlignment="1" applyProtection="1">
      <alignment horizontal="center"/>
      <protection hidden="1"/>
    </xf>
    <xf numFmtId="0" fontId="70" fillId="33" borderId="10" xfId="0" applyFont="1" applyFill="1" applyBorder="1" applyAlignment="1" applyProtection="1">
      <alignment horizontal="right" wrapText="1"/>
      <protection hidden="1"/>
    </xf>
    <xf numFmtId="0" fontId="70" fillId="33" borderId="12" xfId="0" applyFont="1" applyFill="1" applyBorder="1" applyProtection="1">
      <protection hidden="1"/>
    </xf>
    <xf numFmtId="0" fontId="70" fillId="33" borderId="13" xfId="0" applyFont="1" applyFill="1" applyBorder="1" applyProtection="1">
      <protection hidden="1"/>
    </xf>
    <xf numFmtId="0" fontId="70" fillId="33" borderId="10" xfId="0" applyFont="1" applyFill="1" applyBorder="1" applyProtection="1">
      <protection hidden="1"/>
    </xf>
    <xf numFmtId="0" fontId="70" fillId="31" borderId="10" xfId="0" applyFont="1" applyFill="1" applyBorder="1" applyAlignment="1" applyProtection="1">
      <alignment horizontal="center"/>
      <protection hidden="1"/>
    </xf>
    <xf numFmtId="0" fontId="70" fillId="31" borderId="10" xfId="0" applyFont="1" applyFill="1" applyBorder="1" applyAlignment="1" applyProtection="1">
      <alignment horizontal="right" wrapText="1"/>
      <protection hidden="1"/>
    </xf>
    <xf numFmtId="0" fontId="70" fillId="31" borderId="12" xfId="0" applyFont="1" applyFill="1" applyBorder="1" applyProtection="1">
      <protection hidden="1"/>
    </xf>
    <xf numFmtId="0" fontId="70" fillId="31" borderId="14" xfId="0" applyFont="1" applyFill="1" applyBorder="1" applyProtection="1">
      <protection hidden="1"/>
    </xf>
    <xf numFmtId="164" fontId="68" fillId="31" borderId="10" xfId="0" applyNumberFormat="1" applyFont="1" applyFill="1" applyBorder="1" applyAlignment="1" applyProtection="1">
      <alignment horizontal="center"/>
      <protection hidden="1"/>
    </xf>
    <xf numFmtId="164" fontId="68" fillId="31" borderId="14" xfId="0" applyNumberFormat="1" applyFont="1" applyFill="1" applyBorder="1" applyAlignment="1" applyProtection="1">
      <alignment horizontal="center"/>
      <protection hidden="1"/>
    </xf>
    <xf numFmtId="0" fontId="68" fillId="31" borderId="10" xfId="0" applyFont="1" applyFill="1" applyBorder="1" applyAlignment="1" applyProtection="1">
      <alignment horizontal="center"/>
      <protection hidden="1"/>
    </xf>
    <xf numFmtId="0" fontId="70" fillId="28" borderId="10" xfId="0" applyFont="1" applyFill="1" applyBorder="1" applyAlignment="1" applyProtection="1">
      <alignment horizontal="center" wrapText="1"/>
      <protection locked="0" hidden="1"/>
    </xf>
    <xf numFmtId="0" fontId="67" fillId="0" borderId="10" xfId="0" applyFont="1" applyBorder="1" applyAlignment="1" applyProtection="1">
      <alignment horizontal="center" wrapText="1"/>
      <protection locked="0" hidden="1"/>
    </xf>
    <xf numFmtId="0" fontId="70" fillId="0" borderId="10" xfId="0" applyFont="1" applyBorder="1" applyAlignment="1" applyProtection="1">
      <alignment horizontal="center" wrapText="1"/>
      <protection locked="0" hidden="1"/>
    </xf>
    <xf numFmtId="0" fontId="70" fillId="29" borderId="10" xfId="0" applyFont="1" applyFill="1" applyBorder="1" applyAlignment="1" applyProtection="1">
      <alignment horizontal="center" wrapText="1"/>
      <protection locked="0" hidden="1"/>
    </xf>
    <xf numFmtId="0" fontId="67" fillId="29" borderId="10" xfId="0" applyFont="1" applyFill="1" applyBorder="1" applyAlignment="1" applyProtection="1">
      <alignment horizontal="center" wrapText="1"/>
      <protection locked="0" hidden="1"/>
    </xf>
    <xf numFmtId="0" fontId="67" fillId="28" borderId="10" xfId="0" applyFont="1" applyFill="1" applyBorder="1" applyAlignment="1" applyProtection="1">
      <alignment horizontal="center" wrapText="1"/>
      <protection locked="0" hidden="1"/>
    </xf>
    <xf numFmtId="0" fontId="9"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center"/>
      <protection hidden="1"/>
    </xf>
    <xf numFmtId="0" fontId="14" fillId="0" borderId="0" xfId="0" applyFont="1" applyAlignment="1" applyProtection="1">
      <alignment horizontal="center"/>
      <protection hidden="1"/>
    </xf>
    <xf numFmtId="0" fontId="5" fillId="0" borderId="0" xfId="0" applyFont="1" applyAlignment="1" applyProtection="1">
      <alignment horizontal="center"/>
      <protection hidden="1"/>
    </xf>
    <xf numFmtId="0" fontId="5" fillId="0" borderId="0" xfId="0" applyFont="1" applyProtection="1">
      <protection hidden="1"/>
    </xf>
    <xf numFmtId="0" fontId="39" fillId="0" borderId="0" xfId="0" applyFont="1" applyAlignment="1" applyProtection="1">
      <alignment horizontal="center" vertical="top" wrapText="1"/>
      <protection hidden="1"/>
    </xf>
    <xf numFmtId="0" fontId="39" fillId="0" borderId="0" xfId="0" applyFont="1" applyAlignment="1" applyProtection="1">
      <alignment vertical="top" wrapText="1"/>
      <protection hidden="1"/>
    </xf>
    <xf numFmtId="0" fontId="39" fillId="0" borderId="0" xfId="0" applyFont="1" applyAlignment="1" applyProtection="1">
      <alignment horizontal="center" wrapText="1"/>
      <protection hidden="1"/>
    </xf>
    <xf numFmtId="0" fontId="39" fillId="0" borderId="0" xfId="68" applyFont="1" applyAlignment="1" applyProtection="1">
      <alignment horizontal="center" wrapText="1"/>
      <protection hidden="1"/>
    </xf>
    <xf numFmtId="0" fontId="12" fillId="0" borderId="0" xfId="0" applyFont="1" applyProtection="1">
      <protection hidden="1"/>
    </xf>
    <xf numFmtId="0" fontId="44" fillId="0" borderId="0" xfId="0" applyFont="1" applyAlignment="1" applyProtection="1">
      <alignment horizontal="center"/>
      <protection hidden="1"/>
    </xf>
    <xf numFmtId="0" fontId="11" fillId="0" borderId="0" xfId="0" applyFont="1" applyAlignment="1" applyProtection="1">
      <alignment horizontal="center" vertical="top" wrapText="1"/>
      <protection hidden="1"/>
    </xf>
    <xf numFmtId="0" fontId="11" fillId="0" borderId="0" xfId="0" applyFont="1" applyAlignment="1" applyProtection="1">
      <alignment vertical="top" wrapText="1"/>
      <protection hidden="1"/>
    </xf>
    <xf numFmtId="0" fontId="11" fillId="0" borderId="0" xfId="0" applyFont="1" applyAlignment="1" applyProtection="1">
      <alignment horizontal="center" wrapText="1"/>
      <protection hidden="1"/>
    </xf>
    <xf numFmtId="0" fontId="12" fillId="0" borderId="0" xfId="0" applyFont="1" applyAlignment="1" applyProtection="1">
      <alignment horizontal="center"/>
      <protection hidden="1"/>
    </xf>
    <xf numFmtId="0" fontId="12" fillId="35" borderId="0" xfId="0" applyFont="1" applyFill="1" applyAlignment="1" applyProtection="1">
      <alignment horizontal="center"/>
      <protection hidden="1"/>
    </xf>
    <xf numFmtId="0" fontId="5"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vertical="top" wrapText="1"/>
      <protection hidden="1"/>
    </xf>
    <xf numFmtId="0" fontId="6" fillId="28" borderId="10" xfId="0" applyFont="1" applyFill="1" applyBorder="1" applyAlignment="1" applyProtection="1">
      <alignment horizontal="center" wrapText="1"/>
      <protection hidden="1"/>
    </xf>
    <xf numFmtId="0" fontId="5" fillId="28" borderId="10" xfId="0" applyFont="1" applyFill="1" applyBorder="1" applyAlignment="1" applyProtection="1">
      <alignment horizontal="center" wrapText="1"/>
      <protection hidden="1"/>
    </xf>
    <xf numFmtId="0" fontId="11" fillId="28" borderId="10" xfId="0" applyFont="1" applyFill="1" applyBorder="1" applyAlignment="1" applyProtection="1">
      <alignment horizontal="center"/>
      <protection hidden="1"/>
    </xf>
    <xf numFmtId="0" fontId="5" fillId="0" borderId="10" xfId="0" applyFont="1" applyBorder="1" applyAlignment="1" applyProtection="1">
      <alignment horizontal="center" vertical="top" wrapText="1"/>
      <protection hidden="1"/>
    </xf>
    <xf numFmtId="0" fontId="5" fillId="0" borderId="10" xfId="0" applyFont="1" applyBorder="1" applyAlignment="1" applyProtection="1">
      <alignment vertical="top" wrapText="1"/>
      <protection hidden="1"/>
    </xf>
    <xf numFmtId="0" fontId="5" fillId="0" borderId="10" xfId="0" applyFont="1" applyBorder="1" applyAlignment="1" applyProtection="1">
      <alignment horizontal="center" wrapText="1"/>
      <protection hidden="1"/>
    </xf>
    <xf numFmtId="0" fontId="5" fillId="35" borderId="10" xfId="0" applyFont="1" applyFill="1" applyBorder="1" applyAlignment="1" applyProtection="1">
      <alignment horizontal="center" wrapText="1"/>
      <protection hidden="1"/>
    </xf>
    <xf numFmtId="0" fontId="11" fillId="0" borderId="10" xfId="0" applyFont="1" applyBorder="1" applyAlignment="1" applyProtection="1">
      <alignment horizontal="center"/>
      <protection hidden="1"/>
    </xf>
    <xf numFmtId="0" fontId="11" fillId="35" borderId="10" xfId="0" applyFont="1" applyFill="1" applyBorder="1" applyAlignment="1" applyProtection="1">
      <alignment horizontal="center"/>
      <protection hidden="1"/>
    </xf>
    <xf numFmtId="0" fontId="11" fillId="0" borderId="10" xfId="58" applyFont="1" applyBorder="1" applyAlignment="1" applyProtection="1">
      <alignment horizontal="center"/>
      <protection hidden="1"/>
    </xf>
    <xf numFmtId="164" fontId="11" fillId="35" borderId="10" xfId="0" applyNumberFormat="1" applyFont="1" applyFill="1" applyBorder="1" applyAlignment="1" applyProtection="1">
      <alignment horizontal="center"/>
      <protection hidden="1"/>
    </xf>
    <xf numFmtId="44" fontId="0" fillId="35" borderId="10" xfId="42" applyFont="1" applyFill="1" applyBorder="1" applyAlignment="1" applyProtection="1">
      <alignment horizontal="center"/>
      <protection hidden="1"/>
    </xf>
    <xf numFmtId="164" fontId="11" fillId="0" borderId="10" xfId="0" applyNumberFormat="1" applyFont="1" applyBorder="1" applyAlignment="1" applyProtection="1">
      <alignment horizontal="center"/>
      <protection hidden="1"/>
    </xf>
    <xf numFmtId="44" fontId="0" fillId="0" borderId="10" xfId="42" applyFont="1" applyFill="1" applyBorder="1" applyAlignment="1" applyProtection="1">
      <alignment horizontal="center"/>
      <protection hidden="1"/>
    </xf>
    <xf numFmtId="164" fontId="11" fillId="35" borderId="10" xfId="58" applyNumberFormat="1" applyFont="1" applyFill="1" applyBorder="1" applyAlignment="1" applyProtection="1">
      <alignment horizontal="center"/>
      <protection hidden="1"/>
    </xf>
    <xf numFmtId="164" fontId="11" fillId="0" borderId="10" xfId="58" applyNumberFormat="1" applyFont="1" applyBorder="1" applyAlignment="1" applyProtection="1">
      <alignment horizontal="center"/>
      <protection hidden="1"/>
    </xf>
    <xf numFmtId="0" fontId="6" fillId="0" borderId="10" xfId="0" applyFont="1" applyBorder="1" applyAlignment="1" applyProtection="1">
      <alignment vertical="top" wrapText="1"/>
      <protection hidden="1"/>
    </xf>
    <xf numFmtId="0" fontId="6" fillId="0" borderId="10" xfId="0" applyFont="1" applyBorder="1" applyAlignment="1" applyProtection="1">
      <alignment horizontal="center" wrapText="1"/>
      <protection hidden="1"/>
    </xf>
    <xf numFmtId="0" fontId="5" fillId="29" borderId="10" xfId="0" applyFont="1" applyFill="1" applyBorder="1" applyAlignment="1" applyProtection="1">
      <alignment horizontal="center" vertical="top" wrapText="1"/>
      <protection hidden="1"/>
    </xf>
    <xf numFmtId="0" fontId="6" fillId="29" borderId="10" xfId="0" applyFont="1" applyFill="1" applyBorder="1" applyAlignment="1" applyProtection="1">
      <alignment vertical="top" wrapText="1"/>
      <protection hidden="1"/>
    </xf>
    <xf numFmtId="0" fontId="6" fillId="29" borderId="10" xfId="0" applyFont="1" applyFill="1" applyBorder="1" applyAlignment="1" applyProtection="1">
      <alignment horizontal="center" wrapText="1"/>
      <protection hidden="1"/>
    </xf>
    <xf numFmtId="0" fontId="5" fillId="29" borderId="10" xfId="0" applyFont="1" applyFill="1" applyBorder="1" applyAlignment="1" applyProtection="1">
      <alignment horizontal="center" wrapText="1"/>
      <protection hidden="1"/>
    </xf>
    <xf numFmtId="164" fontId="38" fillId="0" borderId="10" xfId="0" applyNumberFormat="1" applyFont="1" applyBorder="1" applyAlignment="1" applyProtection="1">
      <alignment horizontal="center"/>
      <protection hidden="1"/>
    </xf>
    <xf numFmtId="164" fontId="38" fillId="35" borderId="10" xfId="0" applyNumberFormat="1" applyFont="1" applyFill="1" applyBorder="1" applyAlignment="1" applyProtection="1">
      <alignment horizontal="center"/>
      <protection hidden="1"/>
    </xf>
    <xf numFmtId="164" fontId="38" fillId="35" borderId="10" xfId="58" applyNumberFormat="1" applyFont="1" applyFill="1" applyBorder="1" applyAlignment="1" applyProtection="1">
      <alignment horizontal="center"/>
      <protection hidden="1"/>
    </xf>
    <xf numFmtId="164" fontId="38" fillId="0" borderId="10" xfId="58" applyNumberFormat="1" applyFont="1" applyBorder="1" applyAlignment="1" applyProtection="1">
      <alignment horizontal="center"/>
      <protection hidden="1"/>
    </xf>
    <xf numFmtId="164" fontId="11" fillId="0" borderId="10" xfId="107" applyNumberFormat="1" applyFont="1" applyFill="1" applyBorder="1" applyAlignment="1" applyProtection="1">
      <alignment horizontal="center"/>
      <protection hidden="1"/>
    </xf>
    <xf numFmtId="164" fontId="11" fillId="35" borderId="10" xfId="43" applyNumberFormat="1" applyFont="1" applyFill="1" applyBorder="1" applyAlignment="1" applyProtection="1">
      <alignment horizontal="center"/>
      <protection hidden="1"/>
    </xf>
    <xf numFmtId="164" fontId="11" fillId="0" borderId="10" xfId="43" applyNumberFormat="1" applyFont="1" applyFill="1" applyBorder="1" applyAlignment="1" applyProtection="1">
      <alignment horizontal="center"/>
      <protection hidden="1"/>
    </xf>
    <xf numFmtId="164" fontId="11" fillId="35" borderId="10" xfId="107" applyNumberFormat="1" applyFont="1" applyFill="1" applyBorder="1" applyAlignment="1" applyProtection="1">
      <alignment horizontal="center"/>
      <protection hidden="1"/>
    </xf>
    <xf numFmtId="0" fontId="10" fillId="29" borderId="10" xfId="0" applyFont="1" applyFill="1" applyBorder="1" applyAlignment="1" applyProtection="1">
      <alignment vertical="top" wrapText="1"/>
      <protection hidden="1"/>
    </xf>
    <xf numFmtId="0" fontId="5" fillId="29" borderId="10" xfId="0" applyFont="1" applyFill="1" applyBorder="1" applyAlignment="1" applyProtection="1">
      <alignment vertical="top" wrapText="1"/>
      <protection hidden="1"/>
    </xf>
    <xf numFmtId="0" fontId="5" fillId="0" borderId="10" xfId="0" applyFont="1" applyBorder="1" applyProtection="1">
      <protection hidden="1"/>
    </xf>
    <xf numFmtId="0" fontId="5" fillId="0" borderId="10" xfId="0" applyFont="1" applyBorder="1" applyAlignment="1" applyProtection="1">
      <alignment horizontal="center"/>
      <protection hidden="1"/>
    </xf>
    <xf numFmtId="0" fontId="5" fillId="29" borderId="10" xfId="0" applyFont="1" applyFill="1" applyBorder="1" applyAlignment="1" applyProtection="1">
      <alignment horizontal="center"/>
      <protection hidden="1"/>
    </xf>
    <xf numFmtId="0" fontId="6" fillId="29" borderId="10" xfId="0" applyFont="1" applyFill="1" applyBorder="1" applyProtection="1">
      <protection hidden="1"/>
    </xf>
    <xf numFmtId="0" fontId="5" fillId="0" borderId="10" xfId="0" applyFont="1" applyBorder="1" applyAlignment="1" applyProtection="1">
      <alignment horizontal="center" vertical="top"/>
      <protection hidden="1"/>
    </xf>
    <xf numFmtId="0" fontId="5" fillId="28" borderId="10" xfId="0" applyFont="1" applyFill="1" applyBorder="1" applyAlignment="1" applyProtection="1">
      <alignment horizontal="center" vertical="top"/>
      <protection hidden="1"/>
    </xf>
    <xf numFmtId="0" fontId="5" fillId="29" borderId="10" xfId="0" applyFont="1" applyFill="1" applyBorder="1" applyAlignment="1" applyProtection="1">
      <alignment horizontal="center" vertical="top"/>
      <protection hidden="1"/>
    </xf>
    <xf numFmtId="0" fontId="6" fillId="28" borderId="10" xfId="0" applyFont="1" applyFill="1" applyBorder="1" applyAlignment="1" applyProtection="1">
      <alignment horizontal="center"/>
      <protection hidden="1"/>
    </xf>
    <xf numFmtId="0" fontId="6" fillId="28" borderId="10" xfId="0" applyFont="1" applyFill="1" applyBorder="1" applyAlignment="1" applyProtection="1">
      <alignment horizontal="right" wrapText="1"/>
      <protection hidden="1"/>
    </xf>
    <xf numFmtId="0" fontId="6" fillId="28" borderId="12" xfId="0" applyFont="1" applyFill="1" applyBorder="1" applyProtection="1">
      <protection hidden="1"/>
    </xf>
    <xf numFmtId="0" fontId="6" fillId="28" borderId="13" xfId="0" applyFont="1" applyFill="1" applyBorder="1" applyProtection="1">
      <protection hidden="1"/>
    </xf>
    <xf numFmtId="0" fontId="6" fillId="28" borderId="10" xfId="0" applyFont="1" applyFill="1" applyBorder="1" applyProtection="1">
      <protection hidden="1"/>
    </xf>
    <xf numFmtId="0" fontId="6" fillId="30" borderId="10" xfId="0" applyFont="1" applyFill="1" applyBorder="1" applyAlignment="1" applyProtection="1">
      <alignment horizontal="center"/>
      <protection hidden="1"/>
    </xf>
    <xf numFmtId="0" fontId="6" fillId="30" borderId="10" xfId="0" applyFont="1" applyFill="1" applyBorder="1" applyAlignment="1" applyProtection="1">
      <alignment horizontal="right" wrapText="1"/>
      <protection hidden="1"/>
    </xf>
    <xf numFmtId="0" fontId="6" fillId="30" borderId="12" xfId="0" applyFont="1" applyFill="1" applyBorder="1" applyProtection="1">
      <protection hidden="1"/>
    </xf>
    <xf numFmtId="0" fontId="6" fillId="30" borderId="13" xfId="0" applyFont="1" applyFill="1" applyBorder="1" applyProtection="1">
      <protection hidden="1"/>
    </xf>
    <xf numFmtId="0" fontId="6" fillId="30" borderId="10" xfId="0" applyFont="1" applyFill="1" applyBorder="1" applyProtection="1">
      <protection hidden="1"/>
    </xf>
    <xf numFmtId="44" fontId="6" fillId="30" borderId="10" xfId="0" applyNumberFormat="1" applyFont="1" applyFill="1" applyBorder="1" applyProtection="1">
      <protection hidden="1"/>
    </xf>
    <xf numFmtId="0" fontId="6" fillId="33" borderId="10" xfId="0" applyFont="1" applyFill="1" applyBorder="1" applyAlignment="1" applyProtection="1">
      <alignment horizontal="center"/>
      <protection hidden="1"/>
    </xf>
    <xf numFmtId="0" fontId="6" fillId="33" borderId="10" xfId="0" applyFont="1" applyFill="1" applyBorder="1" applyAlignment="1" applyProtection="1">
      <alignment horizontal="right" wrapText="1"/>
      <protection hidden="1"/>
    </xf>
    <xf numFmtId="0" fontId="6" fillId="33" borderId="12" xfId="0" applyFont="1" applyFill="1" applyBorder="1" applyProtection="1">
      <protection hidden="1"/>
    </xf>
    <xf numFmtId="0" fontId="6" fillId="33" borderId="13" xfId="0" applyFont="1" applyFill="1" applyBorder="1" applyProtection="1">
      <protection hidden="1"/>
    </xf>
    <xf numFmtId="0" fontId="6" fillId="33" borderId="10" xfId="0" applyFont="1" applyFill="1" applyBorder="1" applyProtection="1">
      <protection hidden="1"/>
    </xf>
    <xf numFmtId="164" fontId="39" fillId="33" borderId="10" xfId="0" applyNumberFormat="1" applyFont="1" applyFill="1" applyBorder="1" applyAlignment="1" applyProtection="1">
      <alignment horizontal="center"/>
      <protection hidden="1"/>
    </xf>
    <xf numFmtId="0" fontId="70" fillId="31" borderId="10" xfId="0" applyFont="1" applyFill="1" applyBorder="1" applyProtection="1">
      <protection hidden="1"/>
    </xf>
    <xf numFmtId="164" fontId="39" fillId="31" borderId="10" xfId="0" applyNumberFormat="1" applyFont="1" applyFill="1" applyBorder="1" applyAlignment="1" applyProtection="1">
      <alignment horizontal="center"/>
      <protection hidden="1"/>
    </xf>
    <xf numFmtId="0" fontId="11" fillId="0" borderId="0" xfId="0" applyFont="1" applyAlignment="1" applyProtection="1">
      <alignment horizontal="center"/>
      <protection hidden="1"/>
    </xf>
    <xf numFmtId="2" fontId="39" fillId="31" borderId="10" xfId="0" applyNumberFormat="1" applyFont="1" applyFill="1" applyBorder="1" applyAlignment="1" applyProtection="1">
      <alignment horizontal="center"/>
      <protection hidden="1"/>
    </xf>
    <xf numFmtId="0" fontId="11" fillId="0" borderId="10" xfId="68" applyFont="1" applyBorder="1" applyAlignment="1">
      <alignment horizontal="center" vertical="center" wrapText="1"/>
    </xf>
    <xf numFmtId="1" fontId="39" fillId="31" borderId="10" xfId="0" applyNumberFormat="1" applyFont="1" applyFill="1" applyBorder="1" applyAlignment="1">
      <alignment horizontal="center"/>
    </xf>
    <xf numFmtId="0" fontId="6" fillId="31" borderId="12" xfId="0" applyFont="1" applyFill="1" applyBorder="1"/>
    <xf numFmtId="0" fontId="6" fillId="31" borderId="13" xfId="0" applyFont="1" applyFill="1" applyBorder="1"/>
    <xf numFmtId="164" fontId="39" fillId="31" borderId="14" xfId="0" applyNumberFormat="1" applyFont="1" applyFill="1" applyBorder="1" applyAlignment="1">
      <alignment horizontal="center"/>
    </xf>
    <xf numFmtId="0" fontId="6" fillId="28" borderId="14" xfId="0" applyFont="1" applyFill="1" applyBorder="1" applyAlignment="1">
      <alignment vertical="center" wrapText="1"/>
    </xf>
    <xf numFmtId="0" fontId="39" fillId="0" borderId="0" xfId="0" applyFont="1" applyAlignment="1" applyProtection="1">
      <alignment horizontal="center"/>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0" fillId="0" borderId="0" xfId="0" applyAlignment="1">
      <alignment horizontal="center" vertical="center"/>
    </xf>
    <xf numFmtId="0" fontId="33" fillId="0" borderId="0" xfId="68" applyFont="1" applyAlignment="1" applyProtection="1">
      <alignment horizontal="left"/>
      <protection hidden="1"/>
    </xf>
    <xf numFmtId="0" fontId="34" fillId="0" borderId="0" xfId="68" applyFont="1" applyAlignment="1" applyProtection="1">
      <alignment horizontal="left"/>
      <protection hidden="1"/>
    </xf>
    <xf numFmtId="0" fontId="34" fillId="0" borderId="0" xfId="68" applyFont="1" applyAlignment="1" applyProtection="1">
      <alignment horizontal="center"/>
      <protection hidden="1"/>
    </xf>
    <xf numFmtId="2" fontId="34" fillId="0" borderId="0" xfId="68" applyNumberFormat="1" applyFont="1" applyAlignment="1" applyProtection="1">
      <alignment horizontal="center"/>
      <protection hidden="1"/>
    </xf>
    <xf numFmtId="0" fontId="39" fillId="0" borderId="0" xfId="68" applyFont="1" applyAlignment="1" applyProtection="1">
      <alignment horizontal="center" vertical="top" wrapText="1"/>
      <protection hidden="1"/>
    </xf>
    <xf numFmtId="0" fontId="39" fillId="0" borderId="0" xfId="68" applyFont="1" applyAlignment="1" applyProtection="1">
      <alignment vertical="top" wrapText="1"/>
      <protection hidden="1"/>
    </xf>
    <xf numFmtId="0" fontId="11" fillId="0" borderId="0" xfId="68" applyFont="1" applyAlignment="1" applyProtection="1">
      <alignment vertical="top" wrapText="1"/>
      <protection hidden="1"/>
    </xf>
    <xf numFmtId="0" fontId="11" fillId="0" borderId="0" xfId="68" applyFont="1" applyAlignment="1" applyProtection="1">
      <alignment horizontal="center" vertical="top" wrapText="1"/>
      <protection hidden="1"/>
    </xf>
    <xf numFmtId="0" fontId="11" fillId="0" borderId="0" xfId="68" applyFont="1" applyAlignment="1" applyProtection="1">
      <alignment horizontal="center" wrapText="1"/>
      <protection hidden="1"/>
    </xf>
    <xf numFmtId="0" fontId="44" fillId="35" borderId="0" xfId="0" applyFont="1" applyFill="1" applyAlignment="1" applyProtection="1">
      <alignment horizontal="center"/>
      <protection hidden="1"/>
    </xf>
    <xf numFmtId="0" fontId="39" fillId="35" borderId="0" xfId="0" applyFont="1" applyFill="1" applyAlignment="1" applyProtection="1">
      <alignment horizontal="center"/>
      <protection hidden="1"/>
    </xf>
    <xf numFmtId="0" fontId="39" fillId="35" borderId="0" xfId="68" applyFont="1" applyFill="1" applyAlignment="1" applyProtection="1">
      <alignment horizontal="center" wrapText="1"/>
      <protection hidden="1"/>
    </xf>
    <xf numFmtId="2" fontId="46" fillId="0" borderId="0" xfId="68" applyNumberFormat="1" applyFont="1" applyAlignment="1" applyProtection="1">
      <alignment horizontal="center" wrapText="1"/>
      <protection hidden="1"/>
    </xf>
    <xf numFmtId="49" fontId="46" fillId="0" borderId="0" xfId="68" applyNumberFormat="1" applyFont="1" applyAlignment="1" applyProtection="1">
      <alignment horizontal="center" wrapText="1"/>
      <protection hidden="1"/>
    </xf>
    <xf numFmtId="2" fontId="46" fillId="35" borderId="0" xfId="68" applyNumberFormat="1" applyFont="1" applyFill="1" applyAlignment="1" applyProtection="1">
      <alignment horizontal="center" wrapText="1"/>
      <protection hidden="1"/>
    </xf>
    <xf numFmtId="0" fontId="11" fillId="28" borderId="10" xfId="68" applyFont="1" applyFill="1" applyBorder="1" applyAlignment="1" applyProtection="1">
      <alignment horizontal="center" vertical="top" wrapText="1"/>
      <protection hidden="1"/>
    </xf>
    <xf numFmtId="0" fontId="39" fillId="28" borderId="10" xfId="68" applyFont="1" applyFill="1" applyBorder="1" applyAlignment="1" applyProtection="1">
      <alignment vertical="top" wrapText="1"/>
      <protection hidden="1"/>
    </xf>
    <xf numFmtId="0" fontId="5" fillId="28" borderId="10" xfId="0" applyFont="1" applyFill="1" applyBorder="1" applyAlignment="1" applyProtection="1">
      <alignment horizontal="center" wrapText="1"/>
      <protection locked="0" hidden="1"/>
    </xf>
    <xf numFmtId="164" fontId="55" fillId="28" borderId="10" xfId="105" applyNumberFormat="1" applyFont="1" applyFill="1" applyBorder="1" applyAlignment="1" applyProtection="1">
      <alignment horizontal="center" wrapText="1"/>
      <protection hidden="1"/>
    </xf>
    <xf numFmtId="164" fontId="55" fillId="28" borderId="10" xfId="105" quotePrefix="1" applyNumberFormat="1" applyFont="1" applyFill="1" applyBorder="1" applyAlignment="1" applyProtection="1">
      <alignment horizontal="center" wrapText="1"/>
      <protection hidden="1"/>
    </xf>
    <xf numFmtId="43" fontId="5" fillId="28" borderId="10" xfId="41" applyFont="1" applyFill="1" applyBorder="1" applyAlignment="1" applyProtection="1">
      <alignment horizontal="center"/>
      <protection hidden="1"/>
    </xf>
    <xf numFmtId="0" fontId="11" fillId="0" borderId="10" xfId="68" applyFont="1" applyBorder="1" applyAlignment="1" applyProtection="1">
      <alignment horizontal="center" vertical="top" wrapText="1"/>
      <protection hidden="1"/>
    </xf>
    <xf numFmtId="0" fontId="11" fillId="0" borderId="10" xfId="68" applyFont="1" applyBorder="1" applyAlignment="1" applyProtection="1">
      <alignment vertical="top" wrapText="1"/>
      <protection hidden="1"/>
    </xf>
    <xf numFmtId="0" fontId="5" fillId="0" borderId="10" xfId="0" applyFont="1" applyBorder="1" applyAlignment="1" applyProtection="1">
      <alignment horizontal="center" wrapText="1"/>
      <protection locked="0" hidden="1"/>
    </xf>
    <xf numFmtId="164" fontId="11" fillId="35" borderId="10" xfId="105" applyNumberFormat="1" applyFont="1" applyFill="1" applyBorder="1" applyAlignment="1" applyProtection="1">
      <alignment horizontal="center" wrapText="1"/>
      <protection hidden="1"/>
    </xf>
    <xf numFmtId="43" fontId="5" fillId="35" borderId="10" xfId="41" applyFont="1" applyFill="1" applyBorder="1" applyAlignment="1" applyProtection="1">
      <alignment horizontal="center"/>
      <protection hidden="1"/>
    </xf>
    <xf numFmtId="164" fontId="11" fillId="0" borderId="10" xfId="105" applyNumberFormat="1" applyFont="1" applyBorder="1" applyAlignment="1" applyProtection="1">
      <alignment horizontal="center" wrapText="1"/>
      <protection hidden="1"/>
    </xf>
    <xf numFmtId="164" fontId="11" fillId="35" borderId="10" xfId="68" applyNumberFormat="1" applyFont="1" applyFill="1" applyBorder="1" applyAlignment="1" applyProtection="1">
      <alignment horizontal="center" wrapText="1"/>
      <protection hidden="1"/>
    </xf>
    <xf numFmtId="43" fontId="5" fillId="0" borderId="10" xfId="41" applyFont="1" applyFill="1" applyBorder="1" applyAlignment="1" applyProtection="1">
      <alignment horizontal="center"/>
      <protection hidden="1"/>
    </xf>
    <xf numFmtId="44" fontId="0" fillId="35" borderId="10" xfId="43" applyFont="1" applyFill="1" applyBorder="1" applyAlignment="1" applyProtection="1">
      <alignment horizontal="center"/>
      <protection hidden="1"/>
    </xf>
    <xf numFmtId="0" fontId="11" fillId="0" borderId="10" xfId="105" quotePrefix="1" applyFont="1" applyBorder="1" applyAlignment="1" applyProtection="1">
      <alignment horizontal="center" wrapText="1"/>
      <protection hidden="1"/>
    </xf>
    <xf numFmtId="44" fontId="0" fillId="0" borderId="10" xfId="43" applyFont="1" applyFill="1" applyBorder="1" applyAlignment="1" applyProtection="1">
      <alignment horizontal="center"/>
      <protection hidden="1"/>
    </xf>
    <xf numFmtId="0" fontId="11" fillId="0" borderId="10" xfId="68" applyFont="1" applyBorder="1" applyAlignment="1" applyProtection="1">
      <alignment horizontal="center" wrapText="1"/>
      <protection hidden="1"/>
    </xf>
    <xf numFmtId="2" fontId="11" fillId="35" borderId="10" xfId="105" applyNumberFormat="1" applyFont="1" applyFill="1" applyBorder="1" applyAlignment="1" applyProtection="1">
      <alignment horizontal="center" wrapText="1"/>
      <protection hidden="1"/>
    </xf>
    <xf numFmtId="2" fontId="11" fillId="0" borderId="10" xfId="105" applyNumberFormat="1" applyFont="1" applyBorder="1" applyAlignment="1" applyProtection="1">
      <alignment horizontal="center" wrapText="1"/>
      <protection hidden="1"/>
    </xf>
    <xf numFmtId="0" fontId="11" fillId="28" borderId="10" xfId="68" applyFont="1" applyFill="1" applyBorder="1" applyAlignment="1" applyProtection="1">
      <alignment horizontal="center" wrapText="1"/>
      <protection hidden="1"/>
    </xf>
    <xf numFmtId="2" fontId="11" fillId="28" borderId="10" xfId="105" applyNumberFormat="1" applyFont="1" applyFill="1" applyBorder="1" applyAlignment="1" applyProtection="1">
      <alignment horizontal="center" wrapText="1"/>
      <protection hidden="1"/>
    </xf>
    <xf numFmtId="0" fontId="11" fillId="29" borderId="10" xfId="68" applyFont="1" applyFill="1" applyBorder="1" applyAlignment="1" applyProtection="1">
      <alignment horizontal="center" vertical="top" wrapText="1"/>
      <protection hidden="1"/>
    </xf>
    <xf numFmtId="0" fontId="58" fillId="29" borderId="10" xfId="68" applyFont="1" applyFill="1" applyBorder="1" applyAlignment="1" applyProtection="1">
      <alignment vertical="top" wrapText="1"/>
      <protection hidden="1"/>
    </xf>
    <xf numFmtId="0" fontId="39" fillId="29" borderId="10" xfId="68" applyFont="1" applyFill="1" applyBorder="1" applyAlignment="1" applyProtection="1">
      <alignment horizontal="center" wrapText="1"/>
      <protection hidden="1"/>
    </xf>
    <xf numFmtId="2" fontId="46" fillId="29" borderId="10" xfId="105" applyNumberFormat="1" applyFont="1" applyFill="1" applyBorder="1" applyAlignment="1" applyProtection="1">
      <alignment horizontal="center" wrapText="1"/>
      <protection hidden="1"/>
    </xf>
    <xf numFmtId="49" fontId="46" fillId="29" borderId="10" xfId="105" applyNumberFormat="1" applyFont="1" applyFill="1" applyBorder="1" applyAlignment="1" applyProtection="1">
      <alignment horizontal="center" wrapText="1"/>
      <protection hidden="1"/>
    </xf>
    <xf numFmtId="0" fontId="35" fillId="29" borderId="10" xfId="68" applyFont="1" applyFill="1" applyBorder="1" applyAlignment="1" applyProtection="1">
      <alignment vertical="top" wrapText="1"/>
      <protection hidden="1"/>
    </xf>
    <xf numFmtId="44" fontId="0" fillId="29" borderId="10" xfId="43" applyFont="1" applyFill="1" applyBorder="1" applyAlignment="1" applyProtection="1">
      <alignment horizontal="center"/>
      <protection hidden="1"/>
    </xf>
    <xf numFmtId="164" fontId="11" fillId="29" borderId="10" xfId="105" applyNumberFormat="1" applyFont="1" applyFill="1" applyBorder="1" applyAlignment="1" applyProtection="1">
      <alignment horizontal="center" wrapText="1"/>
      <protection hidden="1"/>
    </xf>
    <xf numFmtId="2" fontId="46" fillId="35" borderId="10" xfId="105" applyNumberFormat="1" applyFont="1" applyFill="1" applyBorder="1" applyAlignment="1" applyProtection="1">
      <alignment horizontal="center" wrapText="1"/>
      <protection hidden="1"/>
    </xf>
    <xf numFmtId="49" fontId="46" fillId="35" borderId="10" xfId="105"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wrapText="1"/>
      <protection hidden="1"/>
    </xf>
    <xf numFmtId="49" fontId="46" fillId="0" borderId="10" xfId="105" applyNumberFormat="1" applyFont="1" applyBorder="1" applyAlignment="1" applyProtection="1">
      <alignment horizontal="center" wrapText="1"/>
      <protection hidden="1"/>
    </xf>
    <xf numFmtId="0" fontId="5" fillId="0" borderId="10" xfId="68" applyFont="1" applyBorder="1" applyAlignment="1" applyProtection="1">
      <alignment vertical="top" wrapText="1"/>
      <protection hidden="1"/>
    </xf>
    <xf numFmtId="43" fontId="5" fillId="29" borderId="10" xfId="41" applyFont="1" applyFill="1" applyBorder="1" applyAlignment="1" applyProtection="1">
      <alignment horizontal="center"/>
      <protection hidden="1"/>
    </xf>
    <xf numFmtId="43" fontId="6" fillId="29" borderId="10" xfId="41" applyFont="1" applyFill="1" applyBorder="1" applyAlignment="1" applyProtection="1">
      <alignment horizontal="center"/>
      <protection hidden="1"/>
    </xf>
    <xf numFmtId="43" fontId="6" fillId="35" borderId="10" xfId="41" applyFont="1" applyFill="1" applyBorder="1" applyAlignment="1" applyProtection="1">
      <alignment horizontal="center"/>
      <protection hidden="1"/>
    </xf>
    <xf numFmtId="43" fontId="6" fillId="0" borderId="10" xfId="41" applyFont="1" applyFill="1" applyBorder="1" applyAlignment="1" applyProtection="1">
      <alignment horizontal="center"/>
      <protection hidden="1"/>
    </xf>
    <xf numFmtId="2" fontId="46" fillId="29" borderId="10" xfId="68" applyNumberFormat="1" applyFont="1" applyFill="1" applyBorder="1" applyAlignment="1" applyProtection="1">
      <alignment horizontal="center" wrapText="1"/>
      <protection hidden="1"/>
    </xf>
    <xf numFmtId="2" fontId="46" fillId="29" borderId="10" xfId="0" applyNumberFormat="1" applyFont="1" applyFill="1" applyBorder="1" applyAlignment="1" applyProtection="1">
      <alignment horizontal="center" wrapText="1"/>
      <protection hidden="1"/>
    </xf>
    <xf numFmtId="2" fontId="46" fillId="29" borderId="10" xfId="58" applyNumberFormat="1" applyFont="1" applyFill="1" applyBorder="1" applyAlignment="1" applyProtection="1">
      <alignment horizontal="center" wrapText="1"/>
      <protection hidden="1"/>
    </xf>
    <xf numFmtId="2" fontId="5" fillId="35" borderId="10" xfId="0" applyNumberFormat="1" applyFont="1" applyFill="1" applyBorder="1" applyAlignment="1" applyProtection="1">
      <alignment horizontal="center" wrapText="1"/>
      <protection hidden="1"/>
    </xf>
    <xf numFmtId="2" fontId="5" fillId="0" borderId="10" xfId="58" applyNumberFormat="1" applyBorder="1" applyAlignment="1" applyProtection="1">
      <alignment horizontal="center" wrapText="1"/>
      <protection hidden="1"/>
    </xf>
    <xf numFmtId="2" fontId="5" fillId="0" borderId="10" xfId="0" applyNumberFormat="1" applyFont="1" applyBorder="1" applyAlignment="1" applyProtection="1">
      <alignment horizontal="center" wrapText="1"/>
      <protection hidden="1"/>
    </xf>
    <xf numFmtId="2" fontId="5" fillId="35" borderId="10" xfId="58" applyNumberFormat="1" applyFill="1" applyBorder="1" applyAlignment="1" applyProtection="1">
      <alignment horizontal="center" wrapText="1"/>
      <protection hidden="1"/>
    </xf>
    <xf numFmtId="0" fontId="10" fillId="0" borderId="10" xfId="0" applyFont="1" applyBorder="1" applyAlignment="1" applyProtection="1">
      <alignment vertical="top" wrapText="1"/>
      <protection hidden="1"/>
    </xf>
    <xf numFmtId="0" fontId="5" fillId="29" borderId="10" xfId="68" applyFont="1" applyFill="1" applyBorder="1" applyAlignment="1" applyProtection="1">
      <alignment horizontal="center" vertical="top" wrapText="1"/>
      <protection hidden="1"/>
    </xf>
    <xf numFmtId="0" fontId="39" fillId="29" borderId="10" xfId="68" applyFont="1" applyFill="1" applyBorder="1" applyAlignment="1" applyProtection="1">
      <alignment vertical="top" wrapText="1"/>
      <protection hidden="1"/>
    </xf>
    <xf numFmtId="164" fontId="46" fillId="29" borderId="10" xfId="105" applyNumberFormat="1" applyFont="1" applyFill="1" applyBorder="1" applyAlignment="1" applyProtection="1">
      <alignment horizontal="center" wrapText="1"/>
      <protection hidden="1"/>
    </xf>
    <xf numFmtId="0" fontId="5" fillId="0" borderId="10" xfId="68" applyFont="1" applyBorder="1" applyAlignment="1" applyProtection="1">
      <alignment horizontal="center" vertical="top" wrapText="1"/>
      <protection hidden="1"/>
    </xf>
    <xf numFmtId="0" fontId="10" fillId="28" borderId="10" xfId="0" applyFont="1" applyFill="1" applyBorder="1" applyAlignment="1" applyProtection="1">
      <alignment vertical="top" wrapText="1"/>
      <protection hidden="1"/>
    </xf>
    <xf numFmtId="2" fontId="46" fillId="28" borderId="10" xfId="105" applyNumberFormat="1" applyFont="1" applyFill="1" applyBorder="1" applyAlignment="1" applyProtection="1">
      <alignment horizontal="center" wrapText="1"/>
      <protection hidden="1"/>
    </xf>
    <xf numFmtId="49" fontId="46" fillId="28" borderId="10" xfId="105" applyNumberFormat="1" applyFont="1" applyFill="1" applyBorder="1" applyAlignment="1" applyProtection="1">
      <alignment horizontal="center" wrapText="1"/>
      <protection hidden="1"/>
    </xf>
    <xf numFmtId="164" fontId="5" fillId="35" borderId="10" xfId="105" applyNumberFormat="1" applyFont="1" applyFill="1" applyBorder="1" applyAlignment="1" applyProtection="1">
      <alignment horizontal="center" wrapText="1"/>
      <protection hidden="1"/>
    </xf>
    <xf numFmtId="164" fontId="5" fillId="0" borderId="10" xfId="105" applyNumberFormat="1" applyFont="1" applyBorder="1" applyAlignment="1" applyProtection="1">
      <alignment horizontal="center" wrapText="1"/>
      <protection hidden="1"/>
    </xf>
    <xf numFmtId="0" fontId="39" fillId="0" borderId="10" xfId="68" applyFont="1" applyBorder="1" applyAlignment="1" applyProtection="1">
      <alignment horizontal="center" wrapText="1"/>
      <protection hidden="1"/>
    </xf>
    <xf numFmtId="0" fontId="11" fillId="35" borderId="10" xfId="105" applyFont="1" applyFill="1" applyBorder="1" applyAlignment="1" applyProtection="1">
      <alignment vertical="top" wrapText="1"/>
      <protection hidden="1"/>
    </xf>
    <xf numFmtId="0" fontId="11" fillId="0" borderId="10" xfId="105" applyFont="1" applyBorder="1" applyAlignment="1" applyProtection="1">
      <alignment vertical="top" wrapText="1"/>
      <protection hidden="1"/>
    </xf>
    <xf numFmtId="0" fontId="11" fillId="24" borderId="0" xfId="68" applyFont="1" applyFill="1" applyAlignment="1" applyProtection="1">
      <alignment vertical="top" wrapText="1"/>
      <protection hidden="1"/>
    </xf>
    <xf numFmtId="0" fontId="11" fillId="0" borderId="10" xfId="68" applyFont="1" applyBorder="1" applyAlignment="1" applyProtection="1">
      <alignment horizontal="center"/>
      <protection hidden="1"/>
    </xf>
    <xf numFmtId="0" fontId="11" fillId="0" borderId="10" xfId="68" applyFont="1" applyBorder="1" applyAlignment="1" applyProtection="1">
      <alignment vertical="top"/>
      <protection hidden="1"/>
    </xf>
    <xf numFmtId="2" fontId="11" fillId="35" borderId="10" xfId="105" applyNumberFormat="1" applyFont="1" applyFill="1" applyBorder="1" applyAlignment="1" applyProtection="1">
      <alignment horizontal="center"/>
      <protection hidden="1"/>
    </xf>
    <xf numFmtId="2" fontId="11" fillId="0" borderId="10" xfId="105" applyNumberFormat="1" applyFont="1" applyBorder="1" applyAlignment="1" applyProtection="1">
      <alignment horizontal="center"/>
      <protection hidden="1"/>
    </xf>
    <xf numFmtId="0" fontId="11" fillId="0" borderId="0" xfId="68" applyFont="1" applyProtection="1">
      <protection hidden="1"/>
    </xf>
    <xf numFmtId="0" fontId="39" fillId="28" borderId="10" xfId="68" applyFont="1" applyFill="1" applyBorder="1" applyAlignment="1" applyProtection="1">
      <alignment horizontal="center" wrapText="1"/>
      <protection hidden="1"/>
    </xf>
    <xf numFmtId="0" fontId="39" fillId="0" borderId="10" xfId="68" applyFont="1" applyBorder="1" applyAlignment="1" applyProtection="1">
      <alignment vertical="top" wrapText="1"/>
      <protection hidden="1"/>
    </xf>
    <xf numFmtId="17" fontId="5" fillId="0" borderId="10" xfId="0" applyNumberFormat="1" applyFont="1" applyBorder="1" applyAlignment="1" applyProtection="1">
      <alignment horizontal="center" vertical="top" wrapText="1"/>
      <protection hidden="1"/>
    </xf>
    <xf numFmtId="164" fontId="11" fillId="0" borderId="10" xfId="68" applyNumberFormat="1" applyFont="1" applyBorder="1" applyAlignment="1" applyProtection="1">
      <alignment horizontal="center" wrapText="1"/>
      <protection hidden="1"/>
    </xf>
    <xf numFmtId="0" fontId="39" fillId="28" borderId="10" xfId="68" applyFont="1" applyFill="1" applyBorder="1" applyAlignment="1" applyProtection="1">
      <alignment horizontal="center"/>
      <protection hidden="1"/>
    </xf>
    <xf numFmtId="0" fontId="39" fillId="28" borderId="10" xfId="68" applyFont="1" applyFill="1" applyBorder="1" applyAlignment="1" applyProtection="1">
      <alignment horizontal="right"/>
      <protection hidden="1"/>
    </xf>
    <xf numFmtId="0" fontId="39" fillId="28" borderId="10" xfId="68" applyFont="1" applyFill="1" applyBorder="1" applyProtection="1">
      <protection hidden="1"/>
    </xf>
    <xf numFmtId="0" fontId="39" fillId="28" borderId="14" xfId="68" applyFont="1" applyFill="1" applyBorder="1" applyAlignment="1" applyProtection="1">
      <alignment horizontal="center"/>
      <protection hidden="1"/>
    </xf>
    <xf numFmtId="44" fontId="6" fillId="28" borderId="10" xfId="42" applyFont="1" applyFill="1" applyBorder="1" applyAlignment="1" applyProtection="1">
      <alignment horizontal="center"/>
      <protection hidden="1"/>
    </xf>
    <xf numFmtId="44" fontId="6" fillId="30" borderId="10" xfId="42" applyFont="1" applyFill="1" applyBorder="1" applyAlignment="1" applyProtection="1">
      <alignment horizontal="center"/>
      <protection hidden="1"/>
    </xf>
    <xf numFmtId="44" fontId="6" fillId="33" borderId="10" xfId="0" applyNumberFormat="1" applyFont="1" applyFill="1" applyBorder="1" applyProtection="1">
      <protection hidden="1"/>
    </xf>
    <xf numFmtId="0" fontId="6" fillId="31" borderId="10" xfId="0" applyFont="1" applyFill="1" applyBorder="1" applyAlignment="1" applyProtection="1">
      <alignment horizontal="center"/>
      <protection hidden="1"/>
    </xf>
    <xf numFmtId="0" fontId="6" fillId="31" borderId="10" xfId="0" applyFont="1" applyFill="1" applyBorder="1" applyAlignment="1" applyProtection="1">
      <alignment horizontal="right" wrapText="1"/>
      <protection hidden="1"/>
    </xf>
    <xf numFmtId="0" fontId="6" fillId="31" borderId="10" xfId="0" applyFont="1" applyFill="1" applyBorder="1" applyProtection="1">
      <protection hidden="1"/>
    </xf>
    <xf numFmtId="0" fontId="11" fillId="0" borderId="0" xfId="68" applyFont="1" applyAlignment="1" applyProtection="1">
      <alignment horizontal="center"/>
      <protection hidden="1"/>
    </xf>
    <xf numFmtId="1" fontId="39" fillId="31" borderId="10" xfId="0" applyNumberFormat="1" applyFont="1" applyFill="1" applyBorder="1" applyAlignment="1" applyProtection="1">
      <alignment horizontal="center"/>
      <protection hidden="1"/>
    </xf>
    <xf numFmtId="0" fontId="11" fillId="0" borderId="0" xfId="68" applyFont="1" applyAlignment="1" applyProtection="1">
      <alignment vertical="top"/>
      <protection hidden="1"/>
    </xf>
    <xf numFmtId="0" fontId="39" fillId="35" borderId="0" xfId="0" applyFont="1" applyFill="1" applyAlignment="1" applyProtection="1">
      <alignment wrapText="1"/>
      <protection hidden="1"/>
    </xf>
    <xf numFmtId="0" fontId="11" fillId="0" borderId="10" xfId="68" applyFont="1" applyBorder="1" applyAlignment="1" applyProtection="1">
      <alignment horizontal="center" wrapText="1"/>
      <protection locked="0" hidden="1"/>
    </xf>
    <xf numFmtId="0" fontId="11" fillId="28" borderId="10" xfId="68" applyFont="1" applyFill="1" applyBorder="1" applyAlignment="1" applyProtection="1">
      <alignment horizontal="center" wrapText="1"/>
      <protection locked="0" hidden="1"/>
    </xf>
    <xf numFmtId="0" fontId="39" fillId="29" borderId="10" xfId="68" applyFont="1" applyFill="1" applyBorder="1" applyAlignment="1" applyProtection="1">
      <alignment horizontal="center" wrapText="1"/>
      <protection locked="0" hidden="1"/>
    </xf>
    <xf numFmtId="0" fontId="5" fillId="29" borderId="10" xfId="0" applyFont="1" applyFill="1" applyBorder="1" applyAlignment="1" applyProtection="1">
      <alignment horizontal="center" wrapText="1"/>
      <protection locked="0" hidden="1"/>
    </xf>
    <xf numFmtId="0" fontId="6" fillId="29" borderId="10" xfId="0" applyFont="1" applyFill="1" applyBorder="1" applyAlignment="1" applyProtection="1">
      <alignment horizontal="center" wrapText="1"/>
      <protection locked="0" hidden="1"/>
    </xf>
    <xf numFmtId="0" fontId="6" fillId="0" borderId="10" xfId="0" applyFont="1" applyBorder="1" applyAlignment="1" applyProtection="1">
      <alignment horizontal="center" wrapText="1"/>
      <protection locked="0" hidden="1"/>
    </xf>
    <xf numFmtId="0" fontId="6" fillId="28" borderId="10" xfId="0" applyFont="1" applyFill="1" applyBorder="1" applyAlignment="1" applyProtection="1">
      <alignment horizontal="center" wrapText="1"/>
      <protection locked="0" hidden="1"/>
    </xf>
    <xf numFmtId="0" fontId="39" fillId="0" borderId="10" xfId="68" applyFont="1" applyBorder="1" applyAlignment="1" applyProtection="1">
      <alignment horizontal="center" wrapText="1"/>
      <protection locked="0" hidden="1"/>
    </xf>
    <xf numFmtId="0" fontId="11" fillId="0" borderId="10" xfId="68" applyFont="1" applyBorder="1" applyAlignment="1" applyProtection="1">
      <alignment horizontal="center"/>
      <protection locked="0" hidden="1"/>
    </xf>
    <xf numFmtId="0" fontId="35" fillId="28" borderId="10" xfId="68" applyFont="1" applyFill="1" applyBorder="1" applyAlignment="1" applyProtection="1">
      <alignment horizontal="center" wrapText="1"/>
      <protection locked="0" hidden="1"/>
    </xf>
    <xf numFmtId="0" fontId="35" fillId="0" borderId="10" xfId="68" applyFont="1" applyBorder="1" applyAlignment="1" applyProtection="1">
      <alignment horizontal="center" wrapText="1"/>
      <protection locked="0" hidden="1"/>
    </xf>
    <xf numFmtId="44" fontId="6" fillId="31" borderId="10" xfId="0" applyNumberFormat="1" applyFont="1" applyFill="1" applyBorder="1" applyProtection="1">
      <protection hidden="1"/>
    </xf>
    <xf numFmtId="1" fontId="6" fillId="31" borderId="10" xfId="0" applyNumberFormat="1" applyFont="1" applyFill="1" applyBorder="1" applyAlignment="1" applyProtection="1">
      <alignment horizontal="center"/>
      <protection hidden="1"/>
    </xf>
    <xf numFmtId="0" fontId="11" fillId="35" borderId="0" xfId="68" applyFont="1" applyFill="1" applyAlignment="1" applyProtection="1">
      <alignment horizontal="center" wrapText="1"/>
      <protection hidden="1"/>
    </xf>
    <xf numFmtId="0" fontId="39" fillId="35" borderId="10" xfId="68" applyFont="1" applyFill="1" applyBorder="1" applyAlignment="1" applyProtection="1">
      <alignment horizontal="center" wrapText="1"/>
      <protection hidden="1"/>
    </xf>
    <xf numFmtId="0" fontId="39" fillId="29" borderId="10" xfId="68" applyFont="1" applyFill="1" applyBorder="1" applyAlignment="1" applyProtection="1">
      <alignment horizontal="center" vertical="center" wrapText="1"/>
      <protection hidden="1"/>
    </xf>
    <xf numFmtId="2" fontId="46" fillId="29" borderId="10" xfId="105" applyNumberFormat="1" applyFont="1" applyFill="1" applyBorder="1" applyAlignment="1" applyProtection="1">
      <alignment horizontal="center" vertical="center" wrapText="1"/>
      <protection hidden="1"/>
    </xf>
    <xf numFmtId="49" fontId="46" fillId="29" borderId="10" xfId="105" quotePrefix="1" applyNumberFormat="1" applyFont="1" applyFill="1" applyBorder="1" applyAlignment="1" applyProtection="1">
      <alignment horizontal="center" vertical="center" wrapText="1"/>
      <protection hidden="1"/>
    </xf>
    <xf numFmtId="0" fontId="39" fillId="0" borderId="10" xfId="68" applyFont="1" applyBorder="1" applyAlignment="1" applyProtection="1">
      <alignment horizontal="center" vertical="center" wrapText="1"/>
      <protection hidden="1"/>
    </xf>
    <xf numFmtId="2" fontId="46" fillId="35" borderId="10" xfId="105" applyNumberFormat="1" applyFont="1" applyFill="1" applyBorder="1" applyAlignment="1" applyProtection="1">
      <alignment horizontal="center" vertical="center" wrapText="1"/>
      <protection hidden="1"/>
    </xf>
    <xf numFmtId="49" fontId="46" fillId="35" borderId="10" xfId="105" applyNumberFormat="1" applyFont="1" applyFill="1" applyBorder="1" applyAlignment="1" applyProtection="1">
      <alignment horizontal="center" vertical="center" wrapText="1"/>
      <protection hidden="1"/>
    </xf>
    <xf numFmtId="0" fontId="39" fillId="35" borderId="10" xfId="68"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center" wrapText="1"/>
      <protection hidden="1"/>
    </xf>
    <xf numFmtId="164" fontId="11" fillId="35" borderId="10" xfId="105" applyNumberFormat="1" applyFont="1" applyFill="1" applyBorder="1" applyAlignment="1" applyProtection="1">
      <alignment horizontal="center" vertical="center" wrapText="1"/>
      <protection hidden="1"/>
    </xf>
    <xf numFmtId="44" fontId="0" fillId="35" borderId="10" xfId="42" applyFont="1" applyFill="1" applyBorder="1" applyAlignment="1" applyProtection="1">
      <alignment horizontal="center" vertical="center"/>
      <protection hidden="1"/>
    </xf>
    <xf numFmtId="43" fontId="5" fillId="35" borderId="10" xfId="40" applyFont="1" applyFill="1" applyBorder="1" applyAlignment="1" applyProtection="1">
      <alignment horizontal="center" vertical="center"/>
      <protection hidden="1"/>
    </xf>
    <xf numFmtId="2" fontId="46" fillId="35" borderId="10" xfId="68" applyNumberFormat="1" applyFont="1" applyFill="1" applyBorder="1" applyAlignment="1" applyProtection="1">
      <alignment horizontal="center" vertical="center" wrapText="1"/>
      <protection hidden="1"/>
    </xf>
    <xf numFmtId="0" fontId="11" fillId="29" borderId="10" xfId="68" applyFont="1" applyFill="1" applyBorder="1" applyAlignment="1" applyProtection="1">
      <alignment horizontal="center" vertical="center" wrapText="1"/>
      <protection hidden="1"/>
    </xf>
    <xf numFmtId="44" fontId="0" fillId="29" borderId="10" xfId="42" applyFont="1" applyFill="1" applyBorder="1" applyAlignment="1" applyProtection="1">
      <alignment horizontal="center" vertical="center"/>
      <protection hidden="1"/>
    </xf>
    <xf numFmtId="164" fontId="5" fillId="35" borderId="10" xfId="105" applyNumberFormat="1"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top"/>
      <protection hidden="1"/>
    </xf>
    <xf numFmtId="0" fontId="11" fillId="0" borderId="10" xfId="68" applyFont="1" applyBorder="1" applyAlignment="1" applyProtection="1">
      <alignment horizontal="center" vertical="center"/>
      <protection hidden="1"/>
    </xf>
    <xf numFmtId="0" fontId="11" fillId="35" borderId="10" xfId="105" applyFont="1" applyFill="1" applyBorder="1" applyAlignment="1" applyProtection="1">
      <alignment horizontal="center" vertical="center"/>
      <protection hidden="1"/>
    </xf>
    <xf numFmtId="0" fontId="11" fillId="28" borderId="10" xfId="68" applyFont="1" applyFill="1" applyBorder="1" applyAlignment="1" applyProtection="1">
      <alignment horizontal="center" vertical="top"/>
      <protection hidden="1"/>
    </xf>
    <xf numFmtId="0" fontId="58" fillId="28" borderId="10" xfId="68" applyFont="1" applyFill="1" applyBorder="1" applyAlignment="1" applyProtection="1">
      <alignment vertical="top" wrapText="1"/>
      <protection hidden="1"/>
    </xf>
    <xf numFmtId="0" fontId="11" fillId="28" borderId="10" xfId="68" applyFont="1" applyFill="1" applyBorder="1" applyAlignment="1" applyProtection="1">
      <alignment horizontal="center" vertical="center"/>
      <protection hidden="1"/>
    </xf>
    <xf numFmtId="0" fontId="11" fillId="28" borderId="10" xfId="105" applyFont="1" applyFill="1" applyBorder="1" applyAlignment="1" applyProtection="1">
      <alignment horizontal="center" vertical="center"/>
      <protection hidden="1"/>
    </xf>
    <xf numFmtId="44" fontId="0" fillId="28" borderId="10" xfId="42" applyFont="1" applyFill="1" applyBorder="1" applyAlignment="1" applyProtection="1">
      <alignment horizontal="center" vertical="center"/>
      <protection hidden="1"/>
    </xf>
    <xf numFmtId="0" fontId="55" fillId="35" borderId="10" xfId="105" applyFont="1" applyFill="1" applyBorder="1" applyAlignment="1" applyProtection="1">
      <alignment horizontal="center" vertical="center"/>
      <protection hidden="1"/>
    </xf>
    <xf numFmtId="164" fontId="55" fillId="35" borderId="10" xfId="105" applyNumberFormat="1" applyFont="1" applyFill="1" applyBorder="1" applyAlignment="1" applyProtection="1">
      <alignment horizontal="center" vertical="center"/>
      <protection hidden="1"/>
    </xf>
    <xf numFmtId="164" fontId="46" fillId="35" borderId="10" xfId="105" applyNumberFormat="1" applyFont="1" applyFill="1" applyBorder="1" applyAlignment="1" applyProtection="1">
      <alignment horizontal="center" vertical="center" wrapText="1"/>
      <protection hidden="1"/>
    </xf>
    <xf numFmtId="0" fontId="11" fillId="35" borderId="10" xfId="68" applyFont="1" applyFill="1" applyBorder="1" applyAlignment="1" applyProtection="1">
      <alignment horizontal="center" vertical="center"/>
      <protection hidden="1"/>
    </xf>
    <xf numFmtId="0" fontId="6" fillId="0" borderId="10" xfId="0" applyFont="1" applyBorder="1" applyProtection="1">
      <protection hidden="1"/>
    </xf>
    <xf numFmtId="0" fontId="0" fillId="0" borderId="10" xfId="0" applyBorder="1" applyAlignment="1" applyProtection="1">
      <alignment wrapText="1"/>
      <protection hidden="1"/>
    </xf>
    <xf numFmtId="164" fontId="11" fillId="35" borderId="10" xfId="105" applyNumberFormat="1" applyFont="1" applyFill="1" applyBorder="1" applyAlignment="1" applyProtection="1">
      <alignment horizontal="center" vertical="center"/>
      <protection hidden="1"/>
    </xf>
    <xf numFmtId="0" fontId="6" fillId="30" borderId="14" xfId="0" applyFont="1" applyFill="1" applyBorder="1" applyAlignment="1" applyProtection="1">
      <alignment horizontal="center"/>
      <protection hidden="1"/>
    </xf>
    <xf numFmtId="0" fontId="6" fillId="33" borderId="14" xfId="0" applyFont="1" applyFill="1" applyBorder="1" applyAlignment="1" applyProtection="1">
      <alignment horizontal="center"/>
      <protection hidden="1"/>
    </xf>
    <xf numFmtId="2" fontId="11" fillId="0" borderId="0" xfId="68" applyNumberFormat="1" applyFont="1" applyAlignment="1" applyProtection="1">
      <alignment horizontal="center" wrapText="1"/>
      <protection hidden="1"/>
    </xf>
    <xf numFmtId="2" fontId="46" fillId="28" borderId="10" xfId="68" applyNumberFormat="1" applyFont="1" applyFill="1" applyBorder="1" applyAlignment="1" applyProtection="1">
      <alignment horizontal="center" wrapText="1"/>
      <protection hidden="1"/>
    </xf>
    <xf numFmtId="49" fontId="46" fillId="28" borderId="10" xfId="68" quotePrefix="1" applyNumberFormat="1" applyFont="1" applyFill="1" applyBorder="1" applyAlignment="1" applyProtection="1">
      <alignment horizontal="center" wrapText="1"/>
      <protection hidden="1"/>
    </xf>
    <xf numFmtId="49" fontId="46" fillId="28" borderId="10" xfId="105" quotePrefix="1" applyNumberFormat="1" applyFont="1" applyFill="1" applyBorder="1" applyAlignment="1" applyProtection="1">
      <alignment horizontal="center" wrapText="1"/>
      <protection hidden="1"/>
    </xf>
    <xf numFmtId="2" fontId="46" fillId="0" borderId="10" xfId="68" applyNumberFormat="1" applyFont="1" applyBorder="1" applyAlignment="1" applyProtection="1">
      <alignment horizontal="center" wrapText="1"/>
      <protection hidden="1"/>
    </xf>
    <xf numFmtId="49" fontId="46" fillId="0" borderId="10" xfId="68" applyNumberFormat="1" applyFont="1" applyBorder="1" applyAlignment="1" applyProtection="1">
      <alignment horizontal="center" wrapText="1"/>
      <protection hidden="1"/>
    </xf>
    <xf numFmtId="2" fontId="46" fillId="35" borderId="10" xfId="68"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vertical="center" wrapText="1"/>
      <protection hidden="1"/>
    </xf>
    <xf numFmtId="49" fontId="46" fillId="0" borderId="10" xfId="105" applyNumberFormat="1" applyFont="1" applyBorder="1" applyAlignment="1" applyProtection="1">
      <alignment horizontal="center" vertical="center" wrapText="1"/>
      <protection hidden="1"/>
    </xf>
    <xf numFmtId="2" fontId="46" fillId="0" borderId="10" xfId="68"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wrapText="1"/>
      <protection hidden="1"/>
    </xf>
    <xf numFmtId="44" fontId="0" fillId="0" borderId="10" xfId="42" applyFont="1" applyFill="1" applyBorder="1" applyAlignment="1" applyProtection="1">
      <alignment horizontal="center" vertical="center"/>
      <protection hidden="1"/>
    </xf>
    <xf numFmtId="43" fontId="5" fillId="0" borderId="10" xfId="40" applyFont="1" applyFill="1" applyBorder="1" applyAlignment="1" applyProtection="1">
      <alignment horizontal="center" vertical="center"/>
      <protection hidden="1"/>
    </xf>
    <xf numFmtId="2" fontId="46" fillId="29" borderId="10" xfId="68" applyNumberFormat="1" applyFont="1" applyFill="1" applyBorder="1" applyAlignment="1" applyProtection="1">
      <alignment horizontal="center" vertical="center" wrapText="1"/>
      <protection hidden="1"/>
    </xf>
    <xf numFmtId="164" fontId="5" fillId="0" borderId="10" xfId="105" applyNumberFormat="1" applyFont="1" applyBorder="1" applyAlignment="1" applyProtection="1">
      <alignment horizontal="center" vertical="center" wrapText="1"/>
      <protection hidden="1"/>
    </xf>
    <xf numFmtId="0" fontId="11" fillId="0" borderId="10" xfId="105" applyFont="1" applyBorder="1" applyAlignment="1" applyProtection="1">
      <alignment horizontal="center" vertical="center"/>
      <protection hidden="1"/>
    </xf>
    <xf numFmtId="0" fontId="55" fillId="0" borderId="10" xfId="105" applyFont="1" applyBorder="1" applyAlignment="1" applyProtection="1">
      <alignment horizontal="center" vertical="center"/>
      <protection hidden="1"/>
    </xf>
    <xf numFmtId="164" fontId="55" fillId="0" borderId="10" xfId="105" applyNumberFormat="1" applyFont="1" applyBorder="1" applyAlignment="1" applyProtection="1">
      <alignment horizontal="center" vertical="center"/>
      <protection hidden="1"/>
    </xf>
    <xf numFmtId="164" fontId="49" fillId="35" borderId="10" xfId="105" applyNumberFormat="1" applyFont="1" applyFill="1" applyBorder="1" applyAlignment="1" applyProtection="1">
      <alignment horizontal="center" vertical="center" wrapText="1"/>
      <protection hidden="1"/>
    </xf>
    <xf numFmtId="164" fontId="46" fillId="0" borderId="10" xfId="105"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protection hidden="1"/>
    </xf>
    <xf numFmtId="164" fontId="11" fillId="0" borderId="10" xfId="68" applyNumberFormat="1" applyFont="1" applyBorder="1" applyAlignment="1" applyProtection="1">
      <alignment horizontal="center"/>
      <protection hidden="1"/>
    </xf>
    <xf numFmtId="0" fontId="39" fillId="28" borderId="14" xfId="68" applyFont="1" applyFill="1" applyBorder="1" applyProtection="1">
      <protection hidden="1"/>
    </xf>
    <xf numFmtId="0" fontId="11" fillId="0" borderId="10" xfId="68" applyFont="1" applyBorder="1" applyAlignment="1" applyProtection="1">
      <alignment horizontal="center" vertical="center" wrapText="1"/>
      <protection locked="0" hidden="1"/>
    </xf>
    <xf numFmtId="0" fontId="11" fillId="29" borderId="10" xfId="68" applyFont="1" applyFill="1" applyBorder="1" applyAlignment="1" applyProtection="1">
      <alignment horizontal="center" vertical="center" wrapText="1"/>
      <protection locked="0" hidden="1"/>
    </xf>
    <xf numFmtId="0" fontId="11" fillId="0" borderId="10" xfId="68" applyFont="1" applyBorder="1" applyAlignment="1" applyProtection="1">
      <alignment horizontal="center" vertical="center"/>
      <protection locked="0" hidden="1"/>
    </xf>
    <xf numFmtId="0" fontId="11" fillId="28" borderId="10" xfId="68" applyFont="1" applyFill="1" applyBorder="1" applyAlignment="1" applyProtection="1">
      <alignment horizontal="center" vertical="center"/>
      <protection locked="0" hidden="1"/>
    </xf>
    <xf numFmtId="0" fontId="39" fillId="29" borderId="10" xfId="68" applyFont="1" applyFill="1" applyBorder="1" applyAlignment="1" applyProtection="1">
      <alignment horizontal="center" vertical="center" wrapText="1"/>
      <protection locked="0" hidden="1"/>
    </xf>
    <xf numFmtId="0" fontId="39" fillId="0" borderId="10" xfId="68" applyFont="1" applyBorder="1" applyAlignment="1" applyProtection="1">
      <alignment horizontal="center" vertical="top" wrapText="1"/>
      <protection hidden="1"/>
    </xf>
    <xf numFmtId="0" fontId="0" fillId="0" borderId="0" xfId="0" applyProtection="1">
      <protection hidden="1"/>
    </xf>
    <xf numFmtId="0" fontId="5" fillId="0" borderId="10" xfId="0" applyFont="1" applyBorder="1" applyAlignment="1" applyProtection="1">
      <alignment horizontal="left" vertical="top" wrapText="1"/>
      <protection hidden="1"/>
    </xf>
    <xf numFmtId="0" fontId="46" fillId="0" borderId="10" xfId="0" applyFont="1" applyBorder="1" applyAlignment="1" applyProtection="1">
      <alignment horizontal="center"/>
      <protection hidden="1"/>
    </xf>
    <xf numFmtId="49" fontId="46" fillId="0" borderId="10" xfId="0" applyNumberFormat="1" applyFont="1" applyBorder="1" applyAlignment="1" applyProtection="1">
      <alignment horizontal="center"/>
      <protection hidden="1"/>
    </xf>
    <xf numFmtId="0" fontId="46" fillId="35" borderId="10" xfId="0" applyFont="1" applyFill="1" applyBorder="1" applyAlignment="1" applyProtection="1">
      <alignment horizontal="center"/>
      <protection hidden="1"/>
    </xf>
    <xf numFmtId="0" fontId="0" fillId="0" borderId="10" xfId="0" applyBorder="1" applyAlignment="1" applyProtection="1">
      <alignment horizontal="center"/>
      <protection hidden="1"/>
    </xf>
    <xf numFmtId="0" fontId="6" fillId="28" borderId="10" xfId="0" applyFont="1" applyFill="1" applyBorder="1" applyAlignment="1" applyProtection="1">
      <alignment horizontal="left" vertical="top" wrapText="1"/>
      <protection hidden="1"/>
    </xf>
    <xf numFmtId="0" fontId="46" fillId="28" borderId="10" xfId="0" applyFont="1" applyFill="1" applyBorder="1" applyAlignment="1" applyProtection="1">
      <alignment horizontal="center"/>
      <protection hidden="1"/>
    </xf>
    <xf numFmtId="49" fontId="46" fillId="28" borderId="10" xfId="0" applyNumberFormat="1" applyFont="1" applyFill="1" applyBorder="1" applyAlignment="1" applyProtection="1">
      <alignment horizontal="center"/>
      <protection hidden="1"/>
    </xf>
    <xf numFmtId="0" fontId="46" fillId="28" borderId="10" xfId="58" applyFont="1" applyFill="1" applyBorder="1" applyAlignment="1" applyProtection="1">
      <alignment horizontal="center"/>
      <protection hidden="1"/>
    </xf>
    <xf numFmtId="49" fontId="46" fillId="28" borderId="10" xfId="58" applyNumberFormat="1" applyFont="1" applyFill="1" applyBorder="1" applyAlignment="1" applyProtection="1">
      <alignment horizontal="center"/>
      <protection hidden="1"/>
    </xf>
    <xf numFmtId="0" fontId="0" fillId="28" borderId="10" xfId="0" applyFill="1" applyBorder="1" applyAlignment="1" applyProtection="1">
      <alignment horizontal="center"/>
      <protection hidden="1"/>
    </xf>
    <xf numFmtId="0" fontId="0" fillId="35" borderId="10" xfId="0" applyFill="1" applyBorder="1" applyAlignment="1" applyProtection="1">
      <alignment horizontal="center"/>
      <protection hidden="1"/>
    </xf>
    <xf numFmtId="0" fontId="5" fillId="0" borderId="10" xfId="58" applyBorder="1" applyAlignment="1" applyProtection="1">
      <alignment horizontal="center"/>
      <protection hidden="1"/>
    </xf>
    <xf numFmtId="0" fontId="5" fillId="35" borderId="10" xfId="58" applyFill="1" applyBorder="1" applyAlignment="1" applyProtection="1">
      <alignment horizontal="center"/>
      <protection hidden="1"/>
    </xf>
    <xf numFmtId="164" fontId="0" fillId="35" borderId="10" xfId="0" applyNumberFormat="1" applyFill="1" applyBorder="1" applyAlignment="1" applyProtection="1">
      <alignment horizontal="center"/>
      <protection hidden="1"/>
    </xf>
    <xf numFmtId="164" fontId="5" fillId="0" borderId="10" xfId="58" applyNumberFormat="1" applyBorder="1" applyAlignment="1" applyProtection="1">
      <alignment horizontal="center"/>
      <protection hidden="1"/>
    </xf>
    <xf numFmtId="164" fontId="5" fillId="35" borderId="10" xfId="0" applyNumberFormat="1" applyFont="1" applyFill="1" applyBorder="1" applyAlignment="1" applyProtection="1">
      <alignment horizontal="center"/>
      <protection hidden="1"/>
    </xf>
    <xf numFmtId="164" fontId="0" fillId="0" borderId="10" xfId="0" applyNumberFormat="1" applyBorder="1" applyAlignment="1" applyProtection="1">
      <alignment horizontal="center"/>
      <protection hidden="1"/>
    </xf>
    <xf numFmtId="164" fontId="5" fillId="35" borderId="10" xfId="58" applyNumberFormat="1" applyFill="1" applyBorder="1" applyAlignment="1" applyProtection="1">
      <alignment horizontal="center"/>
      <protection hidden="1"/>
    </xf>
    <xf numFmtId="44" fontId="0" fillId="28" borderId="10" xfId="42" applyFont="1" applyFill="1" applyBorder="1" applyAlignment="1" applyProtection="1">
      <alignment horizontal="center"/>
      <protection hidden="1"/>
    </xf>
    <xf numFmtId="0" fontId="6"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wrapText="1"/>
      <protection hidden="1"/>
    </xf>
    <xf numFmtId="0" fontId="6" fillId="28" borderId="14" xfId="0" applyFont="1" applyFill="1" applyBorder="1" applyAlignment="1" applyProtection="1">
      <alignment horizontal="center" wrapText="1"/>
      <protection hidden="1"/>
    </xf>
    <xf numFmtId="44" fontId="6" fillId="30" borderId="13" xfId="0" applyNumberFormat="1" applyFont="1" applyFill="1" applyBorder="1" applyProtection="1">
      <protection hidden="1"/>
    </xf>
    <xf numFmtId="44" fontId="6" fillId="30" borderId="14" xfId="0" applyNumberFormat="1" applyFont="1" applyFill="1" applyBorder="1" applyProtection="1">
      <protection hidden="1"/>
    </xf>
    <xf numFmtId="0" fontId="6" fillId="33" borderId="14" xfId="0" applyFont="1" applyFill="1" applyBorder="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6" fillId="29" borderId="10" xfId="0" applyFont="1" applyFill="1" applyBorder="1" applyAlignment="1" applyProtection="1">
      <alignment horizontal="left" vertical="top" wrapText="1"/>
      <protection hidden="1"/>
    </xf>
    <xf numFmtId="0" fontId="0" fillId="29" borderId="10" xfId="0" applyFill="1" applyBorder="1" applyAlignment="1" applyProtection="1">
      <alignment horizontal="center"/>
      <protection hidden="1"/>
    </xf>
    <xf numFmtId="49" fontId="46" fillId="29" borderId="10" xfId="0" applyNumberFormat="1" applyFont="1" applyFill="1" applyBorder="1" applyAlignment="1" applyProtection="1">
      <alignment horizontal="center"/>
      <protection hidden="1"/>
    </xf>
    <xf numFmtId="49" fontId="46" fillId="29" borderId="10" xfId="58" applyNumberFormat="1" applyFont="1" applyFill="1" applyBorder="1" applyAlignment="1" applyProtection="1">
      <alignment horizontal="center"/>
      <protection hidden="1"/>
    </xf>
    <xf numFmtId="2" fontId="0" fillId="29" borderId="10" xfId="0" applyNumberFormat="1" applyFill="1" applyBorder="1" applyAlignment="1" applyProtection="1">
      <alignment horizontal="center"/>
      <protection hidden="1"/>
    </xf>
    <xf numFmtId="2" fontId="38" fillId="35" borderId="10" xfId="0" applyNumberFormat="1" applyFont="1" applyFill="1" applyBorder="1" applyAlignment="1" applyProtection="1">
      <alignment horizontal="center"/>
      <protection hidden="1"/>
    </xf>
    <xf numFmtId="2" fontId="38" fillId="0" borderId="10" xfId="58" applyNumberFormat="1" applyFont="1" applyBorder="1" applyAlignment="1" applyProtection="1">
      <alignment horizontal="center"/>
      <protection hidden="1"/>
    </xf>
    <xf numFmtId="2" fontId="38" fillId="0" borderId="10" xfId="0" applyNumberFormat="1" applyFont="1" applyBorder="1" applyAlignment="1" applyProtection="1">
      <alignment horizontal="center"/>
      <protection hidden="1"/>
    </xf>
    <xf numFmtId="2" fontId="38" fillId="35" borderId="10" xfId="58" applyNumberFormat="1" applyFont="1" applyFill="1" applyBorder="1" applyAlignment="1" applyProtection="1">
      <alignment horizontal="center"/>
      <protection hidden="1"/>
    </xf>
    <xf numFmtId="44" fontId="0" fillId="29" borderId="10" xfId="42" applyFont="1" applyFill="1" applyBorder="1" applyAlignment="1" applyProtection="1">
      <alignment horizontal="center"/>
      <protection hidden="1"/>
    </xf>
    <xf numFmtId="0" fontId="6" fillId="0" borderId="10" xfId="0" applyFont="1" applyBorder="1" applyAlignment="1" applyProtection="1">
      <alignment horizontal="left" vertical="top" wrapText="1"/>
      <protection hidden="1"/>
    </xf>
    <xf numFmtId="0" fontId="0" fillId="0" borderId="10" xfId="0" applyBorder="1" applyAlignment="1" applyProtection="1">
      <alignment horizontal="left"/>
      <protection hidden="1"/>
    </xf>
    <xf numFmtId="0" fontId="5" fillId="0" borderId="10" xfId="0" applyFont="1" applyBorder="1" applyAlignment="1" applyProtection="1">
      <alignment horizontal="left" wrapText="1"/>
      <protection hidden="1"/>
    </xf>
    <xf numFmtId="2" fontId="0" fillId="35" borderId="10" xfId="0" applyNumberFormat="1" applyFill="1" applyBorder="1" applyAlignment="1" applyProtection="1">
      <alignment horizontal="center"/>
      <protection hidden="1"/>
    </xf>
    <xf numFmtId="2" fontId="5" fillId="0" borderId="10" xfId="58" applyNumberFormat="1" applyBorder="1" applyAlignment="1" applyProtection="1">
      <alignment horizontal="center"/>
      <protection hidden="1"/>
    </xf>
    <xf numFmtId="2" fontId="0" fillId="0" borderId="10" xfId="0" applyNumberFormat="1" applyBorder="1" applyAlignment="1" applyProtection="1">
      <alignment horizontal="center"/>
      <protection hidden="1"/>
    </xf>
    <xf numFmtId="2" fontId="5" fillId="35" borderId="10" xfId="58" applyNumberFormat="1" applyFill="1" applyBorder="1" applyAlignment="1" applyProtection="1">
      <alignment horizontal="center"/>
      <protection hidden="1"/>
    </xf>
    <xf numFmtId="0" fontId="6" fillId="29" borderId="10" xfId="0" applyFont="1" applyFill="1" applyBorder="1" applyAlignment="1" applyProtection="1">
      <alignment horizontal="left"/>
      <protection hidden="1"/>
    </xf>
    <xf numFmtId="164" fontId="0" fillId="29" borderId="10" xfId="0" applyNumberFormat="1" applyFill="1" applyBorder="1" applyAlignment="1" applyProtection="1">
      <alignment horizontal="center"/>
      <protection hidden="1"/>
    </xf>
    <xf numFmtId="164" fontId="5" fillId="29" borderId="10" xfId="58" applyNumberFormat="1" applyFill="1" applyBorder="1" applyAlignment="1" applyProtection="1">
      <alignment horizontal="center"/>
      <protection hidden="1"/>
    </xf>
    <xf numFmtId="0" fontId="0" fillId="29" borderId="10" xfId="0" applyFill="1" applyBorder="1" applyAlignment="1" applyProtection="1">
      <alignment horizontal="left"/>
      <protection hidden="1"/>
    </xf>
    <xf numFmtId="164" fontId="0" fillId="28" borderId="10" xfId="0" applyNumberFormat="1" applyFill="1" applyBorder="1" applyAlignment="1" applyProtection="1">
      <alignment horizontal="center"/>
      <protection hidden="1"/>
    </xf>
    <xf numFmtId="164" fontId="5" fillId="28" borderId="10" xfId="58" applyNumberFormat="1" applyFill="1" applyBorder="1" applyAlignment="1" applyProtection="1">
      <alignment horizontal="center"/>
      <protection hidden="1"/>
    </xf>
    <xf numFmtId="164" fontId="5" fillId="0" borderId="0" xfId="58" applyNumberFormat="1" applyAlignment="1" applyProtection="1">
      <alignment horizontal="center"/>
      <protection hidden="1"/>
    </xf>
    <xf numFmtId="0" fontId="5" fillId="28" borderId="10" xfId="58" applyFill="1" applyBorder="1" applyAlignment="1" applyProtection="1">
      <alignment horizontal="center" vertical="top" wrapText="1"/>
      <protection hidden="1"/>
    </xf>
    <xf numFmtId="0" fontId="6" fillId="28" borderId="10" xfId="58" applyFont="1" applyFill="1" applyBorder="1" applyAlignment="1" applyProtection="1">
      <alignment horizontal="left" vertical="top" wrapText="1"/>
      <protection hidden="1"/>
    </xf>
    <xf numFmtId="0" fontId="5" fillId="28" borderId="10" xfId="58" applyFill="1" applyBorder="1" applyAlignment="1" applyProtection="1">
      <alignment horizontal="center" wrapText="1"/>
      <protection hidden="1"/>
    </xf>
    <xf numFmtId="2" fontId="0" fillId="28" borderId="10" xfId="0" applyNumberFormat="1" applyFill="1" applyBorder="1" applyAlignment="1" applyProtection="1">
      <alignment horizontal="center"/>
      <protection hidden="1"/>
    </xf>
    <xf numFmtId="0" fontId="5" fillId="0" borderId="10" xfId="0" applyFont="1" applyBorder="1" applyAlignment="1" applyProtection="1">
      <alignment horizontal="left"/>
      <protection hidden="1"/>
    </xf>
    <xf numFmtId="2" fontId="46" fillId="28" borderId="10" xfId="0" applyNumberFormat="1" applyFont="1" applyFill="1" applyBorder="1" applyAlignment="1" applyProtection="1">
      <alignment horizontal="center"/>
      <protection hidden="1"/>
    </xf>
    <xf numFmtId="2" fontId="46" fillId="28" borderId="10" xfId="58" applyNumberFormat="1" applyFont="1" applyFill="1" applyBorder="1" applyAlignment="1" applyProtection="1">
      <alignment horizontal="center"/>
      <protection hidden="1"/>
    </xf>
    <xf numFmtId="2" fontId="38" fillId="28" borderId="10" xfId="0" applyNumberFormat="1" applyFont="1" applyFill="1" applyBorder="1" applyAlignment="1" applyProtection="1">
      <alignment horizontal="center"/>
      <protection hidden="1"/>
    </xf>
    <xf numFmtId="0" fontId="6" fillId="0" borderId="10" xfId="0" applyFont="1" applyBorder="1" applyAlignment="1" applyProtection="1">
      <alignment horizontal="center" vertical="top" wrapText="1"/>
      <protection hidden="1"/>
    </xf>
    <xf numFmtId="0" fontId="6" fillId="35" borderId="10" xfId="0" applyFont="1" applyFill="1" applyBorder="1" applyAlignment="1" applyProtection="1">
      <alignment horizontal="center" vertical="top" wrapText="1"/>
      <protection hidden="1"/>
    </xf>
    <xf numFmtId="0" fontId="5" fillId="35" borderId="10" xfId="0" applyFont="1" applyFill="1" applyBorder="1" applyAlignment="1" applyProtection="1">
      <alignment horizontal="center" vertical="top" wrapText="1"/>
      <protection hidden="1"/>
    </xf>
    <xf numFmtId="2" fontId="5" fillId="28" borderId="10" xfId="58" applyNumberFormat="1" applyFill="1" applyBorder="1" applyAlignment="1" applyProtection="1">
      <alignment horizontal="center"/>
      <protection hidden="1"/>
    </xf>
    <xf numFmtId="2" fontId="46" fillId="35" borderId="10" xfId="0" applyNumberFormat="1" applyFont="1" applyFill="1" applyBorder="1" applyAlignment="1" applyProtection="1">
      <alignment horizontal="center"/>
      <protection hidden="1"/>
    </xf>
    <xf numFmtId="49" fontId="46" fillId="35" borderId="10" xfId="0" applyNumberFormat="1" applyFont="1" applyFill="1" applyBorder="1" applyAlignment="1" applyProtection="1">
      <alignment horizontal="center"/>
      <protection hidden="1"/>
    </xf>
    <xf numFmtId="2" fontId="46" fillId="0" borderId="10" xfId="58" applyNumberFormat="1" applyFont="1" applyBorder="1" applyAlignment="1" applyProtection="1">
      <alignment horizontal="center"/>
      <protection hidden="1"/>
    </xf>
    <xf numFmtId="49" fontId="46" fillId="0" borderId="10" xfId="58" applyNumberFormat="1" applyFont="1" applyBorder="1" applyAlignment="1" applyProtection="1">
      <alignment horizontal="center"/>
      <protection hidden="1"/>
    </xf>
    <xf numFmtId="2" fontId="46" fillId="0" borderId="10" xfId="0" applyNumberFormat="1" applyFont="1" applyBorder="1" applyAlignment="1" applyProtection="1">
      <alignment horizontal="center"/>
      <protection hidden="1"/>
    </xf>
    <xf numFmtId="2" fontId="46" fillId="35" borderId="10" xfId="58" applyNumberFormat="1" applyFont="1" applyFill="1" applyBorder="1" applyAlignment="1" applyProtection="1">
      <alignment horizontal="center"/>
      <protection hidden="1"/>
    </xf>
    <xf numFmtId="49" fontId="46" fillId="35" borderId="10" xfId="58" applyNumberFormat="1" applyFont="1" applyFill="1" applyBorder="1" applyAlignment="1" applyProtection="1">
      <alignment horizontal="center"/>
      <protection hidden="1"/>
    </xf>
    <xf numFmtId="0" fontId="0" fillId="0" borderId="10" xfId="0" applyBorder="1" applyProtection="1">
      <protection hidden="1"/>
    </xf>
    <xf numFmtId="2" fontId="5" fillId="35" borderId="10" xfId="0" applyNumberFormat="1" applyFont="1" applyFill="1" applyBorder="1" applyAlignment="1" applyProtection="1">
      <alignment horizontal="center"/>
      <protection hidden="1"/>
    </xf>
    <xf numFmtId="49" fontId="5" fillId="35" borderId="10" xfId="0" applyNumberFormat="1" applyFont="1" applyFill="1" applyBorder="1" applyAlignment="1" applyProtection="1">
      <alignment horizontal="center"/>
      <protection hidden="1"/>
    </xf>
    <xf numFmtId="2" fontId="49" fillId="35" borderId="10" xfId="58" applyNumberFormat="1" applyFont="1" applyFill="1" applyBorder="1" applyAlignment="1" applyProtection="1">
      <alignment horizontal="center"/>
      <protection hidden="1"/>
    </xf>
    <xf numFmtId="49" fontId="49" fillId="35" borderId="10" xfId="58" applyNumberFormat="1" applyFont="1" applyFill="1" applyBorder="1" applyAlignment="1" applyProtection="1">
      <alignment horizontal="center"/>
      <protection hidden="1"/>
    </xf>
    <xf numFmtId="2" fontId="46" fillId="29" borderId="10" xfId="0" applyNumberFormat="1" applyFont="1" applyFill="1" applyBorder="1" applyAlignment="1" applyProtection="1">
      <alignment horizontal="center"/>
      <protection hidden="1"/>
    </xf>
    <xf numFmtId="2" fontId="46" fillId="29" borderId="10" xfId="58" applyNumberFormat="1" applyFont="1" applyFill="1" applyBorder="1" applyAlignment="1" applyProtection="1">
      <alignment horizontal="center"/>
      <protection hidden="1"/>
    </xf>
    <xf numFmtId="2" fontId="38" fillId="29" borderId="10" xfId="0" applyNumberFormat="1" applyFont="1" applyFill="1" applyBorder="1" applyAlignment="1" applyProtection="1">
      <alignment horizontal="center"/>
      <protection hidden="1"/>
    </xf>
    <xf numFmtId="2" fontId="5" fillId="0" borderId="10" xfId="0" applyNumberFormat="1" applyFont="1" applyBorder="1" applyAlignment="1" applyProtection="1">
      <alignment horizontal="center"/>
      <protection hidden="1"/>
    </xf>
    <xf numFmtId="0" fontId="5" fillId="28" borderId="10" xfId="0" applyFont="1" applyFill="1" applyBorder="1" applyAlignment="1" applyProtection="1">
      <alignment horizontal="center" vertical="center" wrapText="1"/>
      <protection hidden="1"/>
    </xf>
    <xf numFmtId="0" fontId="6" fillId="28" borderId="10" xfId="0" applyFont="1" applyFill="1" applyBorder="1" applyAlignment="1" applyProtection="1">
      <alignment horizontal="left" vertical="center" wrapText="1"/>
      <protection hidden="1"/>
    </xf>
    <xf numFmtId="0" fontId="0" fillId="28" borderId="10" xfId="0" applyFill="1" applyBorder="1" applyAlignment="1" applyProtection="1">
      <alignment horizontal="center" vertical="center"/>
      <protection hidden="1"/>
    </xf>
    <xf numFmtId="164" fontId="55" fillId="28" borderId="10" xfId="0" applyNumberFormat="1" applyFont="1" applyFill="1" applyBorder="1" applyAlignment="1" applyProtection="1">
      <alignment horizontal="center" vertical="center"/>
      <protection hidden="1"/>
    </xf>
    <xf numFmtId="164" fontId="55" fillId="28" borderId="10" xfId="58" applyNumberFormat="1" applyFont="1" applyFill="1" applyBorder="1" applyAlignment="1" applyProtection="1">
      <alignment horizontal="center" vertical="center"/>
      <protection hidden="1"/>
    </xf>
    <xf numFmtId="43" fontId="5" fillId="28" borderId="10" xfId="41"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protection hidden="1"/>
    </xf>
    <xf numFmtId="0" fontId="57" fillId="0" borderId="10" xfId="88" applyFont="1" applyBorder="1" applyAlignment="1" applyProtection="1">
      <alignment horizontal="left" vertical="top" wrapText="1"/>
      <protection hidden="1"/>
    </xf>
    <xf numFmtId="0" fontId="9" fillId="0" borderId="10" xfId="0" applyFont="1" applyBorder="1" applyAlignment="1" applyProtection="1">
      <alignment horizontal="left"/>
      <protection hidden="1"/>
    </xf>
    <xf numFmtId="0" fontId="8" fillId="0" borderId="10" xfId="0" applyFont="1" applyBorder="1" applyAlignment="1" applyProtection="1">
      <alignment horizontal="left"/>
      <protection hidden="1"/>
    </xf>
    <xf numFmtId="0" fontId="8" fillId="0" borderId="10" xfId="0" applyFont="1" applyBorder="1" applyAlignment="1" applyProtection="1">
      <alignment horizontal="center"/>
      <protection hidden="1"/>
    </xf>
    <xf numFmtId="2" fontId="8" fillId="0" borderId="10" xfId="0" applyNumberFormat="1" applyFont="1" applyBorder="1" applyAlignment="1" applyProtection="1">
      <alignment horizontal="center"/>
      <protection hidden="1"/>
    </xf>
    <xf numFmtId="0" fontId="9" fillId="0" borderId="10" xfId="0" applyFont="1" applyBorder="1" applyAlignment="1" applyProtection="1">
      <alignment horizontal="center"/>
      <protection hidden="1"/>
    </xf>
    <xf numFmtId="0" fontId="8" fillId="0" borderId="0" xfId="0" applyFont="1" applyProtection="1">
      <protection hidden="1"/>
    </xf>
    <xf numFmtId="0" fontId="0" fillId="35" borderId="10" xfId="0" applyFill="1" applyBorder="1" applyProtection="1">
      <protection hidden="1"/>
    </xf>
    <xf numFmtId="0" fontId="5" fillId="0" borderId="10" xfId="58" applyBorder="1" applyProtection="1">
      <protection hidden="1"/>
    </xf>
    <xf numFmtId="0" fontId="5" fillId="35" borderId="10" xfId="58" applyFill="1" applyBorder="1" applyProtection="1">
      <protection hidden="1"/>
    </xf>
    <xf numFmtId="0" fontId="6" fillId="0" borderId="0" xfId="0" applyFont="1" applyProtection="1">
      <protection hidden="1"/>
    </xf>
    <xf numFmtId="0" fontId="6" fillId="28" borderId="10" xfId="0" applyFont="1" applyFill="1" applyBorder="1" applyAlignment="1" applyProtection="1">
      <alignment horizontal="right"/>
      <protection hidden="1"/>
    </xf>
    <xf numFmtId="0" fontId="6" fillId="28" borderId="14" xfId="0" applyFont="1" applyFill="1" applyBorder="1" applyProtection="1">
      <protection hidden="1"/>
    </xf>
    <xf numFmtId="0" fontId="6" fillId="30" borderId="14" xfId="0" applyFont="1" applyFill="1" applyBorder="1" applyProtection="1">
      <protection hidden="1"/>
    </xf>
    <xf numFmtId="0" fontId="0" fillId="0" borderId="10" xfId="0" applyBorder="1" applyAlignment="1" applyProtection="1">
      <alignment horizontal="center"/>
      <protection locked="0" hidden="1"/>
    </xf>
    <xf numFmtId="0" fontId="5" fillId="28" borderId="10" xfId="0" applyFont="1" applyFill="1" applyBorder="1" applyAlignment="1" applyProtection="1">
      <alignment horizontal="center" vertical="center" wrapText="1"/>
      <protection locked="0" hidden="1"/>
    </xf>
    <xf numFmtId="44" fontId="39" fillId="31" borderId="10" xfId="0" applyNumberFormat="1" applyFont="1" applyFill="1" applyBorder="1" applyAlignment="1" applyProtection="1">
      <alignment horizontal="center"/>
      <protection hidden="1"/>
    </xf>
    <xf numFmtId="44" fontId="8" fillId="0" borderId="0" xfId="42" applyFont="1" applyFill="1" applyBorder="1" applyAlignment="1" applyProtection="1">
      <alignment horizontal="center"/>
      <protection hidden="1"/>
    </xf>
    <xf numFmtId="0" fontId="9" fillId="0" borderId="0" xfId="0" applyFont="1" applyAlignment="1" applyProtection="1">
      <alignment horizontal="center"/>
      <protection hidden="1"/>
    </xf>
    <xf numFmtId="44" fontId="39" fillId="0" borderId="10" xfId="42" applyFont="1" applyFill="1" applyBorder="1" applyAlignment="1" applyProtection="1">
      <alignment horizontal="center" vertical="top" wrapText="1"/>
      <protection hidden="1"/>
    </xf>
    <xf numFmtId="0" fontId="6" fillId="0" borderId="10" xfId="0" applyFont="1" applyBorder="1" applyAlignment="1" applyProtection="1">
      <alignment horizontal="left"/>
      <protection hidden="1"/>
    </xf>
    <xf numFmtId="0" fontId="0" fillId="28" borderId="10" xfId="0" applyFill="1" applyBorder="1" applyProtection="1">
      <protection hidden="1"/>
    </xf>
    <xf numFmtId="44" fontId="46" fillId="28" borderId="10" xfId="107" applyFont="1" applyFill="1" applyBorder="1" applyAlignment="1" applyProtection="1">
      <alignment horizontal="center"/>
      <protection hidden="1"/>
    </xf>
    <xf numFmtId="49" fontId="46" fillId="28" borderId="10" xfId="107" applyNumberFormat="1" applyFont="1" applyFill="1" applyBorder="1" applyAlignment="1" applyProtection="1">
      <alignment horizontal="center"/>
      <protection hidden="1"/>
    </xf>
    <xf numFmtId="44" fontId="46" fillId="28" borderId="10" xfId="43" applyFont="1" applyFill="1" applyBorder="1" applyAlignment="1" applyProtection="1">
      <alignment horizontal="center"/>
      <protection hidden="1"/>
    </xf>
    <xf numFmtId="49" fontId="46" fillId="28" borderId="10" xfId="43" applyNumberFormat="1" applyFont="1" applyFill="1" applyBorder="1" applyAlignment="1" applyProtection="1">
      <alignment horizontal="center"/>
      <protection hidden="1"/>
    </xf>
    <xf numFmtId="44" fontId="38" fillId="28" borderId="10" xfId="42" applyFont="1" applyFill="1" applyBorder="1" applyAlignment="1" applyProtection="1">
      <alignment horizontal="center"/>
      <protection hidden="1"/>
    </xf>
    <xf numFmtId="44" fontId="46" fillId="0" borderId="10" xfId="107" applyFont="1" applyFill="1" applyBorder="1" applyAlignment="1" applyProtection="1">
      <alignment horizontal="center"/>
      <protection hidden="1"/>
    </xf>
    <xf numFmtId="49" fontId="46" fillId="0" borderId="10" xfId="107" applyNumberFormat="1" applyFont="1" applyFill="1" applyBorder="1" applyAlignment="1" applyProtection="1">
      <alignment horizontal="center"/>
      <protection hidden="1"/>
    </xf>
    <xf numFmtId="44" fontId="46" fillId="35" borderId="10" xfId="43" applyFont="1" applyFill="1" applyBorder="1" applyAlignment="1" applyProtection="1">
      <alignment horizontal="center"/>
      <protection hidden="1"/>
    </xf>
    <xf numFmtId="49" fontId="46" fillId="35" borderId="10" xfId="43" applyNumberFormat="1" applyFont="1" applyFill="1" applyBorder="1" applyAlignment="1" applyProtection="1">
      <alignment horizontal="center"/>
      <protection hidden="1"/>
    </xf>
    <xf numFmtId="44" fontId="46" fillId="0" borderId="10" xfId="43" applyFont="1" applyFill="1" applyBorder="1" applyAlignment="1" applyProtection="1">
      <alignment horizontal="center"/>
      <protection hidden="1"/>
    </xf>
    <xf numFmtId="49" fontId="46" fillId="0" borderId="10" xfId="43" applyNumberFormat="1" applyFont="1" applyFill="1" applyBorder="1" applyAlignment="1" applyProtection="1">
      <alignment horizontal="center"/>
      <protection hidden="1"/>
    </xf>
    <xf numFmtId="44" fontId="46" fillId="35" borderId="10" xfId="107" applyFont="1" applyFill="1" applyBorder="1" applyAlignment="1" applyProtection="1">
      <alignment horizontal="center"/>
      <protection hidden="1"/>
    </xf>
    <xf numFmtId="49" fontId="46" fillId="35" borderId="10" xfId="107" applyNumberFormat="1" applyFont="1" applyFill="1" applyBorder="1" applyAlignment="1" applyProtection="1">
      <alignment horizontal="center"/>
      <protection hidden="1"/>
    </xf>
    <xf numFmtId="44" fontId="38" fillId="0" borderId="10" xfId="42" applyFont="1" applyFill="1" applyBorder="1" applyAlignment="1" applyProtection="1">
      <alignment horizontal="center"/>
      <protection hidden="1"/>
    </xf>
    <xf numFmtId="44" fontId="5" fillId="0" borderId="10" xfId="107" applyFont="1" applyFill="1" applyBorder="1" applyAlignment="1" applyProtection="1">
      <alignment horizontal="center"/>
      <protection hidden="1"/>
    </xf>
    <xf numFmtId="44" fontId="5" fillId="35" borderId="10" xfId="107" applyFont="1" applyFill="1" applyBorder="1" applyAlignment="1" applyProtection="1">
      <alignment horizontal="center"/>
      <protection hidden="1"/>
    </xf>
    <xf numFmtId="44" fontId="5" fillId="35" borderId="10" xfId="43" applyFont="1" applyFill="1" applyBorder="1" applyAlignment="1" applyProtection="1">
      <alignment horizontal="center"/>
      <protection hidden="1"/>
    </xf>
    <xf numFmtId="44" fontId="5" fillId="0" borderId="10" xfId="43" applyFont="1" applyFill="1" applyBorder="1" applyAlignment="1" applyProtection="1">
      <alignment horizontal="center"/>
      <protection hidden="1"/>
    </xf>
    <xf numFmtId="44" fontId="5" fillId="0" borderId="10" xfId="42" applyFont="1" applyFill="1" applyBorder="1" applyAlignment="1" applyProtection="1">
      <alignment horizontal="center"/>
      <protection hidden="1"/>
    </xf>
    <xf numFmtId="0" fontId="5" fillId="25" borderId="10" xfId="0" applyFont="1" applyFill="1" applyBorder="1" applyAlignment="1" applyProtection="1">
      <alignment horizontal="center" vertical="top" wrapText="1"/>
      <protection hidden="1"/>
    </xf>
    <xf numFmtId="0" fontId="5" fillId="25" borderId="10" xfId="0" applyFont="1" applyFill="1" applyBorder="1" applyAlignment="1" applyProtection="1">
      <alignment horizontal="left" vertical="top" wrapText="1"/>
      <protection hidden="1"/>
    </xf>
    <xf numFmtId="44" fontId="0" fillId="25" borderId="10" xfId="42" applyFont="1" applyFill="1" applyBorder="1" applyAlignment="1" applyProtection="1">
      <alignment horizontal="center"/>
      <protection hidden="1"/>
    </xf>
    <xf numFmtId="44" fontId="5" fillId="25" borderId="10" xfId="107" applyFont="1" applyFill="1" applyBorder="1" applyAlignment="1" applyProtection="1">
      <alignment horizontal="center"/>
      <protection hidden="1"/>
    </xf>
    <xf numFmtId="44" fontId="0" fillId="25" borderId="10" xfId="43" applyFont="1" applyFill="1" applyBorder="1" applyAlignment="1" applyProtection="1">
      <alignment horizontal="center"/>
      <protection hidden="1"/>
    </xf>
    <xf numFmtId="44" fontId="5" fillId="25" borderId="10" xfId="43" applyFont="1" applyFill="1" applyBorder="1" applyAlignment="1" applyProtection="1">
      <alignment horizontal="center"/>
      <protection hidden="1"/>
    </xf>
    <xf numFmtId="0" fontId="0" fillId="24" borderId="0" xfId="0" applyFill="1" applyProtection="1">
      <protection hidden="1"/>
    </xf>
    <xf numFmtId="44" fontId="38" fillId="35" borderId="10" xfId="43" applyFont="1" applyFill="1" applyBorder="1" applyAlignment="1" applyProtection="1">
      <alignment horizontal="center"/>
      <protection hidden="1"/>
    </xf>
    <xf numFmtId="44" fontId="38" fillId="0" borderId="10" xfId="107" applyFont="1" applyFill="1" applyBorder="1" applyAlignment="1" applyProtection="1">
      <alignment horizontal="center"/>
      <protection hidden="1"/>
    </xf>
    <xf numFmtId="44" fontId="38" fillId="0" borderId="10" xfId="43" applyFont="1" applyFill="1" applyBorder="1" applyAlignment="1" applyProtection="1">
      <alignment horizontal="center"/>
      <protection hidden="1"/>
    </xf>
    <xf numFmtId="44" fontId="38" fillId="35" borderId="10" xfId="107" applyFont="1" applyFill="1" applyBorder="1" applyAlignment="1" applyProtection="1">
      <alignment horizontal="center"/>
      <protection hidden="1"/>
    </xf>
    <xf numFmtId="0" fontId="5" fillId="0" borderId="10" xfId="0" applyFont="1" applyBorder="1" applyAlignment="1" applyProtection="1">
      <alignment horizontal="justify" vertical="top" wrapText="1"/>
      <protection hidden="1"/>
    </xf>
    <xf numFmtId="0" fontId="6" fillId="28" borderId="10" xfId="0" applyFont="1" applyFill="1" applyBorder="1" applyAlignment="1" applyProtection="1">
      <alignment horizontal="justify" vertical="top" wrapText="1"/>
      <protection hidden="1"/>
    </xf>
    <xf numFmtId="44" fontId="5" fillId="25" borderId="10" xfId="42" applyFont="1" applyFill="1" applyBorder="1" applyAlignment="1" applyProtection="1">
      <alignment horizontal="center"/>
      <protection hidden="1"/>
    </xf>
    <xf numFmtId="44" fontId="5" fillId="35" borderId="10" xfId="42" applyFont="1" applyFill="1" applyBorder="1" applyAlignment="1" applyProtection="1">
      <alignment horizontal="center"/>
      <protection hidden="1"/>
    </xf>
    <xf numFmtId="0" fontId="5" fillId="25" borderId="10" xfId="0" applyFont="1" applyFill="1" applyBorder="1" applyAlignment="1" applyProtection="1">
      <alignment horizontal="justify" vertical="top" wrapText="1"/>
      <protection hidden="1"/>
    </xf>
    <xf numFmtId="0" fontId="6" fillId="28" borderId="10" xfId="0" applyFont="1" applyFill="1" applyBorder="1" applyAlignment="1" applyProtection="1">
      <alignment horizontal="right" vertical="top" wrapText="1"/>
      <protection hidden="1"/>
    </xf>
    <xf numFmtId="0" fontId="6" fillId="28" borderId="12" xfId="0" applyFont="1" applyFill="1" applyBorder="1" applyAlignment="1" applyProtection="1">
      <alignment wrapText="1"/>
      <protection hidden="1"/>
    </xf>
    <xf numFmtId="0" fontId="6" fillId="28" borderId="13" xfId="0" applyFont="1" applyFill="1" applyBorder="1" applyAlignment="1" applyProtection="1">
      <alignment wrapText="1"/>
      <protection hidden="1"/>
    </xf>
    <xf numFmtId="0" fontId="6" fillId="28" borderId="14" xfId="0" applyFont="1" applyFill="1" applyBorder="1" applyAlignment="1" applyProtection="1">
      <alignment wrapText="1"/>
      <protection hidden="1"/>
    </xf>
    <xf numFmtId="164" fontId="6" fillId="30" borderId="10" xfId="42" applyNumberFormat="1" applyFont="1" applyFill="1" applyBorder="1" applyAlignment="1" applyProtection="1">
      <alignment horizontal="center"/>
      <protection hidden="1"/>
    </xf>
    <xf numFmtId="0" fontId="6" fillId="31" borderId="12" xfId="0" applyFont="1" applyFill="1" applyBorder="1" applyProtection="1">
      <protection hidden="1"/>
    </xf>
    <xf numFmtId="0" fontId="6" fillId="31" borderId="13" xfId="0" applyFont="1" applyFill="1" applyBorder="1" applyProtection="1">
      <protection hidden="1"/>
    </xf>
    <xf numFmtId="164" fontId="39" fillId="31" borderId="14" xfId="0" applyNumberFormat="1" applyFont="1" applyFill="1" applyBorder="1" applyAlignment="1" applyProtection="1">
      <alignment horizontal="center"/>
      <protection hidden="1"/>
    </xf>
    <xf numFmtId="44" fontId="0" fillId="0" borderId="0" xfId="42" applyFont="1" applyFill="1" applyBorder="1" applyAlignment="1" applyProtection="1">
      <alignment horizontal="center"/>
      <protection hidden="1"/>
    </xf>
    <xf numFmtId="0" fontId="5" fillId="25" borderId="10" xfId="0" applyFont="1" applyFill="1" applyBorder="1" applyAlignment="1" applyProtection="1">
      <alignment horizontal="center" wrapText="1"/>
      <protection hidden="1"/>
    </xf>
    <xf numFmtId="0" fontId="6" fillId="0" borderId="0" xfId="0" applyFont="1" applyAlignment="1" applyProtection="1">
      <alignment horizontal="left"/>
      <protection hidden="1"/>
    </xf>
    <xf numFmtId="0" fontId="5" fillId="0" borderId="0" xfId="0" applyFont="1" applyAlignment="1" applyProtection="1">
      <alignment horizontal="left"/>
      <protection hidden="1"/>
    </xf>
    <xf numFmtId="2" fontId="5"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5" fillId="35" borderId="0" xfId="0" applyFont="1" applyFill="1" applyAlignment="1" applyProtection="1">
      <alignment horizontal="center"/>
      <protection hidden="1"/>
    </xf>
    <xf numFmtId="0" fontId="5" fillId="28" borderId="10" xfId="0" applyFont="1" applyFill="1" applyBorder="1" applyAlignment="1" applyProtection="1">
      <alignment horizontal="center"/>
      <protection hidden="1"/>
    </xf>
    <xf numFmtId="0" fontId="5" fillId="34" borderId="10" xfId="0" applyFont="1" applyFill="1" applyBorder="1" applyAlignment="1" applyProtection="1">
      <alignment horizontal="center" vertical="top" wrapText="1"/>
      <protection hidden="1"/>
    </xf>
    <xf numFmtId="0" fontId="6" fillId="34" borderId="10" xfId="0" applyFont="1" applyFill="1" applyBorder="1" applyAlignment="1" applyProtection="1">
      <alignment horizontal="right" wrapText="1"/>
      <protection hidden="1"/>
    </xf>
    <xf numFmtId="0" fontId="6" fillId="34" borderId="10" xfId="0" applyFont="1" applyFill="1" applyBorder="1" applyAlignment="1" applyProtection="1">
      <alignment horizontal="center" wrapText="1"/>
      <protection hidden="1"/>
    </xf>
    <xf numFmtId="0" fontId="5" fillId="34" borderId="10" xfId="0" applyFont="1" applyFill="1" applyBorder="1" applyAlignment="1" applyProtection="1">
      <alignment horizontal="center"/>
      <protection hidden="1"/>
    </xf>
    <xf numFmtId="44" fontId="5" fillId="34" borderId="0" xfId="0" applyNumberFormat="1" applyFont="1" applyFill="1" applyAlignment="1" applyProtection="1">
      <alignment horizontal="left"/>
      <protection hidden="1"/>
    </xf>
    <xf numFmtId="2" fontId="46" fillId="34" borderId="10" xfId="58" applyNumberFormat="1" applyFont="1" applyFill="1" applyBorder="1" applyAlignment="1" applyProtection="1">
      <alignment horizontal="center"/>
      <protection hidden="1"/>
    </xf>
    <xf numFmtId="49" fontId="46" fillId="34" borderId="10" xfId="58" applyNumberFormat="1" applyFont="1" applyFill="1" applyBorder="1" applyAlignment="1" applyProtection="1">
      <alignment horizontal="center"/>
      <protection hidden="1"/>
    </xf>
    <xf numFmtId="2" fontId="46" fillId="34" borderId="10" xfId="0" applyNumberFormat="1" applyFont="1" applyFill="1" applyBorder="1" applyAlignment="1" applyProtection="1">
      <alignment horizontal="center"/>
      <protection hidden="1"/>
    </xf>
    <xf numFmtId="49" fontId="46" fillId="34" borderId="10" xfId="0" applyNumberFormat="1" applyFont="1" applyFill="1" applyBorder="1" applyAlignment="1" applyProtection="1">
      <alignment horizontal="center"/>
      <protection hidden="1"/>
    </xf>
    <xf numFmtId="2" fontId="38" fillId="34" borderId="10" xfId="0" applyNumberFormat="1" applyFont="1" applyFill="1" applyBorder="1" applyAlignment="1" applyProtection="1">
      <alignment horizontal="center"/>
      <protection hidden="1"/>
    </xf>
    <xf numFmtId="0" fontId="5" fillId="35" borderId="10" xfId="0" applyFont="1" applyFill="1" applyBorder="1" applyAlignment="1" applyProtection="1">
      <alignment horizontal="center"/>
      <protection hidden="1"/>
    </xf>
    <xf numFmtId="44" fontId="5" fillId="0" borderId="0" xfId="0" applyNumberFormat="1" applyFont="1" applyAlignment="1" applyProtection="1">
      <alignment horizontal="left"/>
      <protection hidden="1"/>
    </xf>
    <xf numFmtId="43" fontId="5" fillId="0" borderId="10" xfId="40" applyFont="1" applyFill="1" applyBorder="1" applyAlignment="1" applyProtection="1">
      <alignment horizontal="center"/>
      <protection hidden="1"/>
    </xf>
    <xf numFmtId="164" fontId="5" fillId="28" borderId="10" xfId="0" applyNumberFormat="1" applyFont="1" applyFill="1" applyBorder="1" applyAlignment="1" applyProtection="1">
      <alignment horizontal="center"/>
      <protection hidden="1"/>
    </xf>
    <xf numFmtId="43" fontId="5" fillId="28" borderId="10" xfId="40" applyFont="1" applyFill="1" applyBorder="1" applyAlignment="1" applyProtection="1">
      <alignment horizontal="center"/>
      <protection hidden="1"/>
    </xf>
    <xf numFmtId="43" fontId="5" fillId="29" borderId="10" xfId="40" applyFont="1" applyFill="1" applyBorder="1" applyAlignment="1" applyProtection="1">
      <alignment horizontal="center"/>
      <protection hidden="1"/>
    </xf>
    <xf numFmtId="44" fontId="5" fillId="31" borderId="0" xfId="0" applyNumberFormat="1" applyFont="1" applyFill="1" applyAlignment="1" applyProtection="1">
      <alignment horizontal="left"/>
      <protection hidden="1"/>
    </xf>
    <xf numFmtId="44" fontId="6" fillId="31" borderId="10" xfId="42" applyFont="1" applyFill="1" applyBorder="1" applyAlignment="1" applyProtection="1">
      <alignment horizontal="center"/>
      <protection hidden="1"/>
    </xf>
    <xf numFmtId="0" fontId="5" fillId="24" borderId="0" xfId="0" applyFont="1" applyFill="1" applyAlignment="1" applyProtection="1">
      <alignment horizontal="left"/>
      <protection hidden="1"/>
    </xf>
    <xf numFmtId="0" fontId="5" fillId="35" borderId="10" xfId="0" applyFont="1" applyFill="1" applyBorder="1" applyAlignment="1" applyProtection="1">
      <alignment horizontal="left"/>
      <protection hidden="1"/>
    </xf>
    <xf numFmtId="164" fontId="5" fillId="35" borderId="10" xfId="0" applyNumberFormat="1" applyFont="1" applyFill="1" applyBorder="1" applyAlignment="1" applyProtection="1">
      <alignment horizontal="left"/>
      <protection hidden="1"/>
    </xf>
    <xf numFmtId="0" fontId="55" fillId="29" borderId="10" xfId="58" applyFont="1" applyFill="1" applyBorder="1" applyAlignment="1" applyProtection="1">
      <alignment horizontal="center"/>
      <protection hidden="1"/>
    </xf>
    <xf numFmtId="0" fontId="55" fillId="29" borderId="10" xfId="0" applyFont="1" applyFill="1" applyBorder="1" applyAlignment="1" applyProtection="1">
      <alignment horizontal="center"/>
      <protection hidden="1"/>
    </xf>
    <xf numFmtId="0" fontId="6" fillId="29" borderId="10" xfId="0" applyFont="1" applyFill="1" applyBorder="1" applyAlignment="1" applyProtection="1">
      <alignment horizontal="center" vertical="top" wrapText="1"/>
      <protection hidden="1"/>
    </xf>
    <xf numFmtId="44" fontId="6" fillId="29" borderId="10" xfId="42" applyFont="1" applyFill="1" applyBorder="1" applyAlignment="1" applyProtection="1">
      <alignment horizontal="center"/>
      <protection hidden="1"/>
    </xf>
    <xf numFmtId="164" fontId="5" fillId="29" borderId="10" xfId="0" applyNumberFormat="1" applyFont="1" applyFill="1" applyBorder="1" applyAlignment="1" applyProtection="1">
      <alignment horizontal="center"/>
      <protection hidden="1"/>
    </xf>
    <xf numFmtId="0" fontId="5" fillId="29" borderId="10" xfId="0" applyFont="1" applyFill="1" applyBorder="1" applyAlignment="1" applyProtection="1">
      <alignment horizontal="left" vertical="top" wrapText="1"/>
      <protection hidden="1"/>
    </xf>
    <xf numFmtId="44" fontId="5" fillId="34" borderId="10" xfId="0" applyNumberFormat="1" applyFont="1" applyFill="1" applyBorder="1" applyAlignment="1" applyProtection="1">
      <alignment horizontal="left"/>
      <protection hidden="1"/>
    </xf>
    <xf numFmtId="0" fontId="6" fillId="0" borderId="10" xfId="0" applyFont="1" applyBorder="1" applyAlignment="1" applyProtection="1">
      <alignment horizontal="center"/>
      <protection hidden="1"/>
    </xf>
    <xf numFmtId="0" fontId="6" fillId="0" borderId="10" xfId="0" applyFont="1" applyBorder="1" applyAlignment="1" applyProtection="1">
      <alignment horizontal="right" wrapText="1"/>
      <protection hidden="1"/>
    </xf>
    <xf numFmtId="0" fontId="6" fillId="0" borderId="16" xfId="0" applyFont="1" applyBorder="1" applyProtection="1">
      <protection hidden="1"/>
    </xf>
    <xf numFmtId="164" fontId="5" fillId="0" borderId="16" xfId="58" applyNumberFormat="1" applyBorder="1" applyAlignment="1" applyProtection="1">
      <alignment horizontal="center"/>
      <protection hidden="1"/>
    </xf>
    <xf numFmtId="43" fontId="5" fillId="0" borderId="16" xfId="40" applyFont="1" applyFill="1" applyBorder="1" applyAlignment="1" applyProtection="1">
      <alignment horizontal="center"/>
      <protection hidden="1"/>
    </xf>
    <xf numFmtId="49" fontId="46" fillId="28" borderId="10" xfId="0" quotePrefix="1" applyNumberFormat="1" applyFont="1" applyFill="1" applyBorder="1" applyAlignment="1" applyProtection="1">
      <alignment horizontal="center"/>
      <protection hidden="1"/>
    </xf>
    <xf numFmtId="49" fontId="46" fillId="28" borderId="10" xfId="58" quotePrefix="1" applyNumberFormat="1" applyFont="1" applyFill="1" applyBorder="1" applyAlignment="1" applyProtection="1">
      <alignment horizontal="center"/>
      <protection hidden="1"/>
    </xf>
    <xf numFmtId="0" fontId="38" fillId="28" borderId="10" xfId="0" applyFont="1" applyFill="1" applyBorder="1" applyAlignment="1" applyProtection="1">
      <alignment horizontal="center"/>
      <protection hidden="1"/>
    </xf>
    <xf numFmtId="0" fontId="46" fillId="29" borderId="10" xfId="0" applyFont="1" applyFill="1" applyBorder="1" applyAlignment="1" applyProtection="1">
      <alignment horizontal="center"/>
      <protection hidden="1"/>
    </xf>
    <xf numFmtId="0" fontId="46" fillId="29" borderId="10" xfId="58" applyFont="1" applyFill="1" applyBorder="1" applyAlignment="1" applyProtection="1">
      <alignment horizontal="center"/>
      <protection hidden="1"/>
    </xf>
    <xf numFmtId="164" fontId="55" fillId="29" borderId="10" xfId="0" quotePrefix="1" applyNumberFormat="1" applyFont="1" applyFill="1" applyBorder="1" applyAlignment="1" applyProtection="1">
      <alignment horizontal="center"/>
      <protection hidden="1"/>
    </xf>
    <xf numFmtId="164" fontId="55" fillId="29" borderId="10" xfId="0" applyNumberFormat="1" applyFont="1" applyFill="1" applyBorder="1" applyAlignment="1" applyProtection="1">
      <alignment horizontal="center"/>
      <protection hidden="1"/>
    </xf>
    <xf numFmtId="164" fontId="55" fillId="29" borderId="10" xfId="58" quotePrefix="1" applyNumberFormat="1" applyFont="1" applyFill="1" applyBorder="1" applyAlignment="1" applyProtection="1">
      <alignment horizontal="center"/>
      <protection hidden="1"/>
    </xf>
    <xf numFmtId="164" fontId="55" fillId="29" borderId="10" xfId="58" applyNumberFormat="1" applyFont="1" applyFill="1" applyBorder="1" applyAlignment="1" applyProtection="1">
      <alignment horizontal="center"/>
      <protection hidden="1"/>
    </xf>
    <xf numFmtId="0" fontId="57" fillId="0" borderId="10" xfId="0" applyFont="1" applyBorder="1" applyAlignment="1" applyProtection="1">
      <alignment vertical="center" wrapText="1"/>
      <protection hidden="1"/>
    </xf>
    <xf numFmtId="164" fontId="5" fillId="34" borderId="10" xfId="0" applyNumberFormat="1" applyFont="1" applyFill="1" applyBorder="1" applyAlignment="1" applyProtection="1">
      <alignment horizontal="left"/>
      <protection hidden="1"/>
    </xf>
    <xf numFmtId="0" fontId="60" fillId="0" borderId="10" xfId="0" applyFont="1" applyBorder="1" applyAlignment="1" applyProtection="1">
      <alignment horizontal="left" wrapText="1"/>
      <protection hidden="1"/>
    </xf>
    <xf numFmtId="164" fontId="5" fillId="29" borderId="10" xfId="0" applyNumberFormat="1" applyFont="1" applyFill="1" applyBorder="1" applyAlignment="1" applyProtection="1">
      <alignment horizontal="center" wrapText="1"/>
      <protection hidden="1"/>
    </xf>
    <xf numFmtId="164" fontId="5" fillId="0" borderId="10" xfId="0" applyNumberFormat="1" applyFont="1" applyBorder="1" applyAlignment="1" applyProtection="1">
      <alignment horizontal="center" wrapText="1"/>
      <protection hidden="1"/>
    </xf>
    <xf numFmtId="9" fontId="5" fillId="35" borderId="10" xfId="0" applyNumberFormat="1" applyFont="1" applyFill="1" applyBorder="1" applyAlignment="1" applyProtection="1">
      <alignment horizontal="center"/>
      <protection hidden="1"/>
    </xf>
    <xf numFmtId="9" fontId="5" fillId="0" borderId="10" xfId="58" applyNumberFormat="1" applyBorder="1" applyAlignment="1" applyProtection="1">
      <alignment horizontal="center"/>
      <protection hidden="1"/>
    </xf>
    <xf numFmtId="9" fontId="5" fillId="0" borderId="10" xfId="0" applyNumberFormat="1" applyFont="1" applyBorder="1" applyAlignment="1" applyProtection="1">
      <alignment horizontal="center"/>
      <protection hidden="1"/>
    </xf>
    <xf numFmtId="9" fontId="5" fillId="35" borderId="10" xfId="58" applyNumberFormat="1" applyFill="1" applyBorder="1" applyAlignment="1" applyProtection="1">
      <alignment horizontal="center"/>
      <protection hidden="1"/>
    </xf>
    <xf numFmtId="0" fontId="6" fillId="34" borderId="10" xfId="0" applyFont="1" applyFill="1" applyBorder="1" applyAlignment="1" applyProtection="1">
      <alignment horizontal="center"/>
      <protection hidden="1"/>
    </xf>
    <xf numFmtId="0" fontId="6" fillId="34" borderId="10" xfId="0" applyFont="1" applyFill="1" applyBorder="1" applyProtection="1">
      <protection hidden="1"/>
    </xf>
    <xf numFmtId="44" fontId="6" fillId="34" borderId="10" xfId="42" applyFont="1" applyFill="1" applyBorder="1" applyAlignment="1" applyProtection="1">
      <alignment horizontal="center"/>
      <protection hidden="1"/>
    </xf>
    <xf numFmtId="164" fontId="6" fillId="34" borderId="10" xfId="42" applyNumberFormat="1" applyFont="1" applyFill="1" applyBorder="1" applyAlignment="1" applyProtection="1">
      <alignment horizontal="center"/>
      <protection hidden="1"/>
    </xf>
    <xf numFmtId="44" fontId="39" fillId="33" borderId="10" xfId="0" applyNumberFormat="1" applyFont="1" applyFill="1" applyBorder="1" applyAlignment="1" applyProtection="1">
      <alignment horizontal="center"/>
      <protection hidden="1"/>
    </xf>
    <xf numFmtId="0" fontId="5" fillId="0" borderId="10" xfId="0" applyFont="1" applyBorder="1" applyAlignment="1" applyProtection="1">
      <alignment horizontal="center"/>
      <protection locked="0" hidden="1"/>
    </xf>
    <xf numFmtId="164" fontId="5" fillId="0" borderId="10" xfId="0" applyNumberFormat="1" applyFont="1" applyBorder="1" applyAlignment="1" applyProtection="1">
      <alignment horizontal="center" wrapText="1"/>
      <protection locked="0" hidden="1"/>
    </xf>
    <xf numFmtId="0" fontId="6" fillId="31" borderId="10" xfId="0" applyFont="1" applyFill="1" applyBorder="1" applyProtection="1">
      <protection locked="0" hidden="1"/>
    </xf>
    <xf numFmtId="0" fontId="6" fillId="34" borderId="10" xfId="0" applyFont="1" applyFill="1" applyBorder="1" applyAlignment="1" applyProtection="1">
      <alignment horizontal="center" wrapText="1"/>
      <protection locked="0" hidden="1"/>
    </xf>
    <xf numFmtId="0" fontId="6" fillId="0" borderId="16" xfId="0" applyFont="1" applyBorder="1" applyProtection="1">
      <protection locked="0" hidden="1"/>
    </xf>
    <xf numFmtId="2" fontId="8" fillId="0" borderId="0" xfId="0" applyNumberFormat="1" applyFont="1" applyAlignment="1" applyProtection="1">
      <alignment horizontal="center"/>
      <protection hidden="1"/>
    </xf>
    <xf numFmtId="0" fontId="39" fillId="35" borderId="0" xfId="68" applyFont="1" applyFill="1" applyAlignment="1" applyProtection="1">
      <alignment horizontal="center" vertical="top" wrapText="1"/>
      <protection hidden="1"/>
    </xf>
    <xf numFmtId="2" fontId="39" fillId="0" borderId="0" xfId="68" applyNumberFormat="1" applyFont="1" applyAlignment="1" applyProtection="1">
      <alignment horizontal="center" vertical="top" wrapText="1"/>
      <protection hidden="1"/>
    </xf>
    <xf numFmtId="0" fontId="11" fillId="35" borderId="10" xfId="68" applyFont="1" applyFill="1" applyBorder="1" applyAlignment="1" applyProtection="1">
      <alignment horizontal="center" wrapText="1"/>
      <protection hidden="1"/>
    </xf>
    <xf numFmtId="2" fontId="11" fillId="0" borderId="10" xfId="68" applyNumberFormat="1" applyFont="1" applyBorder="1" applyAlignment="1" applyProtection="1">
      <alignment horizontal="center" vertical="top" wrapText="1"/>
      <protection hidden="1"/>
    </xf>
    <xf numFmtId="0" fontId="5" fillId="0" borderId="10" xfId="0" applyFont="1" applyBorder="1" applyAlignment="1" applyProtection="1">
      <alignment wrapText="1"/>
      <protection hidden="1"/>
    </xf>
    <xf numFmtId="0" fontId="5" fillId="35" borderId="10" xfId="0" applyFont="1" applyFill="1" applyBorder="1" applyAlignment="1" applyProtection="1">
      <alignment wrapText="1"/>
      <protection hidden="1"/>
    </xf>
    <xf numFmtId="0" fontId="38" fillId="0" borderId="10" xfId="0" applyFont="1" applyBorder="1" applyAlignment="1" applyProtection="1">
      <alignment horizontal="center" wrapText="1"/>
      <protection hidden="1"/>
    </xf>
    <xf numFmtId="0" fontId="5" fillId="28" borderId="10" xfId="0" applyFont="1" applyFill="1" applyBorder="1" applyAlignment="1" applyProtection="1">
      <alignment vertical="top" wrapText="1"/>
      <protection hidden="1"/>
    </xf>
    <xf numFmtId="0" fontId="5" fillId="28" borderId="10" xfId="0" applyFont="1" applyFill="1" applyBorder="1" applyAlignment="1" applyProtection="1">
      <alignment wrapText="1"/>
      <protection hidden="1"/>
    </xf>
    <xf numFmtId="0" fontId="38" fillId="28" borderId="10" xfId="0" applyFont="1" applyFill="1" applyBorder="1" applyAlignment="1" applyProtection="1">
      <alignment horizontal="center" wrapText="1"/>
      <protection hidden="1"/>
    </xf>
    <xf numFmtId="0" fontId="5" fillId="29" borderId="10" xfId="0" applyFont="1" applyFill="1" applyBorder="1" applyAlignment="1" applyProtection="1">
      <alignment wrapText="1"/>
      <protection hidden="1"/>
    </xf>
    <xf numFmtId="0" fontId="38" fillId="29" borderId="10" xfId="0" applyFont="1" applyFill="1" applyBorder="1" applyAlignment="1" applyProtection="1">
      <alignment horizontal="center" wrapText="1"/>
      <protection hidden="1"/>
    </xf>
    <xf numFmtId="0" fontId="0" fillId="34" borderId="10" xfId="0" applyFill="1" applyBorder="1" applyAlignment="1" applyProtection="1">
      <alignment horizontal="center"/>
      <protection hidden="1"/>
    </xf>
    <xf numFmtId="2" fontId="46" fillId="35" borderId="10" xfId="0" applyNumberFormat="1" applyFont="1" applyFill="1" applyBorder="1" applyProtection="1">
      <protection hidden="1"/>
    </xf>
    <xf numFmtId="49" fontId="46" fillId="35" borderId="10" xfId="0" applyNumberFormat="1" applyFont="1" applyFill="1" applyBorder="1" applyProtection="1">
      <protection hidden="1"/>
    </xf>
    <xf numFmtId="2" fontId="46" fillId="0" borderId="10" xfId="58" applyNumberFormat="1" applyFont="1" applyBorder="1" applyProtection="1">
      <protection hidden="1"/>
    </xf>
    <xf numFmtId="49" fontId="46" fillId="0" borderId="10" xfId="58" applyNumberFormat="1" applyFont="1" applyBorder="1" applyProtection="1">
      <protection hidden="1"/>
    </xf>
    <xf numFmtId="2" fontId="46" fillId="0" borderId="10" xfId="0" applyNumberFormat="1" applyFont="1" applyBorder="1" applyProtection="1">
      <protection hidden="1"/>
    </xf>
    <xf numFmtId="49" fontId="46" fillId="0" borderId="10" xfId="0" applyNumberFormat="1" applyFont="1" applyBorder="1" applyProtection="1">
      <protection hidden="1"/>
    </xf>
    <xf numFmtId="2" fontId="46" fillId="35" borderId="10" xfId="58" applyNumberFormat="1" applyFont="1" applyFill="1" applyBorder="1" applyProtection="1">
      <protection hidden="1"/>
    </xf>
    <xf numFmtId="49" fontId="46" fillId="35" borderId="10" xfId="58" applyNumberFormat="1" applyFont="1" applyFill="1" applyBorder="1" applyProtection="1">
      <protection hidden="1"/>
    </xf>
    <xf numFmtId="0" fontId="38" fillId="0" borderId="10" xfId="0" applyFont="1" applyBorder="1" applyAlignment="1" applyProtection="1">
      <alignment wrapText="1"/>
      <protection hidden="1"/>
    </xf>
    <xf numFmtId="164" fontId="46" fillId="29" borderId="10" xfId="0" applyNumberFormat="1" applyFont="1" applyFill="1" applyBorder="1" applyAlignment="1" applyProtection="1">
      <alignment horizontal="center"/>
      <protection hidden="1"/>
    </xf>
    <xf numFmtId="164" fontId="46" fillId="29" borderId="10" xfId="58" applyNumberFormat="1" applyFont="1" applyFill="1" applyBorder="1" applyAlignment="1" applyProtection="1">
      <alignment horizontal="center"/>
      <protection hidden="1"/>
    </xf>
    <xf numFmtId="164" fontId="46" fillId="28" borderId="10" xfId="0" applyNumberFormat="1" applyFont="1" applyFill="1" applyBorder="1" applyAlignment="1" applyProtection="1">
      <alignment horizontal="center"/>
      <protection hidden="1"/>
    </xf>
    <xf numFmtId="164" fontId="46" fillId="28" borderId="10" xfId="58" applyNumberFormat="1" applyFont="1" applyFill="1" applyBorder="1" applyAlignment="1" applyProtection="1">
      <alignment horizontal="center"/>
      <protection hidden="1"/>
    </xf>
    <xf numFmtId="164" fontId="46" fillId="35" borderId="10" xfId="0" applyNumberFormat="1" applyFont="1" applyFill="1" applyBorder="1" applyAlignment="1" applyProtection="1">
      <alignment horizontal="center"/>
      <protection hidden="1"/>
    </xf>
    <xf numFmtId="164" fontId="46" fillId="0" borderId="10" xfId="58" applyNumberFormat="1" applyFont="1" applyBorder="1" applyAlignment="1" applyProtection="1">
      <alignment horizontal="center"/>
      <protection hidden="1"/>
    </xf>
    <xf numFmtId="164" fontId="46" fillId="0" borderId="10" xfId="0" applyNumberFormat="1" applyFont="1" applyBorder="1" applyAlignment="1" applyProtection="1">
      <alignment horizontal="center"/>
      <protection hidden="1"/>
    </xf>
    <xf numFmtId="164" fontId="46" fillId="35" borderId="10" xfId="58" applyNumberFormat="1" applyFont="1" applyFill="1" applyBorder="1" applyAlignment="1" applyProtection="1">
      <alignment horizontal="center"/>
      <protection hidden="1"/>
    </xf>
    <xf numFmtId="164" fontId="0" fillId="35" borderId="10" xfId="0" applyNumberFormat="1" applyFill="1" applyBorder="1" applyProtection="1">
      <protection hidden="1"/>
    </xf>
    <xf numFmtId="164" fontId="5" fillId="35" borderId="10" xfId="58" applyNumberFormat="1" applyFill="1" applyBorder="1" applyProtection="1">
      <protection hidden="1"/>
    </xf>
    <xf numFmtId="164" fontId="5" fillId="0" borderId="10" xfId="58" applyNumberFormat="1" applyBorder="1" applyProtection="1">
      <protection hidden="1"/>
    </xf>
    <xf numFmtId="164" fontId="5" fillId="35" borderId="10" xfId="0" applyNumberFormat="1" applyFont="1" applyFill="1" applyBorder="1" applyAlignment="1" applyProtection="1">
      <alignment wrapText="1"/>
      <protection hidden="1"/>
    </xf>
    <xf numFmtId="164" fontId="5" fillId="35" borderId="10" xfId="58" applyNumberFormat="1" applyFill="1" applyBorder="1" applyAlignment="1" applyProtection="1">
      <alignment wrapText="1"/>
      <protection hidden="1"/>
    </xf>
    <xf numFmtId="164" fontId="0" fillId="0" borderId="10" xfId="0" applyNumberFormat="1" applyBorder="1" applyProtection="1">
      <protection hidden="1"/>
    </xf>
    <xf numFmtId="164" fontId="5" fillId="35" borderId="10" xfId="0" applyNumberFormat="1" applyFont="1" applyFill="1" applyBorder="1" applyProtection="1">
      <protection hidden="1"/>
    </xf>
    <xf numFmtId="164" fontId="49" fillId="35" borderId="10" xfId="58" applyNumberFormat="1" applyFont="1" applyFill="1" applyBorder="1" applyAlignment="1" applyProtection="1">
      <alignment horizontal="center"/>
      <protection hidden="1"/>
    </xf>
    <xf numFmtId="0" fontId="5" fillId="28" borderId="10" xfId="0" applyFont="1" applyFill="1" applyBorder="1" applyAlignment="1" applyProtection="1">
      <alignment horizontal="left" vertical="top" wrapText="1"/>
      <protection hidden="1"/>
    </xf>
    <xf numFmtId="164" fontId="5" fillId="34" borderId="0" xfId="0" applyNumberFormat="1" applyFont="1" applyFill="1" applyAlignment="1" applyProtection="1">
      <alignment horizontal="left"/>
      <protection hidden="1"/>
    </xf>
    <xf numFmtId="164" fontId="5" fillId="0" borderId="10" xfId="0" applyNumberFormat="1" applyFont="1" applyBorder="1" applyAlignment="1" applyProtection="1">
      <alignment horizontal="left"/>
      <protection hidden="1"/>
    </xf>
    <xf numFmtId="44" fontId="68" fillId="33" borderId="10" xfId="0" applyNumberFormat="1" applyFont="1" applyFill="1" applyBorder="1" applyAlignment="1" applyProtection="1">
      <alignment horizontal="center"/>
      <protection hidden="1"/>
    </xf>
    <xf numFmtId="44" fontId="68" fillId="31" borderId="10" xfId="0" applyNumberFormat="1" applyFont="1" applyFill="1" applyBorder="1" applyAlignment="1" applyProtection="1">
      <alignment horizontal="center"/>
      <protection hidden="1"/>
    </xf>
    <xf numFmtId="44" fontId="39" fillId="28" borderId="10" xfId="68" applyNumberFormat="1" applyFont="1" applyFill="1" applyBorder="1" applyProtection="1">
      <protection hidden="1"/>
    </xf>
    <xf numFmtId="0" fontId="5" fillId="25" borderId="10" xfId="0" applyFont="1" applyFill="1" applyBorder="1" applyAlignment="1" applyProtection="1">
      <alignment horizontal="center" wrapText="1"/>
      <protection locked="0" hidden="1"/>
    </xf>
    <xf numFmtId="0" fontId="0" fillId="0" borderId="10" xfId="0" applyBorder="1" applyProtection="1">
      <protection locked="0" hidden="1"/>
    </xf>
    <xf numFmtId="0" fontId="5" fillId="0" borderId="10" xfId="0" applyFont="1" applyBorder="1" applyAlignment="1" applyProtection="1">
      <alignment wrapText="1"/>
      <protection locked="0" hidden="1"/>
    </xf>
    <xf numFmtId="0" fontId="0" fillId="29" borderId="10" xfId="0" applyFill="1" applyBorder="1" applyAlignment="1" applyProtection="1">
      <alignment horizontal="center"/>
      <protection locked="0" hidden="1"/>
    </xf>
    <xf numFmtId="0" fontId="9" fillId="0" borderId="0" xfId="0" applyFont="1" applyAlignment="1" applyProtection="1">
      <alignment horizontal="left" vertical="center"/>
      <protection hidden="1"/>
    </xf>
    <xf numFmtId="0" fontId="8" fillId="0" borderId="0" xfId="0" applyFont="1" applyAlignment="1" applyProtection="1">
      <alignment horizontal="center" vertical="center"/>
      <protection hidden="1"/>
    </xf>
    <xf numFmtId="0" fontId="8" fillId="0" borderId="0" xfId="0" applyFont="1" applyAlignment="1" applyProtection="1">
      <alignment horizontal="left" vertical="center"/>
      <protection hidden="1"/>
    </xf>
    <xf numFmtId="0" fontId="9" fillId="0" borderId="0" xfId="0" applyFont="1" applyAlignment="1" applyProtection="1">
      <alignment horizontal="center" vertical="center"/>
      <protection hidden="1"/>
    </xf>
    <xf numFmtId="0" fontId="39" fillId="0" borderId="0" xfId="0" applyFont="1" applyAlignment="1" applyProtection="1">
      <alignment horizontal="center" vertical="center"/>
      <protection hidden="1"/>
    </xf>
    <xf numFmtId="0" fontId="39" fillId="0" borderId="0" xfId="105" applyFont="1" applyAlignment="1" applyProtection="1">
      <alignment horizontal="center" vertical="center" wrapText="1"/>
      <protection hidden="1"/>
    </xf>
    <xf numFmtId="0" fontId="39" fillId="0" borderId="0" xfId="105" applyFont="1" applyAlignment="1" applyProtection="1">
      <alignment vertical="top" wrapText="1"/>
      <protection hidden="1"/>
    </xf>
    <xf numFmtId="0" fontId="39" fillId="35" borderId="0" xfId="105" applyFont="1" applyFill="1" applyAlignment="1" applyProtection="1">
      <alignment horizontal="center" vertical="center" wrapText="1"/>
      <protection hidden="1"/>
    </xf>
    <xf numFmtId="0" fontId="39" fillId="0" borderId="10" xfId="105" applyFont="1" applyBorder="1" applyAlignment="1" applyProtection="1">
      <alignment horizontal="center" vertical="center" wrapText="1"/>
      <protection hidden="1"/>
    </xf>
    <xf numFmtId="0" fontId="39" fillId="0" borderId="10" xfId="105" applyFont="1" applyBorder="1" applyAlignment="1" applyProtection="1">
      <alignment vertical="top" wrapText="1"/>
      <protection hidden="1"/>
    </xf>
    <xf numFmtId="0" fontId="39" fillId="35"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vertical="top" wrapText="1"/>
      <protection hidden="1"/>
    </xf>
    <xf numFmtId="0" fontId="0" fillId="0" borderId="10" xfId="0" applyBorder="1" applyAlignment="1" applyProtection="1">
      <alignment horizontal="center" vertical="center"/>
      <protection hidden="1"/>
    </xf>
    <xf numFmtId="0" fontId="0" fillId="35" borderId="10" xfId="0" applyFill="1" applyBorder="1" applyAlignment="1" applyProtection="1">
      <alignment vertical="center"/>
      <protection hidden="1"/>
    </xf>
    <xf numFmtId="0" fontId="0" fillId="0" borderId="10" xfId="0" applyBorder="1" applyAlignment="1" applyProtection="1">
      <alignment vertical="center"/>
      <protection hidden="1"/>
    </xf>
    <xf numFmtId="0" fontId="0" fillId="29" borderId="10" xfId="0" applyFill="1" applyBorder="1" applyAlignment="1" applyProtection="1">
      <alignment horizontal="center" vertical="center"/>
      <protection hidden="1"/>
    </xf>
    <xf numFmtId="0" fontId="6" fillId="29" borderId="10" xfId="0" applyFont="1" applyFill="1" applyBorder="1" applyAlignment="1" applyProtection="1">
      <alignment horizontal="left" wrapText="1"/>
      <protection hidden="1"/>
    </xf>
    <xf numFmtId="0" fontId="55" fillId="29" borderId="10" xfId="0" applyFont="1" applyFill="1" applyBorder="1" applyAlignment="1" applyProtection="1">
      <alignment horizontal="center" vertical="center"/>
      <protection hidden="1"/>
    </xf>
    <xf numFmtId="16" fontId="55" fillId="29" borderId="10" xfId="0" quotePrefix="1" applyNumberFormat="1" applyFont="1" applyFill="1" applyBorder="1" applyAlignment="1" applyProtection="1">
      <alignment horizontal="center" vertical="center"/>
      <protection hidden="1"/>
    </xf>
    <xf numFmtId="0" fontId="0" fillId="35" borderId="10" xfId="0" applyFill="1" applyBorder="1" applyAlignment="1" applyProtection="1">
      <alignment horizontal="center" vertical="center"/>
      <protection hidden="1"/>
    </xf>
    <xf numFmtId="0" fontId="5" fillId="0" borderId="10" xfId="0" applyFont="1" applyBorder="1" applyAlignment="1" applyProtection="1">
      <alignment horizontal="center" vertical="center" wrapText="1"/>
      <protection hidden="1"/>
    </xf>
    <xf numFmtId="164" fontId="5" fillId="35" borderId="10" xfId="0" applyNumberFormat="1" applyFont="1" applyFill="1" applyBorder="1" applyAlignment="1" applyProtection="1">
      <alignment horizontal="center" vertical="center"/>
      <protection hidden="1"/>
    </xf>
    <xf numFmtId="44" fontId="5" fillId="35" borderId="10" xfId="43"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vertical="center"/>
      <protection hidden="1"/>
    </xf>
    <xf numFmtId="44" fontId="5" fillId="0" borderId="10" xfId="43" applyFont="1" applyFill="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9" borderId="10" xfId="0" applyFont="1" applyFill="1" applyBorder="1" applyAlignment="1" applyProtection="1">
      <alignment horizontal="center" vertical="center"/>
      <protection hidden="1"/>
    </xf>
    <xf numFmtId="164" fontId="55" fillId="29" borderId="10" xfId="0" applyNumberFormat="1" applyFont="1" applyFill="1" applyBorder="1" applyAlignment="1" applyProtection="1">
      <alignment horizontal="center" vertical="center"/>
      <protection hidden="1"/>
    </xf>
    <xf numFmtId="164" fontId="55" fillId="29" borderId="10" xfId="0" quotePrefix="1" applyNumberFormat="1" applyFont="1" applyFill="1" applyBorder="1" applyAlignment="1" applyProtection="1">
      <alignment horizontal="center" vertical="center"/>
      <protection hidden="1"/>
    </xf>
    <xf numFmtId="44" fontId="5" fillId="29" borderId="10" xfId="43" applyFont="1" applyFill="1" applyBorder="1" applyAlignment="1" applyProtection="1">
      <alignment horizontal="center" vertical="center"/>
      <protection hidden="1"/>
    </xf>
    <xf numFmtId="0" fontId="6" fillId="0" borderId="10" xfId="0" applyFont="1" applyBorder="1" applyAlignment="1" applyProtection="1">
      <alignment horizontal="center" vertical="center" wrapText="1"/>
      <protection hidden="1"/>
    </xf>
    <xf numFmtId="43" fontId="5" fillId="35" borderId="10" xfId="41" applyFont="1" applyFill="1" applyBorder="1" applyAlignment="1" applyProtection="1">
      <alignment horizontal="center" vertical="center"/>
      <protection hidden="1"/>
    </xf>
    <xf numFmtId="43" fontId="5" fillId="0" borderId="10" xfId="41" applyFont="1" applyFill="1" applyBorder="1" applyAlignment="1" applyProtection="1">
      <alignment horizontal="center" vertical="center"/>
      <protection hidden="1"/>
    </xf>
    <xf numFmtId="164" fontId="0" fillId="35" borderId="10" xfId="0" applyNumberFormat="1" applyFill="1" applyBorder="1" applyAlignment="1" applyProtection="1">
      <alignment horizontal="center" vertical="center"/>
      <protection hidden="1"/>
    </xf>
    <xf numFmtId="164" fontId="0" fillId="0" borderId="10" xfId="0" applyNumberFormat="1" applyBorder="1" applyAlignment="1" applyProtection="1">
      <alignment horizontal="center" vertical="center"/>
      <protection hidden="1"/>
    </xf>
    <xf numFmtId="0" fontId="5"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left" wrapText="1"/>
      <protection hidden="1"/>
    </xf>
    <xf numFmtId="164" fontId="59" fillId="35" borderId="10" xfId="0" applyNumberFormat="1" applyFont="1" applyFill="1" applyBorder="1" applyAlignment="1" applyProtection="1">
      <alignment horizontal="center" vertical="center"/>
      <protection hidden="1"/>
    </xf>
    <xf numFmtId="164" fontId="59" fillId="35" borderId="10" xfId="0" quotePrefix="1" applyNumberFormat="1" applyFont="1" applyFill="1" applyBorder="1" applyAlignment="1" applyProtection="1">
      <alignment horizontal="center" vertical="center"/>
      <protection hidden="1"/>
    </xf>
    <xf numFmtId="164" fontId="59" fillId="0" borderId="10" xfId="0" applyNumberFormat="1" applyFont="1" applyBorder="1" applyAlignment="1" applyProtection="1">
      <alignment horizontal="center" vertical="center"/>
      <protection hidden="1"/>
    </xf>
    <xf numFmtId="164" fontId="59" fillId="0" borderId="10" xfId="0" quotePrefix="1" applyNumberFormat="1" applyFont="1" applyBorder="1" applyAlignment="1" applyProtection="1">
      <alignment horizontal="center" vertical="center"/>
      <protection hidden="1"/>
    </xf>
    <xf numFmtId="164" fontId="5" fillId="28" borderId="10" xfId="0" applyNumberFormat="1" applyFont="1" applyFill="1" applyBorder="1" applyAlignment="1" applyProtection="1">
      <alignment horizontal="center" vertical="center"/>
      <protection hidden="1"/>
    </xf>
    <xf numFmtId="44" fontId="5" fillId="28" borderId="10" xfId="43" applyFont="1" applyFill="1" applyBorder="1" applyAlignment="1" applyProtection="1">
      <alignment horizontal="center" vertical="center"/>
      <protection hidden="1"/>
    </xf>
    <xf numFmtId="164" fontId="5" fillId="29" borderId="10" xfId="0" applyNumberFormat="1" applyFont="1" applyFill="1" applyBorder="1" applyAlignment="1" applyProtection="1">
      <alignment horizontal="center" vertical="center"/>
      <protection hidden="1"/>
    </xf>
    <xf numFmtId="43" fontId="5" fillId="29" borderId="10" xfId="41" applyFont="1" applyFill="1" applyBorder="1" applyAlignment="1" applyProtection="1">
      <alignment horizontal="center" vertical="center"/>
      <protection hidden="1"/>
    </xf>
    <xf numFmtId="164" fontId="49" fillId="35" borderId="10" xfId="0" applyNumberFormat="1" applyFont="1" applyFill="1" applyBorder="1" applyAlignment="1" applyProtection="1">
      <alignment horizontal="center" vertical="center"/>
      <protection hidden="1"/>
    </xf>
    <xf numFmtId="0" fontId="5" fillId="25" borderId="10" xfId="0" applyFont="1" applyFill="1" applyBorder="1" applyAlignment="1" applyProtection="1">
      <alignment horizontal="center" vertical="center" wrapText="1"/>
      <protection hidden="1"/>
    </xf>
    <xf numFmtId="164" fontId="5" fillId="25" borderId="10" xfId="0" applyNumberFormat="1" applyFont="1" applyFill="1" applyBorder="1" applyAlignment="1" applyProtection="1">
      <alignment horizontal="center" vertical="center"/>
      <protection hidden="1"/>
    </xf>
    <xf numFmtId="16" fontId="5" fillId="0" borderId="10" xfId="0" applyNumberFormat="1" applyFont="1" applyBorder="1" applyAlignment="1" applyProtection="1">
      <alignment horizontal="center" vertical="center" wrapText="1"/>
      <protection hidden="1"/>
    </xf>
    <xf numFmtId="0" fontId="5" fillId="0" borderId="10" xfId="0" applyFont="1" applyBorder="1" applyAlignment="1" applyProtection="1">
      <alignment horizontal="right" wrapText="1"/>
      <protection hidden="1"/>
    </xf>
    <xf numFmtId="164" fontId="38" fillId="28" borderId="10" xfId="0" applyNumberFormat="1" applyFont="1" applyFill="1" applyBorder="1" applyAlignment="1" applyProtection="1">
      <alignment horizontal="center" vertical="center"/>
      <protection hidden="1"/>
    </xf>
    <xf numFmtId="0" fontId="38" fillId="28" borderId="10" xfId="0" applyFont="1" applyFill="1" applyBorder="1" applyAlignment="1" applyProtection="1">
      <alignment horizontal="center" vertical="center"/>
      <protection hidden="1"/>
    </xf>
    <xf numFmtId="164" fontId="38" fillId="35" borderId="10" xfId="0" applyNumberFormat="1" applyFont="1" applyFill="1" applyBorder="1" applyAlignment="1" applyProtection="1">
      <alignment horizontal="center" vertical="center"/>
      <protection hidden="1"/>
    </xf>
    <xf numFmtId="0" fontId="38" fillId="35" borderId="10" xfId="0" applyFont="1" applyFill="1" applyBorder="1" applyAlignment="1" applyProtection="1">
      <alignment horizontal="center" vertical="center"/>
      <protection hidden="1"/>
    </xf>
    <xf numFmtId="164" fontId="38" fillId="0" borderId="10" xfId="0" applyNumberFormat="1" applyFont="1" applyBorder="1" applyAlignment="1" applyProtection="1">
      <alignment horizontal="center" vertical="center"/>
      <protection hidden="1"/>
    </xf>
    <xf numFmtId="0" fontId="38" fillId="0" borderId="10" xfId="0" applyFont="1" applyBorder="1" applyAlignment="1" applyProtection="1">
      <alignment horizontal="center" vertical="center"/>
      <protection hidden="1"/>
    </xf>
    <xf numFmtId="164" fontId="46" fillId="29" borderId="10" xfId="0" applyNumberFormat="1" applyFont="1" applyFill="1" applyBorder="1" applyAlignment="1" applyProtection="1">
      <alignment horizontal="center" vertical="center"/>
      <protection hidden="1"/>
    </xf>
    <xf numFmtId="0" fontId="38" fillId="29" borderId="10" xfId="0" applyFont="1" applyFill="1" applyBorder="1" applyAlignment="1" applyProtection="1">
      <alignment horizontal="center" vertical="center"/>
      <protection hidden="1"/>
    </xf>
    <xf numFmtId="0" fontId="0" fillId="25" borderId="10" xfId="0" applyFill="1" applyBorder="1" applyAlignment="1" applyProtection="1">
      <alignment horizontal="center" vertical="center"/>
      <protection hidden="1"/>
    </xf>
    <xf numFmtId="49" fontId="46" fillId="29" borderId="10" xfId="0" applyNumberFormat="1" applyFont="1" applyFill="1" applyBorder="1" applyAlignment="1" applyProtection="1">
      <alignment horizontal="center" vertical="center"/>
      <protection hidden="1"/>
    </xf>
    <xf numFmtId="49" fontId="46" fillId="35" borderId="10" xfId="0" applyNumberFormat="1" applyFont="1" applyFill="1" applyBorder="1" applyAlignment="1" applyProtection="1">
      <alignment horizontal="center" vertical="center"/>
      <protection hidden="1"/>
    </xf>
    <xf numFmtId="49" fontId="46" fillId="0" borderId="10" xfId="0" applyNumberFormat="1" applyFont="1" applyBorder="1" applyAlignment="1" applyProtection="1">
      <alignment horizontal="center" vertical="center"/>
      <protection hidden="1"/>
    </xf>
    <xf numFmtId="0" fontId="5" fillId="25" borderId="10" xfId="0" applyFont="1" applyFill="1" applyBorder="1" applyAlignment="1" applyProtection="1">
      <alignment horizontal="center" vertical="center"/>
      <protection hidden="1"/>
    </xf>
    <xf numFmtId="0" fontId="0" fillId="28" borderId="10" xfId="0" applyFill="1" applyBorder="1" applyAlignment="1" applyProtection="1">
      <alignment vertical="center"/>
      <protection hidden="1"/>
    </xf>
    <xf numFmtId="44" fontId="6" fillId="28" borderId="10" xfId="43" applyFont="1" applyFill="1" applyBorder="1" applyAlignment="1" applyProtection="1">
      <alignment horizontal="center"/>
      <protection hidden="1"/>
    </xf>
    <xf numFmtId="44" fontId="6" fillId="30" borderId="10" xfId="43" applyFont="1" applyFill="1" applyBorder="1" applyAlignment="1" applyProtection="1">
      <alignment horizontal="center"/>
      <protection hidden="1"/>
    </xf>
    <xf numFmtId="0" fontId="5" fillId="0" borderId="10" xfId="0" applyFont="1" applyBorder="1" applyAlignment="1" applyProtection="1">
      <alignment horizontal="center" vertical="center" wrapText="1"/>
      <protection locked="0" hidden="1"/>
    </xf>
    <xf numFmtId="0" fontId="5" fillId="0" borderId="10" xfId="0" applyFont="1" applyBorder="1" applyAlignment="1" applyProtection="1">
      <alignment horizontal="center" vertical="center"/>
      <protection locked="0" hidden="1"/>
    </xf>
    <xf numFmtId="0" fontId="5" fillId="29" borderId="10" xfId="0" applyFont="1" applyFill="1" applyBorder="1" applyAlignment="1" applyProtection="1">
      <alignment horizontal="center" vertical="center"/>
      <protection locked="0" hidden="1"/>
    </xf>
    <xf numFmtId="0" fontId="5" fillId="29" borderId="10" xfId="0" applyFont="1" applyFill="1" applyBorder="1" applyAlignment="1" applyProtection="1">
      <alignment horizontal="center" vertical="center" wrapText="1"/>
      <protection locked="0" hidden="1"/>
    </xf>
    <xf numFmtId="0" fontId="5" fillId="25" borderId="10" xfId="0" applyFont="1" applyFill="1" applyBorder="1" applyAlignment="1" applyProtection="1">
      <alignment horizontal="center" vertical="center" wrapText="1"/>
      <protection locked="0" hidden="1"/>
    </xf>
    <xf numFmtId="0" fontId="5" fillId="0" borderId="10" xfId="0" applyFont="1" applyBorder="1" applyProtection="1">
      <protection locked="0" hidden="1"/>
    </xf>
    <xf numFmtId="2" fontId="0" fillId="0" borderId="0" xfId="0" applyNumberFormat="1" applyAlignment="1" applyProtection="1">
      <alignment horizontal="center"/>
      <protection hidden="1"/>
    </xf>
    <xf numFmtId="164" fontId="0" fillId="28" borderId="10" xfId="0" applyNumberFormat="1" applyFill="1" applyBorder="1" applyProtection="1">
      <protection hidden="1"/>
    </xf>
    <xf numFmtId="164" fontId="5" fillId="29" borderId="10" xfId="58" applyNumberFormat="1" applyFill="1" applyBorder="1" applyProtection="1">
      <protection hidden="1"/>
    </xf>
    <xf numFmtId="0" fontId="0" fillId="25" borderId="10" xfId="0" applyFill="1" applyBorder="1" applyAlignment="1" applyProtection="1">
      <alignment horizontal="center"/>
      <protection hidden="1"/>
    </xf>
    <xf numFmtId="0" fontId="0" fillId="29" borderId="10" xfId="0" applyFill="1" applyBorder="1" applyAlignment="1" applyProtection="1">
      <alignment horizontal="center" vertical="top" wrapText="1"/>
      <protection hidden="1"/>
    </xf>
    <xf numFmtId="0" fontId="0" fillId="29" borderId="10" xfId="0" applyFill="1" applyBorder="1" applyAlignment="1" applyProtection="1">
      <alignment horizontal="center" wrapText="1"/>
      <protection hidden="1"/>
    </xf>
    <xf numFmtId="0" fontId="0" fillId="0" borderId="10" xfId="0" applyBorder="1" applyAlignment="1" applyProtection="1">
      <alignment horizontal="center" vertical="top" wrapText="1"/>
      <protection hidden="1"/>
    </xf>
    <xf numFmtId="0" fontId="0" fillId="0" borderId="10" xfId="0" applyBorder="1" applyAlignment="1" applyProtection="1">
      <alignment horizontal="center" wrapText="1"/>
      <protection hidden="1"/>
    </xf>
    <xf numFmtId="0" fontId="0" fillId="0" borderId="10" xfId="0" applyBorder="1" applyAlignment="1" applyProtection="1">
      <alignment horizontal="left" vertical="top" wrapText="1"/>
      <protection hidden="1"/>
    </xf>
    <xf numFmtId="0" fontId="0" fillId="25" borderId="10" xfId="0" applyFill="1" applyBorder="1" applyAlignment="1" applyProtection="1">
      <alignment horizontal="left" vertical="top" wrapText="1"/>
      <protection hidden="1"/>
    </xf>
    <xf numFmtId="0" fontId="0" fillId="25" borderId="10" xfId="0" applyFill="1" applyBorder="1" applyAlignment="1" applyProtection="1">
      <alignment horizontal="center" wrapText="1"/>
      <protection hidden="1"/>
    </xf>
    <xf numFmtId="0" fontId="6" fillId="28" borderId="10" xfId="0" applyFont="1" applyFill="1" applyBorder="1" applyAlignment="1" applyProtection="1">
      <alignment horizontal="left"/>
      <protection hidden="1"/>
    </xf>
    <xf numFmtId="0" fontId="55" fillId="28" borderId="10" xfId="58" applyFont="1" applyFill="1" applyBorder="1" applyAlignment="1" applyProtection="1">
      <alignment horizontal="center" vertical="center"/>
      <protection hidden="1"/>
    </xf>
    <xf numFmtId="44" fontId="5" fillId="0" borderId="10" xfId="0" applyNumberFormat="1" applyFont="1" applyBorder="1" applyAlignment="1" applyProtection="1">
      <alignment horizontal="center"/>
      <protection hidden="1"/>
    </xf>
    <xf numFmtId="44" fontId="5" fillId="35" borderId="10" xfId="0" applyNumberFormat="1" applyFont="1" applyFill="1" applyBorder="1" applyAlignment="1" applyProtection="1">
      <alignment horizontal="center"/>
      <protection hidden="1"/>
    </xf>
    <xf numFmtId="0" fontId="39" fillId="31" borderId="10" xfId="0" applyFont="1" applyFill="1" applyBorder="1" applyAlignment="1" applyProtection="1">
      <alignment horizontal="center"/>
      <protection hidden="1"/>
    </xf>
    <xf numFmtId="44" fontId="5" fillId="35" borderId="10" xfId="58" applyNumberFormat="1" applyFill="1" applyBorder="1" applyProtection="1">
      <protection hidden="1"/>
    </xf>
    <xf numFmtId="44" fontId="5" fillId="29" borderId="10" xfId="58" applyNumberFormat="1" applyFill="1" applyBorder="1" applyProtection="1">
      <protection hidden="1"/>
    </xf>
    <xf numFmtId="44" fontId="0" fillId="29" borderId="10" xfId="0" applyNumberFormat="1" applyFill="1" applyBorder="1" applyAlignment="1" applyProtection="1">
      <alignment horizontal="center"/>
      <protection hidden="1"/>
    </xf>
    <xf numFmtId="44" fontId="0" fillId="35" borderId="10" xfId="0" applyNumberFormat="1" applyFill="1" applyBorder="1" applyAlignment="1" applyProtection="1">
      <alignment horizontal="center"/>
      <protection hidden="1"/>
    </xf>
    <xf numFmtId="44" fontId="55" fillId="28" borderId="10" xfId="58" applyNumberFormat="1" applyFont="1" applyFill="1" applyBorder="1" applyAlignment="1" applyProtection="1">
      <alignment horizontal="center" vertical="center"/>
      <protection hidden="1"/>
    </xf>
    <xf numFmtId="0" fontId="0" fillId="29" borderId="10" xfId="0" applyFill="1" applyBorder="1" applyAlignment="1" applyProtection="1">
      <alignment horizontal="center" wrapText="1"/>
      <protection locked="0" hidden="1"/>
    </xf>
    <xf numFmtId="0" fontId="0" fillId="0" borderId="10" xfId="0" applyBorder="1" applyAlignment="1" applyProtection="1">
      <alignment horizontal="center" wrapText="1"/>
      <protection locked="0" hidden="1"/>
    </xf>
    <xf numFmtId="0" fontId="0" fillId="25" borderId="10" xfId="0" applyFill="1" applyBorder="1" applyAlignment="1" applyProtection="1">
      <alignment horizontal="center" wrapText="1"/>
      <protection locked="0" hidden="1"/>
    </xf>
    <xf numFmtId="0" fontId="0" fillId="28" borderId="10" xfId="0" applyFill="1" applyBorder="1" applyAlignment="1" applyProtection="1">
      <alignment horizontal="center"/>
      <protection locked="0" hidden="1"/>
    </xf>
    <xf numFmtId="164" fontId="0" fillId="0" borderId="10" xfId="0" applyNumberFormat="1" applyBorder="1" applyAlignment="1" applyProtection="1">
      <alignment horizontal="center"/>
      <protection locked="0" hidden="1"/>
    </xf>
    <xf numFmtId="0" fontId="9" fillId="0" borderId="0" xfId="0" applyFont="1" applyProtection="1">
      <protection hidden="1"/>
    </xf>
    <xf numFmtId="0" fontId="39" fillId="0" borderId="10" xfId="105" applyFont="1" applyBorder="1" applyAlignment="1" applyProtection="1">
      <alignment horizontal="center" vertical="top" wrapText="1"/>
      <protection hidden="1"/>
    </xf>
    <xf numFmtId="0" fontId="39" fillId="0" borderId="10" xfId="105" applyFont="1" applyBorder="1" applyAlignment="1" applyProtection="1">
      <alignment horizontal="center" wrapText="1"/>
      <protection hidden="1"/>
    </xf>
    <xf numFmtId="0" fontId="39" fillId="35" borderId="10" xfId="105" applyFont="1" applyFill="1" applyBorder="1" applyAlignment="1" applyProtection="1">
      <alignment horizontal="center" wrapText="1"/>
      <protection hidden="1"/>
    </xf>
    <xf numFmtId="49" fontId="46" fillId="28" borderId="10" xfId="0" applyNumberFormat="1" applyFont="1" applyFill="1" applyBorder="1" applyAlignment="1" applyProtection="1">
      <alignment horizontal="center" vertical="center"/>
      <protection hidden="1"/>
    </xf>
    <xf numFmtId="49" fontId="38" fillId="28" borderId="10" xfId="0" applyNumberFormat="1" applyFont="1" applyFill="1" applyBorder="1" applyAlignment="1" applyProtection="1">
      <alignment horizontal="center" vertical="center"/>
      <protection hidden="1"/>
    </xf>
    <xf numFmtId="44" fontId="0" fillId="35" borderId="10" xfId="43" applyFont="1" applyFill="1" applyBorder="1" applyAlignment="1" applyProtection="1">
      <alignment horizontal="center" vertical="center"/>
      <protection hidden="1"/>
    </xf>
    <xf numFmtId="164" fontId="0" fillId="0" borderId="10" xfId="0" applyNumberFormat="1" applyBorder="1" applyAlignment="1" applyProtection="1">
      <alignment vertical="center"/>
      <protection hidden="1"/>
    </xf>
    <xf numFmtId="44" fontId="0" fillId="0" borderId="10" xfId="43" applyFont="1" applyFill="1" applyBorder="1" applyAlignment="1" applyProtection="1">
      <alignment horizontal="center" vertical="center"/>
      <protection hidden="1"/>
    </xf>
    <xf numFmtId="164" fontId="0" fillId="35" borderId="10" xfId="0" applyNumberFormat="1" applyFill="1" applyBorder="1" applyAlignment="1" applyProtection="1">
      <alignment vertical="center"/>
      <protection hidden="1"/>
    </xf>
    <xf numFmtId="0" fontId="9" fillId="0" borderId="0" xfId="0" applyFont="1" applyAlignment="1" applyProtection="1">
      <alignment horizontal="left" vertical="top"/>
      <protection hidden="1"/>
    </xf>
    <xf numFmtId="0" fontId="9" fillId="0" borderId="0" xfId="0" applyFont="1" applyAlignment="1" applyProtection="1">
      <alignment horizontal="left" vertical="top" wrapText="1"/>
      <protection hidden="1"/>
    </xf>
    <xf numFmtId="2" fontId="9" fillId="0" borderId="0" xfId="0" applyNumberFormat="1" applyFont="1" applyAlignment="1" applyProtection="1">
      <alignment horizontal="center"/>
      <protection hidden="1"/>
    </xf>
    <xf numFmtId="0" fontId="59" fillId="0" borderId="10" xfId="68" applyFont="1" applyBorder="1" applyAlignment="1" applyProtection="1">
      <alignment horizontal="center" vertical="center" wrapText="1"/>
      <protection hidden="1"/>
    </xf>
    <xf numFmtId="2" fontId="55" fillId="0" borderId="10" xfId="68" applyNumberFormat="1" applyFont="1" applyBorder="1" applyAlignment="1" applyProtection="1">
      <alignment horizontal="center" vertical="center" wrapText="1"/>
      <protection hidden="1"/>
    </xf>
    <xf numFmtId="0" fontId="55" fillId="0" borderId="10" xfId="68" applyFont="1" applyBorder="1" applyAlignment="1" applyProtection="1">
      <alignment horizontal="center" vertical="center" wrapText="1"/>
      <protection hidden="1"/>
    </xf>
    <xf numFmtId="0" fontId="59" fillId="0" borderId="13" xfId="0" applyFont="1" applyBorder="1" applyAlignment="1" applyProtection="1">
      <alignment horizontal="center" wrapText="1"/>
      <protection hidden="1"/>
    </xf>
    <xf numFmtId="2" fontId="0" fillId="0" borderId="10" xfId="0" applyNumberFormat="1" applyBorder="1" applyAlignment="1" applyProtection="1">
      <alignment horizontal="center" vertical="center"/>
      <protection hidden="1"/>
    </xf>
    <xf numFmtId="0" fontId="6" fillId="29" borderId="10" xfId="0" applyFont="1" applyFill="1" applyBorder="1" applyAlignment="1" applyProtection="1">
      <alignment horizontal="justify" vertical="top" wrapText="1"/>
      <protection hidden="1"/>
    </xf>
    <xf numFmtId="0" fontId="6" fillId="29" borderId="10" xfId="68" applyFont="1" applyFill="1" applyBorder="1" applyAlignment="1" applyProtection="1">
      <alignment horizontal="center" vertical="center" wrapText="1"/>
      <protection hidden="1"/>
    </xf>
    <xf numFmtId="2" fontId="6" fillId="29" borderId="10" xfId="68" applyNumberFormat="1" applyFont="1" applyFill="1" applyBorder="1" applyAlignment="1" applyProtection="1">
      <alignment horizontal="center" vertical="center" wrapText="1"/>
      <protection hidden="1"/>
    </xf>
    <xf numFmtId="0" fontId="0" fillId="0" borderId="0" xfId="0" applyAlignment="1" applyProtection="1">
      <alignment wrapText="1"/>
      <protection hidden="1"/>
    </xf>
    <xf numFmtId="44" fontId="6" fillId="29" borderId="10" xfId="68" applyNumberFormat="1" applyFont="1" applyFill="1" applyBorder="1" applyAlignment="1" applyProtection="1">
      <alignment horizontal="center" vertical="center" wrapText="1"/>
      <protection hidden="1"/>
    </xf>
    <xf numFmtId="2" fontId="0" fillId="36" borderId="10" xfId="0" applyNumberFormat="1" applyFill="1" applyBorder="1" applyAlignment="1" applyProtection="1">
      <alignment horizontal="center" vertical="center" wrapText="1"/>
      <protection hidden="1"/>
    </xf>
    <xf numFmtId="166" fontId="5" fillId="36" borderId="10" xfId="68" applyNumberFormat="1" applyFont="1" applyFill="1" applyBorder="1" applyAlignment="1" applyProtection="1">
      <alignment horizontal="center" vertical="center" wrapText="1"/>
      <protection hidden="1"/>
    </xf>
    <xf numFmtId="0" fontId="0" fillId="29" borderId="10" xfId="0" applyFill="1" applyBorder="1" applyAlignment="1" applyProtection="1">
      <alignment horizontal="justify" vertical="top" wrapText="1"/>
      <protection hidden="1"/>
    </xf>
    <xf numFmtId="9" fontId="0" fillId="35" borderId="10" xfId="0" applyNumberFormat="1" applyFill="1" applyBorder="1" applyAlignment="1" applyProtection="1">
      <alignment horizontal="center" vertical="center"/>
      <protection hidden="1"/>
    </xf>
    <xf numFmtId="9" fontId="59" fillId="0" borderId="10" xfId="0" applyNumberFormat="1" applyFont="1" applyBorder="1" applyAlignment="1" applyProtection="1">
      <alignment horizontal="center" vertical="center"/>
      <protection hidden="1"/>
    </xf>
    <xf numFmtId="9" fontId="5" fillId="35" borderId="10" xfId="58" applyNumberFormat="1" applyFill="1" applyBorder="1" applyAlignment="1" applyProtection="1">
      <alignment horizontal="center" vertical="center"/>
      <protection hidden="1"/>
    </xf>
    <xf numFmtId="9" fontId="5" fillId="0" borderId="10" xfId="58" applyNumberFormat="1" applyBorder="1" applyAlignment="1" applyProtection="1">
      <alignment horizontal="center" vertical="center"/>
      <protection hidden="1"/>
    </xf>
    <xf numFmtId="0" fontId="6" fillId="28" borderId="13" xfId="0" applyFont="1" applyFill="1" applyBorder="1" applyAlignment="1" applyProtection="1">
      <alignment vertical="center" wrapText="1"/>
      <protection hidden="1"/>
    </xf>
    <xf numFmtId="0" fontId="6" fillId="28" borderId="14" xfId="0" applyFont="1" applyFill="1" applyBorder="1" applyAlignment="1" applyProtection="1">
      <alignment vertical="center" wrapText="1"/>
      <protection hidden="1"/>
    </xf>
    <xf numFmtId="44" fontId="6" fillId="28" borderId="14" xfId="0" applyNumberFormat="1" applyFont="1" applyFill="1" applyBorder="1" applyAlignment="1" applyProtection="1">
      <alignment vertical="center" wrapText="1"/>
      <protection hidden="1"/>
    </xf>
    <xf numFmtId="2" fontId="0" fillId="35" borderId="10" xfId="0" applyNumberFormat="1" applyFill="1" applyBorder="1" applyAlignment="1" applyProtection="1">
      <alignment horizontal="center" vertical="center"/>
      <protection hidden="1"/>
    </xf>
    <xf numFmtId="0" fontId="42" fillId="37" borderId="13" xfId="0" applyFont="1" applyFill="1" applyBorder="1" applyAlignment="1" applyProtection="1">
      <alignment vertical="center" wrapText="1"/>
      <protection hidden="1"/>
    </xf>
    <xf numFmtId="164" fontId="42" fillId="37" borderId="10" xfId="0" applyNumberFormat="1" applyFont="1" applyFill="1" applyBorder="1" applyAlignment="1" applyProtection="1">
      <alignment horizontal="center" vertical="center"/>
      <protection hidden="1"/>
    </xf>
    <xf numFmtId="0" fontId="6"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justify" vertical="top" wrapText="1"/>
      <protection hidden="1"/>
    </xf>
    <xf numFmtId="167" fontId="0" fillId="0" borderId="10" xfId="0" applyNumberFormat="1" applyBorder="1" applyAlignment="1" applyProtection="1">
      <alignment horizontal="center" vertical="center"/>
      <protection hidden="1"/>
    </xf>
    <xf numFmtId="167" fontId="5" fillId="0" borderId="10" xfId="58" applyNumberFormat="1" applyBorder="1" applyAlignment="1" applyProtection="1">
      <alignment horizontal="center" vertical="center"/>
      <protection hidden="1"/>
    </xf>
    <xf numFmtId="167" fontId="5" fillId="26" borderId="10" xfId="58" applyNumberFormat="1" applyFill="1" applyBorder="1" applyAlignment="1" applyProtection="1">
      <alignment horizontal="center" vertical="center"/>
      <protection hidden="1"/>
    </xf>
    <xf numFmtId="167" fontId="5" fillId="26" borderId="10"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6" fillId="28" borderId="12" xfId="0" applyFont="1" applyFill="1" applyBorder="1" applyAlignment="1" applyProtection="1">
      <alignment horizontal="right" vertical="center" wrapText="1"/>
      <protection hidden="1"/>
    </xf>
    <xf numFmtId="0" fontId="5" fillId="0" borderId="33" xfId="0" applyFont="1" applyBorder="1" applyProtection="1">
      <protection hidden="1"/>
    </xf>
    <xf numFmtId="0" fontId="5" fillId="0" borderId="33" xfId="0" applyFont="1" applyBorder="1" applyAlignment="1" applyProtection="1">
      <alignment wrapText="1"/>
      <protection hidden="1"/>
    </xf>
    <xf numFmtId="0" fontId="5" fillId="0" borderId="33" xfId="0" applyFont="1" applyBorder="1" applyAlignment="1" applyProtection="1">
      <alignment horizontal="center" wrapText="1"/>
      <protection hidden="1"/>
    </xf>
    <xf numFmtId="0" fontId="5" fillId="0" borderId="33" xfId="0" applyFont="1" applyBorder="1" applyAlignment="1" applyProtection="1">
      <alignment horizontal="center" vertical="center"/>
      <protection hidden="1"/>
    </xf>
    <xf numFmtId="167" fontId="0" fillId="0" borderId="33" xfId="0" applyNumberFormat="1" applyBorder="1" applyAlignment="1" applyProtection="1">
      <alignment horizontal="center" vertical="center"/>
      <protection hidden="1"/>
    </xf>
    <xf numFmtId="0" fontId="6" fillId="28" borderId="12" xfId="0" applyFont="1" applyFill="1" applyBorder="1" applyAlignment="1" applyProtection="1">
      <alignment vertical="center" wrapText="1"/>
      <protection hidden="1"/>
    </xf>
    <xf numFmtId="2" fontId="0" fillId="36" borderId="10" xfId="0" applyNumberFormat="1" applyFill="1" applyBorder="1" applyAlignment="1" applyProtection="1">
      <alignment horizontal="center" vertical="center" wrapText="1"/>
      <protection locked="0" hidden="1"/>
    </xf>
    <xf numFmtId="166" fontId="5" fillId="36" borderId="10" xfId="68" applyNumberFormat="1" applyFont="1" applyFill="1" applyBorder="1" applyAlignment="1" applyProtection="1">
      <alignment horizontal="center" vertical="center" wrapText="1"/>
      <protection locked="0" hidden="1"/>
    </xf>
    <xf numFmtId="167" fontId="66" fillId="0" borderId="0" xfId="0" applyNumberFormat="1" applyFont="1"/>
    <xf numFmtId="164" fontId="0" fillId="0" borderId="33" xfId="0" applyNumberFormat="1" applyBorder="1" applyAlignment="1" applyProtection="1">
      <alignment horizontal="center"/>
      <protection locked="0" hidden="1"/>
    </xf>
    <xf numFmtId="44" fontId="0" fillId="0" borderId="10" xfId="0" applyNumberFormat="1" applyBorder="1"/>
    <xf numFmtId="1" fontId="0" fillId="0" borderId="10" xfId="0" applyNumberFormat="1" applyBorder="1"/>
    <xf numFmtId="0" fontId="0" fillId="0" borderId="0" xfId="0" applyProtection="1">
      <protection locked="0" hidden="1"/>
    </xf>
    <xf numFmtId="0" fontId="72" fillId="28" borderId="35" xfId="58" applyFont="1" applyFill="1" applyBorder="1" applyAlignment="1" applyProtection="1">
      <alignment horizontal="center" vertical="center" wrapText="1"/>
      <protection hidden="1"/>
    </xf>
    <xf numFmtId="0" fontId="73" fillId="28" borderId="34" xfId="58" applyFont="1" applyFill="1" applyBorder="1" applyAlignment="1" applyProtection="1">
      <alignment horizontal="left" vertical="center" wrapText="1"/>
      <protection hidden="1"/>
    </xf>
    <xf numFmtId="0" fontId="74" fillId="28" borderId="35" xfId="0" applyFont="1" applyFill="1" applyBorder="1" applyAlignment="1" applyProtection="1">
      <alignment horizontal="center" vertical="center" wrapText="1"/>
      <protection hidden="1"/>
    </xf>
    <xf numFmtId="0" fontId="72" fillId="0" borderId="36" xfId="0" applyFont="1" applyBorder="1" applyAlignment="1" applyProtection="1">
      <alignment vertical="center"/>
      <protection hidden="1"/>
    </xf>
    <xf numFmtId="0" fontId="72" fillId="0" borderId="0" xfId="0" applyFont="1" applyAlignment="1" applyProtection="1">
      <alignment vertical="center"/>
      <protection hidden="1"/>
    </xf>
    <xf numFmtId="0" fontId="72" fillId="0" borderId="35" xfId="58" applyFont="1" applyBorder="1" applyAlignment="1" applyProtection="1">
      <alignment horizontal="center" vertical="center" wrapText="1"/>
      <protection hidden="1"/>
    </xf>
    <xf numFmtId="0" fontId="72" fillId="0" borderId="34" xfId="58" applyFont="1" applyBorder="1" applyAlignment="1" applyProtection="1">
      <alignment horizontal="left" vertical="center" wrapText="1"/>
      <protection hidden="1"/>
    </xf>
    <xf numFmtId="44" fontId="75" fillId="35" borderId="35" xfId="43" applyFont="1" applyFill="1" applyBorder="1" applyAlignment="1" applyProtection="1">
      <alignment horizontal="center" vertical="center"/>
      <protection hidden="1"/>
    </xf>
    <xf numFmtId="0" fontId="75" fillId="0" borderId="34" xfId="58" applyFont="1" applyBorder="1" applyAlignment="1" applyProtection="1">
      <alignment horizontal="left" vertical="center" wrapText="1"/>
      <protection hidden="1"/>
    </xf>
    <xf numFmtId="44" fontId="72" fillId="35" borderId="35" xfId="42" applyFont="1" applyFill="1" applyBorder="1" applyAlignment="1" applyProtection="1">
      <alignment horizontal="center" vertical="center"/>
      <protection hidden="1"/>
    </xf>
    <xf numFmtId="0" fontId="74" fillId="0" borderId="34" xfId="68" applyFont="1" applyBorder="1" applyAlignment="1" applyProtection="1">
      <alignment horizontal="left" vertical="center"/>
      <protection hidden="1"/>
    </xf>
    <xf numFmtId="0" fontId="72" fillId="0" borderId="35" xfId="58" applyFont="1" applyBorder="1" applyAlignment="1" applyProtection="1">
      <alignment horizontal="center" vertical="center"/>
      <protection hidden="1"/>
    </xf>
    <xf numFmtId="0" fontId="72" fillId="0" borderId="34" xfId="58" applyFont="1" applyBorder="1" applyAlignment="1" applyProtection="1">
      <alignment horizontal="right" vertical="center" wrapText="1"/>
      <protection hidden="1"/>
    </xf>
    <xf numFmtId="0" fontId="76" fillId="0" borderId="34" xfId="58" applyFont="1" applyBorder="1" applyAlignment="1" applyProtection="1">
      <alignment horizontal="right" vertical="center" wrapText="1"/>
      <protection hidden="1"/>
    </xf>
    <xf numFmtId="44" fontId="75" fillId="0" borderId="35" xfId="42" applyFont="1" applyFill="1" applyBorder="1" applyAlignment="1" applyProtection="1">
      <alignment horizontal="center" vertical="center"/>
      <protection hidden="1"/>
    </xf>
    <xf numFmtId="0" fontId="72" fillId="29" borderId="35" xfId="58" applyFont="1" applyFill="1" applyBorder="1" applyAlignment="1" applyProtection="1">
      <alignment horizontal="center" vertical="center"/>
      <protection hidden="1"/>
    </xf>
    <xf numFmtId="0" fontId="75" fillId="29" borderId="34" xfId="58" applyFont="1" applyFill="1" applyBorder="1" applyAlignment="1" applyProtection="1">
      <alignment vertical="center" wrapText="1"/>
      <protection hidden="1"/>
    </xf>
    <xf numFmtId="0" fontId="75" fillId="29" borderId="34" xfId="58" applyFont="1" applyFill="1" applyBorder="1" applyAlignment="1" applyProtection="1">
      <alignment horizontal="center" vertical="center" wrapText="1"/>
      <protection hidden="1"/>
    </xf>
    <xf numFmtId="44" fontId="72" fillId="29" borderId="35" xfId="43" applyFont="1" applyFill="1" applyBorder="1" applyAlignment="1" applyProtection="1">
      <alignment horizontal="center" vertical="center"/>
      <protection hidden="1"/>
    </xf>
    <xf numFmtId="44" fontId="72" fillId="0" borderId="0" xfId="43" applyFont="1" applyFill="1" applyBorder="1" applyAlignment="1" applyProtection="1">
      <alignment horizontal="center" vertical="center"/>
      <protection hidden="1"/>
    </xf>
    <xf numFmtId="0" fontId="72" fillId="36" borderId="34" xfId="0" applyFont="1" applyFill="1" applyBorder="1" applyAlignment="1" applyProtection="1">
      <alignment horizontal="center" vertical="center"/>
      <protection hidden="1"/>
    </xf>
    <xf numFmtId="0" fontId="75" fillId="0" borderId="34" xfId="0" applyFont="1" applyBorder="1" applyAlignment="1" applyProtection="1">
      <alignment vertical="center"/>
      <protection hidden="1"/>
    </xf>
    <xf numFmtId="44" fontId="72" fillId="26" borderId="35" xfId="43" applyFont="1" applyFill="1" applyBorder="1" applyAlignment="1" applyProtection="1">
      <alignment horizontal="center" vertical="center"/>
      <protection hidden="1"/>
    </xf>
    <xf numFmtId="0" fontId="72" fillId="0" borderId="34" xfId="0" applyFont="1" applyBorder="1" applyAlignment="1" applyProtection="1">
      <alignment vertical="center" wrapText="1"/>
      <protection hidden="1"/>
    </xf>
    <xf numFmtId="0" fontId="72" fillId="36" borderId="34" xfId="58" applyFont="1" applyFill="1" applyBorder="1" applyAlignment="1" applyProtection="1">
      <alignment horizontal="center" vertical="center"/>
      <protection hidden="1"/>
    </xf>
    <xf numFmtId="44" fontId="75" fillId="29" borderId="35" xfId="43" applyFont="1" applyFill="1" applyBorder="1" applyAlignment="1" applyProtection="1">
      <alignment horizontal="center" vertical="center"/>
      <protection hidden="1"/>
    </xf>
    <xf numFmtId="0" fontId="72" fillId="36" borderId="34" xfId="58" applyFont="1" applyFill="1" applyBorder="1" applyAlignment="1" applyProtection="1">
      <alignment horizontal="center" vertical="center" wrapText="1"/>
      <protection hidden="1"/>
    </xf>
    <xf numFmtId="0" fontId="72" fillId="29" borderId="35" xfId="58" applyFont="1" applyFill="1" applyBorder="1" applyAlignment="1" applyProtection="1">
      <alignment vertical="center"/>
      <protection hidden="1"/>
    </xf>
    <xf numFmtId="0" fontId="76" fillId="29" borderId="34" xfId="58" applyFont="1" applyFill="1" applyBorder="1" applyAlignment="1" applyProtection="1">
      <alignment horizontal="right" vertical="center" wrapText="1"/>
      <protection hidden="1"/>
    </xf>
    <xf numFmtId="0" fontId="76" fillId="29" borderId="34" xfId="58" applyFont="1" applyFill="1" applyBorder="1" applyAlignment="1" applyProtection="1">
      <alignment horizontal="right" vertical="center"/>
      <protection hidden="1"/>
    </xf>
    <xf numFmtId="0" fontId="72" fillId="0" borderId="35" xfId="0" applyFont="1" applyBorder="1" applyAlignment="1" applyProtection="1">
      <alignment vertical="center"/>
      <protection hidden="1"/>
    </xf>
    <xf numFmtId="0" fontId="72" fillId="0" borderId="34" xfId="0" applyFont="1" applyBorder="1" applyAlignment="1" applyProtection="1">
      <alignment vertical="center"/>
      <protection hidden="1"/>
    </xf>
    <xf numFmtId="0" fontId="72" fillId="40" borderId="35" xfId="58" applyFont="1" applyFill="1" applyBorder="1" applyAlignment="1" applyProtection="1">
      <alignment horizontal="center" vertical="center"/>
      <protection hidden="1"/>
    </xf>
    <xf numFmtId="0" fontId="75" fillId="40" borderId="34" xfId="58" applyFont="1" applyFill="1" applyBorder="1" applyAlignment="1" applyProtection="1">
      <alignment vertical="center" wrapText="1"/>
      <protection hidden="1"/>
    </xf>
    <xf numFmtId="17" fontId="75" fillId="40" borderId="34" xfId="58" applyNumberFormat="1" applyFont="1" applyFill="1" applyBorder="1" applyAlignment="1" applyProtection="1">
      <alignment vertical="center" wrapText="1"/>
      <protection hidden="1"/>
    </xf>
    <xf numFmtId="17" fontId="75" fillId="40" borderId="34" xfId="58" applyNumberFormat="1" applyFont="1" applyFill="1" applyBorder="1" applyAlignment="1" applyProtection="1">
      <alignment horizontal="center" vertical="center" wrapText="1"/>
      <protection hidden="1"/>
    </xf>
    <xf numFmtId="0" fontId="72" fillId="40" borderId="35" xfId="58" applyFont="1" applyFill="1" applyBorder="1" applyAlignment="1" applyProtection="1">
      <alignment vertical="center"/>
      <protection hidden="1"/>
    </xf>
    <xf numFmtId="0" fontId="75" fillId="40" borderId="34" xfId="58" applyFont="1" applyFill="1" applyBorder="1" applyAlignment="1" applyProtection="1">
      <alignment vertical="center"/>
      <protection hidden="1"/>
    </xf>
    <xf numFmtId="17" fontId="75" fillId="40" borderId="34" xfId="58" applyNumberFormat="1" applyFont="1" applyFill="1" applyBorder="1" applyAlignment="1" applyProtection="1">
      <alignment vertical="center"/>
      <protection hidden="1"/>
    </xf>
    <xf numFmtId="0" fontId="72" fillId="40" borderId="34" xfId="43" applyNumberFormat="1" applyFont="1" applyFill="1" applyBorder="1" applyAlignment="1" applyProtection="1">
      <alignment horizontal="center" vertical="center"/>
      <protection hidden="1"/>
    </xf>
    <xf numFmtId="0" fontId="72" fillId="40" borderId="34" xfId="58" applyFont="1" applyFill="1" applyBorder="1" applyAlignment="1" applyProtection="1">
      <alignment vertical="center"/>
      <protection hidden="1"/>
    </xf>
    <xf numFmtId="44" fontId="72" fillId="40" borderId="35" xfId="43" applyFont="1" applyFill="1" applyBorder="1" applyAlignment="1" applyProtection="1">
      <alignment horizontal="center" vertical="center"/>
      <protection hidden="1"/>
    </xf>
    <xf numFmtId="44" fontId="72" fillId="40" borderId="35" xfId="43" quotePrefix="1" applyFont="1" applyFill="1" applyBorder="1" applyAlignment="1" applyProtection="1">
      <alignment horizontal="center" vertical="center"/>
      <protection hidden="1"/>
    </xf>
    <xf numFmtId="0" fontId="76" fillId="40" borderId="34" xfId="58" applyFont="1" applyFill="1" applyBorder="1" applyAlignment="1" applyProtection="1">
      <alignment horizontal="right" vertical="center" wrapText="1"/>
      <protection hidden="1"/>
    </xf>
    <xf numFmtId="0" fontId="76" fillId="40" borderId="34" xfId="58" applyFont="1" applyFill="1" applyBorder="1" applyAlignment="1" applyProtection="1">
      <alignment horizontal="right" vertical="center"/>
      <protection hidden="1"/>
    </xf>
    <xf numFmtId="44" fontId="75" fillId="40" borderId="35" xfId="43" applyFont="1" applyFill="1" applyBorder="1" applyAlignment="1" applyProtection="1">
      <alignment horizontal="center" vertical="center"/>
      <protection hidden="1"/>
    </xf>
    <xf numFmtId="0" fontId="72" fillId="0" borderId="35" xfId="58" applyFont="1" applyBorder="1" applyAlignment="1" applyProtection="1">
      <alignment vertical="center"/>
      <protection hidden="1"/>
    </xf>
    <xf numFmtId="0" fontId="76" fillId="0" borderId="34" xfId="58" applyFont="1" applyBorder="1" applyAlignment="1" applyProtection="1">
      <alignment horizontal="right" vertical="center"/>
      <protection hidden="1"/>
    </xf>
    <xf numFmtId="44" fontId="72" fillId="0" borderId="35" xfId="43" applyFont="1" applyFill="1" applyBorder="1" applyAlignment="1" applyProtection="1">
      <alignment horizontal="center" vertical="center"/>
      <protection hidden="1"/>
    </xf>
    <xf numFmtId="0" fontId="76" fillId="32" borderId="35"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protection hidden="1"/>
    </xf>
    <xf numFmtId="44" fontId="75" fillId="32" borderId="35" xfId="43" quotePrefix="1" applyFont="1" applyFill="1" applyBorder="1" applyAlignment="1" applyProtection="1">
      <alignment horizontal="center" vertical="center"/>
      <protection hidden="1"/>
    </xf>
    <xf numFmtId="44" fontId="75" fillId="32" borderId="35" xfId="43" applyFont="1" applyFill="1" applyBorder="1" applyAlignment="1" applyProtection="1">
      <alignment horizontal="center" vertical="center"/>
      <protection hidden="1"/>
    </xf>
    <xf numFmtId="44" fontId="75" fillId="0" borderId="35" xfId="43" applyFont="1" applyFill="1" applyBorder="1" applyAlignment="1" applyProtection="1">
      <alignment horizontal="center" vertical="center"/>
      <protection hidden="1"/>
    </xf>
    <xf numFmtId="0" fontId="72" fillId="33" borderId="35" xfId="0" applyFont="1" applyFill="1" applyBorder="1" applyAlignment="1" applyProtection="1">
      <alignment vertical="center"/>
      <protection hidden="1"/>
    </xf>
    <xf numFmtId="0" fontId="76" fillId="33" borderId="34" xfId="58" applyFont="1" applyFill="1" applyBorder="1" applyAlignment="1" applyProtection="1">
      <alignment horizontal="right" vertical="center" wrapText="1"/>
      <protection hidden="1"/>
    </xf>
    <xf numFmtId="0" fontId="76" fillId="33" borderId="34" xfId="58" applyFont="1" applyFill="1" applyBorder="1" applyAlignment="1" applyProtection="1">
      <alignment horizontal="right" vertical="center"/>
      <protection hidden="1"/>
    </xf>
    <xf numFmtId="44" fontId="75" fillId="33" borderId="35" xfId="43" applyFont="1" applyFill="1" applyBorder="1" applyAlignment="1" applyProtection="1">
      <alignment horizontal="center" vertical="center"/>
      <protection hidden="1"/>
    </xf>
    <xf numFmtId="1" fontId="75" fillId="33" borderId="35" xfId="43" applyNumberFormat="1" applyFont="1" applyFill="1" applyBorder="1" applyAlignment="1" applyProtection="1">
      <alignment horizontal="center" vertical="center"/>
      <protection hidden="1"/>
    </xf>
    <xf numFmtId="10" fontId="75" fillId="39" borderId="35" xfId="58" applyNumberFormat="1" applyFont="1" applyFill="1" applyBorder="1" applyAlignment="1" applyProtection="1">
      <alignment vertical="center"/>
      <protection locked="0"/>
    </xf>
    <xf numFmtId="17" fontId="75" fillId="39" borderId="35" xfId="58" applyNumberFormat="1" applyFont="1" applyFill="1" applyBorder="1" applyAlignment="1" applyProtection="1">
      <alignment horizontal="center" vertical="center" wrapText="1"/>
      <protection locked="0"/>
    </xf>
    <xf numFmtId="164" fontId="6" fillId="30" borderId="10" xfId="0" applyNumberFormat="1" applyFont="1" applyFill="1" applyBorder="1" applyProtection="1">
      <protection hidden="1"/>
    </xf>
    <xf numFmtId="44" fontId="75" fillId="0" borderId="35" xfId="43" quotePrefix="1" applyFont="1" applyFill="1" applyBorder="1" applyAlignment="1" applyProtection="1">
      <alignment horizontal="center" vertical="center"/>
      <protection hidden="1"/>
    </xf>
    <xf numFmtId="0" fontId="75" fillId="0" borderId="35" xfId="0" applyFont="1" applyBorder="1" applyAlignment="1" applyProtection="1">
      <alignment horizontal="center" vertical="center"/>
      <protection hidden="1"/>
    </xf>
    <xf numFmtId="0" fontId="75" fillId="0" borderId="35" xfId="58" applyFont="1" applyBorder="1" applyAlignment="1" applyProtection="1">
      <alignment horizontal="center" vertical="center" wrapText="1"/>
      <protection hidden="1"/>
    </xf>
    <xf numFmtId="0" fontId="39" fillId="0" borderId="0" xfId="0" applyFont="1" applyAlignment="1" applyProtection="1">
      <alignment horizontal="center"/>
      <protection hidden="1"/>
    </xf>
    <xf numFmtId="0" fontId="44" fillId="35" borderId="0" xfId="0" applyFont="1" applyFill="1" applyAlignment="1" applyProtection="1">
      <alignment horizontal="center" vertical="center" wrapText="1"/>
      <protection hidden="1"/>
    </xf>
    <xf numFmtId="0" fontId="44" fillId="0" borderId="0" xfId="0" applyFont="1" applyAlignment="1" applyProtection="1">
      <alignment horizontal="center" vertical="center" wrapText="1"/>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39" fillId="0" borderId="0" xfId="0" applyFont="1" applyAlignment="1" applyProtection="1">
      <alignment horizontal="center" wrapText="1"/>
      <protection hidden="1"/>
    </xf>
    <xf numFmtId="0" fontId="39" fillId="35" borderId="0" xfId="0" applyFont="1" applyFill="1" applyAlignment="1" applyProtection="1">
      <alignment horizontal="center" wrapText="1"/>
      <protection hidden="1"/>
    </xf>
    <xf numFmtId="0" fontId="39" fillId="35" borderId="12" xfId="68" applyFont="1" applyFill="1" applyBorder="1" applyAlignment="1" applyProtection="1">
      <alignment horizontal="center" wrapText="1"/>
      <protection hidden="1"/>
    </xf>
    <xf numFmtId="0" fontId="39" fillId="35" borderId="13" xfId="68" applyFont="1" applyFill="1" applyBorder="1" applyAlignment="1" applyProtection="1">
      <alignment horizontal="center" wrapText="1"/>
      <protection hidden="1"/>
    </xf>
    <xf numFmtId="0" fontId="39" fillId="35" borderId="14" xfId="68" applyFont="1" applyFill="1" applyBorder="1" applyAlignment="1" applyProtection="1">
      <alignment horizontal="center" wrapText="1"/>
      <protection hidden="1"/>
    </xf>
    <xf numFmtId="0" fontId="39" fillId="0" borderId="12" xfId="0" applyFont="1" applyBorder="1" applyAlignment="1" applyProtection="1">
      <alignment horizontal="center" wrapText="1"/>
      <protection hidden="1"/>
    </xf>
    <xf numFmtId="0" fontId="39" fillId="0" borderId="13" xfId="0" applyFont="1" applyBorder="1" applyAlignment="1" applyProtection="1">
      <alignment horizontal="center" wrapText="1"/>
      <protection hidden="1"/>
    </xf>
    <xf numFmtId="0" fontId="39" fillId="0" borderId="14" xfId="0" applyFont="1" applyBorder="1" applyAlignment="1" applyProtection="1">
      <alignment horizontal="center" wrapText="1"/>
      <protection hidden="1"/>
    </xf>
    <xf numFmtId="0" fontId="39" fillId="35" borderId="12" xfId="0" applyFont="1" applyFill="1" applyBorder="1" applyAlignment="1" applyProtection="1">
      <alignment horizontal="center" wrapText="1"/>
      <protection hidden="1"/>
    </xf>
    <xf numFmtId="0" fontId="39" fillId="35" borderId="13" xfId="0" applyFont="1" applyFill="1" applyBorder="1" applyAlignment="1" applyProtection="1">
      <alignment horizontal="center" wrapText="1"/>
      <protection hidden="1"/>
    </xf>
    <xf numFmtId="0" fontId="39" fillId="35" borderId="14" xfId="0" applyFont="1" applyFill="1" applyBorder="1" applyAlignment="1" applyProtection="1">
      <alignment horizontal="center" wrapText="1"/>
      <protection hidden="1"/>
    </xf>
    <xf numFmtId="0" fontId="39" fillId="35" borderId="12" xfId="68" applyFont="1" applyFill="1" applyBorder="1" applyAlignment="1">
      <alignment horizontal="center" wrapText="1"/>
    </xf>
    <xf numFmtId="0" fontId="39" fillId="35" borderId="13" xfId="68" applyFont="1" applyFill="1" applyBorder="1" applyAlignment="1">
      <alignment horizontal="center" wrapText="1"/>
    </xf>
    <xf numFmtId="0" fontId="39" fillId="35" borderId="14" xfId="68" applyFont="1" applyFill="1" applyBorder="1" applyAlignment="1">
      <alignment horizontal="center" wrapText="1"/>
    </xf>
    <xf numFmtId="0" fontId="39" fillId="0" borderId="10" xfId="0" applyFont="1" applyBorder="1" applyAlignment="1">
      <alignment horizontal="center"/>
    </xf>
    <xf numFmtId="0" fontId="39" fillId="0" borderId="12" xfId="0" applyFont="1" applyBorder="1" applyAlignment="1">
      <alignment horizont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39" fillId="35" borderId="12" xfId="0" applyFont="1" applyFill="1" applyBorder="1" applyAlignment="1">
      <alignment horizontal="center" wrapText="1"/>
    </xf>
    <xf numFmtId="0" fontId="39" fillId="35" borderId="13" xfId="0" applyFont="1" applyFill="1" applyBorder="1" applyAlignment="1">
      <alignment horizontal="center" wrapText="1"/>
    </xf>
    <xf numFmtId="0" fontId="39" fillId="35" borderId="14" xfId="0" applyFont="1" applyFill="1" applyBorder="1" applyAlignment="1">
      <alignment horizontal="center" wrapText="1"/>
    </xf>
    <xf numFmtId="0" fontId="39" fillId="0" borderId="10" xfId="0" applyFont="1" applyBorder="1" applyAlignment="1" applyProtection="1">
      <alignment horizontal="center"/>
      <protection hidden="1"/>
    </xf>
    <xf numFmtId="44" fontId="39" fillId="0" borderId="0" xfId="42" applyFont="1" applyFill="1" applyBorder="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39" fillId="35" borderId="0" xfId="68" applyFont="1" applyFill="1" applyAlignment="1" applyProtection="1">
      <alignment horizontal="center" wrapText="1"/>
      <protection hidden="1"/>
    </xf>
    <xf numFmtId="0" fontId="39" fillId="0" borderId="0" xfId="0" applyFont="1" applyAlignment="1" applyProtection="1">
      <alignment horizontal="center" vertical="center"/>
      <protection hidden="1"/>
    </xf>
    <xf numFmtId="0" fontId="39" fillId="35" borderId="0" xfId="105" applyFont="1" applyFill="1" applyAlignment="1" applyProtection="1">
      <alignment horizontal="center" vertical="center" wrapText="1"/>
      <protection hidden="1"/>
    </xf>
    <xf numFmtId="0" fontId="39" fillId="0" borderId="0" xfId="105"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39" fillId="0" borderId="0" xfId="68" applyFont="1" applyAlignment="1" applyProtection="1">
      <alignment horizontal="center" wrapText="1"/>
      <protection hidden="1"/>
    </xf>
    <xf numFmtId="0" fontId="9" fillId="0" borderId="19" xfId="58" applyFont="1" applyBorder="1" applyAlignment="1" applyProtection="1">
      <alignment horizontal="center"/>
      <protection hidden="1"/>
    </xf>
    <xf numFmtId="0" fontId="9" fillId="0" borderId="0" xfId="58" applyFont="1" applyAlignment="1" applyProtection="1">
      <alignment horizontal="center"/>
      <protection hidden="1"/>
    </xf>
    <xf numFmtId="0" fontId="39" fillId="35" borderId="10" xfId="105" applyFont="1" applyFill="1" applyBorder="1" applyAlignment="1" applyProtection="1">
      <alignment horizontal="center" wrapText="1"/>
      <protection hidden="1"/>
    </xf>
    <xf numFmtId="0" fontId="11" fillId="0" borderId="10" xfId="68" applyFont="1" applyBorder="1" applyAlignment="1" applyProtection="1">
      <alignment horizontal="center" vertical="center" wrapText="1"/>
      <protection hidden="1"/>
    </xf>
    <xf numFmtId="0" fontId="6" fillId="28" borderId="12" xfId="0" applyFont="1" applyFill="1" applyBorder="1" applyAlignment="1" applyProtection="1">
      <alignment horizontal="right" vertical="center" wrapText="1"/>
      <protection hidden="1"/>
    </xf>
    <xf numFmtId="0" fontId="6" fillId="28" borderId="13" xfId="0" applyFont="1" applyFill="1" applyBorder="1" applyAlignment="1" applyProtection="1">
      <alignment horizontal="right" vertical="center" wrapText="1"/>
      <protection hidden="1"/>
    </xf>
    <xf numFmtId="0" fontId="6" fillId="28" borderId="14" xfId="0" applyFont="1" applyFill="1" applyBorder="1" applyAlignment="1" applyProtection="1">
      <alignment horizontal="right" vertical="center" wrapText="1"/>
      <protection hidden="1"/>
    </xf>
    <xf numFmtId="0" fontId="42" fillId="37" borderId="12" xfId="0" applyFont="1" applyFill="1" applyBorder="1" applyAlignment="1" applyProtection="1">
      <alignment horizontal="right" vertical="center" wrapText="1"/>
      <protection hidden="1"/>
    </xf>
    <xf numFmtId="0" fontId="42" fillId="37" borderId="13" xfId="0" applyFont="1" applyFill="1" applyBorder="1" applyAlignment="1" applyProtection="1">
      <alignment horizontal="right" vertical="center" wrapText="1"/>
      <protection hidden="1"/>
    </xf>
    <xf numFmtId="0" fontId="6" fillId="28" borderId="12" xfId="0" applyFont="1" applyFill="1" applyBorder="1" applyAlignment="1">
      <alignment horizontal="right" vertical="center" wrapText="1"/>
    </xf>
    <xf numFmtId="0" fontId="6" fillId="28" borderId="13" xfId="0" applyFont="1" applyFill="1" applyBorder="1" applyAlignment="1">
      <alignment horizontal="right" vertical="center" wrapText="1"/>
    </xf>
    <xf numFmtId="0" fontId="42" fillId="37" borderId="12" xfId="0" applyFont="1" applyFill="1" applyBorder="1" applyAlignment="1">
      <alignment horizontal="right" vertical="center" wrapText="1"/>
    </xf>
    <xf numFmtId="0" fontId="42" fillId="37" borderId="13" xfId="0" applyFont="1" applyFill="1" applyBorder="1" applyAlignment="1">
      <alignment horizontal="right" vertical="center" wrapText="1"/>
    </xf>
    <xf numFmtId="0" fontId="6" fillId="28" borderId="14" xfId="0" applyFont="1" applyFill="1" applyBorder="1" applyAlignment="1">
      <alignment horizontal="right" vertical="center" wrapText="1"/>
    </xf>
    <xf numFmtId="0" fontId="39" fillId="0" borderId="0" xfId="0" applyFont="1" applyAlignment="1">
      <alignment horizontal="center"/>
    </xf>
    <xf numFmtId="0" fontId="11" fillId="0" borderId="10" xfId="68" applyFont="1" applyBorder="1" applyAlignment="1">
      <alignment horizontal="center" vertical="center" wrapText="1"/>
    </xf>
    <xf numFmtId="0" fontId="6" fillId="29" borderId="12" xfId="68" applyFont="1" applyFill="1" applyBorder="1" applyAlignment="1" applyProtection="1">
      <alignment horizontal="center" vertical="center" wrapText="1"/>
      <protection hidden="1"/>
    </xf>
    <xf numFmtId="0" fontId="6" fillId="29" borderId="13" xfId="68" applyFont="1" applyFill="1" applyBorder="1" applyAlignment="1" applyProtection="1">
      <alignment horizontal="center" vertical="center" wrapText="1"/>
      <protection hidden="1"/>
    </xf>
    <xf numFmtId="0" fontId="6" fillId="29" borderId="14" xfId="68" applyFont="1" applyFill="1" applyBorder="1" applyAlignment="1" applyProtection="1">
      <alignment horizontal="center" vertical="center" wrapText="1"/>
      <protection hidden="1"/>
    </xf>
    <xf numFmtId="0" fontId="6" fillId="0" borderId="10" xfId="0" applyFont="1" applyBorder="1" applyAlignment="1">
      <alignment horizontal="center" vertical="center"/>
    </xf>
    <xf numFmtId="0" fontId="42" fillId="0" borderId="10" xfId="58" applyFont="1" applyBorder="1" applyAlignment="1">
      <alignment horizontal="center" vertical="center" wrapText="1"/>
    </xf>
    <xf numFmtId="2" fontId="65" fillId="0" borderId="0" xfId="0" applyNumberFormat="1" applyFont="1" applyAlignment="1">
      <alignment horizontal="center" wrapText="1"/>
    </xf>
  </cellXfs>
  <cellStyles count="110">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xfId="40" builtinId="3"/>
    <cellStyle name="Comma 2" xfId="41" xr:uid="{00000000-0005-0000-0000-000028000000}"/>
    <cellStyle name="Comma 2 2" xfId="90" xr:uid="{9F9D6667-FC91-4D94-935F-E5D467A32893}"/>
    <cellStyle name="Comma 3" xfId="80" xr:uid="{A0CD1F52-2595-42B0-8039-D8F605F8709E}"/>
    <cellStyle name="Comma 3 2" xfId="106" xr:uid="{36052D75-6BAA-42A9-946B-E25201B3D2D7}"/>
    <cellStyle name="Comma 4" xfId="89" xr:uid="{4EAA99B5-44B7-4A62-8E23-BA79F74EBFCD}"/>
    <cellStyle name="Currency" xfId="42" builtinId="4"/>
    <cellStyle name="Currency 2" xfId="43" xr:uid="{00000000-0005-0000-0000-00002A000000}"/>
    <cellStyle name="Currency 2 2" xfId="81" xr:uid="{B99A7ABE-E74A-4449-8498-61E2E80A0991}"/>
    <cellStyle name="Currency 2 2 2" xfId="107" xr:uid="{554D5C2A-5104-4DC9-9591-67648F243E90}"/>
    <cellStyle name="Currency 2 3" xfId="92" xr:uid="{EC1A13BC-CE81-4B49-8D0B-4ACFD2394925}"/>
    <cellStyle name="Currency 3" xfId="44" xr:uid="{00000000-0005-0000-0000-00002B000000}"/>
    <cellStyle name="Currency 3 2" xfId="45" xr:uid="{00000000-0005-0000-0000-00002C000000}"/>
    <cellStyle name="Currency 3 2 2" xfId="94" xr:uid="{73EB07E3-2D1D-4372-853B-48302DA9F724}"/>
    <cellStyle name="Currency 3 3" xfId="93" xr:uid="{6AB62E3C-83FC-424E-B956-90DB30CEBF30}"/>
    <cellStyle name="Currency 4" xfId="46" xr:uid="{00000000-0005-0000-0000-00002D000000}"/>
    <cellStyle name="Currency 4 2" xfId="47" xr:uid="{00000000-0005-0000-0000-00002E000000}"/>
    <cellStyle name="Currency 4 2 2" xfId="96" xr:uid="{A5BF7A17-EC51-4C60-8FAA-2479C50D14AA}"/>
    <cellStyle name="Currency 4 3" xfId="95" xr:uid="{3568AE64-86C0-4ACB-81EE-448FFEA2C66D}"/>
    <cellStyle name="Currency 5" xfId="84" xr:uid="{89E07130-FB16-4399-81A0-6986B695B59D}"/>
    <cellStyle name="Currency 5 2" xfId="108" xr:uid="{C53B4284-EAEA-42CB-84EA-07E666B6A4E0}"/>
    <cellStyle name="Currency 6" xfId="91" xr:uid="{FCD5ABAA-F896-4223-806E-FE35BD0B99E9}"/>
    <cellStyle name="Explanatory Text" xfId="48" builtinId="53" customBuiltin="1"/>
    <cellStyle name="Good" xfId="49" builtinId="26" customBuiltin="1"/>
    <cellStyle name="Heading 1" xfId="50" builtinId="16" customBuiltin="1"/>
    <cellStyle name="Heading 2" xfId="51" builtinId="17" customBuiltin="1"/>
    <cellStyle name="Heading 3" xfId="52" builtinId="18" customBuiltin="1"/>
    <cellStyle name="Heading 4" xfId="53" builtinId="19" customBuiltin="1"/>
    <cellStyle name="Hyperlink 2" xfId="82" xr:uid="{E92736AE-95A0-46E0-AE30-BDBD41E2A088}"/>
    <cellStyle name="Hyperlink 3" xfId="83" xr:uid="{B95944B6-F8E3-4DA1-A617-A3F43CF9A726}"/>
    <cellStyle name="Input" xfId="54" builtinId="20" customBuiltin="1"/>
    <cellStyle name="Linked Cell" xfId="55" builtinId="24" customBuiltin="1"/>
    <cellStyle name="Neutral" xfId="56" builtinId="28" customBuiltin="1"/>
    <cellStyle name="Neutral 2" xfId="85" xr:uid="{D2EF215E-2615-41C2-9917-200094B2800B}"/>
    <cellStyle name="Normal" xfId="0" builtinId="0"/>
    <cellStyle name="Normal 2" xfId="57" xr:uid="{00000000-0005-0000-0000-000039000000}"/>
    <cellStyle name="Normal 2 2" xfId="58" xr:uid="{00000000-0005-0000-0000-00003A000000}"/>
    <cellStyle name="Normal 2 2 2" xfId="59" xr:uid="{00000000-0005-0000-0000-00003B000000}"/>
    <cellStyle name="Normal 2 3" xfId="60" xr:uid="{00000000-0005-0000-0000-00003C000000}"/>
    <cellStyle name="Normal 2 3 2" xfId="61" xr:uid="{00000000-0005-0000-0000-00003D000000}"/>
    <cellStyle name="Normal 2 3 2 2" xfId="62" xr:uid="{00000000-0005-0000-0000-00003E000000}"/>
    <cellStyle name="Normal 2 3 2 2 2" xfId="100" xr:uid="{A5D0892D-B345-45C1-BB99-71BA97613ECC}"/>
    <cellStyle name="Normal 2 3 2 3" xfId="99" xr:uid="{F6AE1356-A35F-47F4-88B1-26E1822B5693}"/>
    <cellStyle name="Normal 2 3 3" xfId="63" xr:uid="{00000000-0005-0000-0000-00003F000000}"/>
    <cellStyle name="Normal 2 3 3 2" xfId="101" xr:uid="{420404AD-DCF5-4A41-8F61-8097DADF0411}"/>
    <cellStyle name="Normal 2 3 4" xfId="98" xr:uid="{2C4BDD28-F48C-413B-98CA-A1D9AA9220BC}"/>
    <cellStyle name="Normal 2 4" xfId="64" xr:uid="{00000000-0005-0000-0000-000040000000}"/>
    <cellStyle name="Normal 2 4 2" xfId="65" xr:uid="{00000000-0005-0000-0000-000041000000}"/>
    <cellStyle name="Normal 2 4 2 2" xfId="103" xr:uid="{E9999691-633B-43B7-AA40-CCB78F779A86}"/>
    <cellStyle name="Normal 2 4 3" xfId="102" xr:uid="{CD01E405-181B-4EC6-AFEF-25D8FD1DE717}"/>
    <cellStyle name="Normal 2 5" xfId="66" xr:uid="{00000000-0005-0000-0000-000042000000}"/>
    <cellStyle name="Normal 2 5 2" xfId="104" xr:uid="{FBD4B073-B842-4DC9-B236-14A8197819E3}"/>
    <cellStyle name="Normal 2 6" xfId="86" xr:uid="{92CE4508-4F5E-415B-8CC7-E6DDCD1BE3D2}"/>
    <cellStyle name="Normal 2 7" xfId="97" xr:uid="{CCBF2244-6612-46B5-B071-22E1B19AB926}"/>
    <cellStyle name="Normal 3" xfId="67" xr:uid="{00000000-0005-0000-0000-000043000000}"/>
    <cellStyle name="Normal 3 6" xfId="87" xr:uid="{55D3AA12-5662-4A1B-9DA0-25798EA14641}"/>
    <cellStyle name="Normal 4" xfId="88" xr:uid="{4C5F8B0F-DBA4-4E96-83FB-539C8CF3E7C5}"/>
    <cellStyle name="Normal 4 2" xfId="109" xr:uid="{7BBC485A-96C3-431E-918C-4EF2BBD33019}"/>
    <cellStyle name="Normal_SCHEDULE C - PRICING SCHEDULE (lot 10)" xfId="68" xr:uid="{00000000-0005-0000-0000-000044000000}"/>
    <cellStyle name="Normal_SCHEDULE C - PRICING SCHEDULE (lot 10) 2" xfId="105" xr:uid="{EFE47195-E10D-497C-A149-9F3D9A7D2912}"/>
    <cellStyle name="Note" xfId="69" builtinId="10" customBuiltin="1"/>
    <cellStyle name="Note 2" xfId="70" xr:uid="{00000000-0005-0000-0000-000046000000}"/>
    <cellStyle name="Output" xfId="71" builtinId="21" customBuiltin="1"/>
    <cellStyle name="Percent 2" xfId="72" xr:uid="{00000000-0005-0000-0000-000048000000}"/>
    <cellStyle name="Percent 2 2" xfId="73" xr:uid="{00000000-0005-0000-0000-000049000000}"/>
    <cellStyle name="Percent 3" xfId="74" xr:uid="{00000000-0005-0000-0000-00004A000000}"/>
    <cellStyle name="Percent 3 2" xfId="75" xr:uid="{00000000-0005-0000-0000-00004B000000}"/>
    <cellStyle name="Percent 4" xfId="76" xr:uid="{00000000-0005-0000-0000-00004C000000}"/>
    <cellStyle name="Title" xfId="77" builtinId="15" customBuiltin="1"/>
    <cellStyle name="Total" xfId="78" builtinId="25" customBuiltin="1"/>
    <cellStyle name="Warning Text" xfId="79" builtinId="11" customBuiltin="1"/>
  </cellStyles>
  <dxfs count="0"/>
  <tableStyles count="0" defaultTableStyle="TableStyleMedium9" defaultPivotStyle="PivotStyleLight16"/>
  <colors>
    <mruColors>
      <color rgb="FFEBF5FF"/>
      <color rgb="FFC4C5FC"/>
      <color rgb="FFC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123826</xdr:colOff>
      <xdr:row>69</xdr:row>
      <xdr:rowOff>123825</xdr:rowOff>
    </xdr:to>
    <xdr:sp macro="" textlink="">
      <xdr:nvSpPr>
        <xdr:cNvPr id="4" name="TextBox 3">
          <a:extLst>
            <a:ext uri="{FF2B5EF4-FFF2-40B4-BE49-F238E27FC236}">
              <a16:creationId xmlns:a16="http://schemas.microsoft.com/office/drawing/2014/main" id="{51357017-1C68-4566-9874-12944FD86866}"/>
            </a:ext>
          </a:extLst>
        </xdr:cNvPr>
        <xdr:cNvSpPr txBox="1"/>
      </xdr:nvSpPr>
      <xdr:spPr>
        <a:xfrm>
          <a:off x="0" y="0"/>
          <a:ext cx="11096626" cy="112966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sng" strike="noStrike" kern="0" cap="none" spc="0" normalizeH="0" baseline="0" noProof="0">
              <a:ln>
                <a:noFill/>
              </a:ln>
              <a:solidFill>
                <a:sysClr val="windowText" lastClr="000000"/>
              </a:solidFill>
              <a:effectLst/>
              <a:uLnTx/>
              <a:uFillTx/>
              <a:latin typeface="Calibri" panose="020F0502020204030204"/>
              <a:ea typeface="+mn-ea"/>
              <a:cs typeface="+mn-cs"/>
            </a:rPr>
            <a:t>Do's and Dont's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inset quanities only in series 100 to 3000</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Hide unwanted cells, do not delete as they will corupt the formulas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100,200,300,400,500,600,700,1100,2700. contractor can not taken forward to into comparssion unless you undertake mini competion.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1200 or 3000, do not discount contractor from tender process becuase these series were not asked to be priced within lot 3 (carriageway resurfacing) of pricing schedule. The highest value from 1200 &amp; 3000 series, will be automatically inserted into Series 2700 as a provisional sum. The total from series 1200 &amp; 3000 are shown in summary page if they apply but are not counted unless inserted into series 2700 like below. Please note this is for fair comparrsion and if the winning contractor has a lesser value in series 1200&amp;3000, then insert that value into series 2700, so the summary sheet caluclates. If the winning contractor has no offer in series 2700 you will have to ask if they will honour that price for series 1200 &amp; 3000 if they apply.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automatically calclated as long as master spreadsheet is updated (access may be granted from master user). If berr is not updating due to access issues, please speak to Ross Greszczuk or Willie Mahoney for latest Berr. TC project agents to insert manualy berr value given by Client if link to masterspead does not work.</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applied upfront and not retropectively.  on acceptance of works, the contractor is accepting berr rate at date of issue. gennerally 4-6 weeks before start date.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only insert figures into peach coloured cells, must fill works duration (days) cells for summary page to work.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inset the number of working days for for applicable time bands. example below of 7 day project under restricted working Monday to Sunday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When sending document to contractor, hide other contractors rates and costs, then PDF document before sending to contractor.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182879</xdr:colOff>
      <xdr:row>36</xdr:row>
      <xdr:rowOff>112397</xdr:rowOff>
    </xdr:from>
    <xdr:to>
      <xdr:col>9</xdr:col>
      <xdr:colOff>421135</xdr:colOff>
      <xdr:row>64</xdr:row>
      <xdr:rowOff>83821</xdr:rowOff>
    </xdr:to>
    <xdr:pic>
      <xdr:nvPicPr>
        <xdr:cNvPr id="7" name="Picture 6">
          <a:extLst>
            <a:ext uri="{FF2B5EF4-FFF2-40B4-BE49-F238E27FC236}">
              <a16:creationId xmlns:a16="http://schemas.microsoft.com/office/drawing/2014/main" id="{ACB1DF93-6B0B-4C85-9AAB-061C7DBB92CA}"/>
            </a:ext>
          </a:extLst>
        </xdr:cNvPr>
        <xdr:cNvPicPr>
          <a:picLocks noChangeAspect="1"/>
        </xdr:cNvPicPr>
      </xdr:nvPicPr>
      <xdr:blipFill>
        <a:blip xmlns:r="http://schemas.openxmlformats.org/officeDocument/2006/relationships" r:embed="rId1"/>
        <a:stretch>
          <a:fillRect/>
        </a:stretch>
      </xdr:blipFill>
      <xdr:spPr>
        <a:xfrm>
          <a:off x="182879" y="6147437"/>
          <a:ext cx="5724656" cy="4665344"/>
        </a:xfrm>
        <a:prstGeom prst="rect">
          <a:avLst/>
        </a:prstGeom>
      </xdr:spPr>
    </xdr:pic>
    <xdr:clientData/>
  </xdr:twoCellAnchor>
  <xdr:twoCellAnchor editAs="oneCell">
    <xdr:from>
      <xdr:col>0</xdr:col>
      <xdr:colOff>266699</xdr:colOff>
      <xdr:row>10</xdr:row>
      <xdr:rowOff>57150</xdr:rowOff>
    </xdr:from>
    <xdr:to>
      <xdr:col>11</xdr:col>
      <xdr:colOff>188534</xdr:colOff>
      <xdr:row>17</xdr:row>
      <xdr:rowOff>85725</xdr:rowOff>
    </xdr:to>
    <xdr:pic>
      <xdr:nvPicPr>
        <xdr:cNvPr id="8" name="Picture 7">
          <a:extLst>
            <a:ext uri="{FF2B5EF4-FFF2-40B4-BE49-F238E27FC236}">
              <a16:creationId xmlns:a16="http://schemas.microsoft.com/office/drawing/2014/main" id="{294FBA19-8B89-BC1D-4AE6-DF8A091A158B}"/>
            </a:ext>
          </a:extLst>
        </xdr:cNvPr>
        <xdr:cNvPicPr>
          <a:picLocks noChangeAspect="1"/>
        </xdr:cNvPicPr>
      </xdr:nvPicPr>
      <xdr:blipFill>
        <a:blip xmlns:r="http://schemas.openxmlformats.org/officeDocument/2006/relationships" r:embed="rId2"/>
        <a:stretch>
          <a:fillRect/>
        </a:stretch>
      </xdr:blipFill>
      <xdr:spPr>
        <a:xfrm>
          <a:off x="266699" y="1676400"/>
          <a:ext cx="6627435" cy="1162050"/>
        </a:xfrm>
        <a:prstGeom prst="rect">
          <a:avLst/>
        </a:prstGeom>
      </xdr:spPr>
    </xdr:pic>
    <xdr:clientData/>
  </xdr:twoCellAnchor>
  <xdr:twoCellAnchor editAs="oneCell">
    <xdr:from>
      <xdr:col>0</xdr:col>
      <xdr:colOff>200024</xdr:colOff>
      <xdr:row>16</xdr:row>
      <xdr:rowOff>135256</xdr:rowOff>
    </xdr:from>
    <xdr:to>
      <xdr:col>12</xdr:col>
      <xdr:colOff>482047</xdr:colOff>
      <xdr:row>30</xdr:row>
      <xdr:rowOff>125730</xdr:rowOff>
    </xdr:to>
    <xdr:pic>
      <xdr:nvPicPr>
        <xdr:cNvPr id="9" name="Picture 8">
          <a:extLst>
            <a:ext uri="{FF2B5EF4-FFF2-40B4-BE49-F238E27FC236}">
              <a16:creationId xmlns:a16="http://schemas.microsoft.com/office/drawing/2014/main" id="{D9655411-2D91-F78F-137C-320B9D4E7352}"/>
            </a:ext>
          </a:extLst>
        </xdr:cNvPr>
        <xdr:cNvPicPr>
          <a:picLocks noChangeAspect="1"/>
        </xdr:cNvPicPr>
      </xdr:nvPicPr>
      <xdr:blipFill>
        <a:blip xmlns:r="http://schemas.openxmlformats.org/officeDocument/2006/relationships" r:embed="rId3"/>
        <a:stretch>
          <a:fillRect/>
        </a:stretch>
      </xdr:blipFill>
      <xdr:spPr>
        <a:xfrm>
          <a:off x="200024" y="2817496"/>
          <a:ext cx="7597223" cy="23374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e McAllister" id="{FBEF7CCF-6BF2-478F-A435-DFBA2C12502E}" userId="S::jake.mcallister@dundeecity.gov.uk::fb3eaeb7-b66f-42a0-920f-c1f11afbd1f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1" dT="2024-12-13T15:12:58.72" personId="{FBEF7CCF-6BF2-478F-A435-DFBA2C12502E}" id="{7822604F-3E9E-4373-861E-B7732FDA3F87}">
    <text>Area has been multiplied up to equate to 40mm thickeness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66" dT="2025-04-07T14:32:09.35" personId="{FBEF7CCF-6BF2-478F-A435-DFBA2C12502E}" id="{75D900C4-471A-477A-9665-A46B2206B211}">
    <text xml:space="preserve">ATV service cover replacements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 Id="rId4" Type="http://schemas.microsoft.com/office/2017/10/relationships/threadedComment" Target="../threadedComments/threadedComment2.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3688-BCF8-4186-B6C2-511F73663C35}">
  <sheetPr codeName="Sheet1">
    <tabColor rgb="FF7030A0"/>
    <pageSetUpPr fitToPage="1"/>
  </sheetPr>
  <dimension ref="A1:Q444"/>
  <sheetViews>
    <sheetView zoomScale="70" zoomScaleNormal="70" workbookViewId="0"/>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2"/>
      <c r="H2" s="1052"/>
      <c r="I2" s="1052"/>
      <c r="J2" s="1052"/>
      <c r="K2" s="1052"/>
      <c r="L2" s="1052"/>
      <c r="M2" s="1052"/>
      <c r="N2" s="1052"/>
      <c r="O2" s="1052"/>
      <c r="P2" s="1052"/>
    </row>
    <row r="3" spans="1:17" s="304" customFormat="1" ht="15" customHeight="1" x14ac:dyDescent="0.2">
      <c r="A3" s="300" t="s">
        <v>1</v>
      </c>
      <c r="B3" s="301" t="s">
        <v>2</v>
      </c>
      <c r="C3" s="302" t="s">
        <v>3</v>
      </c>
      <c r="D3" s="379" t="s">
        <v>4</v>
      </c>
      <c r="E3" s="379"/>
      <c r="F3" s="379"/>
      <c r="G3" s="1052"/>
      <c r="H3" s="1052"/>
      <c r="I3" s="1052"/>
      <c r="J3" s="1052"/>
      <c r="K3" s="1052"/>
      <c r="L3" s="379"/>
      <c r="M3" s="379"/>
      <c r="N3" s="379"/>
      <c r="O3" s="379"/>
      <c r="P3" s="379"/>
      <c r="Q3" s="303"/>
    </row>
    <row r="4" spans="1:17" s="304" customFormat="1" ht="39.4" customHeight="1" x14ac:dyDescent="0.2">
      <c r="A4" s="300"/>
      <c r="B4" s="301"/>
      <c r="C4" s="302"/>
      <c r="D4" s="305"/>
      <c r="E4" s="1053" t="s">
        <v>5</v>
      </c>
      <c r="F4" s="1053"/>
      <c r="G4" s="1054" t="s">
        <v>6</v>
      </c>
      <c r="H4" s="1054"/>
      <c r="I4" s="1053" t="s">
        <v>7</v>
      </c>
      <c r="J4" s="1053"/>
      <c r="K4" s="1054" t="s">
        <v>8</v>
      </c>
      <c r="L4" s="1054"/>
      <c r="M4" s="1053" t="s">
        <v>9</v>
      </c>
      <c r="N4" s="1053"/>
      <c r="O4" s="1054" t="s">
        <v>10</v>
      </c>
      <c r="P4" s="1054"/>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Input'!C8</f>
        <v>1</v>
      </c>
      <c r="D8" s="318" t="s">
        <v>1</v>
      </c>
      <c r="E8" s="323">
        <v>120</v>
      </c>
      <c r="F8" s="324">
        <f>C8*E8</f>
        <v>120</v>
      </c>
      <c r="G8" s="325">
        <v>100</v>
      </c>
      <c r="H8" s="326">
        <f>C8*G8</f>
        <v>100</v>
      </c>
      <c r="I8" s="323">
        <v>0.01</v>
      </c>
      <c r="J8" s="324">
        <f>C8*I8</f>
        <v>0.01</v>
      </c>
      <c r="K8" s="325">
        <v>200</v>
      </c>
      <c r="L8" s="326">
        <f>C8*K8</f>
        <v>200</v>
      </c>
      <c r="M8" s="327">
        <v>500</v>
      </c>
      <c r="N8" s="324">
        <f>C8*M8</f>
        <v>500</v>
      </c>
      <c r="O8" s="328">
        <v>500</v>
      </c>
      <c r="P8" s="326">
        <f>C8*O8</f>
        <v>500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Input'!C10</f>
        <v>10</v>
      </c>
      <c r="D10" s="318" t="s">
        <v>18</v>
      </c>
      <c r="E10" s="323">
        <v>100</v>
      </c>
      <c r="F10" s="324">
        <f t="shared" ref="F10" si="0">C10*E10</f>
        <v>1000</v>
      </c>
      <c r="G10" s="325">
        <v>20</v>
      </c>
      <c r="H10" s="326">
        <f t="shared" ref="H10" si="1">C10*G10</f>
        <v>200</v>
      </c>
      <c r="I10" s="323">
        <v>41.9</v>
      </c>
      <c r="J10" s="324">
        <f t="shared" ref="J10" si="2">C10*I10</f>
        <v>419</v>
      </c>
      <c r="K10" s="325">
        <v>50</v>
      </c>
      <c r="L10" s="326">
        <f t="shared" ref="L10" si="3">C10*K10</f>
        <v>500</v>
      </c>
      <c r="M10" s="327">
        <v>250</v>
      </c>
      <c r="N10" s="324">
        <f t="shared" ref="N10" si="4">C10*M10</f>
        <v>2500</v>
      </c>
      <c r="O10" s="328">
        <v>100</v>
      </c>
      <c r="P10" s="326">
        <f t="shared" ref="P10" si="5">C10*O10</f>
        <v>1000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Input'!C12</f>
        <v>1</v>
      </c>
      <c r="D12" s="318" t="s">
        <v>1</v>
      </c>
      <c r="E12" s="323">
        <v>120</v>
      </c>
      <c r="F12" s="324">
        <f t="shared" ref="F12" si="6">C12*E12</f>
        <v>120</v>
      </c>
      <c r="G12" s="325">
        <v>100</v>
      </c>
      <c r="H12" s="326">
        <f t="shared" ref="H12" si="7">C12*G12</f>
        <v>100</v>
      </c>
      <c r="I12" s="323">
        <v>0.01</v>
      </c>
      <c r="J12" s="324">
        <f t="shared" ref="J12" si="8">C12*I12</f>
        <v>0.01</v>
      </c>
      <c r="K12" s="325">
        <v>100</v>
      </c>
      <c r="L12" s="326">
        <f t="shared" ref="L12" si="9">C12*K12</f>
        <v>100</v>
      </c>
      <c r="M12" s="327">
        <v>500</v>
      </c>
      <c r="N12" s="324">
        <f t="shared" ref="N12" si="10">C12*M12</f>
        <v>500</v>
      </c>
      <c r="O12" s="328">
        <v>500</v>
      </c>
      <c r="P12" s="326">
        <f t="shared" ref="P12" si="11">C12*O12</f>
        <v>500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Input'!C14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Input'!C16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Input'!C18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Input'!C22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Input'!C24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Input'!C30</f>
        <v>1</v>
      </c>
      <c r="D30" s="318" t="s">
        <v>18</v>
      </c>
      <c r="E30" s="323">
        <v>629.20000000000005</v>
      </c>
      <c r="F30" s="324">
        <f t="shared" si="24"/>
        <v>629.20000000000005</v>
      </c>
      <c r="G30" s="339">
        <v>795</v>
      </c>
      <c r="H30" s="326">
        <f t="shared" si="25"/>
        <v>795</v>
      </c>
      <c r="I30" s="340">
        <v>173.74</v>
      </c>
      <c r="J30" s="324">
        <f t="shared" si="26"/>
        <v>173.74</v>
      </c>
      <c r="K30" s="341">
        <v>100</v>
      </c>
      <c r="L30" s="326">
        <f t="shared" si="27"/>
        <v>100</v>
      </c>
      <c r="M30" s="342">
        <v>467.5</v>
      </c>
      <c r="N30" s="324">
        <f t="shared" si="28"/>
        <v>467.5</v>
      </c>
      <c r="O30" s="339">
        <v>488.74999999999994</v>
      </c>
      <c r="P30" s="326">
        <f t="shared" si="29"/>
        <v>488.74999999999994</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Input'!C32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Input'!C34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Input'!C36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Input'!C38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Input'!C40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Input'!C44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Input'!C46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Input'!C48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Input'!C50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Input'!C52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Input'!C54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Input'!C56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Input'!C58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Input'!C62</f>
        <v>4</v>
      </c>
      <c r="D62" s="318" t="s">
        <v>1</v>
      </c>
      <c r="E62" s="323">
        <v>393.25</v>
      </c>
      <c r="F62" s="324">
        <f t="shared" si="30"/>
        <v>1573</v>
      </c>
      <c r="G62" s="339">
        <v>495</v>
      </c>
      <c r="H62" s="326">
        <f t="shared" si="25"/>
        <v>1980</v>
      </c>
      <c r="I62" s="340">
        <v>55.02</v>
      </c>
      <c r="J62" s="324">
        <f t="shared" si="26"/>
        <v>220.08</v>
      </c>
      <c r="K62" s="341">
        <v>250</v>
      </c>
      <c r="L62" s="326">
        <f t="shared" si="27"/>
        <v>1000</v>
      </c>
      <c r="M62" s="342">
        <v>401.5</v>
      </c>
      <c r="N62" s="324">
        <f t="shared" si="28"/>
        <v>1606</v>
      </c>
      <c r="O62" s="339">
        <v>419.74999999999994</v>
      </c>
      <c r="P62" s="326">
        <f t="shared" si="29"/>
        <v>1678.9999999999998</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Input'!C64</f>
        <v>10</v>
      </c>
      <c r="D64" s="318" t="s">
        <v>18</v>
      </c>
      <c r="E64" s="323">
        <v>121</v>
      </c>
      <c r="F64" s="324">
        <f t="shared" si="30"/>
        <v>1210</v>
      </c>
      <c r="G64" s="339">
        <v>500</v>
      </c>
      <c r="H64" s="326">
        <f t="shared" si="25"/>
        <v>5000</v>
      </c>
      <c r="I64" s="340">
        <v>440.02</v>
      </c>
      <c r="J64" s="324">
        <f t="shared" si="26"/>
        <v>4400.2</v>
      </c>
      <c r="K64" s="341">
        <v>100</v>
      </c>
      <c r="L64" s="326">
        <f t="shared" si="27"/>
        <v>1000</v>
      </c>
      <c r="M64" s="342">
        <v>110</v>
      </c>
      <c r="N64" s="324">
        <f t="shared" si="28"/>
        <v>1100</v>
      </c>
      <c r="O64" s="339">
        <v>114.99999999999999</v>
      </c>
      <c r="P64" s="326">
        <f t="shared" si="29"/>
        <v>1149.9999999999998</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Input'!C66</f>
        <v>4</v>
      </c>
      <c r="D66" s="318" t="s">
        <v>73</v>
      </c>
      <c r="E66" s="323">
        <v>393.25</v>
      </c>
      <c r="F66" s="324">
        <f t="shared" si="30"/>
        <v>1573</v>
      </c>
      <c r="G66" s="339">
        <v>495</v>
      </c>
      <c r="H66" s="326">
        <f t="shared" si="25"/>
        <v>1980</v>
      </c>
      <c r="I66" s="340">
        <v>55.02</v>
      </c>
      <c r="J66" s="324">
        <f t="shared" si="26"/>
        <v>220.08</v>
      </c>
      <c r="K66" s="341">
        <v>200</v>
      </c>
      <c r="L66" s="326">
        <f t="shared" si="27"/>
        <v>800</v>
      </c>
      <c r="M66" s="342">
        <v>401.5</v>
      </c>
      <c r="N66" s="324">
        <f t="shared" si="28"/>
        <v>1606</v>
      </c>
      <c r="O66" s="339">
        <v>419.74999999999994</v>
      </c>
      <c r="P66" s="326">
        <f t="shared" si="29"/>
        <v>1678.9999999999998</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Input'!C70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Input'!C72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Input'!C74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Input'!C78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Input'!C80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Input'!C82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Input'!C88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Input'!C90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Input'!C92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Input'!C96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6" x14ac:dyDescent="0.2">
      <c r="A97" s="316"/>
      <c r="B97" s="317"/>
      <c r="C97" s="318"/>
      <c r="D97" s="318"/>
      <c r="E97" s="323"/>
      <c r="F97" s="323"/>
      <c r="G97" s="339"/>
      <c r="H97" s="325"/>
      <c r="I97" s="340"/>
      <c r="J97" s="323"/>
      <c r="K97" s="341"/>
      <c r="L97" s="325"/>
      <c r="M97" s="342"/>
      <c r="N97" s="327"/>
      <c r="O97" s="339"/>
      <c r="P97" s="328"/>
    </row>
    <row r="98" spans="1:16" ht="39.75" customHeight="1" x14ac:dyDescent="0.2">
      <c r="A98" s="316" t="s">
        <v>92</v>
      </c>
      <c r="B98" s="317" t="s">
        <v>93</v>
      </c>
      <c r="C98" s="318">
        <f>'Series 100 Input'!C98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6" x14ac:dyDescent="0.2">
      <c r="A99" s="316"/>
      <c r="B99" s="317"/>
      <c r="C99" s="318"/>
      <c r="D99" s="318"/>
      <c r="E99" s="323"/>
      <c r="F99" s="323"/>
      <c r="G99" s="339"/>
      <c r="H99" s="325"/>
      <c r="I99" s="340"/>
      <c r="J99" s="323"/>
      <c r="K99" s="341"/>
      <c r="L99" s="325"/>
      <c r="M99" s="342"/>
      <c r="N99" s="327"/>
      <c r="O99" s="339"/>
      <c r="P99" s="328"/>
    </row>
    <row r="100" spans="1:16" ht="38.25" x14ac:dyDescent="0.2">
      <c r="A100" s="316" t="s">
        <v>94</v>
      </c>
      <c r="B100" s="317" t="s">
        <v>95</v>
      </c>
      <c r="C100" s="318">
        <f>'Series 100 Input'!C100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6" x14ac:dyDescent="0.2">
      <c r="A101" s="316"/>
      <c r="B101" s="317"/>
      <c r="C101" s="318"/>
      <c r="D101" s="318"/>
      <c r="E101" s="323"/>
      <c r="F101" s="323"/>
      <c r="G101" s="339"/>
      <c r="H101" s="325"/>
      <c r="I101" s="340"/>
      <c r="J101" s="323"/>
      <c r="K101" s="341"/>
      <c r="L101" s="325"/>
      <c r="M101" s="342"/>
      <c r="N101" s="327"/>
      <c r="O101" s="339"/>
      <c r="P101" s="328"/>
    </row>
    <row r="102" spans="1:16" x14ac:dyDescent="0.2">
      <c r="A102" s="331"/>
      <c r="B102" s="332" t="s">
        <v>96</v>
      </c>
      <c r="C102" s="334"/>
      <c r="D102" s="334"/>
      <c r="E102" s="334"/>
      <c r="F102" s="334"/>
      <c r="G102" s="334"/>
      <c r="H102" s="334"/>
      <c r="I102" s="334"/>
      <c r="J102" s="334"/>
      <c r="K102" s="334"/>
      <c r="L102" s="334"/>
      <c r="M102" s="334"/>
      <c r="N102" s="334"/>
      <c r="O102" s="334"/>
      <c r="P102" s="334"/>
    </row>
    <row r="103" spans="1:16" x14ac:dyDescent="0.2">
      <c r="A103" s="331"/>
      <c r="B103" s="332"/>
      <c r="C103" s="334"/>
      <c r="D103" s="334"/>
      <c r="E103" s="334"/>
      <c r="F103" s="334"/>
      <c r="G103" s="334"/>
      <c r="H103" s="334"/>
      <c r="I103" s="334"/>
      <c r="J103" s="334"/>
      <c r="K103" s="334"/>
      <c r="L103" s="334"/>
      <c r="M103" s="334"/>
      <c r="N103" s="334"/>
      <c r="O103" s="334"/>
      <c r="P103" s="334"/>
    </row>
    <row r="104" spans="1:16" x14ac:dyDescent="0.2">
      <c r="A104" s="331"/>
      <c r="B104" s="332" t="s">
        <v>97</v>
      </c>
      <c r="C104" s="334"/>
      <c r="D104" s="334"/>
      <c r="E104" s="334"/>
      <c r="F104" s="334"/>
      <c r="G104" s="334"/>
      <c r="H104" s="334"/>
      <c r="I104" s="334"/>
      <c r="J104" s="334"/>
      <c r="K104" s="334"/>
      <c r="L104" s="334"/>
      <c r="M104" s="334"/>
      <c r="N104" s="334"/>
      <c r="O104" s="334"/>
      <c r="P104" s="334"/>
    </row>
    <row r="105" spans="1:16" x14ac:dyDescent="0.2">
      <c r="A105" s="316"/>
      <c r="B105" s="317"/>
      <c r="C105" s="318"/>
      <c r="D105" s="318"/>
      <c r="E105" s="323"/>
      <c r="F105" s="323"/>
      <c r="G105" s="339"/>
      <c r="H105" s="325"/>
      <c r="I105" s="340"/>
      <c r="J105" s="323"/>
      <c r="K105" s="341"/>
      <c r="L105" s="325"/>
      <c r="M105" s="342"/>
      <c r="N105" s="327"/>
      <c r="O105" s="339"/>
      <c r="P105" s="328"/>
    </row>
    <row r="106" spans="1:16" ht="38.25" x14ac:dyDescent="0.2">
      <c r="A106" s="316" t="s">
        <v>98</v>
      </c>
      <c r="B106" s="317" t="s">
        <v>99</v>
      </c>
      <c r="C106" s="318">
        <f>'Series 100 Input'!C106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6" x14ac:dyDescent="0.2">
      <c r="A107" s="316"/>
      <c r="B107" s="317"/>
      <c r="C107" s="318"/>
      <c r="D107" s="318"/>
      <c r="E107" s="323"/>
      <c r="F107" s="323"/>
      <c r="G107" s="339"/>
      <c r="H107" s="325"/>
      <c r="I107" s="340"/>
      <c r="J107" s="323"/>
      <c r="K107" s="341"/>
      <c r="L107" s="325"/>
      <c r="M107" s="342"/>
      <c r="N107" s="327"/>
      <c r="O107" s="339"/>
      <c r="P107" s="328"/>
    </row>
    <row r="108" spans="1:16" ht="40.5" customHeight="1" x14ac:dyDescent="0.2">
      <c r="A108" s="316" t="s">
        <v>100</v>
      </c>
      <c r="B108" s="317" t="s">
        <v>101</v>
      </c>
      <c r="C108" s="318">
        <f>'Series 100 Input'!C108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row>
    <row r="109" spans="1:16" x14ac:dyDescent="0.2">
      <c r="A109" s="316"/>
      <c r="B109" s="317"/>
      <c r="C109" s="318"/>
      <c r="D109" s="318"/>
      <c r="E109" s="323"/>
      <c r="F109" s="323"/>
      <c r="G109" s="339"/>
      <c r="H109" s="325"/>
      <c r="I109" s="340"/>
      <c r="J109" s="323"/>
      <c r="K109" s="341"/>
      <c r="L109" s="325"/>
      <c r="M109" s="342"/>
      <c r="N109" s="327"/>
      <c r="O109" s="339"/>
      <c r="P109" s="328"/>
    </row>
    <row r="110" spans="1:16" ht="38.25" x14ac:dyDescent="0.2">
      <c r="A110" s="316" t="s">
        <v>103</v>
      </c>
      <c r="B110" s="317" t="s">
        <v>104</v>
      </c>
      <c r="C110" s="318">
        <f>'Series 100 Input'!C110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6" x14ac:dyDescent="0.2">
      <c r="A111" s="316"/>
      <c r="B111" s="317"/>
      <c r="C111" s="318"/>
      <c r="D111" s="318"/>
      <c r="E111" s="323"/>
      <c r="F111" s="323"/>
      <c r="G111" s="339"/>
      <c r="H111" s="325"/>
      <c r="I111" s="340"/>
      <c r="J111" s="323"/>
      <c r="K111" s="341"/>
      <c r="L111" s="325"/>
      <c r="M111" s="342"/>
      <c r="N111" s="327"/>
      <c r="O111" s="339"/>
      <c r="P111" s="328"/>
    </row>
    <row r="112" spans="1:16"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Input'!C114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Input'!C116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Input'!C118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Input'!C122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Input'!C124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Input'!C126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Input'!C130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Input'!C132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Input'!C134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Input'!C138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Input'!C140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Input'!C142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Input'!C148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Input'!C150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Input'!C152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Input'!C156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Input'!C158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Input'!C160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Input'!C164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Input'!C166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Input'!C168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Input'!C170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Input'!C176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Input'!C178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Input'!C180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Input'!C184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Input'!C186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Input'!C188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Input'!C192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Input'!C194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Input'!C196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Input'!C202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Input'!C204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Input'!C206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Input'!C210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Input'!C212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Input'!C214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Input'!C218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Input'!C220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Input'!C222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Input'!C224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Input'!C226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Input'!C228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Input'!C230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Input'!C232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Input'!C234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Input'!C236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Input'!C238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Input'!C242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Input'!C244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Input'!C246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Input'!C248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Input'!C250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Input'!C252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Input'!C254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Input'!C256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Input'!C260</f>
        <v>0</v>
      </c>
      <c r="D260" s="318" t="s">
        <v>1</v>
      </c>
      <c r="E260" s="323">
        <v>272.25</v>
      </c>
      <c r="F260" s="324">
        <f t="shared" si="48"/>
        <v>0</v>
      </c>
      <c r="G260" s="339">
        <v>495</v>
      </c>
      <c r="H260" s="326">
        <f t="shared" si="43"/>
        <v>0</v>
      </c>
      <c r="I260" s="340">
        <v>17.98</v>
      </c>
      <c r="J260" s="324">
        <f t="shared" si="44"/>
        <v>0</v>
      </c>
      <c r="K260" s="341">
        <v>50</v>
      </c>
      <c r="L260" s="326">
        <f t="shared" si="45"/>
        <v>0</v>
      </c>
      <c r="M260" s="342">
        <v>192.5</v>
      </c>
      <c r="N260" s="324">
        <f t="shared" si="46"/>
        <v>0</v>
      </c>
      <c r="O260" s="339">
        <v>201.24999999999997</v>
      </c>
      <c r="P260" s="326">
        <f t="shared" si="47"/>
        <v>0</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Input'!C262</f>
        <v>0</v>
      </c>
      <c r="D262" s="318" t="s">
        <v>18</v>
      </c>
      <c r="E262" s="323">
        <v>48.4</v>
      </c>
      <c r="F262" s="324">
        <f t="shared" si="48"/>
        <v>0</v>
      </c>
      <c r="G262" s="339">
        <v>250</v>
      </c>
      <c r="H262" s="326">
        <f t="shared" si="43"/>
        <v>0</v>
      </c>
      <c r="I262" s="340">
        <v>35.950000000000003</v>
      </c>
      <c r="J262" s="324">
        <f t="shared" si="44"/>
        <v>0</v>
      </c>
      <c r="K262" s="341">
        <v>25</v>
      </c>
      <c r="L262" s="326">
        <f t="shared" si="45"/>
        <v>0</v>
      </c>
      <c r="M262" s="342">
        <v>110</v>
      </c>
      <c r="N262" s="324">
        <f t="shared" si="46"/>
        <v>0</v>
      </c>
      <c r="O262" s="339">
        <v>114.99999999999999</v>
      </c>
      <c r="P262" s="326">
        <f t="shared" si="47"/>
        <v>0</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Input'!C264</f>
        <v>0</v>
      </c>
      <c r="D264" s="318" t="s">
        <v>1</v>
      </c>
      <c r="E264" s="323">
        <v>272.25</v>
      </c>
      <c r="F264" s="324">
        <f t="shared" si="48"/>
        <v>0</v>
      </c>
      <c r="G264" s="339">
        <v>495</v>
      </c>
      <c r="H264" s="326">
        <f t="shared" si="43"/>
        <v>0</v>
      </c>
      <c r="I264" s="340">
        <v>17.98</v>
      </c>
      <c r="J264" s="324">
        <f t="shared" si="44"/>
        <v>0</v>
      </c>
      <c r="K264" s="341">
        <v>50</v>
      </c>
      <c r="L264" s="326">
        <f t="shared" si="45"/>
        <v>0</v>
      </c>
      <c r="M264" s="342">
        <v>192.5</v>
      </c>
      <c r="N264" s="324">
        <f t="shared" si="46"/>
        <v>0</v>
      </c>
      <c r="O264" s="339">
        <v>201.24999999999997</v>
      </c>
      <c r="P264" s="326">
        <f t="shared" si="47"/>
        <v>0</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Input'!C266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Input'!C268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Input'!C270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Input'!C272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Input'!C274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Input'!C276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Input'!C278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Input'!C284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Input'!C286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Input'!C288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Input'!C290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Input'!C292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Input'!C294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Input'!C296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Input'!C298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Input'!C300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Input'!C302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Input'!C304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Input'!C306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Input'!C312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Input'!C314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Input'!C316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Input'!C320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Input'!C322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Input'!C324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Input'!C328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Input'!C330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Input'!C332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Input'!C336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Input'!C338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Input'!C340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Input'!C342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Input'!C344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Input'!C346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Input'!C348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Input'!C350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Input'!C352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Input'!C354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Input'!C356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Input'!C358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Input'!C362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Input'!C364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Input'!C366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Input'!C368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Input'!C370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Input'!C372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Input'!C374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Input'!C376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Input'!C378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Input'!C380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Input'!C382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Input'!C384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Input'!C392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Input'!C394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Input'!C396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Input'!C400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Input'!C402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Input'!C404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Input'!C408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Input'!C410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Input'!C412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Input'!C418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Input'!C420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Input'!C422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Input'!C426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Input'!C428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Input'!C430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Input'!C434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Input'!C436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Input'!C438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362">
        <f>('Summary Design'!$E27*F442)</f>
        <v>776.78045599999996</v>
      </c>
      <c r="G441" s="361"/>
      <c r="H441" s="362">
        <f>'Summary Design'!$E27*H442</f>
        <v>1267.1409000000001</v>
      </c>
      <c r="I441" s="361"/>
      <c r="J441" s="362">
        <f>'Summary Design'!$E27*J442</f>
        <v>677.9447136</v>
      </c>
      <c r="K441" s="361"/>
      <c r="L441" s="362">
        <f>'Summary Design'!$E27*L442</f>
        <v>461.68600000000004</v>
      </c>
      <c r="M441" s="361"/>
      <c r="N441" s="362">
        <f>'Summary Design'!$E27*N442</f>
        <v>1033.11601</v>
      </c>
      <c r="O441" s="361"/>
      <c r="P441" s="362">
        <f>'Summary Design'!$E27*P442</f>
        <v>873.05446500000005</v>
      </c>
    </row>
    <row r="442" spans="1:16" x14ac:dyDescent="0.2">
      <c r="A442" s="363"/>
      <c r="B442" s="364" t="s">
        <v>379</v>
      </c>
      <c r="C442" s="365"/>
      <c r="D442" s="366"/>
      <c r="E442" s="367"/>
      <c r="F442" s="368">
        <f>IF(COUNTIF(F8:F438,"No offer")&gt;0,"No Offer",SUM(F8:F438))</f>
        <v>6225.2</v>
      </c>
      <c r="G442" s="367"/>
      <c r="H442" s="368">
        <f t="shared" ref="H442" si="67">IF(COUNTIF(H8:H438,"No offer")&gt;0,"No Offer",SUM(H8:H438))</f>
        <v>10155</v>
      </c>
      <c r="I442" s="367"/>
      <c r="J442" s="368">
        <f t="shared" ref="J442" si="68">IF(COUNTIF(J8:J438,"No offer")&gt;0,"No Offer",SUM(J8:J438))</f>
        <v>5433.12</v>
      </c>
      <c r="K442" s="367"/>
      <c r="L442" s="368">
        <f t="shared" ref="L442" si="69">IF(COUNTIF(L8:L438,"No offer")&gt;0,"No Offer",SUM(L8:L438))</f>
        <v>3700</v>
      </c>
      <c r="M442" s="367"/>
      <c r="N442" s="368">
        <f t="shared" ref="N442" si="70">IF(COUNTIF(N8:N438,"No offer")&gt;0,"No Offer",SUM(N8:N438))</f>
        <v>8279.5</v>
      </c>
      <c r="O442" s="367"/>
      <c r="P442" s="368">
        <f t="shared" ref="P442" si="71">IF(COUNTIF(P8:P438,"No offer")&gt;0,"No Offer",SUM(P8:P438))</f>
        <v>6996.75</v>
      </c>
    </row>
    <row r="443" spans="1:16" x14ac:dyDescent="0.2">
      <c r="A443" s="281"/>
      <c r="B443" s="282" t="s">
        <v>4048</v>
      </c>
      <c r="C443" s="369"/>
      <c r="D443" s="369"/>
      <c r="E443" s="285"/>
      <c r="F443" s="370">
        <f>SUM(F442:P442)/F444</f>
        <v>6798.2616666666663</v>
      </c>
    </row>
    <row r="444" spans="1:16" x14ac:dyDescent="0.2">
      <c r="A444" s="281"/>
      <c r="B444" s="282" t="s">
        <v>4049</v>
      </c>
      <c r="C444" s="369"/>
      <c r="D444" s="369"/>
      <c r="E444" s="285"/>
      <c r="F444" s="372">
        <f>6-COUNTIF(F442:P442,"No offer")</f>
        <v>6</v>
      </c>
    </row>
  </sheetData>
  <sheetProtection algorithmName="SHA-512" hashValue="dP2YRATTNVuf5sYEsgGufud9iArAuUNHwv+Y3uKUDWpzQJhuZx6QNz8r70kfMIVPxHb1gybDIDj6ZfssRIlJYA==" saltValue="S8PS39hiN+Wcc6EQT7bYQA==" spinCount="100000" sheet="1" objects="1" scenarios="1" selectLockedCells="1" selectUnlockedCells="1"/>
  <mergeCells count="8">
    <mergeCell ref="G2:P2"/>
    <mergeCell ref="G3:K3"/>
    <mergeCell ref="E4:F4"/>
    <mergeCell ref="G4:H4"/>
    <mergeCell ref="I4:J4"/>
    <mergeCell ref="K4:L4"/>
    <mergeCell ref="M4:N4"/>
    <mergeCell ref="O4:P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6370-164D-4EA0-8978-919F1081B83E}">
  <sheetPr codeName="Sheet11">
    <tabColor rgb="FF7030A0"/>
    <pageSetUpPr fitToPage="1"/>
  </sheetPr>
  <dimension ref="A1:Q444"/>
  <sheetViews>
    <sheetView zoomScale="70" zoomScaleNormal="70" workbookViewId="0">
      <selection activeCell="B4" sqref="B4"/>
    </sheetView>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2"/>
      <c r="H2" s="1052"/>
      <c r="I2" s="1052"/>
      <c r="J2" s="1052"/>
      <c r="K2" s="1052"/>
      <c r="L2" s="1052"/>
      <c r="M2" s="1052"/>
      <c r="N2" s="1052"/>
      <c r="O2" s="1052"/>
      <c r="P2" s="1052"/>
    </row>
    <row r="3" spans="1:17" s="304" customFormat="1" ht="15" customHeight="1" x14ac:dyDescent="0.2">
      <c r="A3" s="300" t="s">
        <v>1</v>
      </c>
      <c r="B3" s="301" t="s">
        <v>2</v>
      </c>
      <c r="C3" s="302" t="s">
        <v>3</v>
      </c>
      <c r="D3" s="379" t="s">
        <v>4</v>
      </c>
      <c r="E3" s="379"/>
      <c r="F3" s="379"/>
      <c r="G3" s="1052"/>
      <c r="H3" s="1052"/>
      <c r="I3" s="1052"/>
      <c r="J3" s="1052"/>
      <c r="K3" s="1052"/>
      <c r="L3" s="379"/>
      <c r="M3" s="379"/>
      <c r="N3" s="379"/>
      <c r="O3" s="379"/>
      <c r="P3" s="379"/>
      <c r="Q3" s="303"/>
    </row>
    <row r="4" spans="1:17" s="304" customFormat="1" ht="39.4" customHeight="1" x14ac:dyDescent="0.2">
      <c r="A4" s="300"/>
      <c r="B4" s="301"/>
      <c r="C4" s="302"/>
      <c r="D4" s="305"/>
      <c r="E4" s="1053" t="s">
        <v>5</v>
      </c>
      <c r="F4" s="1053"/>
      <c r="G4" s="1054" t="s">
        <v>6</v>
      </c>
      <c r="H4" s="1054"/>
      <c r="I4" s="1053" t="s">
        <v>7</v>
      </c>
      <c r="J4" s="1053"/>
      <c r="K4" s="1054" t="s">
        <v>8</v>
      </c>
      <c r="L4" s="1054"/>
      <c r="M4" s="1053" t="s">
        <v>9</v>
      </c>
      <c r="N4" s="1053"/>
      <c r="O4" s="1054" t="s">
        <v>10</v>
      </c>
      <c r="P4" s="1054"/>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Input'!H8</f>
        <v>0</v>
      </c>
      <c r="D8" s="318" t="s">
        <v>1</v>
      </c>
      <c r="E8" s="323">
        <v>120</v>
      </c>
      <c r="F8" s="324">
        <f>C8*E8</f>
        <v>0</v>
      </c>
      <c r="G8" s="325">
        <v>100</v>
      </c>
      <c r="H8" s="326">
        <f>C8*G8</f>
        <v>0</v>
      </c>
      <c r="I8" s="323">
        <v>0.01</v>
      </c>
      <c r="J8" s="324">
        <f>C8*I8</f>
        <v>0</v>
      </c>
      <c r="K8" s="325">
        <v>200</v>
      </c>
      <c r="L8" s="326">
        <f>C8*K8</f>
        <v>0</v>
      </c>
      <c r="M8" s="327">
        <v>500</v>
      </c>
      <c r="N8" s="324">
        <f>C8*M8</f>
        <v>0</v>
      </c>
      <c r="O8" s="328">
        <v>500</v>
      </c>
      <c r="P8" s="326">
        <f>C8*O8</f>
        <v>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Input'!H10</f>
        <v>0</v>
      </c>
      <c r="D10" s="318" t="s">
        <v>18</v>
      </c>
      <c r="E10" s="323">
        <v>100</v>
      </c>
      <c r="F10" s="324">
        <f t="shared" ref="F10" si="0">C10*E10</f>
        <v>0</v>
      </c>
      <c r="G10" s="325">
        <v>20</v>
      </c>
      <c r="H10" s="326">
        <f t="shared" ref="H10" si="1">C10*G10</f>
        <v>0</v>
      </c>
      <c r="I10" s="323">
        <v>41.9</v>
      </c>
      <c r="J10" s="324">
        <f t="shared" ref="J10" si="2">C10*I10</f>
        <v>0</v>
      </c>
      <c r="K10" s="325">
        <v>50</v>
      </c>
      <c r="L10" s="326">
        <f t="shared" ref="L10" si="3">C10*K10</f>
        <v>0</v>
      </c>
      <c r="M10" s="327">
        <v>250</v>
      </c>
      <c r="N10" s="324">
        <f t="shared" ref="N10" si="4">C10*M10</f>
        <v>0</v>
      </c>
      <c r="O10" s="328">
        <v>100</v>
      </c>
      <c r="P10" s="326">
        <f t="shared" ref="P10" si="5">C10*O10</f>
        <v>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Input'!H12</f>
        <v>0</v>
      </c>
      <c r="D12" s="318" t="s">
        <v>1</v>
      </c>
      <c r="E12" s="323">
        <v>120</v>
      </c>
      <c r="F12" s="324">
        <f t="shared" ref="F12" si="6">C12*E12</f>
        <v>0</v>
      </c>
      <c r="G12" s="325">
        <v>100</v>
      </c>
      <c r="H12" s="326">
        <f t="shared" ref="H12" si="7">C12*G12</f>
        <v>0</v>
      </c>
      <c r="I12" s="323">
        <v>0.01</v>
      </c>
      <c r="J12" s="324">
        <f t="shared" ref="J12" si="8">C12*I12</f>
        <v>0</v>
      </c>
      <c r="K12" s="325">
        <v>100</v>
      </c>
      <c r="L12" s="326">
        <f t="shared" ref="L12" si="9">C12*K12</f>
        <v>0</v>
      </c>
      <c r="M12" s="327">
        <v>500</v>
      </c>
      <c r="N12" s="324">
        <f t="shared" ref="N12" si="10">C12*M12</f>
        <v>0</v>
      </c>
      <c r="O12" s="328">
        <v>500</v>
      </c>
      <c r="P12" s="326">
        <f t="shared" ref="P12" si="11">C12*O12</f>
        <v>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Input'!H14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Input'!H16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Input'!H18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Input'!H22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Input'!H24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Input'!H30</f>
        <v>0</v>
      </c>
      <c r="D30" s="318" t="s">
        <v>18</v>
      </c>
      <c r="E30" s="323">
        <v>629.20000000000005</v>
      </c>
      <c r="F30" s="324">
        <f t="shared" si="24"/>
        <v>0</v>
      </c>
      <c r="G30" s="339">
        <v>795</v>
      </c>
      <c r="H30" s="326">
        <f t="shared" si="25"/>
        <v>0</v>
      </c>
      <c r="I30" s="340">
        <v>173.74</v>
      </c>
      <c r="J30" s="324">
        <f t="shared" si="26"/>
        <v>0</v>
      </c>
      <c r="K30" s="341">
        <v>100</v>
      </c>
      <c r="L30" s="326">
        <f t="shared" si="27"/>
        <v>0</v>
      </c>
      <c r="M30" s="342">
        <v>467.5</v>
      </c>
      <c r="N30" s="324">
        <f t="shared" si="28"/>
        <v>0</v>
      </c>
      <c r="O30" s="339">
        <v>488.74999999999994</v>
      </c>
      <c r="P30" s="326">
        <f t="shared" si="29"/>
        <v>0</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Input'!H32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Input'!H34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Input'!H36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Input'!H38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Input'!H40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Input'!H44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Input'!H46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Input'!H48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Input'!H50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Input'!H52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Input'!H54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Input'!H56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Input'!H58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Input'!H62</f>
        <v>0</v>
      </c>
      <c r="D62" s="318" t="s">
        <v>1</v>
      </c>
      <c r="E62" s="323">
        <v>393.25</v>
      </c>
      <c r="F62" s="324">
        <f t="shared" si="30"/>
        <v>0</v>
      </c>
      <c r="G62" s="339">
        <v>495</v>
      </c>
      <c r="H62" s="326">
        <f t="shared" si="25"/>
        <v>0</v>
      </c>
      <c r="I62" s="340">
        <v>55.02</v>
      </c>
      <c r="J62" s="324">
        <f t="shared" si="26"/>
        <v>0</v>
      </c>
      <c r="K62" s="341">
        <v>250</v>
      </c>
      <c r="L62" s="326">
        <f t="shared" si="27"/>
        <v>0</v>
      </c>
      <c r="M62" s="342">
        <v>401.5</v>
      </c>
      <c r="N62" s="324">
        <f t="shared" si="28"/>
        <v>0</v>
      </c>
      <c r="O62" s="339">
        <v>419.74999999999994</v>
      </c>
      <c r="P62" s="326">
        <f t="shared" si="29"/>
        <v>0</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Input'!H64</f>
        <v>0</v>
      </c>
      <c r="D64" s="318" t="s">
        <v>18</v>
      </c>
      <c r="E64" s="323">
        <v>121</v>
      </c>
      <c r="F64" s="324">
        <f t="shared" si="30"/>
        <v>0</v>
      </c>
      <c r="G64" s="339">
        <v>500</v>
      </c>
      <c r="H64" s="326">
        <f t="shared" si="25"/>
        <v>0</v>
      </c>
      <c r="I64" s="340">
        <v>440.02</v>
      </c>
      <c r="J64" s="324">
        <f t="shared" si="26"/>
        <v>0</v>
      </c>
      <c r="K64" s="341">
        <v>100</v>
      </c>
      <c r="L64" s="326">
        <f t="shared" si="27"/>
        <v>0</v>
      </c>
      <c r="M64" s="342">
        <v>110</v>
      </c>
      <c r="N64" s="324">
        <f t="shared" si="28"/>
        <v>0</v>
      </c>
      <c r="O64" s="339">
        <v>114.99999999999999</v>
      </c>
      <c r="P64" s="326">
        <f t="shared" si="29"/>
        <v>0</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Input'!H66</f>
        <v>0</v>
      </c>
      <c r="D66" s="318" t="s">
        <v>73</v>
      </c>
      <c r="E66" s="323">
        <v>393.25</v>
      </c>
      <c r="F66" s="324">
        <f t="shared" si="30"/>
        <v>0</v>
      </c>
      <c r="G66" s="339">
        <v>495</v>
      </c>
      <c r="H66" s="326">
        <f t="shared" si="25"/>
        <v>0</v>
      </c>
      <c r="I66" s="340">
        <v>55.02</v>
      </c>
      <c r="J66" s="324">
        <f t="shared" si="26"/>
        <v>0</v>
      </c>
      <c r="K66" s="341">
        <v>200</v>
      </c>
      <c r="L66" s="326">
        <f t="shared" si="27"/>
        <v>0</v>
      </c>
      <c r="M66" s="342">
        <v>401.5</v>
      </c>
      <c r="N66" s="324">
        <f t="shared" si="28"/>
        <v>0</v>
      </c>
      <c r="O66" s="339">
        <v>419.74999999999994</v>
      </c>
      <c r="P66" s="326">
        <f t="shared" si="29"/>
        <v>0</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Input'!H70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Input'!H72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Input'!H74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Input'!H78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Input'!H80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Input'!H82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Input'!H88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Input'!H90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Input'!H92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Input'!H96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7" x14ac:dyDescent="0.2">
      <c r="A97" s="316"/>
      <c r="B97" s="317"/>
      <c r="C97" s="318"/>
      <c r="D97" s="318"/>
      <c r="E97" s="323"/>
      <c r="F97" s="323"/>
      <c r="G97" s="339"/>
      <c r="H97" s="325"/>
      <c r="I97" s="340"/>
      <c r="J97" s="323"/>
      <c r="K97" s="341"/>
      <c r="L97" s="325"/>
      <c r="M97" s="342"/>
      <c r="N97" s="327"/>
      <c r="O97" s="339"/>
      <c r="P97" s="328"/>
    </row>
    <row r="98" spans="1:17" ht="39.75" customHeight="1" x14ac:dyDescent="0.2">
      <c r="A98" s="316" t="s">
        <v>92</v>
      </c>
      <c r="B98" s="317" t="s">
        <v>93</v>
      </c>
      <c r="C98" s="318">
        <f>'Series 100 Input'!H98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7" x14ac:dyDescent="0.2">
      <c r="A99" s="316"/>
      <c r="B99" s="317"/>
      <c r="C99" s="318"/>
      <c r="D99" s="318"/>
      <c r="E99" s="323"/>
      <c r="F99" s="323"/>
      <c r="G99" s="339"/>
      <c r="H99" s="325"/>
      <c r="I99" s="340"/>
      <c r="J99" s="323"/>
      <c r="K99" s="341"/>
      <c r="L99" s="325"/>
      <c r="M99" s="342"/>
      <c r="N99" s="327"/>
      <c r="O99" s="339"/>
      <c r="P99" s="328"/>
    </row>
    <row r="100" spans="1:17" ht="38.25" x14ac:dyDescent="0.2">
      <c r="A100" s="316" t="s">
        <v>94</v>
      </c>
      <c r="B100" s="317" t="s">
        <v>95</v>
      </c>
      <c r="C100" s="318">
        <f>'Series 100 Input'!H100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7" x14ac:dyDescent="0.2">
      <c r="A101" s="316"/>
      <c r="B101" s="317"/>
      <c r="C101" s="318"/>
      <c r="D101" s="318"/>
      <c r="E101" s="323"/>
      <c r="F101" s="323"/>
      <c r="G101" s="339"/>
      <c r="H101" s="325"/>
      <c r="I101" s="340"/>
      <c r="J101" s="323"/>
      <c r="K101" s="341"/>
      <c r="L101" s="325"/>
      <c r="M101" s="342"/>
      <c r="N101" s="327"/>
      <c r="O101" s="339"/>
      <c r="P101" s="328"/>
    </row>
    <row r="102" spans="1:17" x14ac:dyDescent="0.2">
      <c r="A102" s="331"/>
      <c r="B102" s="332" t="s">
        <v>96</v>
      </c>
      <c r="C102" s="334"/>
      <c r="D102" s="334"/>
      <c r="E102" s="334"/>
      <c r="F102" s="334"/>
      <c r="G102" s="334"/>
      <c r="H102" s="334"/>
      <c r="I102" s="334"/>
      <c r="J102" s="334"/>
      <c r="K102" s="334"/>
      <c r="L102" s="334"/>
      <c r="M102" s="334"/>
      <c r="N102" s="334"/>
      <c r="O102" s="334"/>
      <c r="P102" s="334"/>
    </row>
    <row r="103" spans="1:17" x14ac:dyDescent="0.2">
      <c r="A103" s="331"/>
      <c r="B103" s="332"/>
      <c r="C103" s="334"/>
      <c r="D103" s="334"/>
      <c r="E103" s="334"/>
      <c r="F103" s="334"/>
      <c r="G103" s="334"/>
      <c r="H103" s="334"/>
      <c r="I103" s="334"/>
      <c r="J103" s="334"/>
      <c r="K103" s="334"/>
      <c r="L103" s="334"/>
      <c r="M103" s="334"/>
      <c r="N103" s="334"/>
      <c r="O103" s="334"/>
      <c r="P103" s="334"/>
    </row>
    <row r="104" spans="1:17" x14ac:dyDescent="0.2">
      <c r="A104" s="331"/>
      <c r="B104" s="332" t="s">
        <v>97</v>
      </c>
      <c r="C104" s="334"/>
      <c r="D104" s="334"/>
      <c r="E104" s="334"/>
      <c r="F104" s="334"/>
      <c r="G104" s="334"/>
      <c r="H104" s="334"/>
      <c r="I104" s="334"/>
      <c r="J104" s="334"/>
      <c r="K104" s="334"/>
      <c r="L104" s="334"/>
      <c r="M104" s="334"/>
      <c r="N104" s="334"/>
      <c r="O104" s="334"/>
      <c r="P104" s="334"/>
    </row>
    <row r="105" spans="1:17" x14ac:dyDescent="0.2">
      <c r="A105" s="316"/>
      <c r="B105" s="317"/>
      <c r="C105" s="318"/>
      <c r="D105" s="318"/>
      <c r="E105" s="323"/>
      <c r="F105" s="323"/>
      <c r="G105" s="339"/>
      <c r="H105" s="325"/>
      <c r="I105" s="340"/>
      <c r="J105" s="323"/>
      <c r="K105" s="341"/>
      <c r="L105" s="325"/>
      <c r="M105" s="342"/>
      <c r="N105" s="327"/>
      <c r="O105" s="339"/>
      <c r="P105" s="328"/>
    </row>
    <row r="106" spans="1:17" ht="38.25" x14ac:dyDescent="0.2">
      <c r="A106" s="316" t="s">
        <v>98</v>
      </c>
      <c r="B106" s="317" t="s">
        <v>99</v>
      </c>
      <c r="C106" s="318">
        <f>'Series 100 Input'!H106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7" x14ac:dyDescent="0.2">
      <c r="A107" s="316"/>
      <c r="B107" s="317"/>
      <c r="C107" s="318"/>
      <c r="D107" s="318"/>
      <c r="E107" s="323"/>
      <c r="F107" s="323"/>
      <c r="G107" s="339"/>
      <c r="H107" s="325"/>
      <c r="I107" s="340"/>
      <c r="J107" s="323"/>
      <c r="K107" s="341"/>
      <c r="L107" s="325"/>
      <c r="M107" s="342"/>
      <c r="N107" s="327"/>
      <c r="O107" s="339"/>
      <c r="P107" s="328"/>
    </row>
    <row r="108" spans="1:17" ht="40.5" customHeight="1" x14ac:dyDescent="0.2">
      <c r="A108" s="316" t="s">
        <v>100</v>
      </c>
      <c r="B108" s="317" t="s">
        <v>101</v>
      </c>
      <c r="C108" s="318">
        <f>'Series 100 Input'!H108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c r="Q108" s="299" t="s">
        <v>102</v>
      </c>
    </row>
    <row r="109" spans="1:17" x14ac:dyDescent="0.2">
      <c r="A109" s="316"/>
      <c r="B109" s="317"/>
      <c r="C109" s="318"/>
      <c r="D109" s="318"/>
      <c r="E109" s="323"/>
      <c r="F109" s="323"/>
      <c r="G109" s="339"/>
      <c r="H109" s="325"/>
      <c r="I109" s="340"/>
      <c r="J109" s="323"/>
      <c r="K109" s="341"/>
      <c r="L109" s="325"/>
      <c r="M109" s="342"/>
      <c r="N109" s="327"/>
      <c r="O109" s="339"/>
      <c r="P109" s="328"/>
    </row>
    <row r="110" spans="1:17" ht="38.25" x14ac:dyDescent="0.2">
      <c r="A110" s="316" t="s">
        <v>103</v>
      </c>
      <c r="B110" s="317" t="s">
        <v>104</v>
      </c>
      <c r="C110" s="318">
        <f>'Series 100 Input'!H110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7" x14ac:dyDescent="0.2">
      <c r="A111" s="316"/>
      <c r="B111" s="317"/>
      <c r="C111" s="318"/>
      <c r="D111" s="318"/>
      <c r="E111" s="323"/>
      <c r="F111" s="323"/>
      <c r="G111" s="339"/>
      <c r="H111" s="325"/>
      <c r="I111" s="340"/>
      <c r="J111" s="323"/>
      <c r="K111" s="341"/>
      <c r="L111" s="325"/>
      <c r="M111" s="342"/>
      <c r="N111" s="327"/>
      <c r="O111" s="339"/>
      <c r="P111" s="328"/>
    </row>
    <row r="112" spans="1:17"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Input'!H114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Input'!H116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Input'!H118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Input'!H122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Input'!H124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Input'!H126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Input'!H130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Input'!H132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Input'!H134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Input'!H138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Input'!H140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Input'!H142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Input'!H148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Input'!H150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Input'!H152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Input'!H156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Input'!H158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Input'!H160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Input'!H164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Input'!H166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Input'!H168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Input'!H170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Input'!H176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Input'!H178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Input'!H180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Input'!H184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Input'!H186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Input'!H188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Input'!H192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Input'!H194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Input'!H196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Input'!H202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Input'!H204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Input'!H206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Input'!H210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Input'!H212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Input'!H214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Input'!H218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Input'!H220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Input'!H222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Input'!H224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Input'!H226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Input'!H228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Input'!H230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Input'!H232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Input'!H234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Input'!H236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Input'!H238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Input'!H242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Input'!H244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Input'!H246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Input'!H248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Input'!H250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Input'!H252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Input'!H254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Input'!H256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Input'!H260</f>
        <v>0</v>
      </c>
      <c r="D260" s="318" t="s">
        <v>1</v>
      </c>
      <c r="E260" s="323">
        <v>272.25</v>
      </c>
      <c r="F260" s="324">
        <f t="shared" si="48"/>
        <v>0</v>
      </c>
      <c r="G260" s="339">
        <v>495</v>
      </c>
      <c r="H260" s="326">
        <f t="shared" si="43"/>
        <v>0</v>
      </c>
      <c r="I260" s="340">
        <v>17.98</v>
      </c>
      <c r="J260" s="324">
        <f t="shared" si="44"/>
        <v>0</v>
      </c>
      <c r="K260" s="341">
        <v>50</v>
      </c>
      <c r="L260" s="326">
        <f t="shared" si="45"/>
        <v>0</v>
      </c>
      <c r="M260" s="342">
        <v>192.5</v>
      </c>
      <c r="N260" s="324">
        <f t="shared" si="46"/>
        <v>0</v>
      </c>
      <c r="O260" s="339">
        <v>201.24999999999997</v>
      </c>
      <c r="P260" s="326">
        <f t="shared" si="47"/>
        <v>0</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Input'!H262</f>
        <v>0</v>
      </c>
      <c r="D262" s="318" t="s">
        <v>18</v>
      </c>
      <c r="E262" s="323">
        <v>48.4</v>
      </c>
      <c r="F262" s="324">
        <f t="shared" si="48"/>
        <v>0</v>
      </c>
      <c r="G262" s="339">
        <v>250</v>
      </c>
      <c r="H262" s="326">
        <f t="shared" si="43"/>
        <v>0</v>
      </c>
      <c r="I262" s="340">
        <v>35.950000000000003</v>
      </c>
      <c r="J262" s="324">
        <f t="shared" si="44"/>
        <v>0</v>
      </c>
      <c r="K262" s="341">
        <v>25</v>
      </c>
      <c r="L262" s="326">
        <f t="shared" si="45"/>
        <v>0</v>
      </c>
      <c r="M262" s="342">
        <v>110</v>
      </c>
      <c r="N262" s="324">
        <f t="shared" si="46"/>
        <v>0</v>
      </c>
      <c r="O262" s="339">
        <v>114.99999999999999</v>
      </c>
      <c r="P262" s="326">
        <f t="shared" si="47"/>
        <v>0</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Input'!H264</f>
        <v>0</v>
      </c>
      <c r="D264" s="318" t="s">
        <v>1</v>
      </c>
      <c r="E264" s="323">
        <v>272.25</v>
      </c>
      <c r="F264" s="324">
        <f t="shared" si="48"/>
        <v>0</v>
      </c>
      <c r="G264" s="339">
        <v>495</v>
      </c>
      <c r="H264" s="326">
        <f t="shared" si="43"/>
        <v>0</v>
      </c>
      <c r="I264" s="340">
        <v>17.98</v>
      </c>
      <c r="J264" s="324">
        <f t="shared" si="44"/>
        <v>0</v>
      </c>
      <c r="K264" s="341">
        <v>50</v>
      </c>
      <c r="L264" s="326">
        <f t="shared" si="45"/>
        <v>0</v>
      </c>
      <c r="M264" s="342">
        <v>192.5</v>
      </c>
      <c r="N264" s="324">
        <f t="shared" si="46"/>
        <v>0</v>
      </c>
      <c r="O264" s="339">
        <v>201.24999999999997</v>
      </c>
      <c r="P264" s="326">
        <f t="shared" si="47"/>
        <v>0</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Input'!H266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Input'!H268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Input'!H270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Input'!H272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Input'!H274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Input'!H276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Input'!H278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Input'!H284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Input'!H286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Input'!H288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Input'!H290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Input'!H292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Input'!H294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Input'!H296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Input'!H298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Input'!H300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Input'!H302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Input'!H304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Input'!H306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Input'!H312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Input'!H314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Input'!H316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Input'!H320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Input'!H322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Input'!H324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Input'!H328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Input'!H330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Input'!H332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Input'!H336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Input'!H338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Input'!H340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Input'!H342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Input'!H344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Input'!H346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Input'!H348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Input'!H350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Input'!H352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Input'!H354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Input'!H356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Input'!H358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Input'!H362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Input'!H364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Input'!H366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Input'!H368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Input'!H370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Input'!H372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Input'!H374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Input'!H376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Input'!H378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Input'!H380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Input'!H382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Input'!H384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Input'!H392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Input'!H394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Input'!H396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Input'!H400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Input'!H402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Input'!H404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Input'!H408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Input'!H410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Input'!H412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Input'!H418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Input'!H420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Input'!H422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Input'!H426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Input'!H428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Input'!H430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Input'!H434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Input'!H436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Input'!H438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1048">
        <f>('Summary Final'!$E27*F442)</f>
        <v>0</v>
      </c>
      <c r="G441" s="361"/>
      <c r="H441" s="1048">
        <f>'Summary Final'!$E27*H442</f>
        <v>0</v>
      </c>
      <c r="I441" s="361"/>
      <c r="J441" s="1048">
        <f>'Summary Final'!$E27*J442</f>
        <v>0</v>
      </c>
      <c r="K441" s="361"/>
      <c r="L441" s="1048">
        <f>'Summary Final'!$E27*L442</f>
        <v>0</v>
      </c>
      <c r="M441" s="361"/>
      <c r="N441" s="1048">
        <f>'Summary Final'!$E27*N442</f>
        <v>0</v>
      </c>
      <c r="O441" s="361"/>
      <c r="P441" s="1048">
        <f>'Summary Final'!$E27*P442</f>
        <v>0</v>
      </c>
    </row>
    <row r="442" spans="1:16" x14ac:dyDescent="0.2">
      <c r="A442" s="363"/>
      <c r="B442" s="364" t="s">
        <v>379</v>
      </c>
      <c r="C442" s="365"/>
      <c r="D442" s="366"/>
      <c r="E442" s="367"/>
      <c r="F442" s="368">
        <f>IF(COUNTIF(F8:F438,"No offer")&gt;0,"No Offer",SUM(F8:F438))</f>
        <v>0</v>
      </c>
      <c r="G442" s="367"/>
      <c r="H442" s="368">
        <f t="shared" ref="H442" si="67">IF(COUNTIF(H8:H438,"No offer")&gt;0,"No Offer",SUM(H8:H438))</f>
        <v>0</v>
      </c>
      <c r="I442" s="367"/>
      <c r="J442" s="368">
        <f t="shared" ref="J442" si="68">IF(COUNTIF(J8:J438,"No offer")&gt;0,"No Offer",SUM(J8:J438))</f>
        <v>0</v>
      </c>
      <c r="K442" s="367"/>
      <c r="L442" s="368">
        <f t="shared" ref="L442" si="69">IF(COUNTIF(L8:L438,"No offer")&gt;0,"No Offer",SUM(L8:L438))</f>
        <v>0</v>
      </c>
      <c r="M442" s="367"/>
      <c r="N442" s="368">
        <f t="shared" ref="N442" si="70">IF(COUNTIF(N8:N438,"No offer")&gt;0,"No Offer",SUM(N8:N438))</f>
        <v>0</v>
      </c>
      <c r="O442" s="367"/>
      <c r="P442" s="368">
        <f t="shared" ref="P442" si="71">IF(COUNTIF(P8:P438,"No offer")&gt;0,"No Offer",SUM(P8:P438))</f>
        <v>0</v>
      </c>
    </row>
    <row r="443" spans="1:16" x14ac:dyDescent="0.2">
      <c r="A443" s="281"/>
      <c r="B443" s="282" t="s">
        <v>4048</v>
      </c>
      <c r="C443" s="369"/>
      <c r="D443" s="369"/>
      <c r="E443" s="285"/>
      <c r="F443" s="370">
        <f>SUM(F442:P442)/F444</f>
        <v>0</v>
      </c>
    </row>
    <row r="444" spans="1:16" x14ac:dyDescent="0.2">
      <c r="A444" s="281"/>
      <c r="B444" s="282" t="s">
        <v>4049</v>
      </c>
      <c r="C444" s="369"/>
      <c r="D444" s="369"/>
      <c r="E444" s="285"/>
      <c r="F444" s="372">
        <f>6-COUNTIF(F442:P442,"No offer")</f>
        <v>6</v>
      </c>
    </row>
  </sheetData>
  <sheetProtection algorithmName="SHA-512" hashValue="skraXC2VyRStBp98a3gePuvT4Hd6HByaVj3K+NVJi5DKMq6FMTtNyHpo2D/GQW9bwPobgskLYMhw+3jp1jXx0Q==" saltValue="F7qk53QYAwrkmE96WN6bhg==" spinCount="100000" sheet="1" objects="1" scenarios="1" selectLockedCells="1" selectUnlockedCells="1"/>
  <mergeCells count="8">
    <mergeCell ref="G2:P2"/>
    <mergeCell ref="G3:K3"/>
    <mergeCell ref="E4:F4"/>
    <mergeCell ref="G4:H4"/>
    <mergeCell ref="I4:J4"/>
    <mergeCell ref="K4:L4"/>
    <mergeCell ref="M4:N4"/>
    <mergeCell ref="O4:P4"/>
  </mergeCell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0113-2C73-40A8-A4A6-52E789637299}">
  <sheetPr codeName="Sheet19">
    <tabColor rgb="FF7030A0"/>
    <pageSetUpPr fitToPage="1"/>
  </sheetPr>
  <dimension ref="A1:J444"/>
  <sheetViews>
    <sheetView zoomScaleNormal="100" workbookViewId="0">
      <selection activeCell="C122" sqref="C122"/>
    </sheetView>
  </sheetViews>
  <sheetFormatPr defaultColWidth="9.140625" defaultRowHeight="12.75" x14ac:dyDescent="0.2"/>
  <cols>
    <col min="1" max="1" width="7.140625" style="229" customWidth="1"/>
    <col min="2" max="2" width="64.28515625" style="230" customWidth="1"/>
    <col min="3" max="3" width="13" style="229" bestFit="1" customWidth="1"/>
    <col min="4" max="4" width="9.140625" style="229"/>
    <col min="5" max="5" width="12.5703125" style="229" customWidth="1"/>
    <col min="6" max="6" width="15.140625" style="229" customWidth="1"/>
    <col min="7" max="9" width="9.140625" style="230"/>
    <col min="10" max="10" width="11.7109375" style="230" customWidth="1"/>
    <col min="11" max="16384" width="9.140625" style="230"/>
  </cols>
  <sheetData>
    <row r="1" spans="1:10" s="228" customFormat="1" x14ac:dyDescent="0.2">
      <c r="A1" s="227" t="s">
        <v>0</v>
      </c>
      <c r="C1" s="229"/>
    </row>
    <row r="2" spans="1:10" ht="18" customHeight="1" x14ac:dyDescent="0.2"/>
    <row r="3" spans="1:10" s="233" customFormat="1" ht="15" customHeight="1" x14ac:dyDescent="0.2">
      <c r="A3" s="231" t="s">
        <v>1</v>
      </c>
      <c r="B3" s="232" t="s">
        <v>2</v>
      </c>
      <c r="C3" s="1055" t="s">
        <v>4050</v>
      </c>
      <c r="D3" s="1055"/>
      <c r="E3" s="1056" t="s">
        <v>5</v>
      </c>
      <c r="F3" s="1056"/>
      <c r="H3" s="1055" t="s">
        <v>4051</v>
      </c>
      <c r="I3" s="1055"/>
      <c r="J3" s="234" t="s">
        <v>4036</v>
      </c>
    </row>
    <row r="4" spans="1:10" s="233" customFormat="1" ht="13.9" customHeight="1" x14ac:dyDescent="0.2">
      <c r="A4" s="231"/>
      <c r="B4" s="232"/>
      <c r="C4" s="380" t="s">
        <v>3</v>
      </c>
      <c r="D4" s="234" t="s">
        <v>4</v>
      </c>
      <c r="E4" s="235" t="s">
        <v>12</v>
      </c>
      <c r="F4" s="235" t="s">
        <v>13</v>
      </c>
      <c r="H4" s="380" t="s">
        <v>3</v>
      </c>
      <c r="I4" s="234" t="s">
        <v>4</v>
      </c>
      <c r="J4" s="381" t="s">
        <v>13</v>
      </c>
    </row>
    <row r="5" spans="1:10" s="233" customFormat="1" x14ac:dyDescent="0.2">
      <c r="A5" s="236"/>
      <c r="B5" s="237"/>
      <c r="C5" s="238"/>
      <c r="D5" s="239"/>
      <c r="E5" s="240"/>
      <c r="F5" s="240"/>
      <c r="H5" s="238"/>
      <c r="I5" s="239"/>
      <c r="J5" s="240"/>
    </row>
    <row r="6" spans="1:10" x14ac:dyDescent="0.2">
      <c r="A6" s="241"/>
      <c r="B6" s="242" t="s">
        <v>11</v>
      </c>
      <c r="C6" s="243"/>
      <c r="D6" s="244"/>
      <c r="E6" s="245"/>
      <c r="F6" s="245"/>
      <c r="H6" s="243"/>
      <c r="I6" s="244"/>
      <c r="J6" s="245"/>
    </row>
    <row r="7" spans="1:10" x14ac:dyDescent="0.2">
      <c r="A7" s="246"/>
      <c r="B7" s="247"/>
      <c r="C7" s="248"/>
      <c r="D7" s="248"/>
      <c r="E7" s="249"/>
      <c r="F7" s="249"/>
      <c r="H7" s="248"/>
      <c r="I7" s="248"/>
      <c r="J7" s="249"/>
    </row>
    <row r="8" spans="1:10" x14ac:dyDescent="0.2">
      <c r="A8" s="246" t="s">
        <v>14</v>
      </c>
      <c r="B8" s="247" t="s">
        <v>15</v>
      </c>
      <c r="C8" s="289">
        <v>1</v>
      </c>
      <c r="D8" s="248" t="s">
        <v>1</v>
      </c>
      <c r="E8" s="250">
        <v>120</v>
      </c>
      <c r="F8" s="251">
        <f>IF('Series 100 Design'!$F8 = 0,,'Series 100 Design'!$F8)</f>
        <v>120</v>
      </c>
      <c r="H8" s="289"/>
      <c r="I8" s="248" t="s">
        <v>1</v>
      </c>
      <c r="J8" s="251">
        <f>IF('Series 100 Final'!$F8 = 0,,'Series 100 Final'!$F8)</f>
        <v>0</v>
      </c>
    </row>
    <row r="9" spans="1:10" x14ac:dyDescent="0.2">
      <c r="A9" s="246"/>
      <c r="B9" s="247"/>
      <c r="C9" s="289"/>
      <c r="D9" s="248"/>
      <c r="E9" s="250"/>
      <c r="F9" s="250"/>
      <c r="H9" s="289"/>
      <c r="I9" s="248"/>
      <c r="J9" s="250"/>
    </row>
    <row r="10" spans="1:10" x14ac:dyDescent="0.2">
      <c r="A10" s="246" t="s">
        <v>16</v>
      </c>
      <c r="B10" s="247" t="s">
        <v>17</v>
      </c>
      <c r="C10" s="289">
        <v>10</v>
      </c>
      <c r="D10" s="248" t="s">
        <v>18</v>
      </c>
      <c r="E10" s="250">
        <v>100</v>
      </c>
      <c r="F10" s="251">
        <f>IF('Series 100 Design'!$F10 = 0,,'Series 100 Design'!$F10)</f>
        <v>1000</v>
      </c>
      <c r="H10" s="289"/>
      <c r="I10" s="248" t="s">
        <v>18</v>
      </c>
      <c r="J10" s="251">
        <f>IF('Series 100 Final'!$F10 = 0,,'Series 100 Final'!$F10)</f>
        <v>0</v>
      </c>
    </row>
    <row r="11" spans="1:10" x14ac:dyDescent="0.2">
      <c r="A11" s="246"/>
      <c r="B11" s="247"/>
      <c r="C11" s="289"/>
      <c r="D11" s="248"/>
      <c r="E11" s="250"/>
      <c r="F11" s="250"/>
      <c r="H11" s="289"/>
      <c r="I11" s="248"/>
      <c r="J11" s="250"/>
    </row>
    <row r="12" spans="1:10" ht="25.5" x14ac:dyDescent="0.2">
      <c r="A12" s="246" t="s">
        <v>19</v>
      </c>
      <c r="B12" s="247" t="s">
        <v>20</v>
      </c>
      <c r="C12" s="289">
        <v>1</v>
      </c>
      <c r="D12" s="248" t="s">
        <v>1</v>
      </c>
      <c r="E12" s="250">
        <v>120</v>
      </c>
      <c r="F12" s="251">
        <f>IF('Series 100 Design'!$F12 = 0,,'Series 100 Design'!$F12)</f>
        <v>120</v>
      </c>
      <c r="H12" s="289"/>
      <c r="I12" s="248" t="s">
        <v>1</v>
      </c>
      <c r="J12" s="251">
        <f>IF('Series 100 Final'!$F12 = 0,,'Series 100 Final'!$F12)</f>
        <v>0</v>
      </c>
    </row>
    <row r="13" spans="1:10" x14ac:dyDescent="0.2">
      <c r="A13" s="246"/>
      <c r="B13" s="247"/>
      <c r="C13" s="289"/>
      <c r="D13" s="248"/>
      <c r="E13" s="250"/>
      <c r="F13" s="250"/>
      <c r="H13" s="289"/>
      <c r="I13" s="248"/>
      <c r="J13" s="250"/>
    </row>
    <row r="14" spans="1:10" x14ac:dyDescent="0.2">
      <c r="A14" s="246" t="s">
        <v>21</v>
      </c>
      <c r="B14" s="247" t="s">
        <v>22</v>
      </c>
      <c r="C14" s="289"/>
      <c r="D14" s="248" t="s">
        <v>1</v>
      </c>
      <c r="E14" s="250">
        <v>120</v>
      </c>
      <c r="F14" s="251">
        <f>IF('Series 100 Design'!$F14 = 0,,'Series 100 Design'!$F14)</f>
        <v>0</v>
      </c>
      <c r="H14" s="289"/>
      <c r="I14" s="248" t="s">
        <v>1</v>
      </c>
      <c r="J14" s="251">
        <f>IF('Series 100 Final'!$F14 = 0,,'Series 100 Final'!$F14)</f>
        <v>0</v>
      </c>
    </row>
    <row r="15" spans="1:10" x14ac:dyDescent="0.2">
      <c r="A15" s="246"/>
      <c r="B15" s="247"/>
      <c r="C15" s="289"/>
      <c r="D15" s="248"/>
      <c r="E15" s="250"/>
      <c r="F15" s="250"/>
      <c r="H15" s="289"/>
      <c r="I15" s="248"/>
      <c r="J15" s="250"/>
    </row>
    <row r="16" spans="1:10" x14ac:dyDescent="0.2">
      <c r="A16" s="246" t="s">
        <v>23</v>
      </c>
      <c r="B16" s="247" t="s">
        <v>24</v>
      </c>
      <c r="C16" s="289"/>
      <c r="D16" s="248" t="s">
        <v>18</v>
      </c>
      <c r="E16" s="250">
        <v>100</v>
      </c>
      <c r="F16" s="251">
        <f>IF('Series 100 Design'!$F16 = 0,,'Series 100 Design'!$F16)</f>
        <v>0</v>
      </c>
      <c r="H16" s="289"/>
      <c r="I16" s="248" t="s">
        <v>18</v>
      </c>
      <c r="J16" s="251">
        <f>IF('Series 100 Final'!$F16 = 0,,'Series 100 Final'!$F16)</f>
        <v>0</v>
      </c>
    </row>
    <row r="17" spans="1:10" x14ac:dyDescent="0.2">
      <c r="A17" s="246"/>
      <c r="B17" s="247"/>
      <c r="C17" s="289"/>
      <c r="D17" s="248"/>
      <c r="E17" s="250"/>
      <c r="F17" s="250"/>
      <c r="H17" s="289"/>
      <c r="I17" s="248"/>
      <c r="J17" s="250"/>
    </row>
    <row r="18" spans="1:10" x14ac:dyDescent="0.2">
      <c r="A18" s="246" t="s">
        <v>25</v>
      </c>
      <c r="B18" s="247" t="s">
        <v>26</v>
      </c>
      <c r="C18" s="289"/>
      <c r="D18" s="248" t="s">
        <v>1</v>
      </c>
      <c r="E18" s="250">
        <v>120</v>
      </c>
      <c r="F18" s="251">
        <f>IF('Series 100 Design'!$F18 = 0,,'Series 100 Design'!$F18)</f>
        <v>0</v>
      </c>
      <c r="H18" s="289"/>
      <c r="I18" s="248" t="s">
        <v>1</v>
      </c>
      <c r="J18" s="251">
        <f>IF('Series 100 Final'!$F18 = 0,,'Series 100 Final'!$F18)</f>
        <v>0</v>
      </c>
    </row>
    <row r="19" spans="1:10" x14ac:dyDescent="0.2">
      <c r="A19" s="246"/>
      <c r="B19" s="247"/>
      <c r="C19" s="289"/>
      <c r="D19" s="248"/>
      <c r="E19" s="250"/>
      <c r="F19" s="250"/>
      <c r="H19" s="289"/>
      <c r="I19" s="248"/>
      <c r="J19" s="250"/>
    </row>
    <row r="20" spans="1:10" x14ac:dyDescent="0.2">
      <c r="A20" s="241"/>
      <c r="B20" s="242" t="s">
        <v>27</v>
      </c>
      <c r="C20" s="288"/>
      <c r="D20" s="244"/>
      <c r="E20" s="244"/>
      <c r="F20" s="244"/>
      <c r="H20" s="288"/>
      <c r="I20" s="244"/>
      <c r="J20" s="244"/>
    </row>
    <row r="21" spans="1:10" x14ac:dyDescent="0.2">
      <c r="A21" s="246"/>
      <c r="B21" s="252"/>
      <c r="C21" s="290"/>
      <c r="D21" s="248"/>
      <c r="E21" s="250"/>
      <c r="F21" s="250"/>
      <c r="H21" s="290"/>
      <c r="I21" s="248"/>
      <c r="J21" s="250"/>
    </row>
    <row r="22" spans="1:10" ht="25.5" x14ac:dyDescent="0.2">
      <c r="A22" s="246" t="s">
        <v>28</v>
      </c>
      <c r="B22" s="247" t="s">
        <v>29</v>
      </c>
      <c r="C22" s="289"/>
      <c r="D22" s="248" t="s">
        <v>30</v>
      </c>
      <c r="E22" s="250">
        <v>217.8</v>
      </c>
      <c r="F22" s="251">
        <f>IF('Series 100 Design'!$F22 = 0,,'Series 100 Design'!$F22)</f>
        <v>0</v>
      </c>
      <c r="H22" s="289"/>
      <c r="I22" s="248" t="s">
        <v>30</v>
      </c>
      <c r="J22" s="251">
        <f>IF('Series 100 Final'!$F22 = 0,,'Series 100 Final'!$F22)</f>
        <v>0</v>
      </c>
    </row>
    <row r="23" spans="1:10" x14ac:dyDescent="0.2">
      <c r="A23" s="246"/>
      <c r="B23" s="252"/>
      <c r="C23" s="290"/>
      <c r="D23" s="248"/>
      <c r="E23" s="250"/>
      <c r="F23" s="250"/>
      <c r="H23" s="290"/>
      <c r="I23" s="248"/>
      <c r="J23" s="250"/>
    </row>
    <row r="24" spans="1:10" x14ac:dyDescent="0.2">
      <c r="A24" s="246" t="s">
        <v>31</v>
      </c>
      <c r="B24" s="247" t="s">
        <v>32</v>
      </c>
      <c r="C24" s="289"/>
      <c r="D24" s="248" t="s">
        <v>30</v>
      </c>
      <c r="E24" s="250">
        <v>217.8</v>
      </c>
      <c r="F24" s="251">
        <f>IF('Series 100 Design'!$F24 = 0,,'Series 100 Design'!$F24)</f>
        <v>0</v>
      </c>
      <c r="H24" s="289"/>
      <c r="I24" s="248" t="s">
        <v>30</v>
      </c>
      <c r="J24" s="251">
        <f>IF('Series 100 Final'!$F24 = 0,,'Series 100 Final'!$F24)</f>
        <v>0</v>
      </c>
    </row>
    <row r="25" spans="1:10" x14ac:dyDescent="0.2">
      <c r="A25" s="246"/>
      <c r="B25" s="252"/>
      <c r="C25" s="290"/>
      <c r="D25" s="248"/>
      <c r="E25" s="250"/>
      <c r="F25" s="250"/>
      <c r="H25" s="290"/>
      <c r="I25" s="248"/>
      <c r="J25" s="250"/>
    </row>
    <row r="26" spans="1:10" x14ac:dyDescent="0.2">
      <c r="A26" s="241"/>
      <c r="B26" s="242" t="s">
        <v>33</v>
      </c>
      <c r="C26" s="288"/>
      <c r="D26" s="244"/>
      <c r="E26" s="244"/>
      <c r="F26" s="244"/>
      <c r="H26" s="288"/>
      <c r="I26" s="244"/>
      <c r="J26" s="244"/>
    </row>
    <row r="27" spans="1:10" x14ac:dyDescent="0.2">
      <c r="A27" s="246"/>
      <c r="B27" s="252"/>
      <c r="C27" s="290"/>
      <c r="D27" s="248"/>
      <c r="E27" s="248"/>
      <c r="F27" s="248"/>
      <c r="H27" s="290"/>
      <c r="I27" s="248"/>
      <c r="J27" s="248"/>
    </row>
    <row r="28" spans="1:10" x14ac:dyDescent="0.2">
      <c r="A28" s="253"/>
      <c r="B28" s="254" t="s">
        <v>34</v>
      </c>
      <c r="C28" s="291"/>
      <c r="D28" s="255"/>
      <c r="E28" s="255"/>
      <c r="F28" s="255"/>
      <c r="H28" s="291"/>
      <c r="I28" s="255"/>
      <c r="J28" s="255"/>
    </row>
    <row r="29" spans="1:10" x14ac:dyDescent="0.2">
      <c r="A29" s="246"/>
      <c r="B29" s="247"/>
      <c r="C29" s="289"/>
      <c r="D29" s="248"/>
      <c r="E29" s="250"/>
      <c r="F29" s="250"/>
      <c r="H29" s="289"/>
      <c r="I29" s="248"/>
      <c r="J29" s="250"/>
    </row>
    <row r="30" spans="1:10" ht="42.75" customHeight="1" x14ac:dyDescent="0.2">
      <c r="A30" s="246" t="s">
        <v>35</v>
      </c>
      <c r="B30" s="247" t="s">
        <v>36</v>
      </c>
      <c r="C30" s="289">
        <v>1</v>
      </c>
      <c r="D30" s="248" t="s">
        <v>18</v>
      </c>
      <c r="E30" s="250">
        <v>629.20000000000005</v>
      </c>
      <c r="F30" s="251">
        <f>IF('Series 100 Design'!$F30 = 0,,'Series 100 Design'!$F30)</f>
        <v>629.20000000000005</v>
      </c>
      <c r="H30" s="289"/>
      <c r="I30" s="248" t="s">
        <v>18</v>
      </c>
      <c r="J30" s="251">
        <f>IF('Series 100 Final'!$F30 = 0,,'Series 100 Final'!$F30)</f>
        <v>0</v>
      </c>
    </row>
    <row r="31" spans="1:10" x14ac:dyDescent="0.2">
      <c r="A31" s="246"/>
      <c r="B31" s="247"/>
      <c r="C31" s="289"/>
      <c r="D31" s="248"/>
      <c r="E31" s="250"/>
      <c r="F31" s="250"/>
      <c r="H31" s="289"/>
      <c r="I31" s="248"/>
      <c r="J31" s="250"/>
    </row>
    <row r="32" spans="1:10" ht="41.25" customHeight="1" x14ac:dyDescent="0.2">
      <c r="A32" s="246" t="s">
        <v>37</v>
      </c>
      <c r="B32" s="247" t="s">
        <v>38</v>
      </c>
      <c r="C32" s="289"/>
      <c r="D32" s="248" t="s">
        <v>18</v>
      </c>
      <c r="E32" s="250">
        <v>629.20000000000005</v>
      </c>
      <c r="F32" s="251">
        <f>IF('Series 100 Design'!$F32 = 0,,'Series 100 Design'!$F32)</f>
        <v>0</v>
      </c>
      <c r="H32" s="289"/>
      <c r="I32" s="248" t="s">
        <v>18</v>
      </c>
      <c r="J32" s="251">
        <f>IF('Series 100 Final'!$F32 = 0,,'Series 100 Final'!$F32)</f>
        <v>0</v>
      </c>
    </row>
    <row r="33" spans="1:10" x14ac:dyDescent="0.2">
      <c r="A33" s="246"/>
      <c r="B33" s="247"/>
      <c r="C33" s="289"/>
      <c r="D33" s="248"/>
      <c r="E33" s="250"/>
      <c r="F33" s="250"/>
      <c r="H33" s="289"/>
      <c r="I33" s="248"/>
      <c r="J33" s="250"/>
    </row>
    <row r="34" spans="1:10" ht="25.5" x14ac:dyDescent="0.2">
      <c r="A34" s="246" t="s">
        <v>39</v>
      </c>
      <c r="B34" s="247" t="s">
        <v>40</v>
      </c>
      <c r="C34" s="289"/>
      <c r="D34" s="248" t="s">
        <v>18</v>
      </c>
      <c r="E34" s="250">
        <v>629.20000000000005</v>
      </c>
      <c r="F34" s="251">
        <f>IF('Series 100 Design'!$F34 = 0,,'Series 100 Design'!$F34)</f>
        <v>0</v>
      </c>
      <c r="H34" s="289"/>
      <c r="I34" s="248" t="s">
        <v>18</v>
      </c>
      <c r="J34" s="251">
        <f>IF('Series 100 Final'!$F34 = 0,,'Series 100 Final'!$F34)</f>
        <v>0</v>
      </c>
    </row>
    <row r="35" spans="1:10" x14ac:dyDescent="0.2">
      <c r="A35" s="246"/>
      <c r="B35" s="247"/>
      <c r="C35" s="289"/>
      <c r="D35" s="248"/>
      <c r="E35" s="250"/>
      <c r="F35" s="250"/>
      <c r="H35" s="289"/>
      <c r="I35" s="248"/>
      <c r="J35" s="250"/>
    </row>
    <row r="36" spans="1:10" ht="25.5" x14ac:dyDescent="0.2">
      <c r="A36" s="246" t="s">
        <v>41</v>
      </c>
      <c r="B36" s="247" t="s">
        <v>42</v>
      </c>
      <c r="C36" s="289"/>
      <c r="D36" s="248" t="s">
        <v>18</v>
      </c>
      <c r="E36" s="250">
        <v>629.20000000000005</v>
      </c>
      <c r="F36" s="251">
        <f>IF('Series 100 Design'!$F36 = 0,,'Series 100 Design'!$F36)</f>
        <v>0</v>
      </c>
      <c r="H36" s="289"/>
      <c r="I36" s="248" t="s">
        <v>18</v>
      </c>
      <c r="J36" s="251">
        <f>IF('Series 100 Final'!$F36 = 0,,'Series 100 Final'!$F36)</f>
        <v>0</v>
      </c>
    </row>
    <row r="37" spans="1:10" x14ac:dyDescent="0.2">
      <c r="A37" s="246"/>
      <c r="B37" s="247"/>
      <c r="C37" s="289"/>
      <c r="D37" s="248"/>
      <c r="E37" s="250"/>
      <c r="F37" s="250"/>
      <c r="H37" s="289"/>
      <c r="I37" s="248"/>
      <c r="J37" s="250"/>
    </row>
    <row r="38" spans="1:10" ht="25.5" x14ac:dyDescent="0.2">
      <c r="A38" s="246" t="s">
        <v>43</v>
      </c>
      <c r="B38" s="247" t="s">
        <v>44</v>
      </c>
      <c r="C38" s="289"/>
      <c r="D38" s="248" t="s">
        <v>45</v>
      </c>
      <c r="E38" s="250">
        <v>0.3</v>
      </c>
      <c r="F38" s="251">
        <f>IF('Series 100 Design'!$F38 = 0,,'Series 100 Design'!$F38)</f>
        <v>0</v>
      </c>
      <c r="H38" s="289"/>
      <c r="I38" s="248" t="s">
        <v>45</v>
      </c>
      <c r="J38" s="251">
        <f>IF('Series 100 Final'!$F38 = 0,,'Series 100 Final'!$F38)</f>
        <v>0</v>
      </c>
    </row>
    <row r="39" spans="1:10" x14ac:dyDescent="0.2">
      <c r="A39" s="246"/>
      <c r="B39" s="247"/>
      <c r="C39" s="289"/>
      <c r="D39" s="248"/>
      <c r="E39" s="250"/>
      <c r="F39" s="250"/>
      <c r="H39" s="289"/>
      <c r="I39" s="248"/>
      <c r="J39" s="250"/>
    </row>
    <row r="40" spans="1:10" ht="25.5" x14ac:dyDescent="0.2">
      <c r="A40" s="246" t="s">
        <v>46</v>
      </c>
      <c r="B40" s="247" t="s">
        <v>47</v>
      </c>
      <c r="C40" s="289"/>
      <c r="D40" s="248" t="s">
        <v>18</v>
      </c>
      <c r="E40" s="250">
        <v>629.20000000000005</v>
      </c>
      <c r="F40" s="251">
        <f>IF('Series 100 Design'!$F40 = 0,,'Series 100 Design'!$F40)</f>
        <v>0</v>
      </c>
      <c r="H40" s="289"/>
      <c r="I40" s="248" t="s">
        <v>18</v>
      </c>
      <c r="J40" s="251">
        <f>IF('Series 100 Final'!$F40 = 0,,'Series 100 Final'!$F40)</f>
        <v>0</v>
      </c>
    </row>
    <row r="41" spans="1:10" x14ac:dyDescent="0.2">
      <c r="A41" s="246"/>
      <c r="B41" s="247"/>
      <c r="C41" s="289"/>
      <c r="D41" s="248"/>
      <c r="E41" s="250"/>
      <c r="F41" s="250"/>
      <c r="H41" s="289"/>
      <c r="I41" s="248"/>
      <c r="J41" s="250"/>
    </row>
    <row r="42" spans="1:10" x14ac:dyDescent="0.2">
      <c r="A42" s="253"/>
      <c r="B42" s="254" t="s">
        <v>48</v>
      </c>
      <c r="C42" s="292"/>
      <c r="D42" s="255"/>
      <c r="E42" s="255"/>
      <c r="F42" s="255"/>
      <c r="H42" s="292"/>
      <c r="I42" s="255"/>
      <c r="J42" s="255"/>
    </row>
    <row r="43" spans="1:10" x14ac:dyDescent="0.2">
      <c r="A43" s="246"/>
      <c r="B43" s="247"/>
      <c r="C43" s="289"/>
      <c r="D43" s="248"/>
      <c r="E43" s="250"/>
      <c r="F43" s="250"/>
      <c r="H43" s="289"/>
      <c r="I43" s="248"/>
      <c r="J43" s="250"/>
    </row>
    <row r="44" spans="1:10" ht="38.25" x14ac:dyDescent="0.2">
      <c r="A44" s="246" t="s">
        <v>49</v>
      </c>
      <c r="B44" s="247" t="s">
        <v>50</v>
      </c>
      <c r="C44" s="289"/>
      <c r="D44" s="248" t="s">
        <v>51</v>
      </c>
      <c r="E44" s="250">
        <v>2.42</v>
      </c>
      <c r="F44" s="251">
        <f>IF('Series 100 Design'!$F44 = 0,,'Series 100 Design'!$F44)</f>
        <v>0</v>
      </c>
      <c r="H44" s="289"/>
      <c r="I44" s="248" t="s">
        <v>51</v>
      </c>
      <c r="J44" s="251">
        <f>IF('Series 100 Final'!$F44 = 0,,'Series 100 Final'!$F44)</f>
        <v>0</v>
      </c>
    </row>
    <row r="45" spans="1:10" x14ac:dyDescent="0.2">
      <c r="A45" s="246"/>
      <c r="B45" s="247"/>
      <c r="C45" s="289"/>
      <c r="D45" s="248"/>
      <c r="E45" s="250"/>
      <c r="F45" s="250"/>
      <c r="H45" s="289"/>
      <c r="I45" s="248"/>
      <c r="J45" s="250"/>
    </row>
    <row r="46" spans="1:10" ht="25.5" x14ac:dyDescent="0.2">
      <c r="A46" s="246" t="s">
        <v>52</v>
      </c>
      <c r="B46" s="247" t="s">
        <v>53</v>
      </c>
      <c r="C46" s="289"/>
      <c r="D46" s="248" t="s">
        <v>51</v>
      </c>
      <c r="E46" s="250">
        <v>2.42</v>
      </c>
      <c r="F46" s="251">
        <f>IF('Series 100 Design'!$F46 = 0,,'Series 100 Design'!$F46)</f>
        <v>0</v>
      </c>
      <c r="H46" s="289"/>
      <c r="I46" s="248" t="s">
        <v>51</v>
      </c>
      <c r="J46" s="251">
        <f>IF('Series 100 Final'!$F46 = 0,,'Series 100 Final'!$F46)</f>
        <v>0</v>
      </c>
    </row>
    <row r="47" spans="1:10" x14ac:dyDescent="0.2">
      <c r="A47" s="246"/>
      <c r="B47" s="247"/>
      <c r="C47" s="289"/>
      <c r="D47" s="248"/>
      <c r="E47" s="250"/>
      <c r="F47" s="250"/>
      <c r="H47" s="289"/>
      <c r="I47" s="248"/>
      <c r="J47" s="250"/>
    </row>
    <row r="48" spans="1:10" x14ac:dyDescent="0.2">
      <c r="A48" s="246" t="s">
        <v>54</v>
      </c>
      <c r="B48" s="247" t="s">
        <v>55</v>
      </c>
      <c r="C48" s="289"/>
      <c r="D48" s="248" t="s">
        <v>51</v>
      </c>
      <c r="E48" s="250">
        <v>30.25</v>
      </c>
      <c r="F48" s="251">
        <f>IF('Series 100 Design'!$F48 = 0,,'Series 100 Design'!$F48)</f>
        <v>0</v>
      </c>
      <c r="H48" s="289"/>
      <c r="I48" s="248" t="s">
        <v>51</v>
      </c>
      <c r="J48" s="251">
        <f>IF('Series 100 Final'!$F48 = 0,,'Series 100 Final'!$F48)</f>
        <v>0</v>
      </c>
    </row>
    <row r="49" spans="1:10" x14ac:dyDescent="0.2">
      <c r="A49" s="246"/>
      <c r="B49" s="247"/>
      <c r="C49" s="289"/>
      <c r="D49" s="248"/>
      <c r="E49" s="250"/>
      <c r="F49" s="250"/>
      <c r="H49" s="289"/>
      <c r="I49" s="248"/>
      <c r="J49" s="250"/>
    </row>
    <row r="50" spans="1:10" x14ac:dyDescent="0.2">
      <c r="A50" s="246" t="s">
        <v>56</v>
      </c>
      <c r="B50" s="247" t="s">
        <v>57</v>
      </c>
      <c r="C50" s="289"/>
      <c r="D50" s="248" t="s">
        <v>51</v>
      </c>
      <c r="E50" s="250">
        <v>30.25</v>
      </c>
      <c r="F50" s="251">
        <f>IF('Series 100 Design'!$F50 = 0,,'Series 100 Design'!$F50)</f>
        <v>0</v>
      </c>
      <c r="H50" s="289"/>
      <c r="I50" s="248" t="s">
        <v>51</v>
      </c>
      <c r="J50" s="251">
        <f>IF('Series 100 Final'!$F50 = 0,,'Series 100 Final'!$F50)</f>
        <v>0</v>
      </c>
    </row>
    <row r="51" spans="1:10" x14ac:dyDescent="0.2">
      <c r="A51" s="246"/>
      <c r="B51" s="247"/>
      <c r="C51" s="289"/>
      <c r="D51" s="248"/>
      <c r="E51" s="250"/>
      <c r="F51" s="250"/>
      <c r="H51" s="289"/>
      <c r="I51" s="248"/>
      <c r="J51" s="250"/>
    </row>
    <row r="52" spans="1:10" ht="25.5" x14ac:dyDescent="0.2">
      <c r="A52" s="246" t="s">
        <v>58</v>
      </c>
      <c r="B52" s="247" t="s">
        <v>59</v>
      </c>
      <c r="C52" s="289"/>
      <c r="D52" s="248" t="s">
        <v>51</v>
      </c>
      <c r="E52" s="250">
        <v>2.42</v>
      </c>
      <c r="F52" s="251">
        <f>IF('Series 100 Design'!$F52 = 0,,'Series 100 Design'!$F52)</f>
        <v>0</v>
      </c>
      <c r="H52" s="289"/>
      <c r="I52" s="248" t="s">
        <v>51</v>
      </c>
      <c r="J52" s="251">
        <f>IF('Series 100 Final'!$F52 = 0,,'Series 100 Final'!$F52)</f>
        <v>0</v>
      </c>
    </row>
    <row r="53" spans="1:10" x14ac:dyDescent="0.2">
      <c r="A53" s="246"/>
      <c r="B53" s="247"/>
      <c r="C53" s="289"/>
      <c r="D53" s="248"/>
      <c r="E53" s="250"/>
      <c r="F53" s="250"/>
      <c r="H53" s="289"/>
      <c r="I53" s="248"/>
      <c r="J53" s="250"/>
    </row>
    <row r="54" spans="1:10" ht="25.5" x14ac:dyDescent="0.2">
      <c r="A54" s="246" t="s">
        <v>60</v>
      </c>
      <c r="B54" s="247" t="s">
        <v>61</v>
      </c>
      <c r="C54" s="289"/>
      <c r="D54" s="248" t="s">
        <v>51</v>
      </c>
      <c r="E54" s="250">
        <v>2.42</v>
      </c>
      <c r="F54" s="251">
        <f>IF('Series 100 Design'!$F54 = 0,,'Series 100 Design'!$F54)</f>
        <v>0</v>
      </c>
      <c r="H54" s="289"/>
      <c r="I54" s="248" t="s">
        <v>51</v>
      </c>
      <c r="J54" s="251">
        <f>IF('Series 100 Final'!$F54 = 0,,'Series 100 Final'!$F54)</f>
        <v>0</v>
      </c>
    </row>
    <row r="55" spans="1:10" x14ac:dyDescent="0.2">
      <c r="A55" s="246"/>
      <c r="B55" s="247"/>
      <c r="C55" s="289"/>
      <c r="D55" s="248"/>
      <c r="E55" s="250"/>
      <c r="F55" s="250"/>
      <c r="H55" s="289"/>
      <c r="I55" s="248"/>
      <c r="J55" s="250"/>
    </row>
    <row r="56" spans="1:10" ht="25.5" x14ac:dyDescent="0.2">
      <c r="A56" s="246" t="s">
        <v>62</v>
      </c>
      <c r="B56" s="247" t="s">
        <v>63</v>
      </c>
      <c r="C56" s="289"/>
      <c r="D56" s="248" t="s">
        <v>51</v>
      </c>
      <c r="E56" s="250">
        <v>60.5</v>
      </c>
      <c r="F56" s="251">
        <f>IF('Series 100 Design'!$F56 = 0,,'Series 100 Design'!$F56)</f>
        <v>0</v>
      </c>
      <c r="H56" s="289"/>
      <c r="I56" s="248" t="s">
        <v>51</v>
      </c>
      <c r="J56" s="251">
        <f>IF('Series 100 Final'!$F56 = 0,,'Series 100 Final'!$F56)</f>
        <v>0</v>
      </c>
    </row>
    <row r="57" spans="1:10" x14ac:dyDescent="0.2">
      <c r="A57" s="246"/>
      <c r="B57" s="247"/>
      <c r="C57" s="289"/>
      <c r="D57" s="248"/>
      <c r="E57" s="250"/>
      <c r="F57" s="250"/>
      <c r="H57" s="289"/>
      <c r="I57" s="248"/>
      <c r="J57" s="250"/>
    </row>
    <row r="58" spans="1:10" ht="25.5" x14ac:dyDescent="0.2">
      <c r="A58" s="246" t="s">
        <v>64</v>
      </c>
      <c r="B58" s="247" t="s">
        <v>65</v>
      </c>
      <c r="C58" s="289"/>
      <c r="D58" s="248" t="s">
        <v>30</v>
      </c>
      <c r="E58" s="250">
        <v>2.42</v>
      </c>
      <c r="F58" s="251">
        <f>IF('Series 100 Design'!$F58 = 0,,'Series 100 Design'!$F58)</f>
        <v>0</v>
      </c>
      <c r="H58" s="289"/>
      <c r="I58" s="248" t="s">
        <v>30</v>
      </c>
      <c r="J58" s="251">
        <f>IF('Series 100 Final'!$F58 = 0,,'Series 100 Final'!$F58)</f>
        <v>0</v>
      </c>
    </row>
    <row r="59" spans="1:10" x14ac:dyDescent="0.2">
      <c r="A59" s="246"/>
      <c r="B59" s="247"/>
      <c r="C59" s="289"/>
      <c r="D59" s="248"/>
      <c r="E59" s="250"/>
      <c r="F59" s="250"/>
      <c r="H59" s="289"/>
      <c r="I59" s="248"/>
      <c r="J59" s="250"/>
    </row>
    <row r="60" spans="1:10" x14ac:dyDescent="0.2">
      <c r="A60" s="246"/>
      <c r="B60" s="252" t="s">
        <v>66</v>
      </c>
      <c r="C60" s="289"/>
      <c r="D60" s="248"/>
      <c r="E60" s="250"/>
      <c r="F60" s="251">
        <f>IF('Series 100 Design'!$F60 = 0,,'Series 100 Design'!$F60)</f>
        <v>0</v>
      </c>
      <c r="H60" s="289"/>
      <c r="I60" s="248"/>
      <c r="J60" s="251">
        <f>IF('Series 100 Final'!$F60 = 0,,'Series 100 Final'!$F60)</f>
        <v>0</v>
      </c>
    </row>
    <row r="61" spans="1:10" x14ac:dyDescent="0.2">
      <c r="A61" s="246"/>
      <c r="B61" s="247"/>
      <c r="C61" s="289"/>
      <c r="D61" s="248"/>
      <c r="E61" s="250"/>
      <c r="F61" s="250"/>
      <c r="H61" s="289"/>
      <c r="I61" s="248"/>
      <c r="J61" s="250"/>
    </row>
    <row r="62" spans="1:10" ht="25.5" x14ac:dyDescent="0.2">
      <c r="A62" s="246" t="s">
        <v>67</v>
      </c>
      <c r="B62" s="247" t="s">
        <v>68</v>
      </c>
      <c r="C62" s="289">
        <v>4</v>
      </c>
      <c r="D62" s="248" t="s">
        <v>1</v>
      </c>
      <c r="E62" s="250">
        <v>393.25</v>
      </c>
      <c r="F62" s="251">
        <f>IF('Series 100 Design'!$F62 = 0,,'Series 100 Design'!$F62)</f>
        <v>1573</v>
      </c>
      <c r="H62" s="289"/>
      <c r="I62" s="248" t="s">
        <v>1</v>
      </c>
      <c r="J62" s="251">
        <f>IF('Series 100 Final'!$F62 = 0,,'Series 100 Final'!$F62)</f>
        <v>0</v>
      </c>
    </row>
    <row r="63" spans="1:10" x14ac:dyDescent="0.2">
      <c r="A63" s="246"/>
      <c r="B63" s="247"/>
      <c r="C63" s="289"/>
      <c r="D63" s="248"/>
      <c r="E63" s="250"/>
      <c r="F63" s="250"/>
      <c r="H63" s="289"/>
      <c r="I63" s="248"/>
      <c r="J63" s="250"/>
    </row>
    <row r="64" spans="1:10" ht="25.5" x14ac:dyDescent="0.2">
      <c r="A64" s="246" t="s">
        <v>69</v>
      </c>
      <c r="B64" s="247" t="s">
        <v>70</v>
      </c>
      <c r="C64" s="289">
        <v>10</v>
      </c>
      <c r="D64" s="248" t="s">
        <v>18</v>
      </c>
      <c r="E64" s="250">
        <v>121</v>
      </c>
      <c r="F64" s="251">
        <f>IF('Series 100 Design'!$F64 = 0,,'Series 100 Design'!$F64)</f>
        <v>1210</v>
      </c>
      <c r="H64" s="289"/>
      <c r="I64" s="248" t="s">
        <v>18</v>
      </c>
      <c r="J64" s="251">
        <f>IF('Series 100 Final'!$F64 = 0,,'Series 100 Final'!$F64)</f>
        <v>0</v>
      </c>
    </row>
    <row r="65" spans="1:10" x14ac:dyDescent="0.2">
      <c r="A65" s="246"/>
      <c r="B65" s="247"/>
      <c r="C65" s="289"/>
      <c r="D65" s="248"/>
      <c r="E65" s="250"/>
      <c r="F65" s="250"/>
      <c r="H65" s="289"/>
      <c r="I65" s="248"/>
      <c r="J65" s="250"/>
    </row>
    <row r="66" spans="1:10" ht="25.5" x14ac:dyDescent="0.2">
      <c r="A66" s="246" t="s">
        <v>71</v>
      </c>
      <c r="B66" s="247" t="s">
        <v>72</v>
      </c>
      <c r="C66" s="289">
        <v>4</v>
      </c>
      <c r="D66" s="248" t="s">
        <v>73</v>
      </c>
      <c r="E66" s="250">
        <v>393.25</v>
      </c>
      <c r="F66" s="251">
        <f>IF('Series 100 Design'!$F66 = 0,,'Series 100 Design'!$F66)</f>
        <v>1573</v>
      </c>
      <c r="H66" s="289"/>
      <c r="I66" s="248" t="s">
        <v>73</v>
      </c>
      <c r="J66" s="251">
        <f>IF('Series 100 Final'!$F66 = 0,,'Series 100 Final'!$F66)</f>
        <v>0</v>
      </c>
    </row>
    <row r="67" spans="1:10" x14ac:dyDescent="0.2">
      <c r="A67" s="246"/>
      <c r="B67" s="247"/>
      <c r="C67" s="289"/>
      <c r="D67" s="248"/>
      <c r="E67" s="250"/>
      <c r="F67" s="250"/>
      <c r="H67" s="289"/>
      <c r="I67" s="248"/>
      <c r="J67" s="250"/>
    </row>
    <row r="68" spans="1:10" x14ac:dyDescent="0.2">
      <c r="A68" s="246"/>
      <c r="B68" s="252" t="s">
        <v>74</v>
      </c>
      <c r="C68" s="289"/>
      <c r="D68" s="248"/>
      <c r="E68" s="250"/>
      <c r="F68" s="251">
        <f>IF('Series 100 Design'!$F68 = 0,,'Series 100 Design'!$F68)</f>
        <v>0</v>
      </c>
      <c r="H68" s="289"/>
      <c r="I68" s="248"/>
      <c r="J68" s="251">
        <f>IF('Series 100 Final'!$F68 = 0,,'Series 100 Final'!$F68)</f>
        <v>0</v>
      </c>
    </row>
    <row r="69" spans="1:10" x14ac:dyDescent="0.2">
      <c r="A69" s="246"/>
      <c r="B69" s="247"/>
      <c r="C69" s="289"/>
      <c r="D69" s="248"/>
      <c r="E69" s="250"/>
      <c r="F69" s="250"/>
      <c r="H69" s="289"/>
      <c r="I69" s="248"/>
      <c r="J69" s="250"/>
    </row>
    <row r="70" spans="1:10" ht="25.5" x14ac:dyDescent="0.2">
      <c r="A70" s="246" t="s">
        <v>75</v>
      </c>
      <c r="B70" s="247" t="s">
        <v>68</v>
      </c>
      <c r="C70" s="289"/>
      <c r="D70" s="248" t="s">
        <v>1</v>
      </c>
      <c r="E70" s="250">
        <v>477.95</v>
      </c>
      <c r="F70" s="251">
        <f>IF('Series 100 Design'!$F70 = 0,,'Series 100 Design'!$F70)</f>
        <v>0</v>
      </c>
      <c r="H70" s="289"/>
      <c r="I70" s="248" t="s">
        <v>1</v>
      </c>
      <c r="J70" s="251">
        <f>IF('Series 100 Final'!$F70 = 0,,'Series 100 Final'!$F70)</f>
        <v>0</v>
      </c>
    </row>
    <row r="71" spans="1:10" x14ac:dyDescent="0.2">
      <c r="A71" s="246"/>
      <c r="B71" s="247"/>
      <c r="C71" s="289"/>
      <c r="D71" s="248"/>
      <c r="E71" s="250"/>
      <c r="F71" s="250"/>
      <c r="H71" s="289"/>
      <c r="I71" s="248"/>
      <c r="J71" s="250"/>
    </row>
    <row r="72" spans="1:10" ht="25.5" x14ac:dyDescent="0.2">
      <c r="A72" s="246" t="s">
        <v>76</v>
      </c>
      <c r="B72" s="247" t="s">
        <v>70</v>
      </c>
      <c r="C72" s="289"/>
      <c r="D72" s="248" t="s">
        <v>18</v>
      </c>
      <c r="E72" s="250">
        <v>121</v>
      </c>
      <c r="F72" s="251">
        <f>IF('Series 100 Design'!$F72 = 0,,'Series 100 Design'!$F72)</f>
        <v>0</v>
      </c>
      <c r="H72" s="289"/>
      <c r="I72" s="248" t="s">
        <v>18</v>
      </c>
      <c r="J72" s="251">
        <f>IF('Series 100 Final'!$F72 = 0,,'Series 100 Final'!$F72)</f>
        <v>0</v>
      </c>
    </row>
    <row r="73" spans="1:10" x14ac:dyDescent="0.2">
      <c r="A73" s="246"/>
      <c r="B73" s="247"/>
      <c r="C73" s="289"/>
      <c r="D73" s="248"/>
      <c r="E73" s="250"/>
      <c r="F73" s="250"/>
      <c r="H73" s="289"/>
      <c r="I73" s="248"/>
      <c r="J73" s="250"/>
    </row>
    <row r="74" spans="1:10" ht="25.5" x14ac:dyDescent="0.2">
      <c r="A74" s="246" t="s">
        <v>77</v>
      </c>
      <c r="B74" s="247" t="s">
        <v>72</v>
      </c>
      <c r="C74" s="289"/>
      <c r="D74" s="248" t="s">
        <v>73</v>
      </c>
      <c r="E74" s="250">
        <v>477.95</v>
      </c>
      <c r="F74" s="251">
        <f>IF('Series 100 Design'!$F74 = 0,,'Series 100 Design'!$F74)</f>
        <v>0</v>
      </c>
      <c r="H74" s="289"/>
      <c r="I74" s="248" t="s">
        <v>73</v>
      </c>
      <c r="J74" s="251">
        <f>IF('Series 100 Final'!$F74 = 0,,'Series 100 Final'!$F74)</f>
        <v>0</v>
      </c>
    </row>
    <row r="75" spans="1:10" x14ac:dyDescent="0.2">
      <c r="A75" s="246"/>
      <c r="B75" s="247"/>
      <c r="C75" s="289"/>
      <c r="D75" s="248"/>
      <c r="E75" s="250"/>
      <c r="F75" s="250"/>
      <c r="H75" s="289"/>
      <c r="I75" s="248"/>
      <c r="J75" s="250"/>
    </row>
    <row r="76" spans="1:10" x14ac:dyDescent="0.2">
      <c r="A76" s="246"/>
      <c r="B76" s="252" t="s">
        <v>78</v>
      </c>
      <c r="C76" s="289"/>
      <c r="D76" s="248"/>
      <c r="E76" s="250"/>
      <c r="F76" s="251">
        <f>IF('Series 100 Design'!$F76 = 0,,'Series 100 Design'!$F76)</f>
        <v>0</v>
      </c>
      <c r="H76" s="289"/>
      <c r="I76" s="248"/>
      <c r="J76" s="251">
        <f>IF('Series 100 Final'!$F76 = 0,,'Series 100 Final'!$F76)</f>
        <v>0</v>
      </c>
    </row>
    <row r="77" spans="1:10" x14ac:dyDescent="0.2">
      <c r="A77" s="246"/>
      <c r="B77" s="247"/>
      <c r="C77" s="289"/>
      <c r="D77" s="248"/>
      <c r="E77" s="250"/>
      <c r="F77" s="250"/>
      <c r="H77" s="289"/>
      <c r="I77" s="248"/>
      <c r="J77" s="250"/>
    </row>
    <row r="78" spans="1:10" ht="25.5" x14ac:dyDescent="0.2">
      <c r="A78" s="246" t="s">
        <v>79</v>
      </c>
      <c r="B78" s="247" t="s">
        <v>68</v>
      </c>
      <c r="C78" s="289"/>
      <c r="D78" s="248" t="s">
        <v>1</v>
      </c>
      <c r="E78" s="250">
        <v>665.5</v>
      </c>
      <c r="F78" s="251">
        <f>IF('Series 100 Design'!$F78 = 0,,'Series 100 Design'!$F78)</f>
        <v>0</v>
      </c>
      <c r="H78" s="289"/>
      <c r="I78" s="248" t="s">
        <v>1</v>
      </c>
      <c r="J78" s="251">
        <f>IF('Series 100 Final'!$F78 = 0,,'Series 100 Final'!$F78)</f>
        <v>0</v>
      </c>
    </row>
    <row r="79" spans="1:10" x14ac:dyDescent="0.2">
      <c r="A79" s="246"/>
      <c r="B79" s="247"/>
      <c r="C79" s="289"/>
      <c r="D79" s="248"/>
      <c r="E79" s="250"/>
      <c r="F79" s="250"/>
      <c r="H79" s="289"/>
      <c r="I79" s="248"/>
      <c r="J79" s="250"/>
    </row>
    <row r="80" spans="1:10" ht="25.5" x14ac:dyDescent="0.2">
      <c r="A80" s="246" t="s">
        <v>80</v>
      </c>
      <c r="B80" s="247" t="s">
        <v>70</v>
      </c>
      <c r="C80" s="289"/>
      <c r="D80" s="248" t="s">
        <v>18</v>
      </c>
      <c r="E80" s="250">
        <v>181.5</v>
      </c>
      <c r="F80" s="251">
        <f>IF('Series 100 Design'!$F80 = 0,,'Series 100 Design'!$F80)</f>
        <v>0</v>
      </c>
      <c r="H80" s="289"/>
      <c r="I80" s="248" t="s">
        <v>18</v>
      </c>
      <c r="J80" s="251">
        <f>IF('Series 100 Final'!$F80 = 0,,'Series 100 Final'!$F80)</f>
        <v>0</v>
      </c>
    </row>
    <row r="81" spans="1:10" x14ac:dyDescent="0.2">
      <c r="A81" s="246"/>
      <c r="B81" s="247"/>
      <c r="C81" s="289"/>
      <c r="D81" s="248"/>
      <c r="E81" s="250"/>
      <c r="F81" s="250"/>
      <c r="H81" s="289"/>
      <c r="I81" s="248"/>
      <c r="J81" s="250"/>
    </row>
    <row r="82" spans="1:10" ht="25.5" x14ac:dyDescent="0.2">
      <c r="A82" s="246" t="s">
        <v>81</v>
      </c>
      <c r="B82" s="247" t="s">
        <v>72</v>
      </c>
      <c r="C82" s="289"/>
      <c r="D82" s="248" t="s">
        <v>73</v>
      </c>
      <c r="E82" s="250">
        <v>665.5</v>
      </c>
      <c r="F82" s="251">
        <f>IF('Series 100 Design'!$F82 = 0,,'Series 100 Design'!$F82)</f>
        <v>0</v>
      </c>
      <c r="H82" s="289"/>
      <c r="I82" s="248" t="s">
        <v>73</v>
      </c>
      <c r="J82" s="251">
        <f>IF('Series 100 Final'!$F82 = 0,,'Series 100 Final'!$F82)</f>
        <v>0</v>
      </c>
    </row>
    <row r="83" spans="1:10" x14ac:dyDescent="0.2">
      <c r="A83" s="246"/>
      <c r="B83" s="247"/>
      <c r="C83" s="289"/>
      <c r="D83" s="248"/>
      <c r="E83" s="250"/>
      <c r="F83" s="250"/>
      <c r="H83" s="289"/>
      <c r="I83" s="248"/>
      <c r="J83" s="250"/>
    </row>
    <row r="84" spans="1:10" x14ac:dyDescent="0.2">
      <c r="A84" s="253"/>
      <c r="B84" s="256" t="s">
        <v>82</v>
      </c>
      <c r="C84" s="292"/>
      <c r="D84" s="255"/>
      <c r="E84" s="255"/>
      <c r="F84" s="255"/>
      <c r="H84" s="292"/>
      <c r="I84" s="255"/>
      <c r="J84" s="255"/>
    </row>
    <row r="85" spans="1:10" x14ac:dyDescent="0.2">
      <c r="A85" s="253"/>
      <c r="B85" s="256"/>
      <c r="C85" s="292"/>
      <c r="D85" s="255"/>
      <c r="E85" s="255"/>
      <c r="F85" s="255"/>
      <c r="H85" s="292"/>
      <c r="I85" s="255"/>
      <c r="J85" s="255"/>
    </row>
    <row r="86" spans="1:10" x14ac:dyDescent="0.2">
      <c r="A86" s="253"/>
      <c r="B86" s="256" t="s">
        <v>83</v>
      </c>
      <c r="C86" s="292"/>
      <c r="D86" s="255"/>
      <c r="E86" s="255"/>
      <c r="F86" s="255"/>
      <c r="H86" s="292"/>
      <c r="I86" s="255"/>
      <c r="J86" s="255"/>
    </row>
    <row r="87" spans="1:10" x14ac:dyDescent="0.2">
      <c r="A87" s="246"/>
      <c r="B87" s="247"/>
      <c r="C87" s="289"/>
      <c r="D87" s="248"/>
      <c r="E87" s="250"/>
      <c r="F87" s="250"/>
      <c r="H87" s="289"/>
      <c r="I87" s="248"/>
      <c r="J87" s="250"/>
    </row>
    <row r="88" spans="1:10" ht="54" customHeight="1" x14ac:dyDescent="0.2">
      <c r="A88" s="246" t="s">
        <v>81</v>
      </c>
      <c r="B88" s="247" t="s">
        <v>84</v>
      </c>
      <c r="C88" s="289"/>
      <c r="D88" s="248" t="s">
        <v>1</v>
      </c>
      <c r="E88" s="250">
        <v>272.25</v>
      </c>
      <c r="F88" s="251">
        <f>IF('Series 100 Design'!$F88 = 0,,'Series 100 Design'!$F88)</f>
        <v>0</v>
      </c>
      <c r="H88" s="289"/>
      <c r="I88" s="248" t="s">
        <v>1</v>
      </c>
      <c r="J88" s="251">
        <f>IF('Series 100 Final'!$F88 = 0,,'Series 100 Final'!$F88)</f>
        <v>0</v>
      </c>
    </row>
    <row r="89" spans="1:10" x14ac:dyDescent="0.2">
      <c r="A89" s="246"/>
      <c r="B89" s="247"/>
      <c r="C89" s="289"/>
      <c r="D89" s="248"/>
      <c r="E89" s="250"/>
      <c r="F89" s="250"/>
      <c r="H89" s="289"/>
      <c r="I89" s="248"/>
      <c r="J89" s="250"/>
    </row>
    <row r="90" spans="1:10" ht="42" customHeight="1" x14ac:dyDescent="0.2">
      <c r="A90" s="246" t="s">
        <v>85</v>
      </c>
      <c r="B90" s="247" t="s">
        <v>86</v>
      </c>
      <c r="C90" s="289"/>
      <c r="D90" s="248" t="s">
        <v>18</v>
      </c>
      <c r="E90" s="250">
        <v>12.1</v>
      </c>
      <c r="F90" s="251">
        <f>IF('Series 100 Design'!$F90 = 0,,'Series 100 Design'!$F90)</f>
        <v>0</v>
      </c>
      <c r="H90" s="289"/>
      <c r="I90" s="248" t="s">
        <v>18</v>
      </c>
      <c r="J90" s="251">
        <f>IF('Series 100 Final'!$F90 = 0,,'Series 100 Final'!$F90)</f>
        <v>0</v>
      </c>
    </row>
    <row r="91" spans="1:10" x14ac:dyDescent="0.2">
      <c r="A91" s="246"/>
      <c r="B91" s="247"/>
      <c r="C91" s="289"/>
      <c r="D91" s="248"/>
      <c r="E91" s="250"/>
      <c r="F91" s="250"/>
      <c r="H91" s="289"/>
      <c r="I91" s="248"/>
      <c r="J91" s="250"/>
    </row>
    <row r="92" spans="1:10" ht="42" customHeight="1" x14ac:dyDescent="0.2">
      <c r="A92" s="246" t="s">
        <v>87</v>
      </c>
      <c r="B92" s="247" t="s">
        <v>88</v>
      </c>
      <c r="C92" s="289"/>
      <c r="D92" s="248" t="s">
        <v>1</v>
      </c>
      <c r="E92" s="250">
        <v>272.25</v>
      </c>
      <c r="F92" s="251">
        <f>IF('Series 100 Design'!$F92 = 0,,'Series 100 Design'!$F92)</f>
        <v>0</v>
      </c>
      <c r="H92" s="289"/>
      <c r="I92" s="248" t="s">
        <v>1</v>
      </c>
      <c r="J92" s="251">
        <f>IF('Series 100 Final'!$F92 = 0,,'Series 100 Final'!$F92)</f>
        <v>0</v>
      </c>
    </row>
    <row r="93" spans="1:10" ht="12.95" customHeight="1" x14ac:dyDescent="0.2">
      <c r="A93" s="246"/>
      <c r="B93" s="247"/>
      <c r="C93" s="289"/>
      <c r="D93" s="248"/>
      <c r="E93" s="250"/>
      <c r="F93" s="250"/>
      <c r="H93" s="289"/>
      <c r="I93" s="248"/>
      <c r="J93" s="250"/>
    </row>
    <row r="94" spans="1:10" ht="12.95" customHeight="1" x14ac:dyDescent="0.2">
      <c r="A94" s="253"/>
      <c r="B94" s="256" t="s">
        <v>89</v>
      </c>
      <c r="C94" s="292"/>
      <c r="D94" s="255"/>
      <c r="E94" s="255"/>
      <c r="F94" s="255"/>
      <c r="H94" s="292"/>
      <c r="I94" s="255"/>
      <c r="J94" s="255"/>
    </row>
    <row r="95" spans="1:10" ht="12.95" customHeight="1" x14ac:dyDescent="0.2">
      <c r="A95" s="246"/>
      <c r="B95" s="247"/>
      <c r="C95" s="289"/>
      <c r="D95" s="248"/>
      <c r="E95" s="250"/>
      <c r="F95" s="250"/>
      <c r="H95" s="289"/>
      <c r="I95" s="248"/>
      <c r="J95" s="250"/>
    </row>
    <row r="96" spans="1:10" ht="40.5" customHeight="1" x14ac:dyDescent="0.2">
      <c r="A96" s="246" t="s">
        <v>90</v>
      </c>
      <c r="B96" s="247" t="s">
        <v>91</v>
      </c>
      <c r="C96" s="289"/>
      <c r="D96" s="248" t="s">
        <v>1</v>
      </c>
      <c r="E96" s="250">
        <v>272.25</v>
      </c>
      <c r="F96" s="251">
        <f>IF('Series 100 Design'!$F96 = 0,,'Series 100 Design'!$F96)</f>
        <v>0</v>
      </c>
      <c r="H96" s="289"/>
      <c r="I96" s="248" t="s">
        <v>1</v>
      </c>
      <c r="J96" s="251">
        <f>IF('Series 100 Final'!$F96 = 0,,'Series 100 Final'!$F96)</f>
        <v>0</v>
      </c>
    </row>
    <row r="97" spans="1:10" x14ac:dyDescent="0.2">
      <c r="A97" s="246"/>
      <c r="B97" s="247"/>
      <c r="C97" s="289"/>
      <c r="D97" s="248"/>
      <c r="E97" s="250"/>
      <c r="F97" s="250"/>
      <c r="H97" s="289"/>
      <c r="I97" s="248"/>
      <c r="J97" s="250"/>
    </row>
    <row r="98" spans="1:10" ht="39.75" customHeight="1" x14ac:dyDescent="0.2">
      <c r="A98" s="246" t="s">
        <v>92</v>
      </c>
      <c r="B98" s="247" t="s">
        <v>93</v>
      </c>
      <c r="C98" s="289"/>
      <c r="D98" s="248" t="s">
        <v>18</v>
      </c>
      <c r="E98" s="250">
        <v>12.1</v>
      </c>
      <c r="F98" s="251">
        <f>IF('Series 100 Design'!$F98 = 0,,'Series 100 Design'!$F98)</f>
        <v>0</v>
      </c>
      <c r="H98" s="289"/>
      <c r="I98" s="248" t="s">
        <v>18</v>
      </c>
      <c r="J98" s="251">
        <f>IF('Series 100 Final'!$F98 = 0,,'Series 100 Final'!$F98)</f>
        <v>0</v>
      </c>
    </row>
    <row r="99" spans="1:10" x14ac:dyDescent="0.2">
      <c r="A99" s="246"/>
      <c r="B99" s="247"/>
      <c r="C99" s="289"/>
      <c r="D99" s="248"/>
      <c r="E99" s="250"/>
      <c r="F99" s="250"/>
      <c r="H99" s="289"/>
      <c r="I99" s="248"/>
      <c r="J99" s="250"/>
    </row>
    <row r="100" spans="1:10" ht="38.25" x14ac:dyDescent="0.2">
      <c r="A100" s="246" t="s">
        <v>94</v>
      </c>
      <c r="B100" s="247" t="s">
        <v>95</v>
      </c>
      <c r="C100" s="289"/>
      <c r="D100" s="248" t="s">
        <v>1</v>
      </c>
      <c r="E100" s="250">
        <v>272.25</v>
      </c>
      <c r="F100" s="251">
        <f>IF('Series 100 Design'!$F100 = 0,,'Series 100 Design'!$F100)</f>
        <v>0</v>
      </c>
      <c r="H100" s="289"/>
      <c r="I100" s="248" t="s">
        <v>1</v>
      </c>
      <c r="J100" s="251">
        <f>IF('Series 100 Final'!$F100 = 0,,'Series 100 Final'!$F100)</f>
        <v>0</v>
      </c>
    </row>
    <row r="101" spans="1:10" x14ac:dyDescent="0.2">
      <c r="A101" s="246"/>
      <c r="B101" s="247"/>
      <c r="C101" s="289"/>
      <c r="D101" s="248"/>
      <c r="E101" s="250"/>
      <c r="F101" s="250"/>
      <c r="H101" s="289"/>
      <c r="I101" s="248"/>
      <c r="J101" s="250"/>
    </row>
    <row r="102" spans="1:10" x14ac:dyDescent="0.2">
      <c r="A102" s="253"/>
      <c r="B102" s="254" t="s">
        <v>96</v>
      </c>
      <c r="C102" s="292"/>
      <c r="D102" s="255"/>
      <c r="E102" s="255"/>
      <c r="F102" s="255"/>
      <c r="H102" s="292"/>
      <c r="I102" s="255"/>
      <c r="J102" s="255"/>
    </row>
    <row r="103" spans="1:10" x14ac:dyDescent="0.2">
      <c r="A103" s="253"/>
      <c r="B103" s="254"/>
      <c r="C103" s="292"/>
      <c r="D103" s="255"/>
      <c r="E103" s="255"/>
      <c r="F103" s="255"/>
      <c r="H103" s="292"/>
      <c r="I103" s="255"/>
      <c r="J103" s="255"/>
    </row>
    <row r="104" spans="1:10" x14ac:dyDescent="0.2">
      <c r="A104" s="253"/>
      <c r="B104" s="254" t="s">
        <v>97</v>
      </c>
      <c r="C104" s="292"/>
      <c r="D104" s="255"/>
      <c r="E104" s="255"/>
      <c r="F104" s="255"/>
      <c r="H104" s="292"/>
      <c r="I104" s="255"/>
      <c r="J104" s="255"/>
    </row>
    <row r="105" spans="1:10" x14ac:dyDescent="0.2">
      <c r="A105" s="246"/>
      <c r="B105" s="247"/>
      <c r="C105" s="289"/>
      <c r="D105" s="248"/>
      <c r="E105" s="250"/>
      <c r="F105" s="250"/>
      <c r="H105" s="289"/>
      <c r="I105" s="248"/>
      <c r="J105" s="250"/>
    </row>
    <row r="106" spans="1:10" ht="38.25" x14ac:dyDescent="0.2">
      <c r="A106" s="246" t="s">
        <v>98</v>
      </c>
      <c r="B106" s="247" t="s">
        <v>99</v>
      </c>
      <c r="C106" s="289"/>
      <c r="D106" s="248" t="s">
        <v>1</v>
      </c>
      <c r="E106" s="250">
        <v>272.25</v>
      </c>
      <c r="F106" s="251">
        <f>IF('Series 100 Design'!$F106 = 0,,'Series 100 Design'!$F106)</f>
        <v>0</v>
      </c>
      <c r="H106" s="289"/>
      <c r="I106" s="248" t="s">
        <v>1</v>
      </c>
      <c r="J106" s="251">
        <f>IF('Series 100 Final'!$F106 = 0,,'Series 100 Final'!$F106)</f>
        <v>0</v>
      </c>
    </row>
    <row r="107" spans="1:10" x14ac:dyDescent="0.2">
      <c r="A107" s="246"/>
      <c r="B107" s="247"/>
      <c r="C107" s="289"/>
      <c r="D107" s="248"/>
      <c r="E107" s="250"/>
      <c r="F107" s="250"/>
      <c r="H107" s="289"/>
      <c r="I107" s="248"/>
      <c r="J107" s="250"/>
    </row>
    <row r="108" spans="1:10" ht="40.5" customHeight="1" x14ac:dyDescent="0.2">
      <c r="A108" s="246" t="s">
        <v>100</v>
      </c>
      <c r="B108" s="247" t="s">
        <v>101</v>
      </c>
      <c r="C108" s="289"/>
      <c r="D108" s="248" t="s">
        <v>18</v>
      </c>
      <c r="E108" s="250">
        <v>18.149999999999999</v>
      </c>
      <c r="F108" s="251">
        <f>IF('Series 100 Design'!$F108 = 0,,'Series 100 Design'!$F108)</f>
        <v>0</v>
      </c>
      <c r="H108" s="289"/>
      <c r="I108" s="248" t="s">
        <v>18</v>
      </c>
      <c r="J108" s="251">
        <f>IF('Series 100 Final'!$F108 = 0,,'Series 100 Final'!$F108)</f>
        <v>0</v>
      </c>
    </row>
    <row r="109" spans="1:10" x14ac:dyDescent="0.2">
      <c r="A109" s="246"/>
      <c r="B109" s="247"/>
      <c r="C109" s="289"/>
      <c r="D109" s="248"/>
      <c r="E109" s="250"/>
      <c r="F109" s="250"/>
      <c r="H109" s="289"/>
      <c r="I109" s="248"/>
      <c r="J109" s="250"/>
    </row>
    <row r="110" spans="1:10" ht="38.25" x14ac:dyDescent="0.2">
      <c r="A110" s="246" t="s">
        <v>103</v>
      </c>
      <c r="B110" s="247" t="s">
        <v>104</v>
      </c>
      <c r="C110" s="289"/>
      <c r="D110" s="248" t="s">
        <v>1</v>
      </c>
      <c r="E110" s="250">
        <v>272.25</v>
      </c>
      <c r="F110" s="251">
        <f>IF('Series 100 Design'!$F110 = 0,,'Series 100 Design'!$F110)</f>
        <v>0</v>
      </c>
      <c r="H110" s="289"/>
      <c r="I110" s="248" t="s">
        <v>1</v>
      </c>
      <c r="J110" s="251">
        <f>IF('Series 100 Final'!$F110 = 0,,'Series 100 Final'!$F110)</f>
        <v>0</v>
      </c>
    </row>
    <row r="111" spans="1:10" x14ac:dyDescent="0.2">
      <c r="A111" s="246"/>
      <c r="B111" s="247"/>
      <c r="C111" s="289"/>
      <c r="D111" s="248"/>
      <c r="E111" s="250"/>
      <c r="F111" s="250"/>
      <c r="H111" s="289"/>
      <c r="I111" s="248"/>
      <c r="J111" s="250"/>
    </row>
    <row r="112" spans="1:10" x14ac:dyDescent="0.2">
      <c r="A112" s="253"/>
      <c r="B112" s="254" t="s">
        <v>105</v>
      </c>
      <c r="C112" s="292"/>
      <c r="D112" s="255"/>
      <c r="E112" s="255"/>
      <c r="F112" s="255"/>
      <c r="H112" s="292"/>
      <c r="I112" s="255"/>
      <c r="J112" s="255"/>
    </row>
    <row r="113" spans="1:10" x14ac:dyDescent="0.2">
      <c r="A113" s="246"/>
      <c r="B113" s="247"/>
      <c r="C113" s="289"/>
      <c r="D113" s="248"/>
      <c r="E113" s="250"/>
      <c r="F113" s="250"/>
      <c r="H113" s="289"/>
      <c r="I113" s="248"/>
      <c r="J113" s="250"/>
    </row>
    <row r="114" spans="1:10" ht="38.25" x14ac:dyDescent="0.2">
      <c r="A114" s="246" t="s">
        <v>106</v>
      </c>
      <c r="B114" s="247" t="s">
        <v>107</v>
      </c>
      <c r="C114" s="289"/>
      <c r="D114" s="248" t="s">
        <v>1</v>
      </c>
      <c r="E114" s="250">
        <v>387.2</v>
      </c>
      <c r="F114" s="251">
        <f>IF('Series 100 Design'!$F114 = 0,,'Series 100 Design'!$F114)</f>
        <v>0</v>
      </c>
      <c r="H114" s="289"/>
      <c r="I114" s="248" t="s">
        <v>1</v>
      </c>
      <c r="J114" s="251">
        <f>IF('Series 100 Final'!$F114 = 0,,'Series 100 Final'!$F114)</f>
        <v>0</v>
      </c>
    </row>
    <row r="115" spans="1:10" x14ac:dyDescent="0.2">
      <c r="A115" s="246"/>
      <c r="B115" s="247"/>
      <c r="C115" s="289"/>
      <c r="D115" s="248"/>
      <c r="E115" s="250"/>
      <c r="F115" s="250"/>
      <c r="H115" s="289"/>
      <c r="I115" s="248"/>
      <c r="J115" s="250"/>
    </row>
    <row r="116" spans="1:10" ht="38.25" x14ac:dyDescent="0.2">
      <c r="A116" s="246" t="s">
        <v>108</v>
      </c>
      <c r="B116" s="247" t="s">
        <v>109</v>
      </c>
      <c r="C116" s="289"/>
      <c r="D116" s="248" t="s">
        <v>18</v>
      </c>
      <c r="E116" s="250">
        <v>24.2</v>
      </c>
      <c r="F116" s="251">
        <f>IF('Series 100 Design'!$F116 = 0,,'Series 100 Design'!$F116)</f>
        <v>0</v>
      </c>
      <c r="H116" s="289"/>
      <c r="I116" s="248" t="s">
        <v>18</v>
      </c>
      <c r="J116" s="251">
        <f>IF('Series 100 Final'!$F116 = 0,,'Series 100 Final'!$F116)</f>
        <v>0</v>
      </c>
    </row>
    <row r="117" spans="1:10" x14ac:dyDescent="0.2">
      <c r="A117" s="246"/>
      <c r="B117" s="247"/>
      <c r="C117" s="289"/>
      <c r="D117" s="248"/>
      <c r="E117" s="250"/>
      <c r="F117" s="250"/>
      <c r="H117" s="289"/>
      <c r="I117" s="248"/>
      <c r="J117" s="250"/>
    </row>
    <row r="118" spans="1:10" ht="38.25" x14ac:dyDescent="0.2">
      <c r="A118" s="246" t="s">
        <v>110</v>
      </c>
      <c r="B118" s="247" t="s">
        <v>111</v>
      </c>
      <c r="C118" s="289"/>
      <c r="D118" s="248" t="s">
        <v>1</v>
      </c>
      <c r="E118" s="250">
        <v>387.2</v>
      </c>
      <c r="F118" s="251">
        <f>IF('Series 100 Design'!$F118 = 0,,'Series 100 Design'!$F118)</f>
        <v>0</v>
      </c>
      <c r="H118" s="289"/>
      <c r="I118" s="248" t="s">
        <v>1</v>
      </c>
      <c r="J118" s="251">
        <f>IF('Series 100 Final'!$F118 = 0,,'Series 100 Final'!$F118)</f>
        <v>0</v>
      </c>
    </row>
    <row r="119" spans="1:10" x14ac:dyDescent="0.2">
      <c r="A119" s="246"/>
      <c r="B119" s="247"/>
      <c r="C119" s="289"/>
      <c r="D119" s="248"/>
      <c r="E119" s="250"/>
      <c r="F119" s="250"/>
      <c r="H119" s="289"/>
      <c r="I119" s="248"/>
      <c r="J119" s="250"/>
    </row>
    <row r="120" spans="1:10" x14ac:dyDescent="0.2">
      <c r="A120" s="253"/>
      <c r="B120" s="254" t="s">
        <v>112</v>
      </c>
      <c r="C120" s="292"/>
      <c r="D120" s="255"/>
      <c r="E120" s="255"/>
      <c r="F120" s="255"/>
      <c r="H120" s="292"/>
      <c r="I120" s="255"/>
      <c r="J120" s="255"/>
    </row>
    <row r="121" spans="1:10" x14ac:dyDescent="0.2">
      <c r="A121" s="246"/>
      <c r="B121" s="247"/>
      <c r="C121" s="289"/>
      <c r="D121" s="248"/>
      <c r="E121" s="250"/>
      <c r="F121" s="250"/>
      <c r="H121" s="289"/>
      <c r="I121" s="248"/>
      <c r="J121" s="250"/>
    </row>
    <row r="122" spans="1:10" ht="38.25" x14ac:dyDescent="0.2">
      <c r="A122" s="246" t="s">
        <v>113</v>
      </c>
      <c r="B122" s="247" t="s">
        <v>114</v>
      </c>
      <c r="C122" s="289"/>
      <c r="D122" s="248" t="s">
        <v>1</v>
      </c>
      <c r="E122" s="250">
        <v>272.25</v>
      </c>
      <c r="F122" s="251">
        <f>IF('Series 100 Design'!$F122 = 0,,'Series 100 Design'!$F122)</f>
        <v>0</v>
      </c>
      <c r="H122" s="289"/>
      <c r="I122" s="248" t="s">
        <v>1</v>
      </c>
      <c r="J122" s="251">
        <f>IF('Series 100 Final'!$F122 = 0,,'Series 100 Final'!$F122)</f>
        <v>0</v>
      </c>
    </row>
    <row r="123" spans="1:10" x14ac:dyDescent="0.2">
      <c r="A123" s="246"/>
      <c r="B123" s="247"/>
      <c r="C123" s="289"/>
      <c r="D123" s="248"/>
      <c r="E123" s="250"/>
      <c r="F123" s="250"/>
      <c r="H123" s="289"/>
      <c r="I123" s="248"/>
      <c r="J123" s="250"/>
    </row>
    <row r="124" spans="1:10" ht="38.25" x14ac:dyDescent="0.2">
      <c r="A124" s="246" t="s">
        <v>115</v>
      </c>
      <c r="B124" s="247" t="s">
        <v>116</v>
      </c>
      <c r="C124" s="289"/>
      <c r="D124" s="248" t="s">
        <v>18</v>
      </c>
      <c r="E124" s="250">
        <v>18.149999999999999</v>
      </c>
      <c r="F124" s="251">
        <f>IF('Series 100 Design'!$F124 = 0,,'Series 100 Design'!$F124)</f>
        <v>0</v>
      </c>
      <c r="H124" s="289"/>
      <c r="I124" s="248" t="s">
        <v>18</v>
      </c>
      <c r="J124" s="251">
        <f>IF('Series 100 Final'!$F124 = 0,,'Series 100 Final'!$F124)</f>
        <v>0</v>
      </c>
    </row>
    <row r="125" spans="1:10" x14ac:dyDescent="0.2">
      <c r="A125" s="246"/>
      <c r="B125" s="247"/>
      <c r="C125" s="289"/>
      <c r="D125" s="248"/>
      <c r="E125" s="250"/>
      <c r="F125" s="250"/>
      <c r="H125" s="289"/>
      <c r="I125" s="248"/>
      <c r="J125" s="250"/>
    </row>
    <row r="126" spans="1:10" ht="38.25" x14ac:dyDescent="0.2">
      <c r="A126" s="246" t="s">
        <v>117</v>
      </c>
      <c r="B126" s="247" t="s">
        <v>118</v>
      </c>
      <c r="C126" s="289"/>
      <c r="D126" s="248" t="s">
        <v>1</v>
      </c>
      <c r="E126" s="250">
        <v>272.25</v>
      </c>
      <c r="F126" s="251">
        <f>IF('Series 100 Design'!$F126 = 0,,'Series 100 Design'!$F126)</f>
        <v>0</v>
      </c>
      <c r="H126" s="289"/>
      <c r="I126" s="248" t="s">
        <v>1</v>
      </c>
      <c r="J126" s="251">
        <f>IF('Series 100 Final'!$F126 = 0,,'Series 100 Final'!$F126)</f>
        <v>0</v>
      </c>
    </row>
    <row r="127" spans="1:10" x14ac:dyDescent="0.2">
      <c r="A127" s="246"/>
      <c r="B127" s="247"/>
      <c r="C127" s="289"/>
      <c r="D127" s="248"/>
      <c r="E127" s="250"/>
      <c r="F127" s="250"/>
      <c r="H127" s="289"/>
      <c r="I127" s="248"/>
      <c r="J127" s="250"/>
    </row>
    <row r="128" spans="1:10" x14ac:dyDescent="0.2">
      <c r="A128" s="253"/>
      <c r="B128" s="254" t="s">
        <v>119</v>
      </c>
      <c r="C128" s="292"/>
      <c r="D128" s="255"/>
      <c r="E128" s="255"/>
      <c r="F128" s="255"/>
      <c r="H128" s="292"/>
      <c r="I128" s="255"/>
      <c r="J128" s="255"/>
    </row>
    <row r="129" spans="1:10" x14ac:dyDescent="0.2">
      <c r="A129" s="246"/>
      <c r="B129" s="252"/>
      <c r="C129" s="289"/>
      <c r="D129" s="248"/>
      <c r="E129" s="250"/>
      <c r="F129" s="250"/>
      <c r="H129" s="289"/>
      <c r="I129" s="248"/>
      <c r="J129" s="250"/>
    </row>
    <row r="130" spans="1:10" ht="38.25" x14ac:dyDescent="0.2">
      <c r="A130" s="246" t="s">
        <v>120</v>
      </c>
      <c r="B130" s="247" t="s">
        <v>121</v>
      </c>
      <c r="C130" s="289"/>
      <c r="D130" s="248" t="s">
        <v>1</v>
      </c>
      <c r="E130" s="250">
        <v>272.25</v>
      </c>
      <c r="F130" s="251">
        <f>IF('Series 100 Design'!$F130 = 0,,'Series 100 Design'!$F130)</f>
        <v>0</v>
      </c>
      <c r="H130" s="289"/>
      <c r="I130" s="248" t="s">
        <v>1</v>
      </c>
      <c r="J130" s="251">
        <f>IF('Series 100 Final'!$F130 = 0,,'Series 100 Final'!$F130)</f>
        <v>0</v>
      </c>
    </row>
    <row r="131" spans="1:10" x14ac:dyDescent="0.2">
      <c r="A131" s="246"/>
      <c r="B131" s="247"/>
      <c r="C131" s="289"/>
      <c r="D131" s="248"/>
      <c r="E131" s="250"/>
      <c r="F131" s="250"/>
      <c r="H131" s="289"/>
      <c r="I131" s="248"/>
      <c r="J131" s="250"/>
    </row>
    <row r="132" spans="1:10" ht="38.25" x14ac:dyDescent="0.2">
      <c r="A132" s="246" t="s">
        <v>122</v>
      </c>
      <c r="B132" s="247" t="s">
        <v>123</v>
      </c>
      <c r="C132" s="289"/>
      <c r="D132" s="248" t="s">
        <v>18</v>
      </c>
      <c r="E132" s="250">
        <v>18.149999999999999</v>
      </c>
      <c r="F132" s="251">
        <f>IF('Series 100 Design'!$F132 = 0,,'Series 100 Design'!$F132)</f>
        <v>0</v>
      </c>
      <c r="H132" s="289"/>
      <c r="I132" s="248" t="s">
        <v>18</v>
      </c>
      <c r="J132" s="251">
        <f>IF('Series 100 Final'!$F132 = 0,,'Series 100 Final'!$F132)</f>
        <v>0</v>
      </c>
    </row>
    <row r="133" spans="1:10" x14ac:dyDescent="0.2">
      <c r="A133" s="246"/>
      <c r="B133" s="247"/>
      <c r="C133" s="289"/>
      <c r="D133" s="248"/>
      <c r="E133" s="250"/>
      <c r="F133" s="250"/>
      <c r="H133" s="289"/>
      <c r="I133" s="248"/>
      <c r="J133" s="250"/>
    </row>
    <row r="134" spans="1:10" ht="38.25" x14ac:dyDescent="0.2">
      <c r="A134" s="246" t="s">
        <v>124</v>
      </c>
      <c r="B134" s="247" t="s">
        <v>125</v>
      </c>
      <c r="C134" s="289"/>
      <c r="D134" s="248" t="s">
        <v>1</v>
      </c>
      <c r="E134" s="250">
        <v>272.25</v>
      </c>
      <c r="F134" s="251">
        <f>IF('Series 100 Design'!$F134 = 0,,'Series 100 Design'!$F134)</f>
        <v>0</v>
      </c>
      <c r="H134" s="289"/>
      <c r="I134" s="248" t="s">
        <v>1</v>
      </c>
      <c r="J134" s="251">
        <f>IF('Series 100 Final'!$F134 = 0,,'Series 100 Final'!$F134)</f>
        <v>0</v>
      </c>
    </row>
    <row r="135" spans="1:10" x14ac:dyDescent="0.2">
      <c r="A135" s="246"/>
      <c r="B135" s="247"/>
      <c r="C135" s="289"/>
      <c r="D135" s="248"/>
      <c r="E135" s="250"/>
      <c r="F135" s="250"/>
      <c r="H135" s="289"/>
      <c r="I135" s="248"/>
      <c r="J135" s="250"/>
    </row>
    <row r="136" spans="1:10" x14ac:dyDescent="0.2">
      <c r="A136" s="253"/>
      <c r="B136" s="254" t="s">
        <v>126</v>
      </c>
      <c r="C136" s="292"/>
      <c r="D136" s="255"/>
      <c r="E136" s="255"/>
      <c r="F136" s="255"/>
      <c r="H136" s="292"/>
      <c r="I136" s="255"/>
      <c r="J136" s="255"/>
    </row>
    <row r="137" spans="1:10" x14ac:dyDescent="0.2">
      <c r="A137" s="246"/>
      <c r="B137" s="247"/>
      <c r="C137" s="289"/>
      <c r="D137" s="248"/>
      <c r="E137" s="250"/>
      <c r="F137" s="250"/>
      <c r="H137" s="289"/>
      <c r="I137" s="248"/>
      <c r="J137" s="250"/>
    </row>
    <row r="138" spans="1:10" ht="42" customHeight="1" x14ac:dyDescent="0.2">
      <c r="A138" s="246" t="s">
        <v>127</v>
      </c>
      <c r="B138" s="247" t="s">
        <v>128</v>
      </c>
      <c r="C138" s="289"/>
      <c r="D138" s="248" t="s">
        <v>1</v>
      </c>
      <c r="E138" s="250">
        <v>272.25</v>
      </c>
      <c r="F138" s="251">
        <f>IF('Series 100 Design'!$F138 = 0,,'Series 100 Design'!$F138)</f>
        <v>0</v>
      </c>
      <c r="H138" s="289"/>
      <c r="I138" s="248" t="s">
        <v>1</v>
      </c>
      <c r="J138" s="251">
        <f>IF('Series 100 Final'!$F138 = 0,,'Series 100 Final'!$F138)</f>
        <v>0</v>
      </c>
    </row>
    <row r="139" spans="1:10" x14ac:dyDescent="0.2">
      <c r="A139" s="246"/>
      <c r="B139" s="247"/>
      <c r="C139" s="289"/>
      <c r="D139" s="248"/>
      <c r="E139" s="250"/>
      <c r="F139" s="250"/>
      <c r="H139" s="289"/>
      <c r="I139" s="248"/>
      <c r="J139" s="250"/>
    </row>
    <row r="140" spans="1:10" ht="42" customHeight="1" x14ac:dyDescent="0.2">
      <c r="A140" s="246" t="s">
        <v>129</v>
      </c>
      <c r="B140" s="247" t="s">
        <v>130</v>
      </c>
      <c r="C140" s="289"/>
      <c r="D140" s="248" t="s">
        <v>18</v>
      </c>
      <c r="E140" s="250">
        <v>14.52</v>
      </c>
      <c r="F140" s="251">
        <f>IF('Series 100 Design'!$F140 = 0,,'Series 100 Design'!$F140)</f>
        <v>0</v>
      </c>
      <c r="H140" s="289"/>
      <c r="I140" s="248" t="s">
        <v>18</v>
      </c>
      <c r="J140" s="251">
        <f>IF('Series 100 Final'!$F140 = 0,,'Series 100 Final'!$F140)</f>
        <v>0</v>
      </c>
    </row>
    <row r="141" spans="1:10" x14ac:dyDescent="0.2">
      <c r="A141" s="246"/>
      <c r="B141" s="247"/>
      <c r="C141" s="289"/>
      <c r="D141" s="248"/>
      <c r="E141" s="250"/>
      <c r="F141" s="250"/>
      <c r="H141" s="289"/>
      <c r="I141" s="248"/>
      <c r="J141" s="250"/>
    </row>
    <row r="142" spans="1:10" ht="42" customHeight="1" x14ac:dyDescent="0.2">
      <c r="A142" s="246" t="s">
        <v>131</v>
      </c>
      <c r="B142" s="247" t="s">
        <v>132</v>
      </c>
      <c r="C142" s="289"/>
      <c r="D142" s="248" t="s">
        <v>1</v>
      </c>
      <c r="E142" s="250">
        <v>272.25</v>
      </c>
      <c r="F142" s="251">
        <f>IF('Series 100 Design'!$F142 = 0,,'Series 100 Design'!$F142)</f>
        <v>0</v>
      </c>
      <c r="H142" s="289"/>
      <c r="I142" s="248" t="s">
        <v>1</v>
      </c>
      <c r="J142" s="251">
        <f>IF('Series 100 Final'!$F142 = 0,,'Series 100 Final'!$F142)</f>
        <v>0</v>
      </c>
    </row>
    <row r="143" spans="1:10" x14ac:dyDescent="0.2">
      <c r="A143" s="246"/>
      <c r="B143" s="247"/>
      <c r="C143" s="289"/>
      <c r="D143" s="248"/>
      <c r="E143" s="250"/>
      <c r="F143" s="250"/>
      <c r="H143" s="289"/>
      <c r="I143" s="248"/>
      <c r="J143" s="250"/>
    </row>
    <row r="144" spans="1:10" x14ac:dyDescent="0.2">
      <c r="A144" s="253"/>
      <c r="B144" s="254" t="s">
        <v>133</v>
      </c>
      <c r="C144" s="292"/>
      <c r="D144" s="255"/>
      <c r="E144" s="255"/>
      <c r="F144" s="255"/>
      <c r="H144" s="292"/>
      <c r="I144" s="255"/>
      <c r="J144" s="255"/>
    </row>
    <row r="145" spans="1:10" x14ac:dyDescent="0.2">
      <c r="A145" s="253"/>
      <c r="B145" s="257"/>
      <c r="C145" s="292"/>
      <c r="D145" s="255"/>
      <c r="E145" s="255"/>
      <c r="F145" s="255"/>
      <c r="H145" s="292"/>
      <c r="I145" s="255"/>
      <c r="J145" s="255"/>
    </row>
    <row r="146" spans="1:10" x14ac:dyDescent="0.2">
      <c r="A146" s="253"/>
      <c r="B146" s="254" t="s">
        <v>134</v>
      </c>
      <c r="C146" s="292"/>
      <c r="D146" s="255"/>
      <c r="E146" s="255"/>
      <c r="F146" s="255"/>
      <c r="H146" s="292"/>
      <c r="I146" s="255"/>
      <c r="J146" s="255"/>
    </row>
    <row r="147" spans="1:10" x14ac:dyDescent="0.2">
      <c r="A147" s="246"/>
      <c r="B147" s="247"/>
      <c r="C147" s="289"/>
      <c r="D147" s="248"/>
      <c r="E147" s="250"/>
      <c r="F147" s="250"/>
      <c r="H147" s="289"/>
      <c r="I147" s="248"/>
      <c r="J147" s="250"/>
    </row>
    <row r="148" spans="1:10" ht="42.75" customHeight="1" x14ac:dyDescent="0.2">
      <c r="A148" s="246" t="s">
        <v>135</v>
      </c>
      <c r="B148" s="247" t="s">
        <v>136</v>
      </c>
      <c r="C148" s="289"/>
      <c r="D148" s="248" t="s">
        <v>1</v>
      </c>
      <c r="E148" s="250">
        <v>272.25</v>
      </c>
      <c r="F148" s="251">
        <f>IF('Series 100 Design'!$F148 = 0,,'Series 100 Design'!$F148)</f>
        <v>0</v>
      </c>
      <c r="H148" s="289"/>
      <c r="I148" s="248" t="s">
        <v>1</v>
      </c>
      <c r="J148" s="251">
        <f>IF('Series 100 Final'!$F148 = 0,,'Series 100 Final'!$F148)</f>
        <v>0</v>
      </c>
    </row>
    <row r="149" spans="1:10" x14ac:dyDescent="0.2">
      <c r="A149" s="246"/>
      <c r="B149" s="247"/>
      <c r="C149" s="289"/>
      <c r="D149" s="248"/>
      <c r="E149" s="250"/>
      <c r="F149" s="250"/>
      <c r="H149" s="289"/>
      <c r="I149" s="248"/>
      <c r="J149" s="250"/>
    </row>
    <row r="150" spans="1:10" ht="40.5" customHeight="1" x14ac:dyDescent="0.2">
      <c r="A150" s="246" t="s">
        <v>137</v>
      </c>
      <c r="B150" s="247" t="s">
        <v>138</v>
      </c>
      <c r="C150" s="289"/>
      <c r="D150" s="248" t="s">
        <v>18</v>
      </c>
      <c r="E150" s="250">
        <v>12.1</v>
      </c>
      <c r="F150" s="251">
        <f>IF('Series 100 Design'!$F150 = 0,,'Series 100 Design'!$F150)</f>
        <v>0</v>
      </c>
      <c r="H150" s="289"/>
      <c r="I150" s="248" t="s">
        <v>18</v>
      </c>
      <c r="J150" s="251">
        <f>IF('Series 100 Final'!$F150 = 0,,'Series 100 Final'!$F150)</f>
        <v>0</v>
      </c>
    </row>
    <row r="151" spans="1:10" x14ac:dyDescent="0.2">
      <c r="A151" s="246"/>
      <c r="B151" s="247"/>
      <c r="C151" s="289"/>
      <c r="D151" s="248"/>
      <c r="E151" s="250"/>
      <c r="F151" s="250"/>
      <c r="H151" s="289"/>
      <c r="I151" s="248"/>
      <c r="J151" s="250"/>
    </row>
    <row r="152" spans="1:10" ht="40.5" customHeight="1" x14ac:dyDescent="0.2">
      <c r="A152" s="246" t="s">
        <v>139</v>
      </c>
      <c r="B152" s="247" t="s">
        <v>140</v>
      </c>
      <c r="C152" s="289"/>
      <c r="D152" s="248" t="s">
        <v>1</v>
      </c>
      <c r="E152" s="250">
        <v>272.25</v>
      </c>
      <c r="F152" s="251">
        <f>IF('Series 100 Design'!$F152 = 0,,'Series 100 Design'!$F152)</f>
        <v>0</v>
      </c>
      <c r="H152" s="289"/>
      <c r="I152" s="248" t="s">
        <v>1</v>
      </c>
      <c r="J152" s="251">
        <f>IF('Series 100 Final'!$F152 = 0,,'Series 100 Final'!$F152)</f>
        <v>0</v>
      </c>
    </row>
    <row r="153" spans="1:10" x14ac:dyDescent="0.2">
      <c r="A153" s="246"/>
      <c r="B153" s="247"/>
      <c r="C153" s="289"/>
      <c r="D153" s="248"/>
      <c r="E153" s="250"/>
      <c r="F153" s="250"/>
      <c r="H153" s="289"/>
      <c r="I153" s="248"/>
      <c r="J153" s="250"/>
    </row>
    <row r="154" spans="1:10" x14ac:dyDescent="0.2">
      <c r="A154" s="253"/>
      <c r="B154" s="254" t="s">
        <v>141</v>
      </c>
      <c r="C154" s="292"/>
      <c r="D154" s="255"/>
      <c r="E154" s="255"/>
      <c r="F154" s="255"/>
      <c r="H154" s="292"/>
      <c r="I154" s="255"/>
      <c r="J154" s="255"/>
    </row>
    <row r="155" spans="1:10" x14ac:dyDescent="0.2">
      <c r="A155" s="246"/>
      <c r="B155" s="247"/>
      <c r="C155" s="289"/>
      <c r="D155" s="248"/>
      <c r="E155" s="250"/>
      <c r="F155" s="250"/>
      <c r="H155" s="289"/>
      <c r="I155" s="248"/>
      <c r="J155" s="250"/>
    </row>
    <row r="156" spans="1:10" ht="42" customHeight="1" x14ac:dyDescent="0.2">
      <c r="A156" s="246" t="s">
        <v>142</v>
      </c>
      <c r="B156" s="247" t="s">
        <v>143</v>
      </c>
      <c r="C156" s="289"/>
      <c r="D156" s="248" t="s">
        <v>1</v>
      </c>
      <c r="E156" s="250">
        <v>272.25</v>
      </c>
      <c r="F156" s="251">
        <f>IF('Series 100 Design'!$F156 = 0,,'Series 100 Design'!$F156)</f>
        <v>0</v>
      </c>
      <c r="H156" s="289"/>
      <c r="I156" s="248" t="s">
        <v>1</v>
      </c>
      <c r="J156" s="251">
        <f>IF('Series 100 Final'!$F156 = 0,,'Series 100 Final'!$F156)</f>
        <v>0</v>
      </c>
    </row>
    <row r="157" spans="1:10" x14ac:dyDescent="0.2">
      <c r="A157" s="246"/>
      <c r="B157" s="247"/>
      <c r="C157" s="289"/>
      <c r="D157" s="248"/>
      <c r="E157" s="250"/>
      <c r="F157" s="250"/>
      <c r="H157" s="289"/>
      <c r="I157" s="248"/>
      <c r="J157" s="250"/>
    </row>
    <row r="158" spans="1:10" ht="39.75" customHeight="1" x14ac:dyDescent="0.2">
      <c r="A158" s="246" t="s">
        <v>144</v>
      </c>
      <c r="B158" s="247" t="s">
        <v>145</v>
      </c>
      <c r="C158" s="289"/>
      <c r="D158" s="248" t="s">
        <v>18</v>
      </c>
      <c r="E158" s="250">
        <v>12.1</v>
      </c>
      <c r="F158" s="251">
        <f>IF('Series 100 Design'!$F158 = 0,,'Series 100 Design'!$F158)</f>
        <v>0</v>
      </c>
      <c r="H158" s="289"/>
      <c r="I158" s="248" t="s">
        <v>18</v>
      </c>
      <c r="J158" s="251">
        <f>IF('Series 100 Final'!$F158 = 0,,'Series 100 Final'!$F158)</f>
        <v>0</v>
      </c>
    </row>
    <row r="159" spans="1:10" x14ac:dyDescent="0.2">
      <c r="A159" s="246"/>
      <c r="B159" s="247"/>
      <c r="C159" s="289"/>
      <c r="D159" s="248"/>
      <c r="E159" s="250"/>
      <c r="F159" s="250"/>
      <c r="H159" s="289"/>
      <c r="I159" s="248"/>
      <c r="J159" s="250"/>
    </row>
    <row r="160" spans="1:10" ht="40.5" customHeight="1" x14ac:dyDescent="0.2">
      <c r="A160" s="246" t="s">
        <v>146</v>
      </c>
      <c r="B160" s="247" t="s">
        <v>147</v>
      </c>
      <c r="C160" s="289"/>
      <c r="D160" s="248" t="s">
        <v>1</v>
      </c>
      <c r="E160" s="250">
        <v>272.25</v>
      </c>
      <c r="F160" s="251">
        <f>IF('Series 100 Design'!$F160 = 0,,'Series 100 Design'!$F160)</f>
        <v>0</v>
      </c>
      <c r="H160" s="289"/>
      <c r="I160" s="248" t="s">
        <v>1</v>
      </c>
      <c r="J160" s="251">
        <f>IF('Series 100 Final'!$F160 = 0,,'Series 100 Final'!$F160)</f>
        <v>0</v>
      </c>
    </row>
    <row r="161" spans="1:10" ht="13.5" customHeight="1" x14ac:dyDescent="0.2">
      <c r="A161" s="246"/>
      <c r="B161" s="247"/>
      <c r="C161" s="289"/>
      <c r="D161" s="248"/>
      <c r="E161" s="250"/>
      <c r="F161" s="250"/>
      <c r="H161" s="289"/>
      <c r="I161" s="248"/>
      <c r="J161" s="250"/>
    </row>
    <row r="162" spans="1:10" ht="15.75" customHeight="1" x14ac:dyDescent="0.2">
      <c r="A162" s="253"/>
      <c r="B162" s="254" t="s">
        <v>141</v>
      </c>
      <c r="C162" s="292"/>
      <c r="D162" s="255"/>
      <c r="E162" s="255"/>
      <c r="F162" s="255"/>
      <c r="H162" s="292"/>
      <c r="I162" s="255"/>
      <c r="J162" s="255"/>
    </row>
    <row r="163" spans="1:10" ht="13.5" customHeight="1" x14ac:dyDescent="0.2">
      <c r="A163" s="246"/>
      <c r="B163" s="247"/>
      <c r="C163" s="289"/>
      <c r="D163" s="248"/>
      <c r="E163" s="250"/>
      <c r="F163" s="250"/>
      <c r="H163" s="289"/>
      <c r="I163" s="248"/>
      <c r="J163" s="250"/>
    </row>
    <row r="164" spans="1:10" ht="40.5" customHeight="1" x14ac:dyDescent="0.2">
      <c r="A164" s="246" t="s">
        <v>148</v>
      </c>
      <c r="B164" s="247" t="s">
        <v>143</v>
      </c>
      <c r="C164" s="289"/>
      <c r="D164" s="248" t="s">
        <v>1</v>
      </c>
      <c r="E164" s="250">
        <v>272.25</v>
      </c>
      <c r="F164" s="251">
        <f>IF('Series 100 Design'!$F164 = 0,,'Series 100 Design'!$F164)</f>
        <v>0</v>
      </c>
      <c r="H164" s="289"/>
      <c r="I164" s="248" t="s">
        <v>1</v>
      </c>
      <c r="J164" s="251">
        <f>IF('Series 100 Final'!$F164 = 0,,'Series 100 Final'!$F164)</f>
        <v>0</v>
      </c>
    </row>
    <row r="165" spans="1:10" ht="13.5" customHeight="1" x14ac:dyDescent="0.2">
      <c r="A165" s="246"/>
      <c r="B165" s="247"/>
      <c r="C165" s="289"/>
      <c r="D165" s="248"/>
      <c r="E165" s="250"/>
      <c r="F165" s="250"/>
      <c r="H165" s="289"/>
      <c r="I165" s="248"/>
      <c r="J165" s="250"/>
    </row>
    <row r="166" spans="1:10" ht="38.25" x14ac:dyDescent="0.2">
      <c r="A166" s="246" t="s">
        <v>149</v>
      </c>
      <c r="B166" s="247" t="s">
        <v>145</v>
      </c>
      <c r="C166" s="289"/>
      <c r="D166" s="248" t="s">
        <v>18</v>
      </c>
      <c r="E166" s="250">
        <v>12.1</v>
      </c>
      <c r="F166" s="251">
        <f>IF('Series 100 Design'!$F166 = 0,,'Series 100 Design'!$F166)</f>
        <v>0</v>
      </c>
      <c r="H166" s="289"/>
      <c r="I166" s="248" t="s">
        <v>18</v>
      </c>
      <c r="J166" s="251">
        <f>IF('Series 100 Final'!$F166 = 0,,'Series 100 Final'!$F166)</f>
        <v>0</v>
      </c>
    </row>
    <row r="167" spans="1:10" x14ac:dyDescent="0.2">
      <c r="A167" s="246"/>
      <c r="B167" s="247"/>
      <c r="C167" s="289"/>
      <c r="D167" s="248"/>
      <c r="E167" s="250"/>
      <c r="F167" s="250"/>
      <c r="H167" s="289"/>
      <c r="I167" s="248"/>
      <c r="J167" s="250"/>
    </row>
    <row r="168" spans="1:10" ht="38.25" x14ac:dyDescent="0.2">
      <c r="A168" s="246" t="s">
        <v>150</v>
      </c>
      <c r="B168" s="247" t="s">
        <v>147</v>
      </c>
      <c r="C168" s="289"/>
      <c r="D168" s="248" t="s">
        <v>1</v>
      </c>
      <c r="E168" s="250">
        <v>272.25</v>
      </c>
      <c r="F168" s="251">
        <f>IF('Series 100 Design'!$F168 = 0,,'Series 100 Design'!$F168)</f>
        <v>0</v>
      </c>
      <c r="H168" s="289"/>
      <c r="I168" s="248" t="s">
        <v>1</v>
      </c>
      <c r="J168" s="251">
        <f>IF('Series 100 Final'!$F168 = 0,,'Series 100 Final'!$F168)</f>
        <v>0</v>
      </c>
    </row>
    <row r="169" spans="1:10" x14ac:dyDescent="0.2">
      <c r="A169" s="246"/>
      <c r="B169" s="247"/>
      <c r="C169" s="289"/>
      <c r="D169" s="248"/>
      <c r="E169" s="250"/>
      <c r="F169" s="250"/>
      <c r="H169" s="289"/>
      <c r="I169" s="248"/>
      <c r="J169" s="250"/>
    </row>
    <row r="170" spans="1:10" x14ac:dyDescent="0.2">
      <c r="A170" s="246"/>
      <c r="B170" s="247"/>
      <c r="C170" s="289"/>
      <c r="D170" s="248"/>
      <c r="E170" s="250"/>
      <c r="F170" s="251">
        <f>IF('Series 100 Design'!$F170 = 0,,'Series 100 Design'!$F170)</f>
        <v>0</v>
      </c>
      <c r="H170" s="289"/>
      <c r="I170" s="248"/>
      <c r="J170" s="251">
        <f>IF('Series 100 Final'!$F170 = 0,,'Series 100 Final'!$F170)</f>
        <v>0</v>
      </c>
    </row>
    <row r="171" spans="1:10" x14ac:dyDescent="0.2">
      <c r="A171" s="241"/>
      <c r="B171" s="242" t="s">
        <v>151</v>
      </c>
      <c r="C171" s="293"/>
      <c r="D171" s="244"/>
      <c r="E171" s="244"/>
      <c r="F171" s="244"/>
      <c r="H171" s="293"/>
      <c r="I171" s="244"/>
      <c r="J171" s="244"/>
    </row>
    <row r="172" spans="1:10" x14ac:dyDescent="0.2">
      <c r="A172" s="246"/>
      <c r="B172" s="252"/>
      <c r="C172" s="289"/>
      <c r="D172" s="248"/>
      <c r="E172" s="248"/>
      <c r="F172" s="248"/>
      <c r="H172" s="289"/>
      <c r="I172" s="248"/>
      <c r="J172" s="248"/>
    </row>
    <row r="173" spans="1:10" x14ac:dyDescent="0.2">
      <c r="A173" s="253"/>
      <c r="B173" s="254" t="s">
        <v>152</v>
      </c>
      <c r="C173" s="292"/>
      <c r="D173" s="255"/>
      <c r="E173" s="255"/>
      <c r="F173" s="255"/>
      <c r="H173" s="292"/>
      <c r="I173" s="255"/>
      <c r="J173" s="255"/>
    </row>
    <row r="174" spans="1:10" x14ac:dyDescent="0.2">
      <c r="A174" s="253"/>
      <c r="B174" s="254" t="s">
        <v>153</v>
      </c>
      <c r="C174" s="292"/>
      <c r="D174" s="255"/>
      <c r="E174" s="255"/>
      <c r="F174" s="255"/>
      <c r="H174" s="292"/>
      <c r="I174" s="255"/>
      <c r="J174" s="255"/>
    </row>
    <row r="175" spans="1:10" x14ac:dyDescent="0.2">
      <c r="A175" s="246"/>
      <c r="B175" s="247"/>
      <c r="C175" s="289"/>
      <c r="D175" s="248"/>
      <c r="E175" s="250"/>
      <c r="F175" s="250"/>
      <c r="H175" s="289"/>
      <c r="I175" s="248"/>
      <c r="J175" s="250"/>
    </row>
    <row r="176" spans="1:10" ht="42" customHeight="1" x14ac:dyDescent="0.2">
      <c r="A176" s="246" t="s">
        <v>154</v>
      </c>
      <c r="B176" s="247" t="s">
        <v>155</v>
      </c>
      <c r="C176" s="289"/>
      <c r="D176" s="248" t="s">
        <v>1</v>
      </c>
      <c r="E176" s="250">
        <v>121</v>
      </c>
      <c r="F176" s="251">
        <f>IF('Series 100 Design'!$F176 = 0,,'Series 100 Design'!$F176)</f>
        <v>0</v>
      </c>
      <c r="H176" s="289"/>
      <c r="I176" s="248" t="s">
        <v>1</v>
      </c>
      <c r="J176" s="251">
        <f>IF('Series 100 Final'!$F176 = 0,,'Series 100 Final'!$F176)</f>
        <v>0</v>
      </c>
    </row>
    <row r="177" spans="1:10" x14ac:dyDescent="0.2">
      <c r="A177" s="246"/>
      <c r="B177" s="247"/>
      <c r="C177" s="289"/>
      <c r="D177" s="248"/>
      <c r="E177" s="250"/>
      <c r="F177" s="250"/>
      <c r="H177" s="289"/>
      <c r="I177" s="248"/>
      <c r="J177" s="250"/>
    </row>
    <row r="178" spans="1:10" ht="41.25" customHeight="1" x14ac:dyDescent="0.2">
      <c r="A178" s="246" t="s">
        <v>156</v>
      </c>
      <c r="B178" s="247" t="s">
        <v>157</v>
      </c>
      <c r="C178" s="289"/>
      <c r="D178" s="248" t="s">
        <v>18</v>
      </c>
      <c r="E178" s="250">
        <v>629.20000000000005</v>
      </c>
      <c r="F178" s="251">
        <f>IF('Series 100 Design'!$F178 = 0,,'Series 100 Design'!$F178)</f>
        <v>0</v>
      </c>
      <c r="H178" s="289"/>
      <c r="I178" s="248" t="s">
        <v>18</v>
      </c>
      <c r="J178" s="251">
        <f>IF('Series 100 Final'!$F178 = 0,,'Series 100 Final'!$F178)</f>
        <v>0</v>
      </c>
    </row>
    <row r="179" spans="1:10" ht="14.25" customHeight="1" x14ac:dyDescent="0.2">
      <c r="A179" s="246"/>
      <c r="B179" s="247"/>
      <c r="C179" s="289"/>
      <c r="D179" s="248"/>
      <c r="E179" s="250"/>
      <c r="F179" s="250"/>
      <c r="H179" s="289"/>
      <c r="I179" s="248"/>
      <c r="J179" s="250"/>
    </row>
    <row r="180" spans="1:10" ht="42" customHeight="1" x14ac:dyDescent="0.2">
      <c r="A180" s="246" t="s">
        <v>158</v>
      </c>
      <c r="B180" s="247" t="s">
        <v>159</v>
      </c>
      <c r="C180" s="289"/>
      <c r="D180" s="248" t="s">
        <v>1</v>
      </c>
      <c r="E180" s="250">
        <v>121</v>
      </c>
      <c r="F180" s="251">
        <f>IF('Series 100 Design'!$F180 = 0,,'Series 100 Design'!$F180)</f>
        <v>0</v>
      </c>
      <c r="H180" s="289"/>
      <c r="I180" s="248" t="s">
        <v>1</v>
      </c>
      <c r="J180" s="251">
        <f>IF('Series 100 Final'!$F180 = 0,,'Series 100 Final'!$F180)</f>
        <v>0</v>
      </c>
    </row>
    <row r="181" spans="1:10" x14ac:dyDescent="0.2">
      <c r="A181" s="246"/>
      <c r="B181" s="247"/>
      <c r="C181" s="289"/>
      <c r="D181" s="248"/>
      <c r="E181" s="250"/>
      <c r="F181" s="250"/>
      <c r="H181" s="289"/>
      <c r="I181" s="248"/>
      <c r="J181" s="250"/>
    </row>
    <row r="182" spans="1:10" x14ac:dyDescent="0.2">
      <c r="A182" s="253"/>
      <c r="B182" s="254" t="s">
        <v>160</v>
      </c>
      <c r="C182" s="292"/>
      <c r="D182" s="255"/>
      <c r="E182" s="255"/>
      <c r="F182" s="255"/>
      <c r="H182" s="292"/>
      <c r="I182" s="255"/>
      <c r="J182" s="255"/>
    </row>
    <row r="183" spans="1:10" x14ac:dyDescent="0.2">
      <c r="A183" s="246"/>
      <c r="B183" s="247"/>
      <c r="C183" s="289"/>
      <c r="D183" s="248"/>
      <c r="E183" s="250"/>
      <c r="F183" s="250"/>
      <c r="H183" s="289"/>
      <c r="I183" s="248"/>
      <c r="J183" s="250"/>
    </row>
    <row r="184" spans="1:10" ht="39" customHeight="1" x14ac:dyDescent="0.2">
      <c r="A184" s="246" t="s">
        <v>161</v>
      </c>
      <c r="B184" s="247" t="s">
        <v>162</v>
      </c>
      <c r="C184" s="289"/>
      <c r="D184" s="248" t="s">
        <v>1</v>
      </c>
      <c r="E184" s="250">
        <v>121</v>
      </c>
      <c r="F184" s="251">
        <f>IF('Series 100 Design'!$F184 = 0,,'Series 100 Design'!$F184)</f>
        <v>0</v>
      </c>
      <c r="H184" s="289"/>
      <c r="I184" s="248" t="s">
        <v>1</v>
      </c>
      <c r="J184" s="251">
        <f>IF('Series 100 Final'!$F184 = 0,,'Series 100 Final'!$F184)</f>
        <v>0</v>
      </c>
    </row>
    <row r="185" spans="1:10" x14ac:dyDescent="0.2">
      <c r="A185" s="246"/>
      <c r="B185" s="247"/>
      <c r="C185" s="289"/>
      <c r="D185" s="248"/>
      <c r="E185" s="250"/>
      <c r="F185" s="250"/>
      <c r="H185" s="289"/>
      <c r="I185" s="248"/>
      <c r="J185" s="250"/>
    </row>
    <row r="186" spans="1:10" ht="40.5" customHeight="1" x14ac:dyDescent="0.2">
      <c r="A186" s="246" t="s">
        <v>163</v>
      </c>
      <c r="B186" s="247" t="s">
        <v>164</v>
      </c>
      <c r="C186" s="289"/>
      <c r="D186" s="248" t="s">
        <v>18</v>
      </c>
      <c r="E186" s="250">
        <v>629.20000000000005</v>
      </c>
      <c r="F186" s="251">
        <f>IF('Series 100 Design'!$F186 = 0,,'Series 100 Design'!$F186)</f>
        <v>0</v>
      </c>
      <c r="H186" s="289"/>
      <c r="I186" s="248" t="s">
        <v>18</v>
      </c>
      <c r="J186" s="251">
        <f>IF('Series 100 Final'!$F186 = 0,,'Series 100 Final'!$F186)</f>
        <v>0</v>
      </c>
    </row>
    <row r="187" spans="1:10" x14ac:dyDescent="0.2">
      <c r="A187" s="246"/>
      <c r="B187" s="247"/>
      <c r="C187" s="289"/>
      <c r="D187" s="248"/>
      <c r="E187" s="250"/>
      <c r="F187" s="250"/>
      <c r="H187" s="289"/>
      <c r="I187" s="248"/>
      <c r="J187" s="250"/>
    </row>
    <row r="188" spans="1:10" ht="40.5" customHeight="1" x14ac:dyDescent="0.2">
      <c r="A188" s="246" t="s">
        <v>165</v>
      </c>
      <c r="B188" s="247" t="s">
        <v>166</v>
      </c>
      <c r="C188" s="289"/>
      <c r="D188" s="248" t="s">
        <v>1</v>
      </c>
      <c r="E188" s="250">
        <v>121</v>
      </c>
      <c r="F188" s="251">
        <f>IF('Series 100 Design'!$F188 = 0,,'Series 100 Design'!$F188)</f>
        <v>0</v>
      </c>
      <c r="H188" s="289"/>
      <c r="I188" s="248" t="s">
        <v>1</v>
      </c>
      <c r="J188" s="251">
        <f>IF('Series 100 Final'!$F188 = 0,,'Series 100 Final'!$F188)</f>
        <v>0</v>
      </c>
    </row>
    <row r="189" spans="1:10" x14ac:dyDescent="0.2">
      <c r="A189" s="246"/>
      <c r="B189" s="247"/>
      <c r="C189" s="289"/>
      <c r="D189" s="248"/>
      <c r="E189" s="250"/>
      <c r="F189" s="250"/>
      <c r="H189" s="289"/>
      <c r="I189" s="248"/>
      <c r="J189" s="250"/>
    </row>
    <row r="190" spans="1:10" x14ac:dyDescent="0.2">
      <c r="A190" s="253"/>
      <c r="B190" s="254" t="s">
        <v>167</v>
      </c>
      <c r="C190" s="292"/>
      <c r="D190" s="255"/>
      <c r="E190" s="255"/>
      <c r="F190" s="255"/>
      <c r="H190" s="292"/>
      <c r="I190" s="255"/>
      <c r="J190" s="255"/>
    </row>
    <row r="191" spans="1:10" x14ac:dyDescent="0.2">
      <c r="A191" s="246"/>
      <c r="B191" s="247"/>
      <c r="C191" s="289"/>
      <c r="D191" s="248"/>
      <c r="E191" s="250"/>
      <c r="F191" s="250"/>
      <c r="H191" s="289"/>
      <c r="I191" s="248"/>
      <c r="J191" s="250"/>
    </row>
    <row r="192" spans="1:10" ht="38.25" x14ac:dyDescent="0.2">
      <c r="A192" s="246" t="s">
        <v>168</v>
      </c>
      <c r="B192" s="247" t="s">
        <v>169</v>
      </c>
      <c r="C192" s="289"/>
      <c r="D192" s="248" t="s">
        <v>1</v>
      </c>
      <c r="E192" s="250">
        <v>121</v>
      </c>
      <c r="F192" s="251">
        <f>IF('Series 100 Design'!$F192 = 0,,'Series 100 Design'!$F192)</f>
        <v>0</v>
      </c>
      <c r="H192" s="289"/>
      <c r="I192" s="248" t="s">
        <v>1</v>
      </c>
      <c r="J192" s="251">
        <f>IF('Series 100 Final'!$F192 = 0,,'Series 100 Final'!$F192)</f>
        <v>0</v>
      </c>
    </row>
    <row r="193" spans="1:10" x14ac:dyDescent="0.2">
      <c r="A193" s="246"/>
      <c r="B193" s="247"/>
      <c r="C193" s="289"/>
      <c r="D193" s="248"/>
      <c r="E193" s="250"/>
      <c r="F193" s="250"/>
      <c r="H193" s="289"/>
      <c r="I193" s="248"/>
      <c r="J193" s="250"/>
    </row>
    <row r="194" spans="1:10" ht="38.25" x14ac:dyDescent="0.2">
      <c r="A194" s="246" t="s">
        <v>170</v>
      </c>
      <c r="B194" s="247" t="s">
        <v>171</v>
      </c>
      <c r="C194" s="289"/>
      <c r="D194" s="248" t="s">
        <v>18</v>
      </c>
      <c r="E194" s="250">
        <v>629.20000000000005</v>
      </c>
      <c r="F194" s="251">
        <f>IF('Series 100 Design'!$F194 = 0,,'Series 100 Design'!$F194)</f>
        <v>0</v>
      </c>
      <c r="H194" s="289"/>
      <c r="I194" s="248" t="s">
        <v>18</v>
      </c>
      <c r="J194" s="251">
        <f>IF('Series 100 Final'!$F194 = 0,,'Series 100 Final'!$F194)</f>
        <v>0</v>
      </c>
    </row>
    <row r="195" spans="1:10" x14ac:dyDescent="0.2">
      <c r="A195" s="246"/>
      <c r="B195" s="247"/>
      <c r="C195" s="289"/>
      <c r="D195" s="248"/>
      <c r="E195" s="250"/>
      <c r="F195" s="250"/>
      <c r="H195" s="289"/>
      <c r="I195" s="248"/>
      <c r="J195" s="250"/>
    </row>
    <row r="196" spans="1:10" ht="38.25" x14ac:dyDescent="0.2">
      <c r="A196" s="246" t="s">
        <v>172</v>
      </c>
      <c r="B196" s="247" t="s">
        <v>173</v>
      </c>
      <c r="C196" s="289"/>
      <c r="D196" s="248" t="s">
        <v>1</v>
      </c>
      <c r="E196" s="250">
        <v>121</v>
      </c>
      <c r="F196" s="251">
        <f>IF('Series 100 Design'!$F196 = 0,,'Series 100 Design'!$F196)</f>
        <v>0</v>
      </c>
      <c r="H196" s="289"/>
      <c r="I196" s="248" t="s">
        <v>1</v>
      </c>
      <c r="J196" s="251">
        <f>IF('Series 100 Final'!$F196 = 0,,'Series 100 Final'!$F196)</f>
        <v>0</v>
      </c>
    </row>
    <row r="197" spans="1:10" x14ac:dyDescent="0.2">
      <c r="A197" s="246"/>
      <c r="B197" s="247"/>
      <c r="C197" s="289"/>
      <c r="D197" s="248"/>
      <c r="E197" s="250"/>
      <c r="F197" s="250"/>
      <c r="H197" s="289"/>
      <c r="I197" s="248"/>
      <c r="J197" s="250"/>
    </row>
    <row r="198" spans="1:10" x14ac:dyDescent="0.2">
      <c r="A198" s="253"/>
      <c r="B198" s="254" t="s">
        <v>174</v>
      </c>
      <c r="C198" s="292"/>
      <c r="D198" s="255"/>
      <c r="E198" s="255"/>
      <c r="F198" s="255"/>
      <c r="H198" s="292"/>
      <c r="I198" s="255"/>
      <c r="J198" s="255"/>
    </row>
    <row r="199" spans="1:10" x14ac:dyDescent="0.2">
      <c r="A199" s="253"/>
      <c r="B199" s="257"/>
      <c r="C199" s="292"/>
      <c r="D199" s="255"/>
      <c r="E199" s="255"/>
      <c r="F199" s="255"/>
      <c r="H199" s="292"/>
      <c r="I199" s="255"/>
      <c r="J199" s="255"/>
    </row>
    <row r="200" spans="1:10" x14ac:dyDescent="0.2">
      <c r="A200" s="253"/>
      <c r="B200" s="254" t="s">
        <v>175</v>
      </c>
      <c r="C200" s="292"/>
      <c r="D200" s="255"/>
      <c r="E200" s="255"/>
      <c r="F200" s="255"/>
      <c r="H200" s="292"/>
      <c r="I200" s="255"/>
      <c r="J200" s="255"/>
    </row>
    <row r="201" spans="1:10" x14ac:dyDescent="0.2">
      <c r="A201" s="246"/>
      <c r="B201" s="247"/>
      <c r="C201" s="289"/>
      <c r="D201" s="248"/>
      <c r="E201" s="250"/>
      <c r="F201" s="250"/>
      <c r="H201" s="289"/>
      <c r="I201" s="248"/>
      <c r="J201" s="250"/>
    </row>
    <row r="202" spans="1:10" ht="55.5" customHeight="1" x14ac:dyDescent="0.2">
      <c r="A202" s="246" t="s">
        <v>176</v>
      </c>
      <c r="B202" s="247" t="s">
        <v>177</v>
      </c>
      <c r="C202" s="289"/>
      <c r="D202" s="248" t="s">
        <v>1</v>
      </c>
      <c r="E202" s="250">
        <v>302.5</v>
      </c>
      <c r="F202" s="251">
        <f>IF('Series 100 Design'!$F202 = 0,,'Series 100 Design'!$F202)</f>
        <v>0</v>
      </c>
      <c r="H202" s="289"/>
      <c r="I202" s="248" t="s">
        <v>1</v>
      </c>
      <c r="J202" s="251">
        <f>IF('Series 100 Final'!$F202 = 0,,'Series 100 Final'!$F202)</f>
        <v>0</v>
      </c>
    </row>
    <row r="203" spans="1:10" x14ac:dyDescent="0.2">
      <c r="A203" s="246"/>
      <c r="B203" s="247"/>
      <c r="C203" s="289"/>
      <c r="D203" s="248"/>
      <c r="E203" s="250"/>
      <c r="F203" s="250"/>
      <c r="H203" s="289"/>
      <c r="I203" s="248"/>
      <c r="J203" s="250"/>
    </row>
    <row r="204" spans="1:10" ht="38.25" x14ac:dyDescent="0.2">
      <c r="A204" s="246" t="s">
        <v>178</v>
      </c>
      <c r="B204" s="247" t="s">
        <v>179</v>
      </c>
      <c r="C204" s="289"/>
      <c r="D204" s="248" t="s">
        <v>18</v>
      </c>
      <c r="E204" s="250">
        <v>42.35</v>
      </c>
      <c r="F204" s="251">
        <f>IF('Series 100 Design'!$F204 = 0,,'Series 100 Design'!$F204)</f>
        <v>0</v>
      </c>
      <c r="H204" s="289"/>
      <c r="I204" s="248" t="s">
        <v>18</v>
      </c>
      <c r="J204" s="251">
        <f>IF('Series 100 Final'!$F204 = 0,,'Series 100 Final'!$F204)</f>
        <v>0</v>
      </c>
    </row>
    <row r="205" spans="1:10" x14ac:dyDescent="0.2">
      <c r="A205" s="246"/>
      <c r="B205" s="247"/>
      <c r="C205" s="289"/>
      <c r="D205" s="248"/>
      <c r="E205" s="250"/>
      <c r="F205" s="250"/>
      <c r="H205" s="289"/>
      <c r="I205" s="248"/>
      <c r="J205" s="250"/>
    </row>
    <row r="206" spans="1:10" ht="51.75" customHeight="1" x14ac:dyDescent="0.2">
      <c r="A206" s="246" t="s">
        <v>180</v>
      </c>
      <c r="B206" s="247" t="s">
        <v>181</v>
      </c>
      <c r="C206" s="289"/>
      <c r="D206" s="248" t="s">
        <v>1</v>
      </c>
      <c r="E206" s="250">
        <v>302.5</v>
      </c>
      <c r="F206" s="251">
        <f>IF('Series 100 Design'!$F206 = 0,,'Series 100 Design'!$F206)</f>
        <v>0</v>
      </c>
      <c r="H206" s="289"/>
      <c r="I206" s="248" t="s">
        <v>1</v>
      </c>
      <c r="J206" s="251">
        <f>IF('Series 100 Final'!$F206 = 0,,'Series 100 Final'!$F206)</f>
        <v>0</v>
      </c>
    </row>
    <row r="207" spans="1:10" x14ac:dyDescent="0.2">
      <c r="A207" s="246"/>
      <c r="B207" s="247"/>
      <c r="C207" s="289"/>
      <c r="D207" s="248"/>
      <c r="E207" s="250"/>
      <c r="F207" s="250"/>
      <c r="H207" s="289"/>
      <c r="I207" s="248"/>
      <c r="J207" s="250"/>
    </row>
    <row r="208" spans="1:10" x14ac:dyDescent="0.2">
      <c r="A208" s="253"/>
      <c r="B208" s="254" t="s">
        <v>182</v>
      </c>
      <c r="C208" s="292"/>
      <c r="D208" s="255"/>
      <c r="E208" s="255"/>
      <c r="F208" s="255"/>
      <c r="H208" s="292"/>
      <c r="I208" s="255"/>
      <c r="J208" s="255"/>
    </row>
    <row r="209" spans="1:10" x14ac:dyDescent="0.2">
      <c r="A209" s="246"/>
      <c r="B209" s="247"/>
      <c r="C209" s="289"/>
      <c r="D209" s="248"/>
      <c r="E209" s="250"/>
      <c r="F209" s="250"/>
      <c r="H209" s="289"/>
      <c r="I209" s="248"/>
      <c r="J209" s="250"/>
    </row>
    <row r="210" spans="1:10" ht="39.75" customHeight="1" x14ac:dyDescent="0.2">
      <c r="A210" s="246" t="s">
        <v>183</v>
      </c>
      <c r="B210" s="247" t="s">
        <v>184</v>
      </c>
      <c r="C210" s="289"/>
      <c r="D210" s="248" t="s">
        <v>1</v>
      </c>
      <c r="E210" s="250">
        <v>302.5</v>
      </c>
      <c r="F210" s="251">
        <f>IF('Series 100 Design'!$F210 = 0,,'Series 100 Design'!$F210)</f>
        <v>0</v>
      </c>
      <c r="H210" s="289"/>
      <c r="I210" s="248" t="s">
        <v>1</v>
      </c>
      <c r="J210" s="251">
        <f>IF('Series 100 Final'!$F210 = 0,,'Series 100 Final'!$F210)</f>
        <v>0</v>
      </c>
    </row>
    <row r="211" spans="1:10" x14ac:dyDescent="0.2">
      <c r="A211" s="246"/>
      <c r="B211" s="247"/>
      <c r="C211" s="289"/>
      <c r="D211" s="248"/>
      <c r="E211" s="250"/>
      <c r="F211" s="250"/>
      <c r="H211" s="289"/>
      <c r="I211" s="248"/>
      <c r="J211" s="250"/>
    </row>
    <row r="212" spans="1:10" ht="40.5" customHeight="1" x14ac:dyDescent="0.2">
      <c r="A212" s="246" t="s">
        <v>185</v>
      </c>
      <c r="B212" s="247" t="s">
        <v>186</v>
      </c>
      <c r="C212" s="289"/>
      <c r="D212" s="248" t="s">
        <v>18</v>
      </c>
      <c r="E212" s="250">
        <v>42.35</v>
      </c>
      <c r="F212" s="251">
        <f>IF('Series 100 Design'!$F212 = 0,,'Series 100 Design'!$F212)</f>
        <v>0</v>
      </c>
      <c r="H212" s="289"/>
      <c r="I212" s="248" t="s">
        <v>18</v>
      </c>
      <c r="J212" s="251">
        <f>IF('Series 100 Final'!$F212 = 0,,'Series 100 Final'!$F212)</f>
        <v>0</v>
      </c>
    </row>
    <row r="213" spans="1:10" x14ac:dyDescent="0.2">
      <c r="A213" s="246"/>
      <c r="B213" s="247"/>
      <c r="C213" s="289"/>
      <c r="D213" s="248"/>
      <c r="E213" s="250"/>
      <c r="F213" s="250"/>
      <c r="H213" s="289"/>
      <c r="I213" s="248"/>
      <c r="J213" s="250"/>
    </row>
    <row r="214" spans="1:10" ht="40.5" customHeight="1" x14ac:dyDescent="0.2">
      <c r="A214" s="246" t="s">
        <v>187</v>
      </c>
      <c r="B214" s="247" t="s">
        <v>188</v>
      </c>
      <c r="C214" s="289"/>
      <c r="D214" s="248" t="s">
        <v>1</v>
      </c>
      <c r="E214" s="250">
        <v>302.5</v>
      </c>
      <c r="F214" s="251">
        <f>IF('Series 100 Design'!$F214 = 0,,'Series 100 Design'!$F214)</f>
        <v>0</v>
      </c>
      <c r="H214" s="289"/>
      <c r="I214" s="248" t="s">
        <v>1</v>
      </c>
      <c r="J214" s="251">
        <f>IF('Series 100 Final'!$F214 = 0,,'Series 100 Final'!$F214)</f>
        <v>0</v>
      </c>
    </row>
    <row r="215" spans="1:10" x14ac:dyDescent="0.2">
      <c r="A215" s="246"/>
      <c r="B215" s="247"/>
      <c r="C215" s="289"/>
      <c r="D215" s="248"/>
      <c r="E215" s="250"/>
      <c r="F215" s="250"/>
      <c r="H215" s="289"/>
      <c r="I215" s="248"/>
      <c r="J215" s="250"/>
    </row>
    <row r="216" spans="1:10" x14ac:dyDescent="0.2">
      <c r="A216" s="253"/>
      <c r="B216" s="254" t="s">
        <v>189</v>
      </c>
      <c r="C216" s="292"/>
      <c r="D216" s="255"/>
      <c r="E216" s="255"/>
      <c r="F216" s="255"/>
      <c r="H216" s="292"/>
      <c r="I216" s="255"/>
      <c r="J216" s="255"/>
    </row>
    <row r="217" spans="1:10" x14ac:dyDescent="0.2">
      <c r="A217" s="246"/>
      <c r="B217" s="247"/>
      <c r="C217" s="289"/>
      <c r="D217" s="248"/>
      <c r="E217" s="250"/>
      <c r="F217" s="250"/>
      <c r="H217" s="289"/>
      <c r="I217" s="248"/>
      <c r="J217" s="250"/>
    </row>
    <row r="218" spans="1:10" ht="38.25" x14ac:dyDescent="0.2">
      <c r="A218" s="246" t="s">
        <v>183</v>
      </c>
      <c r="B218" s="247" t="s">
        <v>190</v>
      </c>
      <c r="C218" s="289"/>
      <c r="D218" s="248" t="s">
        <v>1</v>
      </c>
      <c r="E218" s="250">
        <v>302.5</v>
      </c>
      <c r="F218" s="251">
        <f>IF('Series 100 Design'!$F218 = 0,,'Series 100 Design'!$F218)</f>
        <v>0</v>
      </c>
      <c r="H218" s="289"/>
      <c r="I218" s="248" t="s">
        <v>1</v>
      </c>
      <c r="J218" s="251">
        <f>IF('Series 100 Final'!$F218 = 0,,'Series 100 Final'!$F218)</f>
        <v>0</v>
      </c>
    </row>
    <row r="219" spans="1:10" x14ac:dyDescent="0.2">
      <c r="A219" s="246"/>
      <c r="B219" s="247"/>
      <c r="C219" s="289"/>
      <c r="D219" s="248"/>
      <c r="E219" s="250"/>
      <c r="F219" s="250"/>
      <c r="H219" s="289"/>
      <c r="I219" s="248"/>
      <c r="J219" s="250"/>
    </row>
    <row r="220" spans="1:10" ht="38.25" x14ac:dyDescent="0.2">
      <c r="A220" s="246" t="s">
        <v>185</v>
      </c>
      <c r="B220" s="247" t="s">
        <v>191</v>
      </c>
      <c r="C220" s="289"/>
      <c r="D220" s="248" t="s">
        <v>18</v>
      </c>
      <c r="E220" s="250">
        <v>42.35</v>
      </c>
      <c r="F220" s="251">
        <f>IF('Series 100 Design'!$F220 = 0,,'Series 100 Design'!$F220)</f>
        <v>0</v>
      </c>
      <c r="H220" s="289"/>
      <c r="I220" s="248" t="s">
        <v>18</v>
      </c>
      <c r="J220" s="251">
        <f>IF('Series 100 Final'!$F220 = 0,,'Series 100 Final'!$F220)</f>
        <v>0</v>
      </c>
    </row>
    <row r="221" spans="1:10" x14ac:dyDescent="0.2">
      <c r="A221" s="246"/>
      <c r="B221" s="247"/>
      <c r="C221" s="289"/>
      <c r="D221" s="248"/>
      <c r="E221" s="250"/>
      <c r="F221" s="250"/>
      <c r="H221" s="289"/>
      <c r="I221" s="248"/>
      <c r="J221" s="250"/>
    </row>
    <row r="222" spans="1:10" ht="38.25" x14ac:dyDescent="0.2">
      <c r="A222" s="246" t="s">
        <v>187</v>
      </c>
      <c r="B222" s="247" t="s">
        <v>192</v>
      </c>
      <c r="C222" s="289"/>
      <c r="D222" s="248" t="s">
        <v>1</v>
      </c>
      <c r="E222" s="250">
        <v>302.5</v>
      </c>
      <c r="F222" s="251">
        <f>IF('Series 100 Design'!$F222 = 0,,'Series 100 Design'!$F222)</f>
        <v>0</v>
      </c>
      <c r="H222" s="289"/>
      <c r="I222" s="248" t="s">
        <v>1</v>
      </c>
      <c r="J222" s="251">
        <f>IF('Series 100 Final'!$F222 = 0,,'Series 100 Final'!$F222)</f>
        <v>0</v>
      </c>
    </row>
    <row r="223" spans="1:10" x14ac:dyDescent="0.2">
      <c r="A223" s="246"/>
      <c r="B223" s="247"/>
      <c r="C223" s="289"/>
      <c r="D223" s="248"/>
      <c r="E223" s="250"/>
      <c r="F223" s="250"/>
      <c r="H223" s="289"/>
      <c r="I223" s="248"/>
      <c r="J223" s="250"/>
    </row>
    <row r="224" spans="1:10" ht="25.5" x14ac:dyDescent="0.2">
      <c r="A224" s="246" t="s">
        <v>193</v>
      </c>
      <c r="B224" s="247" t="s">
        <v>194</v>
      </c>
      <c r="C224" s="289"/>
      <c r="D224" s="248" t="s">
        <v>1</v>
      </c>
      <c r="E224" s="250">
        <v>18.149999999999999</v>
      </c>
      <c r="F224" s="251">
        <f>IF('Series 100 Design'!$F224 = 0,,'Series 100 Design'!$F224)</f>
        <v>0</v>
      </c>
      <c r="H224" s="289"/>
      <c r="I224" s="248" t="s">
        <v>1</v>
      </c>
      <c r="J224" s="251">
        <f>IF('Series 100 Final'!$F224 = 0,,'Series 100 Final'!$F224)</f>
        <v>0</v>
      </c>
    </row>
    <row r="225" spans="1:10" x14ac:dyDescent="0.2">
      <c r="A225" s="246"/>
      <c r="B225" s="247"/>
      <c r="C225" s="289"/>
      <c r="D225" s="248"/>
      <c r="E225" s="250"/>
      <c r="F225" s="250"/>
      <c r="H225" s="289"/>
      <c r="I225" s="248"/>
      <c r="J225" s="250"/>
    </row>
    <row r="226" spans="1:10" ht="25.5" x14ac:dyDescent="0.2">
      <c r="A226" s="246" t="s">
        <v>195</v>
      </c>
      <c r="B226" s="247" t="s">
        <v>196</v>
      </c>
      <c r="C226" s="289"/>
      <c r="D226" s="248" t="s">
        <v>18</v>
      </c>
      <c r="E226" s="250">
        <v>18.149999999999999</v>
      </c>
      <c r="F226" s="251">
        <f>IF('Series 100 Design'!$F226 = 0,,'Series 100 Design'!$F226)</f>
        <v>0</v>
      </c>
      <c r="H226" s="289"/>
      <c r="I226" s="248" t="s">
        <v>18</v>
      </c>
      <c r="J226" s="251">
        <f>IF('Series 100 Final'!$F226 = 0,,'Series 100 Final'!$F226)</f>
        <v>0</v>
      </c>
    </row>
    <row r="227" spans="1:10" x14ac:dyDescent="0.2">
      <c r="A227" s="246"/>
      <c r="B227" s="258"/>
      <c r="C227" s="289"/>
      <c r="D227" s="248"/>
      <c r="E227" s="250"/>
      <c r="F227" s="250"/>
      <c r="H227" s="289"/>
      <c r="I227" s="248"/>
      <c r="J227" s="250"/>
    </row>
    <row r="228" spans="1:10" ht="25.5" x14ac:dyDescent="0.2">
      <c r="A228" s="246" t="s">
        <v>197</v>
      </c>
      <c r="B228" s="247" t="s">
        <v>198</v>
      </c>
      <c r="C228" s="289"/>
      <c r="D228" s="248" t="s">
        <v>1</v>
      </c>
      <c r="E228" s="250">
        <v>18.149999999999999</v>
      </c>
      <c r="F228" s="251">
        <f>IF('Series 100 Design'!$F228 = 0,,'Series 100 Design'!$F228)</f>
        <v>0</v>
      </c>
      <c r="H228" s="289"/>
      <c r="I228" s="248" t="s">
        <v>1</v>
      </c>
      <c r="J228" s="251">
        <f>IF('Series 100 Final'!$F228 = 0,,'Series 100 Final'!$F228)</f>
        <v>0</v>
      </c>
    </row>
    <row r="229" spans="1:10" x14ac:dyDescent="0.2">
      <c r="A229" s="246"/>
      <c r="B229" s="247"/>
      <c r="C229" s="289"/>
      <c r="D229" s="248"/>
      <c r="E229" s="250"/>
      <c r="F229" s="250"/>
      <c r="H229" s="289"/>
      <c r="I229" s="248"/>
      <c r="J229" s="250"/>
    </row>
    <row r="230" spans="1:10" ht="25.5" x14ac:dyDescent="0.2">
      <c r="A230" s="246" t="s">
        <v>199</v>
      </c>
      <c r="B230" s="247" t="s">
        <v>200</v>
      </c>
      <c r="C230" s="289"/>
      <c r="D230" s="248" t="s">
        <v>1</v>
      </c>
      <c r="E230" s="250">
        <v>121</v>
      </c>
      <c r="F230" s="251">
        <f>IF('Series 100 Design'!$F230 = 0,,'Series 100 Design'!$F230)</f>
        <v>0</v>
      </c>
      <c r="H230" s="289"/>
      <c r="I230" s="248" t="s">
        <v>1</v>
      </c>
      <c r="J230" s="251">
        <f>IF('Series 100 Final'!$F230 = 0,,'Series 100 Final'!$F230)</f>
        <v>0</v>
      </c>
    </row>
    <row r="231" spans="1:10" x14ac:dyDescent="0.2">
      <c r="A231" s="246"/>
      <c r="B231" s="247"/>
      <c r="C231" s="289"/>
      <c r="D231" s="248"/>
      <c r="E231" s="250"/>
      <c r="F231" s="250"/>
      <c r="H231" s="289"/>
      <c r="I231" s="248"/>
      <c r="J231" s="250"/>
    </row>
    <row r="232" spans="1:10" ht="25.5" x14ac:dyDescent="0.2">
      <c r="A232" s="246" t="s">
        <v>201</v>
      </c>
      <c r="B232" s="247" t="s">
        <v>202</v>
      </c>
      <c r="C232" s="289"/>
      <c r="D232" s="248" t="s">
        <v>18</v>
      </c>
      <c r="E232" s="250">
        <v>72.599999999999994</v>
      </c>
      <c r="F232" s="251">
        <f>IF('Series 100 Design'!$F232 = 0,,'Series 100 Design'!$F232)</f>
        <v>0</v>
      </c>
      <c r="H232" s="289"/>
      <c r="I232" s="248" t="s">
        <v>18</v>
      </c>
      <c r="J232" s="251">
        <f>IF('Series 100 Final'!$F232 = 0,,'Series 100 Final'!$F232)</f>
        <v>0</v>
      </c>
    </row>
    <row r="233" spans="1:10" x14ac:dyDescent="0.2">
      <c r="A233" s="246"/>
      <c r="B233" s="247"/>
      <c r="C233" s="289"/>
      <c r="D233" s="248"/>
      <c r="E233" s="250"/>
      <c r="F233" s="250"/>
      <c r="H233" s="289"/>
      <c r="I233" s="248"/>
      <c r="J233" s="250"/>
    </row>
    <row r="234" spans="1:10" ht="25.5" x14ac:dyDescent="0.2">
      <c r="A234" s="246" t="s">
        <v>203</v>
      </c>
      <c r="B234" s="247" t="s">
        <v>204</v>
      </c>
      <c r="C234" s="289"/>
      <c r="D234" s="248" t="s">
        <v>1</v>
      </c>
      <c r="E234" s="250">
        <v>121</v>
      </c>
      <c r="F234" s="251">
        <f>IF('Series 100 Design'!$F234 = 0,,'Series 100 Design'!$F234)</f>
        <v>0</v>
      </c>
      <c r="H234" s="289"/>
      <c r="I234" s="248" t="s">
        <v>1</v>
      </c>
      <c r="J234" s="251">
        <f>IF('Series 100 Final'!$F234 = 0,,'Series 100 Final'!$F234)</f>
        <v>0</v>
      </c>
    </row>
    <row r="235" spans="1:10" x14ac:dyDescent="0.2">
      <c r="A235" s="246"/>
      <c r="B235" s="247"/>
      <c r="C235" s="289"/>
      <c r="D235" s="248"/>
      <c r="E235" s="250"/>
      <c r="F235" s="250"/>
      <c r="H235" s="289"/>
      <c r="I235" s="248"/>
      <c r="J235" s="250"/>
    </row>
    <row r="236" spans="1:10" ht="25.5" x14ac:dyDescent="0.2">
      <c r="A236" s="246" t="s">
        <v>205</v>
      </c>
      <c r="B236" s="247" t="s">
        <v>206</v>
      </c>
      <c r="C236" s="289"/>
      <c r="D236" s="248" t="s">
        <v>18</v>
      </c>
      <c r="E236" s="250">
        <v>411.4</v>
      </c>
      <c r="F236" s="251">
        <f>IF('Series 100 Design'!$F236 = 0,,'Series 100 Design'!$F236)</f>
        <v>0</v>
      </c>
      <c r="H236" s="289"/>
      <c r="I236" s="248" t="s">
        <v>18</v>
      </c>
      <c r="J236" s="251">
        <f>IF('Series 100 Final'!$F236 = 0,,'Series 100 Final'!$F236)</f>
        <v>0</v>
      </c>
    </row>
    <row r="237" spans="1:10" x14ac:dyDescent="0.2">
      <c r="A237" s="246"/>
      <c r="B237" s="247"/>
      <c r="C237" s="289"/>
      <c r="D237" s="248"/>
      <c r="E237" s="250"/>
      <c r="F237" s="250"/>
      <c r="H237" s="289"/>
      <c r="I237" s="248"/>
      <c r="J237" s="250"/>
    </row>
    <row r="238" spans="1:10" ht="25.5" x14ac:dyDescent="0.2">
      <c r="A238" s="246" t="s">
        <v>207</v>
      </c>
      <c r="B238" s="247" t="s">
        <v>208</v>
      </c>
      <c r="C238" s="289"/>
      <c r="D238" s="248" t="s">
        <v>18</v>
      </c>
      <c r="E238" s="250">
        <v>629.20000000000005</v>
      </c>
      <c r="F238" s="251">
        <f>IF('Series 100 Design'!$F238 = 0,,'Series 100 Design'!$F238)</f>
        <v>0</v>
      </c>
      <c r="H238" s="289"/>
      <c r="I238" s="248" t="s">
        <v>18</v>
      </c>
      <c r="J238" s="251">
        <f>IF('Series 100 Final'!$F238 = 0,,'Series 100 Final'!$F238)</f>
        <v>0</v>
      </c>
    </row>
    <row r="239" spans="1:10" x14ac:dyDescent="0.2">
      <c r="A239" s="246"/>
      <c r="B239" s="247"/>
      <c r="C239" s="289"/>
      <c r="D239" s="248"/>
      <c r="E239" s="250"/>
      <c r="F239" s="250"/>
      <c r="H239" s="289"/>
      <c r="I239" s="248"/>
      <c r="J239" s="250"/>
    </row>
    <row r="240" spans="1:10" x14ac:dyDescent="0.2">
      <c r="A240" s="253"/>
      <c r="B240" s="254" t="s">
        <v>209</v>
      </c>
      <c r="C240" s="292"/>
      <c r="D240" s="255"/>
      <c r="E240" s="255"/>
      <c r="F240" s="255"/>
      <c r="H240" s="292"/>
      <c r="I240" s="255"/>
      <c r="J240" s="255"/>
    </row>
    <row r="241" spans="1:10" x14ac:dyDescent="0.2">
      <c r="A241" s="246"/>
      <c r="B241" s="247"/>
      <c r="C241" s="289"/>
      <c r="D241" s="248"/>
      <c r="E241" s="250"/>
      <c r="F241" s="250"/>
      <c r="H241" s="289"/>
      <c r="I241" s="248"/>
      <c r="J241" s="250"/>
    </row>
    <row r="242" spans="1:10" ht="55.5" customHeight="1" x14ac:dyDescent="0.2">
      <c r="A242" s="246" t="s">
        <v>210</v>
      </c>
      <c r="B242" s="247" t="s">
        <v>211</v>
      </c>
      <c r="C242" s="289"/>
      <c r="D242" s="248" t="s">
        <v>1</v>
      </c>
      <c r="E242" s="250">
        <v>242</v>
      </c>
      <c r="F242" s="251">
        <f>IF('Series 100 Design'!$F242 = 0,,'Series 100 Design'!$F242)</f>
        <v>0</v>
      </c>
      <c r="H242" s="289"/>
      <c r="I242" s="248" t="s">
        <v>1</v>
      </c>
      <c r="J242" s="251">
        <f>IF('Series 100 Final'!$F242 = 0,,'Series 100 Final'!$F242)</f>
        <v>0</v>
      </c>
    </row>
    <row r="243" spans="1:10" x14ac:dyDescent="0.2">
      <c r="A243" s="246"/>
      <c r="B243" s="247"/>
      <c r="C243" s="289"/>
      <c r="D243" s="248"/>
      <c r="E243" s="250"/>
      <c r="F243" s="250"/>
      <c r="H243" s="289"/>
      <c r="I243" s="248"/>
      <c r="J243" s="250"/>
    </row>
    <row r="244" spans="1:10" ht="59.25" customHeight="1" x14ac:dyDescent="0.2">
      <c r="A244" s="246" t="s">
        <v>212</v>
      </c>
      <c r="B244" s="247" t="s">
        <v>213</v>
      </c>
      <c r="C244" s="289"/>
      <c r="D244" s="248" t="s">
        <v>18</v>
      </c>
      <c r="E244" s="250">
        <v>484</v>
      </c>
      <c r="F244" s="251">
        <f>IF('Series 100 Design'!$F244 = 0,,'Series 100 Design'!$F244)</f>
        <v>0</v>
      </c>
      <c r="H244" s="289"/>
      <c r="I244" s="248" t="s">
        <v>18</v>
      </c>
      <c r="J244" s="251">
        <f>IF('Series 100 Final'!$F244 = 0,,'Series 100 Final'!$F244)</f>
        <v>0</v>
      </c>
    </row>
    <row r="245" spans="1:10" x14ac:dyDescent="0.2">
      <c r="A245" s="246"/>
      <c r="B245" s="247"/>
      <c r="C245" s="289"/>
      <c r="D245" s="248"/>
      <c r="E245" s="250"/>
      <c r="F245" s="250"/>
      <c r="H245" s="289"/>
      <c r="I245" s="248"/>
      <c r="J245" s="250"/>
    </row>
    <row r="246" spans="1:10" ht="57" customHeight="1" x14ac:dyDescent="0.2">
      <c r="A246" s="246" t="s">
        <v>214</v>
      </c>
      <c r="B246" s="247" t="s">
        <v>215</v>
      </c>
      <c r="C246" s="289"/>
      <c r="D246" s="248" t="s">
        <v>1</v>
      </c>
      <c r="E246" s="250">
        <v>242</v>
      </c>
      <c r="F246" s="251">
        <f>IF('Series 100 Design'!$F246 = 0,,'Series 100 Design'!$F246)</f>
        <v>0</v>
      </c>
      <c r="H246" s="289"/>
      <c r="I246" s="248" t="s">
        <v>1</v>
      </c>
      <c r="J246" s="251">
        <f>IF('Series 100 Final'!$F246 = 0,,'Series 100 Final'!$F246)</f>
        <v>0</v>
      </c>
    </row>
    <row r="247" spans="1:10" x14ac:dyDescent="0.2">
      <c r="A247" s="246"/>
      <c r="B247" s="247"/>
      <c r="C247" s="289"/>
      <c r="D247" s="248"/>
      <c r="E247" s="250"/>
      <c r="F247" s="250"/>
      <c r="H247" s="289"/>
      <c r="I247" s="248"/>
      <c r="J247" s="250"/>
    </row>
    <row r="248" spans="1:10" ht="54.75" customHeight="1" x14ac:dyDescent="0.2">
      <c r="A248" s="246" t="s">
        <v>216</v>
      </c>
      <c r="B248" s="247" t="s">
        <v>217</v>
      </c>
      <c r="C248" s="289"/>
      <c r="D248" s="248" t="s">
        <v>1</v>
      </c>
      <c r="E248" s="250">
        <v>242</v>
      </c>
      <c r="F248" s="251">
        <f>IF('Series 100 Design'!$F248 = 0,,'Series 100 Design'!$F248)</f>
        <v>0</v>
      </c>
      <c r="H248" s="289"/>
      <c r="I248" s="248" t="s">
        <v>1</v>
      </c>
      <c r="J248" s="251">
        <f>IF('Series 100 Final'!$F248 = 0,,'Series 100 Final'!$F248)</f>
        <v>0</v>
      </c>
    </row>
    <row r="249" spans="1:10" x14ac:dyDescent="0.2">
      <c r="A249" s="246"/>
      <c r="B249" s="247"/>
      <c r="C249" s="289"/>
      <c r="D249" s="248"/>
      <c r="E249" s="250"/>
      <c r="F249" s="250"/>
      <c r="H249" s="289"/>
      <c r="I249" s="248"/>
      <c r="J249" s="250"/>
    </row>
    <row r="250" spans="1:10" ht="55.5" customHeight="1" x14ac:dyDescent="0.2">
      <c r="A250" s="246" t="s">
        <v>218</v>
      </c>
      <c r="B250" s="247" t="s">
        <v>219</v>
      </c>
      <c r="C250" s="289"/>
      <c r="D250" s="248" t="s">
        <v>18</v>
      </c>
      <c r="E250" s="250">
        <v>484</v>
      </c>
      <c r="F250" s="251">
        <f>IF('Series 100 Design'!$F250 = 0,,'Series 100 Design'!$F250)</f>
        <v>0</v>
      </c>
      <c r="H250" s="289"/>
      <c r="I250" s="248" t="s">
        <v>18</v>
      </c>
      <c r="J250" s="251">
        <f>IF('Series 100 Final'!$F250 = 0,,'Series 100 Final'!$F250)</f>
        <v>0</v>
      </c>
    </row>
    <row r="251" spans="1:10" x14ac:dyDescent="0.2">
      <c r="A251" s="246"/>
      <c r="B251" s="247"/>
      <c r="C251" s="289"/>
      <c r="D251" s="248"/>
      <c r="E251" s="250"/>
      <c r="F251" s="250"/>
      <c r="H251" s="289"/>
      <c r="I251" s="248"/>
      <c r="J251" s="250"/>
    </row>
    <row r="252" spans="1:10" ht="54.75" customHeight="1" x14ac:dyDescent="0.2">
      <c r="A252" s="246" t="s">
        <v>220</v>
      </c>
      <c r="B252" s="247" t="s">
        <v>221</v>
      </c>
      <c r="C252" s="289"/>
      <c r="D252" s="248" t="s">
        <v>1</v>
      </c>
      <c r="E252" s="250">
        <v>242</v>
      </c>
      <c r="F252" s="251">
        <f>IF('Series 100 Design'!$F252 = 0,,'Series 100 Design'!$F252)</f>
        <v>0</v>
      </c>
      <c r="H252" s="289"/>
      <c r="I252" s="248" t="s">
        <v>1</v>
      </c>
      <c r="J252" s="251">
        <f>IF('Series 100 Final'!$F252 = 0,,'Series 100 Final'!$F252)</f>
        <v>0</v>
      </c>
    </row>
    <row r="253" spans="1:10" x14ac:dyDescent="0.2">
      <c r="A253" s="246"/>
      <c r="B253" s="247"/>
      <c r="C253" s="289"/>
      <c r="D253" s="248"/>
      <c r="E253" s="250"/>
      <c r="F253" s="250"/>
      <c r="H253" s="289"/>
      <c r="I253" s="248"/>
      <c r="J253" s="250"/>
    </row>
    <row r="254" spans="1:10" x14ac:dyDescent="0.2">
      <c r="A254" s="246" t="s">
        <v>222</v>
      </c>
      <c r="B254" s="247" t="s">
        <v>223</v>
      </c>
      <c r="C254" s="289"/>
      <c r="D254" s="248" t="s">
        <v>1</v>
      </c>
      <c r="E254" s="250">
        <v>181.5</v>
      </c>
      <c r="F254" s="251">
        <f>IF('Series 100 Design'!$F254 = 0,,'Series 100 Design'!$F254)</f>
        <v>0</v>
      </c>
      <c r="H254" s="289"/>
      <c r="I254" s="248" t="s">
        <v>1</v>
      </c>
      <c r="J254" s="251">
        <f>IF('Series 100 Final'!$F254 = 0,,'Series 100 Final'!$F254)</f>
        <v>0</v>
      </c>
    </row>
    <row r="255" spans="1:10" x14ac:dyDescent="0.2">
      <c r="A255" s="246"/>
      <c r="B255" s="247"/>
      <c r="C255" s="289"/>
      <c r="D255" s="248"/>
      <c r="E255" s="250"/>
      <c r="F255" s="250"/>
      <c r="H255" s="289"/>
      <c r="I255" s="248"/>
      <c r="J255" s="250"/>
    </row>
    <row r="256" spans="1:10" ht="25.5" x14ac:dyDescent="0.2">
      <c r="A256" s="246" t="s">
        <v>224</v>
      </c>
      <c r="B256" s="247" t="s">
        <v>225</v>
      </c>
      <c r="C256" s="289"/>
      <c r="D256" s="248" t="s">
        <v>1</v>
      </c>
      <c r="E256" s="250">
        <v>36.299999999999997</v>
      </c>
      <c r="F256" s="251">
        <f>IF('Series 100 Design'!$F256 = 0,,'Series 100 Design'!$F256)</f>
        <v>0</v>
      </c>
      <c r="H256" s="289"/>
      <c r="I256" s="248" t="s">
        <v>1</v>
      </c>
      <c r="J256" s="251">
        <f>IF('Series 100 Final'!$F256 = 0,,'Series 100 Final'!$F256)</f>
        <v>0</v>
      </c>
    </row>
    <row r="257" spans="1:10" x14ac:dyDescent="0.2">
      <c r="A257" s="246"/>
      <c r="B257" s="247"/>
      <c r="C257" s="289"/>
      <c r="D257" s="248"/>
      <c r="E257" s="250"/>
      <c r="F257" s="250"/>
      <c r="H257" s="289"/>
      <c r="I257" s="248"/>
      <c r="J257" s="250"/>
    </row>
    <row r="258" spans="1:10" x14ac:dyDescent="0.2">
      <c r="A258" s="241"/>
      <c r="B258" s="242" t="s">
        <v>226</v>
      </c>
      <c r="C258" s="293"/>
      <c r="D258" s="244"/>
      <c r="E258" s="244"/>
      <c r="F258" s="244"/>
      <c r="H258" s="293"/>
      <c r="I258" s="244"/>
      <c r="J258" s="244"/>
    </row>
    <row r="259" spans="1:10" x14ac:dyDescent="0.2">
      <c r="A259" s="246"/>
      <c r="B259" s="247"/>
      <c r="C259" s="289"/>
      <c r="D259" s="248"/>
      <c r="E259" s="250"/>
      <c r="F259" s="250"/>
      <c r="H259" s="289"/>
      <c r="I259" s="248"/>
      <c r="J259" s="250"/>
    </row>
    <row r="260" spans="1:10" ht="29.25" customHeight="1" x14ac:dyDescent="0.2">
      <c r="A260" s="246" t="s">
        <v>227</v>
      </c>
      <c r="B260" s="247" t="s">
        <v>228</v>
      </c>
      <c r="C260" s="289"/>
      <c r="D260" s="248" t="s">
        <v>1</v>
      </c>
      <c r="E260" s="250">
        <v>272.25</v>
      </c>
      <c r="F260" s="251">
        <f>IF('Series 100 Design'!$F260 = 0,,'Series 100 Design'!$F260)</f>
        <v>0</v>
      </c>
      <c r="H260" s="289"/>
      <c r="I260" s="248" t="s">
        <v>1</v>
      </c>
      <c r="J260" s="251">
        <f>IF('Series 100 Final'!$F260 = 0,,'Series 100 Final'!$F260)</f>
        <v>0</v>
      </c>
    </row>
    <row r="261" spans="1:10" x14ac:dyDescent="0.2">
      <c r="A261" s="246"/>
      <c r="B261" s="247"/>
      <c r="C261" s="289"/>
      <c r="D261" s="248"/>
      <c r="E261" s="250"/>
      <c r="F261" s="250"/>
      <c r="H261" s="289"/>
      <c r="I261" s="248"/>
      <c r="J261" s="250"/>
    </row>
    <row r="262" spans="1:10" ht="27.75" customHeight="1" x14ac:dyDescent="0.2">
      <c r="A262" s="246" t="s">
        <v>229</v>
      </c>
      <c r="B262" s="247" t="s">
        <v>230</v>
      </c>
      <c r="C262" s="289"/>
      <c r="D262" s="248" t="s">
        <v>18</v>
      </c>
      <c r="E262" s="250">
        <v>48.4</v>
      </c>
      <c r="F262" s="251">
        <f>IF('Series 100 Design'!$F262 = 0,,'Series 100 Design'!$F262)</f>
        <v>0</v>
      </c>
      <c r="H262" s="289"/>
      <c r="I262" s="248" t="s">
        <v>18</v>
      </c>
      <c r="J262" s="251">
        <f>IF('Series 100 Final'!$F262 = 0,,'Series 100 Final'!$F262)</f>
        <v>0</v>
      </c>
    </row>
    <row r="263" spans="1:10" x14ac:dyDescent="0.2">
      <c r="A263" s="246"/>
      <c r="B263" s="247"/>
      <c r="C263" s="289"/>
      <c r="D263" s="248"/>
      <c r="E263" s="250"/>
      <c r="F263" s="250"/>
      <c r="H263" s="289"/>
      <c r="I263" s="248"/>
      <c r="J263" s="250"/>
    </row>
    <row r="264" spans="1:10" ht="29.25" customHeight="1" x14ac:dyDescent="0.2">
      <c r="A264" s="246" t="s">
        <v>231</v>
      </c>
      <c r="B264" s="247" t="s">
        <v>232</v>
      </c>
      <c r="C264" s="289"/>
      <c r="D264" s="248" t="s">
        <v>1</v>
      </c>
      <c r="E264" s="250">
        <v>272.25</v>
      </c>
      <c r="F264" s="251">
        <f>IF('Series 100 Design'!$F264 = 0,,'Series 100 Design'!$F264)</f>
        <v>0</v>
      </c>
      <c r="H264" s="289"/>
      <c r="I264" s="248" t="s">
        <v>1</v>
      </c>
      <c r="J264" s="251">
        <f>IF('Series 100 Final'!$F264 = 0,,'Series 100 Final'!$F264)</f>
        <v>0</v>
      </c>
    </row>
    <row r="265" spans="1:10" x14ac:dyDescent="0.2">
      <c r="A265" s="246"/>
      <c r="B265" s="247"/>
      <c r="C265" s="289"/>
      <c r="D265" s="248"/>
      <c r="E265" s="250"/>
      <c r="F265" s="250"/>
      <c r="H265" s="289"/>
      <c r="I265" s="248"/>
      <c r="J265" s="250"/>
    </row>
    <row r="266" spans="1:10" ht="41.25" customHeight="1" x14ac:dyDescent="0.2">
      <c r="A266" s="246" t="s">
        <v>233</v>
      </c>
      <c r="B266" s="247" t="s">
        <v>234</v>
      </c>
      <c r="C266" s="289"/>
      <c r="D266" s="248" t="s">
        <v>1</v>
      </c>
      <c r="E266" s="250">
        <v>272.25</v>
      </c>
      <c r="F266" s="251">
        <f>IF('Series 100 Design'!$F266 = 0,,'Series 100 Design'!$F266)</f>
        <v>0</v>
      </c>
      <c r="H266" s="289"/>
      <c r="I266" s="248" t="s">
        <v>1</v>
      </c>
      <c r="J266" s="251">
        <f>IF('Series 100 Final'!$F266 = 0,,'Series 100 Final'!$F266)</f>
        <v>0</v>
      </c>
    </row>
    <row r="267" spans="1:10" x14ac:dyDescent="0.2">
      <c r="A267" s="246"/>
      <c r="B267" s="247"/>
      <c r="C267" s="289"/>
      <c r="D267" s="248"/>
      <c r="E267" s="250"/>
      <c r="F267" s="250"/>
      <c r="H267" s="289"/>
      <c r="I267" s="248"/>
      <c r="J267" s="250"/>
    </row>
    <row r="268" spans="1:10" ht="39.75" customHeight="1" x14ac:dyDescent="0.2">
      <c r="A268" s="246" t="s">
        <v>235</v>
      </c>
      <c r="B268" s="247" t="s">
        <v>236</v>
      </c>
      <c r="C268" s="289"/>
      <c r="D268" s="248" t="s">
        <v>18</v>
      </c>
      <c r="E268" s="250">
        <v>48.4</v>
      </c>
      <c r="F268" s="251">
        <f>IF('Series 100 Design'!$F268 = 0,,'Series 100 Design'!$F268)</f>
        <v>0</v>
      </c>
      <c r="H268" s="289"/>
      <c r="I268" s="248" t="s">
        <v>18</v>
      </c>
      <c r="J268" s="251">
        <f>IF('Series 100 Final'!$F268 = 0,,'Series 100 Final'!$F268)</f>
        <v>0</v>
      </c>
    </row>
    <row r="269" spans="1:10" x14ac:dyDescent="0.2">
      <c r="A269" s="246"/>
      <c r="B269" s="247"/>
      <c r="C269" s="289"/>
      <c r="D269" s="248"/>
      <c r="E269" s="250"/>
      <c r="F269" s="250"/>
      <c r="H269" s="289"/>
      <c r="I269" s="248"/>
      <c r="J269" s="250"/>
    </row>
    <row r="270" spans="1:10" ht="42" customHeight="1" x14ac:dyDescent="0.2">
      <c r="A270" s="246" t="s">
        <v>237</v>
      </c>
      <c r="B270" s="247" t="s">
        <v>238</v>
      </c>
      <c r="C270" s="289"/>
      <c r="D270" s="248" t="s">
        <v>1</v>
      </c>
      <c r="E270" s="250">
        <v>272.25</v>
      </c>
      <c r="F270" s="251">
        <f>IF('Series 100 Design'!$F270 = 0,,'Series 100 Design'!$F270)</f>
        <v>0</v>
      </c>
      <c r="H270" s="289"/>
      <c r="I270" s="248" t="s">
        <v>1</v>
      </c>
      <c r="J270" s="251">
        <f>IF('Series 100 Final'!$F270 = 0,,'Series 100 Final'!$F270)</f>
        <v>0</v>
      </c>
    </row>
    <row r="271" spans="1:10" x14ac:dyDescent="0.2">
      <c r="A271" s="246"/>
      <c r="B271" s="247"/>
      <c r="C271" s="289"/>
      <c r="D271" s="248"/>
      <c r="E271" s="250"/>
      <c r="F271" s="250"/>
      <c r="H271" s="289"/>
      <c r="I271" s="248"/>
      <c r="J271" s="250"/>
    </row>
    <row r="272" spans="1:10" ht="25.5" x14ac:dyDescent="0.2">
      <c r="A272" s="246" t="s">
        <v>239</v>
      </c>
      <c r="B272" s="247" t="s">
        <v>240</v>
      </c>
      <c r="C272" s="289"/>
      <c r="D272" s="248" t="s">
        <v>1</v>
      </c>
      <c r="E272" s="250">
        <v>272.25</v>
      </c>
      <c r="F272" s="251">
        <f>IF('Series 100 Design'!$F272 = 0,,'Series 100 Design'!$F272)</f>
        <v>0</v>
      </c>
      <c r="H272" s="289"/>
      <c r="I272" s="248" t="s">
        <v>1</v>
      </c>
      <c r="J272" s="251">
        <f>IF('Series 100 Final'!$F272 = 0,,'Series 100 Final'!$F272)</f>
        <v>0</v>
      </c>
    </row>
    <row r="273" spans="1:10" x14ac:dyDescent="0.2">
      <c r="A273" s="246"/>
      <c r="B273" s="247"/>
      <c r="C273" s="289"/>
      <c r="D273" s="248"/>
      <c r="E273" s="250"/>
      <c r="F273" s="250"/>
      <c r="H273" s="289"/>
      <c r="I273" s="248"/>
      <c r="J273" s="250"/>
    </row>
    <row r="274" spans="1:10" ht="25.5" x14ac:dyDescent="0.2">
      <c r="A274" s="246" t="s">
        <v>241</v>
      </c>
      <c r="B274" s="247" t="s">
        <v>242</v>
      </c>
      <c r="C274" s="289"/>
      <c r="D274" s="248" t="s">
        <v>18</v>
      </c>
      <c r="E274" s="250">
        <v>48.4</v>
      </c>
      <c r="F274" s="251">
        <f>IF('Series 100 Design'!$F274 = 0,,'Series 100 Design'!$F274)</f>
        <v>0</v>
      </c>
      <c r="H274" s="289"/>
      <c r="I274" s="248" t="s">
        <v>18</v>
      </c>
      <c r="J274" s="251">
        <f>IF('Series 100 Final'!$F274 = 0,,'Series 100 Final'!$F274)</f>
        <v>0</v>
      </c>
    </row>
    <row r="275" spans="1:10" x14ac:dyDescent="0.2">
      <c r="A275" s="246"/>
      <c r="B275" s="247"/>
      <c r="C275" s="289"/>
      <c r="D275" s="248"/>
      <c r="E275" s="250"/>
      <c r="F275" s="250"/>
      <c r="H275" s="289"/>
      <c r="I275" s="248"/>
      <c r="J275" s="250"/>
    </row>
    <row r="276" spans="1:10" ht="25.5" x14ac:dyDescent="0.2">
      <c r="A276" s="246" t="s">
        <v>243</v>
      </c>
      <c r="B276" s="247" t="s">
        <v>244</v>
      </c>
      <c r="C276" s="289"/>
      <c r="D276" s="248" t="s">
        <v>1</v>
      </c>
      <c r="E276" s="250">
        <v>272.25</v>
      </c>
      <c r="F276" s="251">
        <f>IF('Series 100 Design'!$F276 = 0,,'Series 100 Design'!$F276)</f>
        <v>0</v>
      </c>
      <c r="H276" s="289"/>
      <c r="I276" s="248" t="s">
        <v>1</v>
      </c>
      <c r="J276" s="251">
        <f>IF('Series 100 Final'!$F276 = 0,,'Series 100 Final'!$F276)</f>
        <v>0</v>
      </c>
    </row>
    <row r="277" spans="1:10" x14ac:dyDescent="0.2">
      <c r="A277" s="246"/>
      <c r="B277" s="247"/>
      <c r="C277" s="289"/>
      <c r="D277" s="248"/>
      <c r="E277" s="250"/>
      <c r="F277" s="250"/>
      <c r="H277" s="289"/>
      <c r="I277" s="248"/>
      <c r="J277" s="250"/>
    </row>
    <row r="278" spans="1:10" ht="38.25" x14ac:dyDescent="0.2">
      <c r="A278" s="246" t="s">
        <v>245</v>
      </c>
      <c r="B278" s="247" t="s">
        <v>246</v>
      </c>
      <c r="C278" s="289"/>
      <c r="D278" s="248" t="s">
        <v>1</v>
      </c>
      <c r="E278" s="250">
        <v>411.4</v>
      </c>
      <c r="F278" s="251">
        <f>IF('Series 100 Design'!$F278 = 0,,'Series 100 Design'!$F278)</f>
        <v>0</v>
      </c>
      <c r="H278" s="289"/>
      <c r="I278" s="248" t="s">
        <v>1</v>
      </c>
      <c r="J278" s="251">
        <f>IF('Series 100 Final'!$F278 = 0,,'Series 100 Final'!$F278)</f>
        <v>0</v>
      </c>
    </row>
    <row r="279" spans="1:10" ht="12.95" customHeight="1" x14ac:dyDescent="0.2">
      <c r="A279" s="246"/>
      <c r="B279" s="247"/>
      <c r="C279" s="289"/>
      <c r="D279" s="248"/>
      <c r="E279" s="250"/>
      <c r="F279" s="251"/>
      <c r="H279" s="289"/>
      <c r="I279" s="248"/>
      <c r="J279" s="251"/>
    </row>
    <row r="280" spans="1:10" ht="12.95" customHeight="1" x14ac:dyDescent="0.2">
      <c r="A280" s="241"/>
      <c r="B280" s="242" t="s">
        <v>247</v>
      </c>
      <c r="C280" s="293"/>
      <c r="D280" s="244"/>
      <c r="E280" s="244"/>
      <c r="F280" s="244"/>
      <c r="H280" s="293"/>
      <c r="I280" s="244"/>
      <c r="J280" s="244"/>
    </row>
    <row r="281" spans="1:10" ht="12.95" customHeight="1" x14ac:dyDescent="0.2">
      <c r="A281" s="246"/>
      <c r="B281" s="252"/>
      <c r="C281" s="289"/>
      <c r="D281" s="248"/>
      <c r="E281" s="248"/>
      <c r="F281" s="248"/>
      <c r="H281" s="289"/>
      <c r="I281" s="248"/>
      <c r="J281" s="248"/>
    </row>
    <row r="282" spans="1:10" ht="12.95" customHeight="1" x14ac:dyDescent="0.2">
      <c r="A282" s="253"/>
      <c r="B282" s="254" t="s">
        <v>248</v>
      </c>
      <c r="C282" s="292"/>
      <c r="D282" s="255"/>
      <c r="E282" s="255"/>
      <c r="F282" s="255"/>
      <c r="H282" s="292"/>
      <c r="I282" s="255"/>
      <c r="J282" s="255"/>
    </row>
    <row r="283" spans="1:10" x14ac:dyDescent="0.2">
      <c r="A283" s="246"/>
      <c r="B283" s="247"/>
      <c r="C283" s="289"/>
      <c r="D283" s="248"/>
      <c r="E283" s="250"/>
      <c r="F283" s="251"/>
      <c r="H283" s="289"/>
      <c r="I283" s="248"/>
      <c r="J283" s="251"/>
    </row>
    <row r="284" spans="1:10" ht="40.5" customHeight="1" x14ac:dyDescent="0.2">
      <c r="A284" s="246" t="s">
        <v>249</v>
      </c>
      <c r="B284" s="247" t="s">
        <v>250</v>
      </c>
      <c r="C284" s="289"/>
      <c r="D284" s="248" t="s">
        <v>1</v>
      </c>
      <c r="E284" s="250">
        <v>272.25</v>
      </c>
      <c r="F284" s="251">
        <f>IF('Series 100 Design'!$F284 = 0,,'Series 100 Design'!$F284)</f>
        <v>0</v>
      </c>
      <c r="H284" s="289"/>
      <c r="I284" s="248" t="s">
        <v>1</v>
      </c>
      <c r="J284" s="251">
        <f>IF('Series 100 Final'!$F284 = 0,,'Series 100 Final'!$F284)</f>
        <v>0</v>
      </c>
    </row>
    <row r="285" spans="1:10" x14ac:dyDescent="0.2">
      <c r="A285" s="246"/>
      <c r="B285" s="247"/>
      <c r="C285" s="289"/>
      <c r="D285" s="248"/>
      <c r="E285" s="250"/>
      <c r="F285" s="251"/>
      <c r="H285" s="289"/>
      <c r="I285" s="248"/>
      <c r="J285" s="251"/>
    </row>
    <row r="286" spans="1:10" ht="36.75" customHeight="1" x14ac:dyDescent="0.2">
      <c r="A286" s="246" t="s">
        <v>251</v>
      </c>
      <c r="B286" s="247" t="s">
        <v>252</v>
      </c>
      <c r="C286" s="289"/>
      <c r="D286" s="248" t="s">
        <v>18</v>
      </c>
      <c r="E286" s="250">
        <v>24.2</v>
      </c>
      <c r="F286" s="251">
        <f>IF('Series 100 Design'!$F286 = 0,,'Series 100 Design'!$F286)</f>
        <v>0</v>
      </c>
      <c r="H286" s="289"/>
      <c r="I286" s="248" t="s">
        <v>18</v>
      </c>
      <c r="J286" s="251">
        <f>IF('Series 100 Final'!$F286 = 0,,'Series 100 Final'!$F286)</f>
        <v>0</v>
      </c>
    </row>
    <row r="287" spans="1:10" x14ac:dyDescent="0.2">
      <c r="A287" s="246"/>
      <c r="B287" s="247"/>
      <c r="C287" s="289"/>
      <c r="D287" s="248"/>
      <c r="E287" s="250"/>
      <c r="F287" s="251"/>
      <c r="H287" s="289"/>
      <c r="I287" s="248"/>
      <c r="J287" s="251"/>
    </row>
    <row r="288" spans="1:10" ht="39.75" customHeight="1" x14ac:dyDescent="0.2">
      <c r="A288" s="246" t="s">
        <v>253</v>
      </c>
      <c r="B288" s="247" t="s">
        <v>254</v>
      </c>
      <c r="C288" s="289"/>
      <c r="D288" s="248" t="s">
        <v>1</v>
      </c>
      <c r="E288" s="250">
        <v>272.25</v>
      </c>
      <c r="F288" s="251">
        <f>IF('Series 100 Design'!$F288 = 0,,'Series 100 Design'!$F288)</f>
        <v>0</v>
      </c>
      <c r="H288" s="289"/>
      <c r="I288" s="248" t="s">
        <v>1</v>
      </c>
      <c r="J288" s="251">
        <f>IF('Series 100 Final'!$F288 = 0,,'Series 100 Final'!$F288)</f>
        <v>0</v>
      </c>
    </row>
    <row r="289" spans="1:10" ht="12.75" hidden="1" customHeight="1" x14ac:dyDescent="0.2">
      <c r="A289" s="246"/>
      <c r="B289" s="247"/>
      <c r="C289" s="289"/>
      <c r="D289" s="248"/>
      <c r="E289" s="250"/>
      <c r="F289" s="251">
        <f>IF('Series 100 Design'!$F289 = 0,,'Series 100 Design'!$F289)</f>
        <v>0</v>
      </c>
      <c r="H289" s="289"/>
      <c r="I289" s="248"/>
      <c r="J289" s="251">
        <f>IF('Series 100 Final'!$F289 = 0,,'Series 100 Final'!$F289)</f>
        <v>0</v>
      </c>
    </row>
    <row r="290" spans="1:10" ht="41.25" hidden="1" customHeight="1" x14ac:dyDescent="0.2">
      <c r="A290" s="246" t="s">
        <v>255</v>
      </c>
      <c r="B290" s="247" t="s">
        <v>256</v>
      </c>
      <c r="C290" s="289"/>
      <c r="D290" s="248" t="s">
        <v>1</v>
      </c>
      <c r="E290" s="250"/>
      <c r="F290" s="251">
        <f>IF('Series 100 Design'!$F290 = 0,,'Series 100 Design'!$F290)</f>
        <v>0</v>
      </c>
      <c r="H290" s="289"/>
      <c r="I290" s="248" t="s">
        <v>1</v>
      </c>
      <c r="J290" s="251">
        <f>IF('Series 100 Final'!$F290 = 0,,'Series 100 Final'!$F290)</f>
        <v>0</v>
      </c>
    </row>
    <row r="291" spans="1:10" ht="12.75" hidden="1" customHeight="1" x14ac:dyDescent="0.2">
      <c r="A291" s="246"/>
      <c r="B291" s="247"/>
      <c r="C291" s="289"/>
      <c r="D291" s="248"/>
      <c r="E291" s="250"/>
      <c r="F291" s="251">
        <f>IF('Series 100 Design'!$F291 = 0,,'Series 100 Design'!$F291)</f>
        <v>0</v>
      </c>
      <c r="H291" s="289"/>
      <c r="I291" s="248"/>
      <c r="J291" s="251">
        <f>IF('Series 100 Final'!$F291 = 0,,'Series 100 Final'!$F291)</f>
        <v>0</v>
      </c>
    </row>
    <row r="292" spans="1:10" ht="39" hidden="1" customHeight="1" x14ac:dyDescent="0.2">
      <c r="A292" s="246" t="s">
        <v>257</v>
      </c>
      <c r="B292" s="247" t="s">
        <v>258</v>
      </c>
      <c r="C292" s="289"/>
      <c r="D292" s="248" t="s">
        <v>18</v>
      </c>
      <c r="E292" s="250"/>
      <c r="F292" s="251">
        <f>IF('Series 100 Design'!$F292 = 0,,'Series 100 Design'!$F292)</f>
        <v>0</v>
      </c>
      <c r="H292" s="289"/>
      <c r="I292" s="248" t="s">
        <v>18</v>
      </c>
      <c r="J292" s="251">
        <f>IF('Series 100 Final'!$F292 = 0,,'Series 100 Final'!$F292)</f>
        <v>0</v>
      </c>
    </row>
    <row r="293" spans="1:10" ht="12.75" hidden="1" customHeight="1" x14ac:dyDescent="0.2">
      <c r="A293" s="246"/>
      <c r="B293" s="247"/>
      <c r="C293" s="289"/>
      <c r="D293" s="248"/>
      <c r="E293" s="250"/>
      <c r="F293" s="251">
        <f>IF('Series 100 Design'!$F293 = 0,,'Series 100 Design'!$F293)</f>
        <v>0</v>
      </c>
      <c r="H293" s="289"/>
      <c r="I293" s="248"/>
      <c r="J293" s="251">
        <f>IF('Series 100 Final'!$F293 = 0,,'Series 100 Final'!$F293)</f>
        <v>0</v>
      </c>
    </row>
    <row r="294" spans="1:10" ht="41.25" hidden="1" customHeight="1" x14ac:dyDescent="0.2">
      <c r="A294" s="246" t="s">
        <v>259</v>
      </c>
      <c r="B294" s="247" t="s">
        <v>260</v>
      </c>
      <c r="C294" s="289"/>
      <c r="D294" s="248" t="s">
        <v>1</v>
      </c>
      <c r="E294" s="250"/>
      <c r="F294" s="251">
        <f>IF('Series 100 Design'!$F294 = 0,,'Series 100 Design'!$F294)</f>
        <v>0</v>
      </c>
      <c r="H294" s="289"/>
      <c r="I294" s="248" t="s">
        <v>1</v>
      </c>
      <c r="J294" s="251">
        <f>IF('Series 100 Final'!$F294 = 0,,'Series 100 Final'!$F294)</f>
        <v>0</v>
      </c>
    </row>
    <row r="295" spans="1:10" ht="12.75" hidden="1" customHeight="1" x14ac:dyDescent="0.2">
      <c r="A295" s="246"/>
      <c r="B295" s="247"/>
      <c r="C295" s="289"/>
      <c r="D295" s="248"/>
      <c r="E295" s="250"/>
      <c r="F295" s="251">
        <f>IF('Series 100 Design'!$F295 = 0,,'Series 100 Design'!$F295)</f>
        <v>0</v>
      </c>
      <c r="H295" s="289"/>
      <c r="I295" s="248"/>
      <c r="J295" s="251">
        <f>IF('Series 100 Final'!$F295 = 0,,'Series 100 Final'!$F295)</f>
        <v>0</v>
      </c>
    </row>
    <row r="296" spans="1:10" ht="40.5" hidden="1" customHeight="1" x14ac:dyDescent="0.2">
      <c r="A296" s="246" t="s">
        <v>261</v>
      </c>
      <c r="B296" s="247" t="s">
        <v>262</v>
      </c>
      <c r="C296" s="289"/>
      <c r="D296" s="248" t="s">
        <v>1</v>
      </c>
      <c r="E296" s="250"/>
      <c r="F296" s="251">
        <f>IF('Series 100 Design'!$F296 = 0,,'Series 100 Design'!$F296)</f>
        <v>0</v>
      </c>
      <c r="H296" s="289"/>
      <c r="I296" s="248" t="s">
        <v>1</v>
      </c>
      <c r="J296" s="251">
        <f>IF('Series 100 Final'!$F296 = 0,,'Series 100 Final'!$F296)</f>
        <v>0</v>
      </c>
    </row>
    <row r="297" spans="1:10" ht="12.75" hidden="1" customHeight="1" x14ac:dyDescent="0.2">
      <c r="A297" s="246"/>
      <c r="B297" s="247"/>
      <c r="C297" s="289"/>
      <c r="D297" s="248"/>
      <c r="E297" s="250"/>
      <c r="F297" s="251">
        <f>IF('Series 100 Design'!$F297 = 0,,'Series 100 Design'!$F297)</f>
        <v>0</v>
      </c>
      <c r="H297" s="289"/>
      <c r="I297" s="248"/>
      <c r="J297" s="251">
        <f>IF('Series 100 Final'!$F297 = 0,,'Series 100 Final'!$F297)</f>
        <v>0</v>
      </c>
    </row>
    <row r="298" spans="1:10" ht="42" hidden="1" customHeight="1" x14ac:dyDescent="0.2">
      <c r="A298" s="246" t="s">
        <v>263</v>
      </c>
      <c r="B298" s="247" t="s">
        <v>264</v>
      </c>
      <c r="C298" s="289"/>
      <c r="D298" s="248" t="s">
        <v>18</v>
      </c>
      <c r="E298" s="250"/>
      <c r="F298" s="251">
        <f>IF('Series 100 Design'!$F298 = 0,,'Series 100 Design'!$F298)</f>
        <v>0</v>
      </c>
      <c r="H298" s="289"/>
      <c r="I298" s="248" t="s">
        <v>18</v>
      </c>
      <c r="J298" s="251">
        <f>IF('Series 100 Final'!$F298 = 0,,'Series 100 Final'!$F298)</f>
        <v>0</v>
      </c>
    </row>
    <row r="299" spans="1:10" ht="12.75" hidden="1" customHeight="1" x14ac:dyDescent="0.2">
      <c r="A299" s="246"/>
      <c r="B299" s="247"/>
      <c r="C299" s="289"/>
      <c r="D299" s="248"/>
      <c r="E299" s="250"/>
      <c r="F299" s="251">
        <f>IF('Series 100 Design'!$F299 = 0,,'Series 100 Design'!$F299)</f>
        <v>0</v>
      </c>
      <c r="H299" s="289"/>
      <c r="I299" s="248"/>
      <c r="J299" s="251">
        <f>IF('Series 100 Final'!$F299 = 0,,'Series 100 Final'!$F299)</f>
        <v>0</v>
      </c>
    </row>
    <row r="300" spans="1:10" ht="41.25" hidden="1" customHeight="1" x14ac:dyDescent="0.2">
      <c r="A300" s="246" t="s">
        <v>265</v>
      </c>
      <c r="B300" s="247" t="s">
        <v>266</v>
      </c>
      <c r="C300" s="289"/>
      <c r="D300" s="248" t="s">
        <v>1</v>
      </c>
      <c r="E300" s="250"/>
      <c r="F300" s="251">
        <f>IF('Series 100 Design'!$F300 = 0,,'Series 100 Design'!$F300)</f>
        <v>0</v>
      </c>
      <c r="H300" s="289"/>
      <c r="I300" s="248" t="s">
        <v>1</v>
      </c>
      <c r="J300" s="251">
        <f>IF('Series 100 Final'!$F300 = 0,,'Series 100 Final'!$F300)</f>
        <v>0</v>
      </c>
    </row>
    <row r="301" spans="1:10" ht="12.75" hidden="1" customHeight="1" x14ac:dyDescent="0.2">
      <c r="A301" s="246"/>
      <c r="B301" s="247"/>
      <c r="C301" s="289"/>
      <c r="D301" s="248"/>
      <c r="E301" s="250"/>
      <c r="F301" s="251">
        <f>IF('Series 100 Design'!$F301 = 0,,'Series 100 Design'!$F301)</f>
        <v>0</v>
      </c>
      <c r="H301" s="289"/>
      <c r="I301" s="248"/>
      <c r="J301" s="251">
        <f>IF('Series 100 Final'!$F301 = 0,,'Series 100 Final'!$F301)</f>
        <v>0</v>
      </c>
    </row>
    <row r="302" spans="1:10" ht="40.5" hidden="1" customHeight="1" x14ac:dyDescent="0.2">
      <c r="A302" s="246" t="s">
        <v>267</v>
      </c>
      <c r="B302" s="247" t="s">
        <v>268</v>
      </c>
      <c r="C302" s="289"/>
      <c r="D302" s="248" t="s">
        <v>1</v>
      </c>
      <c r="E302" s="250"/>
      <c r="F302" s="251">
        <f>IF('Series 100 Design'!$F302 = 0,,'Series 100 Design'!$F302)</f>
        <v>0</v>
      </c>
      <c r="H302" s="289"/>
      <c r="I302" s="248" t="s">
        <v>1</v>
      </c>
      <c r="J302" s="251">
        <f>IF('Series 100 Final'!$F302 = 0,,'Series 100 Final'!$F302)</f>
        <v>0</v>
      </c>
    </row>
    <row r="303" spans="1:10" ht="12.75" hidden="1" customHeight="1" x14ac:dyDescent="0.2">
      <c r="A303" s="246"/>
      <c r="B303" s="247"/>
      <c r="C303" s="289"/>
      <c r="D303" s="248"/>
      <c r="E303" s="250"/>
      <c r="F303" s="251">
        <f>IF('Series 100 Design'!$F303 = 0,,'Series 100 Design'!$F303)</f>
        <v>0</v>
      </c>
      <c r="H303" s="289"/>
      <c r="I303" s="248"/>
      <c r="J303" s="251">
        <f>IF('Series 100 Final'!$F303 = 0,,'Series 100 Final'!$F303)</f>
        <v>0</v>
      </c>
    </row>
    <row r="304" spans="1:10" ht="41.25" hidden="1" customHeight="1" x14ac:dyDescent="0.2">
      <c r="A304" s="246" t="s">
        <v>269</v>
      </c>
      <c r="B304" s="247" t="s">
        <v>270</v>
      </c>
      <c r="C304" s="289"/>
      <c r="D304" s="248" t="s">
        <v>18</v>
      </c>
      <c r="E304" s="250"/>
      <c r="F304" s="251">
        <f>IF('Series 100 Design'!$F304 = 0,,'Series 100 Design'!$F304)</f>
        <v>0</v>
      </c>
      <c r="H304" s="289"/>
      <c r="I304" s="248" t="s">
        <v>18</v>
      </c>
      <c r="J304" s="251">
        <f>IF('Series 100 Final'!$F304 = 0,,'Series 100 Final'!$F304)</f>
        <v>0</v>
      </c>
    </row>
    <row r="305" spans="1:10" ht="12.75" hidden="1" customHeight="1" x14ac:dyDescent="0.2">
      <c r="A305" s="246"/>
      <c r="B305" s="247"/>
      <c r="C305" s="289"/>
      <c r="D305" s="248"/>
      <c r="E305" s="250"/>
      <c r="F305" s="251">
        <f>IF('Series 100 Design'!$F305 = 0,,'Series 100 Design'!$F305)</f>
        <v>0</v>
      </c>
      <c r="H305" s="289"/>
      <c r="I305" s="248"/>
      <c r="J305" s="251">
        <f>IF('Series 100 Final'!$F305 = 0,,'Series 100 Final'!$F305)</f>
        <v>0</v>
      </c>
    </row>
    <row r="306" spans="1:10" ht="41.25" hidden="1" customHeight="1" x14ac:dyDescent="0.2">
      <c r="A306" s="246" t="s">
        <v>271</v>
      </c>
      <c r="B306" s="247" t="s">
        <v>272</v>
      </c>
      <c r="C306" s="289"/>
      <c r="D306" s="248" t="s">
        <v>1</v>
      </c>
      <c r="E306" s="250"/>
      <c r="F306" s="251">
        <f>IF('Series 100 Design'!$F306 = 0,,'Series 100 Design'!$F306)</f>
        <v>0</v>
      </c>
      <c r="H306" s="289"/>
      <c r="I306" s="248" t="s">
        <v>1</v>
      </c>
      <c r="J306" s="251">
        <f>IF('Series 100 Final'!$F306 = 0,,'Series 100 Final'!$F306)</f>
        <v>0</v>
      </c>
    </row>
    <row r="307" spans="1:10" ht="12.75" customHeight="1" x14ac:dyDescent="0.2">
      <c r="A307" s="246"/>
      <c r="B307" s="247"/>
      <c r="C307" s="289"/>
      <c r="D307" s="248"/>
      <c r="E307" s="250"/>
      <c r="F307" s="251"/>
      <c r="H307" s="289"/>
      <c r="I307" s="248"/>
      <c r="J307" s="251"/>
    </row>
    <row r="308" spans="1:10" x14ac:dyDescent="0.2">
      <c r="A308" s="253"/>
      <c r="B308" s="254" t="s">
        <v>273</v>
      </c>
      <c r="C308" s="292"/>
      <c r="D308" s="255"/>
      <c r="E308" s="255"/>
      <c r="F308" s="255"/>
      <c r="H308" s="292"/>
      <c r="I308" s="255"/>
      <c r="J308" s="255"/>
    </row>
    <row r="309" spans="1:10" x14ac:dyDescent="0.2">
      <c r="A309" s="253"/>
      <c r="B309" s="254"/>
      <c r="C309" s="292"/>
      <c r="D309" s="255"/>
      <c r="E309" s="255"/>
      <c r="F309" s="255"/>
      <c r="H309" s="292"/>
      <c r="I309" s="255"/>
      <c r="J309" s="255"/>
    </row>
    <row r="310" spans="1:10" x14ac:dyDescent="0.2">
      <c r="A310" s="253"/>
      <c r="B310" s="254" t="s">
        <v>274</v>
      </c>
      <c r="C310" s="292"/>
      <c r="D310" s="255"/>
      <c r="E310" s="255"/>
      <c r="F310" s="255"/>
      <c r="H310" s="292"/>
      <c r="I310" s="255"/>
      <c r="J310" s="255"/>
    </row>
    <row r="311" spans="1:10" x14ac:dyDescent="0.2">
      <c r="A311" s="246"/>
      <c r="B311" s="247"/>
      <c r="C311" s="289"/>
      <c r="D311" s="248"/>
      <c r="E311" s="250"/>
      <c r="F311" s="251"/>
      <c r="H311" s="289"/>
      <c r="I311" s="248"/>
      <c r="J311" s="251"/>
    </row>
    <row r="312" spans="1:10" ht="28.5" customHeight="1" x14ac:dyDescent="0.2">
      <c r="A312" s="246" t="s">
        <v>275</v>
      </c>
      <c r="B312" s="247" t="s">
        <v>276</v>
      </c>
      <c r="C312" s="289"/>
      <c r="D312" s="248" t="s">
        <v>1</v>
      </c>
      <c r="E312" s="250">
        <v>272.25</v>
      </c>
      <c r="F312" s="251">
        <f>IF('Series 100 Design'!$F312 = 0,,'Series 100 Design'!$F312)</f>
        <v>0</v>
      </c>
      <c r="H312" s="289"/>
      <c r="I312" s="248" t="s">
        <v>1</v>
      </c>
      <c r="J312" s="251">
        <f>IF('Series 100 Final'!$F312 = 0,,'Series 100 Final'!$F312)</f>
        <v>0</v>
      </c>
    </row>
    <row r="313" spans="1:10" x14ac:dyDescent="0.2">
      <c r="A313" s="246"/>
      <c r="B313" s="247"/>
      <c r="C313" s="289"/>
      <c r="D313" s="248"/>
      <c r="E313" s="250"/>
      <c r="F313" s="251"/>
      <c r="H313" s="289"/>
      <c r="I313" s="248"/>
      <c r="J313" s="251"/>
    </row>
    <row r="314" spans="1:10" ht="29.25" customHeight="1" x14ac:dyDescent="0.2">
      <c r="A314" s="246" t="s">
        <v>277</v>
      </c>
      <c r="B314" s="247" t="s">
        <v>278</v>
      </c>
      <c r="C314" s="289"/>
      <c r="D314" s="248" t="s">
        <v>18</v>
      </c>
      <c r="E314" s="250">
        <v>24.2</v>
      </c>
      <c r="F314" s="251">
        <f>IF('Series 100 Design'!$F314 = 0,,'Series 100 Design'!$F314)</f>
        <v>0</v>
      </c>
      <c r="H314" s="289"/>
      <c r="I314" s="248" t="s">
        <v>18</v>
      </c>
      <c r="J314" s="251">
        <f>IF('Series 100 Final'!$F314 = 0,,'Series 100 Final'!$F314)</f>
        <v>0</v>
      </c>
    </row>
    <row r="315" spans="1:10" x14ac:dyDescent="0.2">
      <c r="A315" s="246"/>
      <c r="B315" s="247"/>
      <c r="C315" s="289"/>
      <c r="D315" s="248"/>
      <c r="E315" s="250"/>
      <c r="F315" s="251"/>
      <c r="H315" s="289"/>
      <c r="I315" s="248"/>
      <c r="J315" s="251"/>
    </row>
    <row r="316" spans="1:10" ht="28.5" customHeight="1" x14ac:dyDescent="0.2">
      <c r="A316" s="246" t="s">
        <v>279</v>
      </c>
      <c r="B316" s="247" t="s">
        <v>280</v>
      </c>
      <c r="C316" s="289"/>
      <c r="D316" s="248" t="s">
        <v>1</v>
      </c>
      <c r="E316" s="250">
        <v>272.25</v>
      </c>
      <c r="F316" s="251">
        <f>IF('Series 100 Design'!$F316 = 0,,'Series 100 Design'!$F316)</f>
        <v>0</v>
      </c>
      <c r="H316" s="289"/>
      <c r="I316" s="248" t="s">
        <v>1</v>
      </c>
      <c r="J316" s="251">
        <f>IF('Series 100 Final'!$F316 = 0,,'Series 100 Final'!$F316)</f>
        <v>0</v>
      </c>
    </row>
    <row r="317" spans="1:10" ht="13.5" customHeight="1" x14ac:dyDescent="0.2">
      <c r="A317" s="246"/>
      <c r="B317" s="247"/>
      <c r="C317" s="289"/>
      <c r="D317" s="248"/>
      <c r="E317" s="250"/>
      <c r="F317" s="251"/>
      <c r="H317" s="289"/>
      <c r="I317" s="248"/>
      <c r="J317" s="251"/>
    </row>
    <row r="318" spans="1:10" ht="13.5" customHeight="1" x14ac:dyDescent="0.2">
      <c r="A318" s="253"/>
      <c r="B318" s="254" t="s">
        <v>281</v>
      </c>
      <c r="C318" s="292"/>
      <c r="D318" s="255"/>
      <c r="E318" s="255"/>
      <c r="F318" s="255"/>
      <c r="H318" s="292"/>
      <c r="I318" s="255"/>
      <c r="J318" s="255"/>
    </row>
    <row r="319" spans="1:10" ht="13.5" customHeight="1" x14ac:dyDescent="0.2">
      <c r="A319" s="246"/>
      <c r="B319" s="247"/>
      <c r="C319" s="289"/>
      <c r="D319" s="248"/>
      <c r="E319" s="250"/>
      <c r="F319" s="251"/>
      <c r="H319" s="289"/>
      <c r="I319" s="248"/>
      <c r="J319" s="251"/>
    </row>
    <row r="320" spans="1:10" ht="25.5" x14ac:dyDescent="0.2">
      <c r="A320" s="246" t="s">
        <v>282</v>
      </c>
      <c r="B320" s="247" t="s">
        <v>283</v>
      </c>
      <c r="C320" s="289"/>
      <c r="D320" s="248" t="s">
        <v>1</v>
      </c>
      <c r="E320" s="250">
        <v>272.25</v>
      </c>
      <c r="F320" s="251">
        <f>IF('Series 100 Design'!$F320 = 0,,'Series 100 Design'!$F320)</f>
        <v>0</v>
      </c>
      <c r="H320" s="289"/>
      <c r="I320" s="248" t="s">
        <v>1</v>
      </c>
      <c r="J320" s="251">
        <f>IF('Series 100 Final'!$F320 = 0,,'Series 100 Final'!$F320)</f>
        <v>0</v>
      </c>
    </row>
    <row r="321" spans="1:10" x14ac:dyDescent="0.2">
      <c r="A321" s="246"/>
      <c r="B321" s="247"/>
      <c r="C321" s="289"/>
      <c r="D321" s="248"/>
      <c r="E321" s="250"/>
      <c r="F321" s="251"/>
      <c r="H321" s="289"/>
      <c r="I321" s="248"/>
      <c r="J321" s="251"/>
    </row>
    <row r="322" spans="1:10" ht="25.5" x14ac:dyDescent="0.2">
      <c r="A322" s="246" t="s">
        <v>284</v>
      </c>
      <c r="B322" s="247" t="s">
        <v>285</v>
      </c>
      <c r="C322" s="289"/>
      <c r="D322" s="248" t="s">
        <v>18</v>
      </c>
      <c r="E322" s="250">
        <v>24.2</v>
      </c>
      <c r="F322" s="251">
        <f>IF('Series 100 Design'!$F322 = 0,,'Series 100 Design'!$F322)</f>
        <v>0</v>
      </c>
      <c r="H322" s="289"/>
      <c r="I322" s="248" t="s">
        <v>18</v>
      </c>
      <c r="J322" s="251">
        <f>IF('Series 100 Final'!$F322 = 0,,'Series 100 Final'!$F322)</f>
        <v>0</v>
      </c>
    </row>
    <row r="323" spans="1:10" x14ac:dyDescent="0.2">
      <c r="A323" s="246"/>
      <c r="B323" s="247"/>
      <c r="C323" s="289"/>
      <c r="D323" s="248"/>
      <c r="E323" s="250"/>
      <c r="F323" s="251"/>
      <c r="H323" s="289"/>
      <c r="I323" s="248"/>
      <c r="J323" s="251"/>
    </row>
    <row r="324" spans="1:10" ht="25.5" x14ac:dyDescent="0.2">
      <c r="A324" s="246" t="s">
        <v>286</v>
      </c>
      <c r="B324" s="247" t="s">
        <v>287</v>
      </c>
      <c r="C324" s="289"/>
      <c r="D324" s="248" t="s">
        <v>1</v>
      </c>
      <c r="E324" s="250">
        <v>272.25</v>
      </c>
      <c r="F324" s="251">
        <f>IF('Series 100 Design'!$F324 = 0,,'Series 100 Design'!$F324)</f>
        <v>0</v>
      </c>
      <c r="H324" s="289"/>
      <c r="I324" s="248" t="s">
        <v>1</v>
      </c>
      <c r="J324" s="251">
        <f>IF('Series 100 Final'!$F324 = 0,,'Series 100 Final'!$F324)</f>
        <v>0</v>
      </c>
    </row>
    <row r="325" spans="1:10" x14ac:dyDescent="0.2">
      <c r="A325" s="246"/>
      <c r="B325" s="247"/>
      <c r="C325" s="289"/>
      <c r="D325" s="248"/>
      <c r="E325" s="250"/>
      <c r="F325" s="251"/>
      <c r="H325" s="289"/>
      <c r="I325" s="248"/>
      <c r="J325" s="251"/>
    </row>
    <row r="326" spans="1:10" x14ac:dyDescent="0.2">
      <c r="A326" s="253"/>
      <c r="B326" s="254" t="s">
        <v>288</v>
      </c>
      <c r="C326" s="292"/>
      <c r="D326" s="255"/>
      <c r="E326" s="255"/>
      <c r="F326" s="255"/>
      <c r="H326" s="292"/>
      <c r="I326" s="255"/>
      <c r="J326" s="255"/>
    </row>
    <row r="327" spans="1:10" x14ac:dyDescent="0.2">
      <c r="A327" s="246"/>
      <c r="B327" s="247"/>
      <c r="C327" s="289"/>
      <c r="D327" s="248"/>
      <c r="E327" s="250"/>
      <c r="F327" s="251"/>
      <c r="H327" s="289"/>
      <c r="I327" s="248"/>
      <c r="J327" s="251"/>
    </row>
    <row r="328" spans="1:10" ht="25.5" x14ac:dyDescent="0.2">
      <c r="A328" s="246" t="s">
        <v>289</v>
      </c>
      <c r="B328" s="247" t="s">
        <v>290</v>
      </c>
      <c r="C328" s="289"/>
      <c r="D328" s="248" t="s">
        <v>1</v>
      </c>
      <c r="E328" s="250">
        <v>272.25</v>
      </c>
      <c r="F328" s="251">
        <f>IF('Series 100 Design'!$F328 = 0,,'Series 100 Design'!$F328)</f>
        <v>0</v>
      </c>
      <c r="H328" s="289"/>
      <c r="I328" s="248" t="s">
        <v>1</v>
      </c>
      <c r="J328" s="251">
        <f>IF('Series 100 Final'!$F328 = 0,,'Series 100 Final'!$F328)</f>
        <v>0</v>
      </c>
    </row>
    <row r="329" spans="1:10" x14ac:dyDescent="0.2">
      <c r="A329" s="246"/>
      <c r="B329" s="247"/>
      <c r="C329" s="289"/>
      <c r="D329" s="248"/>
      <c r="E329" s="250"/>
      <c r="F329" s="251"/>
      <c r="H329" s="289"/>
      <c r="I329" s="248"/>
      <c r="J329" s="251"/>
    </row>
    <row r="330" spans="1:10" ht="25.5" x14ac:dyDescent="0.2">
      <c r="A330" s="246" t="s">
        <v>291</v>
      </c>
      <c r="B330" s="247" t="s">
        <v>292</v>
      </c>
      <c r="C330" s="289"/>
      <c r="D330" s="248" t="s">
        <v>18</v>
      </c>
      <c r="E330" s="250">
        <v>24.2</v>
      </c>
      <c r="F330" s="251">
        <f>IF('Series 100 Design'!$F330 = 0,,'Series 100 Design'!$F330)</f>
        <v>0</v>
      </c>
      <c r="H330" s="289"/>
      <c r="I330" s="248" t="s">
        <v>18</v>
      </c>
      <c r="J330" s="251">
        <f>IF('Series 100 Final'!$F330 = 0,,'Series 100 Final'!$F330)</f>
        <v>0</v>
      </c>
    </row>
    <row r="331" spans="1:10" x14ac:dyDescent="0.2">
      <c r="A331" s="246"/>
      <c r="B331" s="247"/>
      <c r="C331" s="289"/>
      <c r="D331" s="248"/>
      <c r="E331" s="250"/>
      <c r="F331" s="251"/>
      <c r="H331" s="289"/>
      <c r="I331" s="248"/>
      <c r="J331" s="251"/>
    </row>
    <row r="332" spans="1:10" ht="25.5" x14ac:dyDescent="0.2">
      <c r="A332" s="246" t="s">
        <v>293</v>
      </c>
      <c r="B332" s="247" t="s">
        <v>294</v>
      </c>
      <c r="C332" s="289"/>
      <c r="D332" s="248" t="s">
        <v>1</v>
      </c>
      <c r="E332" s="250">
        <v>272.25</v>
      </c>
      <c r="F332" s="251">
        <f>IF('Series 100 Design'!$F332 = 0,,'Series 100 Design'!$F332)</f>
        <v>0</v>
      </c>
      <c r="H332" s="289"/>
      <c r="I332" s="248" t="s">
        <v>1</v>
      </c>
      <c r="J332" s="251">
        <f>IF('Series 100 Final'!$F332 = 0,,'Series 100 Final'!$F332)</f>
        <v>0</v>
      </c>
    </row>
    <row r="333" spans="1:10" x14ac:dyDescent="0.2">
      <c r="A333" s="246"/>
      <c r="B333" s="247"/>
      <c r="C333" s="289"/>
      <c r="D333" s="248"/>
      <c r="E333" s="250"/>
      <c r="F333" s="251"/>
      <c r="H333" s="289"/>
      <c r="I333" s="248"/>
      <c r="J333" s="251"/>
    </row>
    <row r="334" spans="1:10" x14ac:dyDescent="0.2">
      <c r="A334" s="253"/>
      <c r="B334" s="254" t="s">
        <v>295</v>
      </c>
      <c r="C334" s="292"/>
      <c r="D334" s="255"/>
      <c r="E334" s="255"/>
      <c r="F334" s="255"/>
      <c r="H334" s="292"/>
      <c r="I334" s="255"/>
      <c r="J334" s="255"/>
    </row>
    <row r="335" spans="1:10" x14ac:dyDescent="0.2">
      <c r="A335" s="246"/>
      <c r="B335" s="252"/>
      <c r="C335" s="289"/>
      <c r="D335" s="248"/>
      <c r="E335" s="250"/>
      <c r="F335" s="251"/>
      <c r="H335" s="289"/>
      <c r="I335" s="248"/>
      <c r="J335" s="251"/>
    </row>
    <row r="336" spans="1:10" ht="38.25" x14ac:dyDescent="0.2">
      <c r="A336" s="246" t="s">
        <v>296</v>
      </c>
      <c r="B336" s="247" t="s">
        <v>297</v>
      </c>
      <c r="C336" s="289"/>
      <c r="D336" s="248" t="s">
        <v>1</v>
      </c>
      <c r="E336" s="250">
        <v>272.25</v>
      </c>
      <c r="F336" s="251">
        <f>IF('Series 100 Design'!$F336 = 0,,'Series 100 Design'!$F336)</f>
        <v>0</v>
      </c>
      <c r="H336" s="289"/>
      <c r="I336" s="248" t="s">
        <v>1</v>
      </c>
      <c r="J336" s="251">
        <f>IF('Series 100 Final'!$F336 = 0,,'Series 100 Final'!$F336)</f>
        <v>0</v>
      </c>
    </row>
    <row r="337" spans="1:10" x14ac:dyDescent="0.2">
      <c r="A337" s="246"/>
      <c r="B337" s="247"/>
      <c r="C337" s="289"/>
      <c r="D337" s="248"/>
      <c r="E337" s="250"/>
      <c r="F337" s="251"/>
      <c r="H337" s="289"/>
      <c r="I337" s="248"/>
      <c r="J337" s="251"/>
    </row>
    <row r="338" spans="1:10" ht="38.25" x14ac:dyDescent="0.2">
      <c r="A338" s="246" t="s">
        <v>298</v>
      </c>
      <c r="B338" s="247" t="s">
        <v>299</v>
      </c>
      <c r="C338" s="289"/>
      <c r="D338" s="248" t="s">
        <v>18</v>
      </c>
      <c r="E338" s="250">
        <v>36.299999999999997</v>
      </c>
      <c r="F338" s="251">
        <f>IF('Series 100 Design'!$F338 = 0,,'Series 100 Design'!$F338)</f>
        <v>0</v>
      </c>
      <c r="H338" s="289"/>
      <c r="I338" s="248" t="s">
        <v>18</v>
      </c>
      <c r="J338" s="251">
        <f>IF('Series 100 Final'!$F338 = 0,,'Series 100 Final'!$F338)</f>
        <v>0</v>
      </c>
    </row>
    <row r="339" spans="1:10" x14ac:dyDescent="0.2">
      <c r="A339" s="246"/>
      <c r="B339" s="247"/>
      <c r="C339" s="289"/>
      <c r="D339" s="248"/>
      <c r="E339" s="250"/>
      <c r="F339" s="251"/>
      <c r="H339" s="289"/>
      <c r="I339" s="248"/>
      <c r="J339" s="251"/>
    </row>
    <row r="340" spans="1:10" ht="38.25" x14ac:dyDescent="0.2">
      <c r="A340" s="246" t="s">
        <v>300</v>
      </c>
      <c r="B340" s="247" t="s">
        <v>301</v>
      </c>
      <c r="C340" s="289"/>
      <c r="D340" s="248" t="s">
        <v>1</v>
      </c>
      <c r="E340" s="250">
        <v>272.25</v>
      </c>
      <c r="F340" s="251">
        <f>IF('Series 100 Design'!$F340 = 0,,'Series 100 Design'!$F340)</f>
        <v>0</v>
      </c>
      <c r="H340" s="289"/>
      <c r="I340" s="248" t="s">
        <v>1</v>
      </c>
      <c r="J340" s="251">
        <f>IF('Series 100 Final'!$F340 = 0,,'Series 100 Final'!$F340)</f>
        <v>0</v>
      </c>
    </row>
    <row r="341" spans="1:10" x14ac:dyDescent="0.2">
      <c r="A341" s="246"/>
      <c r="B341" s="252"/>
      <c r="C341" s="289"/>
      <c r="D341" s="248"/>
      <c r="E341" s="250"/>
      <c r="F341" s="251"/>
      <c r="H341" s="289"/>
      <c r="I341" s="248"/>
      <c r="J341" s="251"/>
    </row>
    <row r="342" spans="1:10" ht="42" customHeight="1" x14ac:dyDescent="0.2">
      <c r="A342" s="246" t="s">
        <v>302</v>
      </c>
      <c r="B342" s="247" t="s">
        <v>303</v>
      </c>
      <c r="C342" s="289"/>
      <c r="D342" s="248" t="s">
        <v>1</v>
      </c>
      <c r="E342" s="250">
        <v>272.25</v>
      </c>
      <c r="F342" s="251">
        <f>IF('Series 100 Design'!$F342 = 0,,'Series 100 Design'!$F342)</f>
        <v>0</v>
      </c>
      <c r="H342" s="289"/>
      <c r="I342" s="248" t="s">
        <v>1</v>
      </c>
      <c r="J342" s="251">
        <f>IF('Series 100 Final'!$F342 = 0,,'Series 100 Final'!$F342)</f>
        <v>0</v>
      </c>
    </row>
    <row r="343" spans="1:10" x14ac:dyDescent="0.2">
      <c r="A343" s="246"/>
      <c r="B343" s="247"/>
      <c r="C343" s="289"/>
      <c r="D343" s="248"/>
      <c r="E343" s="250"/>
      <c r="F343" s="251"/>
      <c r="H343" s="289"/>
      <c r="I343" s="248"/>
      <c r="J343" s="251"/>
    </row>
    <row r="344" spans="1:10" ht="45" customHeight="1" x14ac:dyDescent="0.2">
      <c r="A344" s="246" t="s">
        <v>304</v>
      </c>
      <c r="B344" s="247" t="s">
        <v>305</v>
      </c>
      <c r="C344" s="289"/>
      <c r="D344" s="248" t="s">
        <v>18</v>
      </c>
      <c r="E344" s="250">
        <v>54.45</v>
      </c>
      <c r="F344" s="251">
        <f>IF('Series 100 Design'!$F344 = 0,,'Series 100 Design'!$F344)</f>
        <v>0</v>
      </c>
      <c r="H344" s="289"/>
      <c r="I344" s="248" t="s">
        <v>18</v>
      </c>
      <c r="J344" s="251">
        <f>IF('Series 100 Final'!$F344 = 0,,'Series 100 Final'!$F344)</f>
        <v>0</v>
      </c>
    </row>
    <row r="345" spans="1:10" x14ac:dyDescent="0.2">
      <c r="A345" s="246"/>
      <c r="B345" s="247"/>
      <c r="C345" s="289"/>
      <c r="D345" s="248"/>
      <c r="E345" s="250"/>
      <c r="F345" s="251"/>
      <c r="H345" s="289"/>
      <c r="I345" s="248"/>
      <c r="J345" s="251"/>
    </row>
    <row r="346" spans="1:10" ht="39.75" customHeight="1" x14ac:dyDescent="0.2">
      <c r="A346" s="246" t="s">
        <v>306</v>
      </c>
      <c r="B346" s="247" t="s">
        <v>307</v>
      </c>
      <c r="C346" s="289"/>
      <c r="D346" s="248" t="s">
        <v>1</v>
      </c>
      <c r="E346" s="250">
        <v>272.25</v>
      </c>
      <c r="F346" s="251">
        <f>IF('Series 100 Design'!$F346 = 0,,'Series 100 Design'!$F346)</f>
        <v>0</v>
      </c>
      <c r="H346" s="289"/>
      <c r="I346" s="248" t="s">
        <v>1</v>
      </c>
      <c r="J346" s="251">
        <f>IF('Series 100 Final'!$F346 = 0,,'Series 100 Final'!$F346)</f>
        <v>0</v>
      </c>
    </row>
    <row r="347" spans="1:10" x14ac:dyDescent="0.2">
      <c r="A347" s="246"/>
      <c r="B347" s="247"/>
      <c r="C347" s="289"/>
      <c r="D347" s="248"/>
      <c r="E347" s="250"/>
      <c r="F347" s="251"/>
      <c r="H347" s="289"/>
      <c r="I347" s="248"/>
      <c r="J347" s="251"/>
    </row>
    <row r="348" spans="1:10" ht="27" customHeight="1" x14ac:dyDescent="0.2">
      <c r="A348" s="246" t="s">
        <v>308</v>
      </c>
      <c r="B348" s="247" t="s">
        <v>309</v>
      </c>
      <c r="C348" s="289"/>
      <c r="D348" s="248" t="s">
        <v>1</v>
      </c>
      <c r="E348" s="250">
        <v>423.5</v>
      </c>
      <c r="F348" s="251">
        <f>IF('Series 100 Design'!$F348 = 0,,'Series 100 Design'!$F348)</f>
        <v>0</v>
      </c>
      <c r="H348" s="289"/>
      <c r="I348" s="248" t="s">
        <v>1</v>
      </c>
      <c r="J348" s="251">
        <f>IF('Series 100 Final'!$F348 = 0,,'Series 100 Final'!$F348)</f>
        <v>0</v>
      </c>
    </row>
    <row r="349" spans="1:10" x14ac:dyDescent="0.2">
      <c r="A349" s="246"/>
      <c r="B349" s="247"/>
      <c r="C349" s="289"/>
      <c r="D349" s="248"/>
      <c r="E349" s="250"/>
      <c r="F349" s="251"/>
      <c r="H349" s="289"/>
      <c r="I349" s="248"/>
      <c r="J349" s="251"/>
    </row>
    <row r="350" spans="1:10" ht="27" customHeight="1" x14ac:dyDescent="0.2">
      <c r="A350" s="246" t="s">
        <v>310</v>
      </c>
      <c r="B350" s="247" t="s">
        <v>311</v>
      </c>
      <c r="C350" s="289"/>
      <c r="D350" s="248" t="s">
        <v>18</v>
      </c>
      <c r="E350" s="250">
        <v>72.599999999999994</v>
      </c>
      <c r="F350" s="251">
        <f>IF('Series 100 Design'!$F350 = 0,,'Series 100 Design'!$F350)</f>
        <v>0</v>
      </c>
      <c r="H350" s="289"/>
      <c r="I350" s="248" t="s">
        <v>18</v>
      </c>
      <c r="J350" s="251">
        <f>IF('Series 100 Final'!$F350 = 0,,'Series 100 Final'!$F350)</f>
        <v>0</v>
      </c>
    </row>
    <row r="351" spans="1:10" x14ac:dyDescent="0.2">
      <c r="A351" s="246"/>
      <c r="B351" s="247"/>
      <c r="C351" s="289"/>
      <c r="D351" s="248"/>
      <c r="E351" s="250"/>
      <c r="F351" s="251"/>
      <c r="H351" s="289"/>
      <c r="I351" s="248"/>
      <c r="J351" s="251"/>
    </row>
    <row r="352" spans="1:10" ht="27.75" customHeight="1" x14ac:dyDescent="0.2">
      <c r="A352" s="246" t="s">
        <v>312</v>
      </c>
      <c r="B352" s="247" t="s">
        <v>313</v>
      </c>
      <c r="C352" s="289"/>
      <c r="D352" s="248" t="s">
        <v>1</v>
      </c>
      <c r="E352" s="250">
        <v>423.5</v>
      </c>
      <c r="F352" s="251">
        <f>IF('Series 100 Design'!$F352 = 0,,'Series 100 Design'!$F352)</f>
        <v>0</v>
      </c>
      <c r="H352" s="289"/>
      <c r="I352" s="248" t="s">
        <v>1</v>
      </c>
      <c r="J352" s="251">
        <f>IF('Series 100 Final'!$F352 = 0,,'Series 100 Final'!$F352)</f>
        <v>0</v>
      </c>
    </row>
    <row r="353" spans="1:10" x14ac:dyDescent="0.2">
      <c r="A353" s="246"/>
      <c r="B353" s="247"/>
      <c r="C353" s="289"/>
      <c r="D353" s="248"/>
      <c r="E353" s="250"/>
      <c r="F353" s="251"/>
      <c r="H353" s="289"/>
      <c r="I353" s="248"/>
      <c r="J353" s="251"/>
    </row>
    <row r="354" spans="1:10" ht="25.5" customHeight="1" x14ac:dyDescent="0.2">
      <c r="A354" s="246" t="s">
        <v>314</v>
      </c>
      <c r="B354" s="247" t="s">
        <v>315</v>
      </c>
      <c r="C354" s="289"/>
      <c r="D354" s="248" t="s">
        <v>1</v>
      </c>
      <c r="E354" s="250">
        <v>423.5</v>
      </c>
      <c r="F354" s="251">
        <f>IF('Series 100 Design'!$F354 = 0,,'Series 100 Design'!$F354)</f>
        <v>0</v>
      </c>
      <c r="H354" s="289"/>
      <c r="I354" s="248" t="s">
        <v>1</v>
      </c>
      <c r="J354" s="251">
        <f>IF('Series 100 Final'!$F354 = 0,,'Series 100 Final'!$F354)</f>
        <v>0</v>
      </c>
    </row>
    <row r="355" spans="1:10" x14ac:dyDescent="0.2">
      <c r="A355" s="246"/>
      <c r="B355" s="247"/>
      <c r="C355" s="289"/>
      <c r="D355" s="248"/>
      <c r="E355" s="250"/>
      <c r="F355" s="251"/>
      <c r="H355" s="289"/>
      <c r="I355" s="248"/>
      <c r="J355" s="251"/>
    </row>
    <row r="356" spans="1:10" ht="26.25" customHeight="1" x14ac:dyDescent="0.2">
      <c r="A356" s="246" t="s">
        <v>316</v>
      </c>
      <c r="B356" s="247" t="s">
        <v>317</v>
      </c>
      <c r="C356" s="289"/>
      <c r="D356" s="248" t="s">
        <v>18</v>
      </c>
      <c r="E356" s="250">
        <v>84.7</v>
      </c>
      <c r="F356" s="251">
        <f>IF('Series 100 Design'!$F356 = 0,,'Series 100 Design'!$F356)</f>
        <v>0</v>
      </c>
      <c r="H356" s="289"/>
      <c r="I356" s="248" t="s">
        <v>18</v>
      </c>
      <c r="J356" s="251">
        <f>IF('Series 100 Final'!$F356 = 0,,'Series 100 Final'!$F356)</f>
        <v>0</v>
      </c>
    </row>
    <row r="357" spans="1:10" x14ac:dyDescent="0.2">
      <c r="A357" s="246"/>
      <c r="B357" s="247"/>
      <c r="C357" s="289"/>
      <c r="D357" s="248"/>
      <c r="E357" s="250"/>
      <c r="F357" s="251"/>
      <c r="H357" s="289"/>
      <c r="I357" s="248"/>
      <c r="J357" s="251"/>
    </row>
    <row r="358" spans="1:10" ht="26.25" customHeight="1" x14ac:dyDescent="0.2">
      <c r="A358" s="246" t="s">
        <v>318</v>
      </c>
      <c r="B358" s="247" t="s">
        <v>319</v>
      </c>
      <c r="C358" s="289"/>
      <c r="D358" s="248" t="s">
        <v>1</v>
      </c>
      <c r="E358" s="250">
        <v>423.5</v>
      </c>
      <c r="F358" s="251">
        <f>IF('Series 100 Design'!$F358 = 0,,'Series 100 Design'!$F358)</f>
        <v>0</v>
      </c>
      <c r="H358" s="289"/>
      <c r="I358" s="248" t="s">
        <v>1</v>
      </c>
      <c r="J358" s="251">
        <f>IF('Series 100 Final'!$F358 = 0,,'Series 100 Final'!$F358)</f>
        <v>0</v>
      </c>
    </row>
    <row r="359" spans="1:10" x14ac:dyDescent="0.2">
      <c r="A359" s="259"/>
      <c r="B359" s="258"/>
      <c r="C359" s="289"/>
      <c r="D359" s="248"/>
      <c r="E359" s="250"/>
      <c r="F359" s="251"/>
      <c r="H359" s="289"/>
      <c r="I359" s="248"/>
      <c r="J359" s="251"/>
    </row>
    <row r="360" spans="1:10" x14ac:dyDescent="0.2">
      <c r="A360" s="260"/>
      <c r="B360" s="261" t="s">
        <v>320</v>
      </c>
      <c r="C360" s="292"/>
      <c r="D360" s="255"/>
      <c r="E360" s="255"/>
      <c r="F360" s="255"/>
      <c r="H360" s="292"/>
      <c r="I360" s="255"/>
      <c r="J360" s="255"/>
    </row>
    <row r="361" spans="1:10" x14ac:dyDescent="0.2">
      <c r="A361" s="259"/>
      <c r="B361" s="258"/>
      <c r="C361" s="289"/>
      <c r="D361" s="248"/>
      <c r="E361" s="250"/>
      <c r="F361" s="251"/>
      <c r="H361" s="289"/>
      <c r="I361" s="248"/>
      <c r="J361" s="251"/>
    </row>
    <row r="362" spans="1:10" ht="25.5" x14ac:dyDescent="0.2">
      <c r="A362" s="262" t="s">
        <v>321</v>
      </c>
      <c r="B362" s="247" t="s">
        <v>322</v>
      </c>
      <c r="C362" s="289"/>
      <c r="D362" s="248" t="s">
        <v>1</v>
      </c>
      <c r="E362" s="250">
        <v>423.5</v>
      </c>
      <c r="F362" s="251">
        <f>IF('Series 100 Design'!$F362 = 0,,'Series 100 Design'!$F362)</f>
        <v>0</v>
      </c>
      <c r="H362" s="289"/>
      <c r="I362" s="248" t="s">
        <v>1</v>
      </c>
      <c r="J362" s="251">
        <f>IF('Series 100 Final'!$F362 = 0,,'Series 100 Final'!$F362)</f>
        <v>0</v>
      </c>
    </row>
    <row r="363" spans="1:10" x14ac:dyDescent="0.2">
      <c r="A363" s="262"/>
      <c r="B363" s="247"/>
      <c r="C363" s="289"/>
      <c r="D363" s="248"/>
      <c r="E363" s="250"/>
      <c r="F363" s="251"/>
      <c r="H363" s="289"/>
      <c r="I363" s="248"/>
      <c r="J363" s="251"/>
    </row>
    <row r="364" spans="1:10" ht="25.5" x14ac:dyDescent="0.2">
      <c r="A364" s="262" t="s">
        <v>323</v>
      </c>
      <c r="B364" s="247" t="s">
        <v>324</v>
      </c>
      <c r="C364" s="289"/>
      <c r="D364" s="248" t="s">
        <v>18</v>
      </c>
      <c r="E364" s="250">
        <v>48.4</v>
      </c>
      <c r="F364" s="251">
        <f>IF('Series 100 Design'!$F364 = 0,,'Series 100 Design'!$F364)</f>
        <v>0</v>
      </c>
      <c r="H364" s="289"/>
      <c r="I364" s="248" t="s">
        <v>18</v>
      </c>
      <c r="J364" s="251">
        <f>IF('Series 100 Final'!$F364 = 0,,'Series 100 Final'!$F364)</f>
        <v>0</v>
      </c>
    </row>
    <row r="365" spans="1:10" x14ac:dyDescent="0.2">
      <c r="A365" s="262"/>
      <c r="B365" s="247"/>
      <c r="C365" s="289"/>
      <c r="D365" s="248"/>
      <c r="E365" s="250"/>
      <c r="F365" s="251"/>
      <c r="H365" s="289"/>
      <c r="I365" s="248"/>
      <c r="J365" s="251"/>
    </row>
    <row r="366" spans="1:10" ht="25.5" x14ac:dyDescent="0.2">
      <c r="A366" s="262" t="s">
        <v>325</v>
      </c>
      <c r="B366" s="247" t="s">
        <v>326</v>
      </c>
      <c r="C366" s="289"/>
      <c r="D366" s="248" t="s">
        <v>1</v>
      </c>
      <c r="E366" s="250">
        <v>423.5</v>
      </c>
      <c r="F366" s="251">
        <f>IF('Series 100 Design'!$F366 = 0,,'Series 100 Design'!$F366)</f>
        <v>0</v>
      </c>
      <c r="H366" s="289"/>
      <c r="I366" s="248" t="s">
        <v>1</v>
      </c>
      <c r="J366" s="251">
        <f>IF('Series 100 Final'!$F366 = 0,,'Series 100 Final'!$F366)</f>
        <v>0</v>
      </c>
    </row>
    <row r="367" spans="1:10" x14ac:dyDescent="0.2">
      <c r="A367" s="262"/>
      <c r="B367" s="247"/>
      <c r="C367" s="289"/>
      <c r="D367" s="248"/>
      <c r="E367" s="250"/>
      <c r="F367" s="251"/>
      <c r="H367" s="289"/>
      <c r="I367" s="248"/>
      <c r="J367" s="251"/>
    </row>
    <row r="368" spans="1:10" ht="25.5" x14ac:dyDescent="0.2">
      <c r="A368" s="262" t="s">
        <v>327</v>
      </c>
      <c r="B368" s="247" t="s">
        <v>328</v>
      </c>
      <c r="C368" s="289"/>
      <c r="D368" s="248" t="s">
        <v>1</v>
      </c>
      <c r="E368" s="250">
        <v>423.5</v>
      </c>
      <c r="F368" s="251">
        <f>IF('Series 100 Design'!$F368 = 0,,'Series 100 Design'!$F368)</f>
        <v>0</v>
      </c>
      <c r="H368" s="289"/>
      <c r="I368" s="248" t="s">
        <v>1</v>
      </c>
      <c r="J368" s="251">
        <f>IF('Series 100 Final'!$F368 = 0,,'Series 100 Final'!$F368)</f>
        <v>0</v>
      </c>
    </row>
    <row r="369" spans="1:10" x14ac:dyDescent="0.2">
      <c r="A369" s="262"/>
      <c r="B369" s="247"/>
      <c r="C369" s="289"/>
      <c r="D369" s="248"/>
      <c r="E369" s="250"/>
      <c r="F369" s="251"/>
      <c r="H369" s="289"/>
      <c r="I369" s="248"/>
      <c r="J369" s="251"/>
    </row>
    <row r="370" spans="1:10" ht="25.5" x14ac:dyDescent="0.2">
      <c r="A370" s="262" t="s">
        <v>329</v>
      </c>
      <c r="B370" s="247" t="s">
        <v>330</v>
      </c>
      <c r="C370" s="289"/>
      <c r="D370" s="248" t="s">
        <v>18</v>
      </c>
      <c r="E370" s="250">
        <v>48.4</v>
      </c>
      <c r="F370" s="251">
        <f>IF('Series 100 Design'!$F370 = 0,,'Series 100 Design'!$F370)</f>
        <v>0</v>
      </c>
      <c r="H370" s="289"/>
      <c r="I370" s="248" t="s">
        <v>18</v>
      </c>
      <c r="J370" s="251">
        <f>IF('Series 100 Final'!$F370 = 0,,'Series 100 Final'!$F370)</f>
        <v>0</v>
      </c>
    </row>
    <row r="371" spans="1:10" x14ac:dyDescent="0.2">
      <c r="A371" s="262"/>
      <c r="B371" s="247"/>
      <c r="C371" s="289"/>
      <c r="D371" s="248"/>
      <c r="E371" s="250"/>
      <c r="F371" s="251"/>
      <c r="H371" s="289"/>
      <c r="I371" s="248"/>
      <c r="J371" s="251"/>
    </row>
    <row r="372" spans="1:10" ht="25.5" x14ac:dyDescent="0.2">
      <c r="A372" s="262" t="s">
        <v>331</v>
      </c>
      <c r="B372" s="247" t="s">
        <v>332</v>
      </c>
      <c r="C372" s="289"/>
      <c r="D372" s="248" t="s">
        <v>1</v>
      </c>
      <c r="E372" s="250">
        <v>423.5</v>
      </c>
      <c r="F372" s="251">
        <f>IF('Series 100 Design'!$F372 = 0,,'Series 100 Design'!$F372)</f>
        <v>0</v>
      </c>
      <c r="H372" s="289"/>
      <c r="I372" s="248" t="s">
        <v>1</v>
      </c>
      <c r="J372" s="251">
        <f>IF('Series 100 Final'!$F372 = 0,,'Series 100 Final'!$F372)</f>
        <v>0</v>
      </c>
    </row>
    <row r="373" spans="1:10" x14ac:dyDescent="0.2">
      <c r="A373" s="262"/>
      <c r="B373" s="247"/>
      <c r="C373" s="289"/>
      <c r="D373" s="248"/>
      <c r="E373" s="250"/>
      <c r="F373" s="251"/>
      <c r="H373" s="289"/>
      <c r="I373" s="248"/>
      <c r="J373" s="251"/>
    </row>
    <row r="374" spans="1:10" ht="25.5" x14ac:dyDescent="0.2">
      <c r="A374" s="262" t="s">
        <v>333</v>
      </c>
      <c r="B374" s="247" t="s">
        <v>334</v>
      </c>
      <c r="C374" s="289"/>
      <c r="D374" s="248" t="s">
        <v>1</v>
      </c>
      <c r="E374" s="250">
        <v>423.5</v>
      </c>
      <c r="F374" s="251">
        <f>IF('Series 100 Design'!$F374 = 0,,'Series 100 Design'!$F374)</f>
        <v>0</v>
      </c>
      <c r="H374" s="289"/>
      <c r="I374" s="248" t="s">
        <v>1</v>
      </c>
      <c r="J374" s="251">
        <f>IF('Series 100 Final'!$F374 = 0,,'Series 100 Final'!$F374)</f>
        <v>0</v>
      </c>
    </row>
    <row r="375" spans="1:10" x14ac:dyDescent="0.2">
      <c r="A375" s="262"/>
      <c r="B375" s="247"/>
      <c r="C375" s="289"/>
      <c r="D375" s="248"/>
      <c r="E375" s="250"/>
      <c r="F375" s="251"/>
      <c r="H375" s="289"/>
      <c r="I375" s="248"/>
      <c r="J375" s="251"/>
    </row>
    <row r="376" spans="1:10" ht="25.5" x14ac:dyDescent="0.2">
      <c r="A376" s="262" t="s">
        <v>335</v>
      </c>
      <c r="B376" s="247" t="s">
        <v>336</v>
      </c>
      <c r="C376" s="289"/>
      <c r="D376" s="248" t="s">
        <v>18</v>
      </c>
      <c r="E376" s="250">
        <v>48.4</v>
      </c>
      <c r="F376" s="251">
        <f>IF('Series 100 Design'!$F376 = 0,,'Series 100 Design'!$F376)</f>
        <v>0</v>
      </c>
      <c r="H376" s="289"/>
      <c r="I376" s="248" t="s">
        <v>18</v>
      </c>
      <c r="J376" s="251">
        <f>IF('Series 100 Final'!$F376 = 0,,'Series 100 Final'!$F376)</f>
        <v>0</v>
      </c>
    </row>
    <row r="377" spans="1:10" x14ac:dyDescent="0.2">
      <c r="A377" s="262"/>
      <c r="B377" s="247"/>
      <c r="C377" s="289"/>
      <c r="D377" s="248"/>
      <c r="E377" s="250"/>
      <c r="F377" s="251"/>
      <c r="H377" s="289"/>
      <c r="I377" s="248"/>
      <c r="J377" s="251"/>
    </row>
    <row r="378" spans="1:10" ht="25.5" x14ac:dyDescent="0.2">
      <c r="A378" s="262" t="s">
        <v>337</v>
      </c>
      <c r="B378" s="247" t="s">
        <v>338</v>
      </c>
      <c r="C378" s="289"/>
      <c r="D378" s="248" t="s">
        <v>1</v>
      </c>
      <c r="E378" s="250">
        <v>423.5</v>
      </c>
      <c r="F378" s="251">
        <f>IF('Series 100 Design'!$F378 = 0,,'Series 100 Design'!$F378)</f>
        <v>0</v>
      </c>
      <c r="H378" s="289"/>
      <c r="I378" s="248" t="s">
        <v>1</v>
      </c>
      <c r="J378" s="251">
        <f>IF('Series 100 Final'!$F378 = 0,,'Series 100 Final'!$F378)</f>
        <v>0</v>
      </c>
    </row>
    <row r="379" spans="1:10" x14ac:dyDescent="0.2">
      <c r="A379" s="262"/>
      <c r="B379" s="247"/>
      <c r="C379" s="289"/>
      <c r="D379" s="248"/>
      <c r="E379" s="250"/>
      <c r="F379" s="251"/>
      <c r="H379" s="289"/>
      <c r="I379" s="248"/>
      <c r="J379" s="251"/>
    </row>
    <row r="380" spans="1:10" ht="25.5" x14ac:dyDescent="0.2">
      <c r="A380" s="262" t="s">
        <v>339</v>
      </c>
      <c r="B380" s="247" t="s">
        <v>340</v>
      </c>
      <c r="C380" s="289"/>
      <c r="D380" s="248" t="s">
        <v>1</v>
      </c>
      <c r="E380" s="250">
        <v>423.5</v>
      </c>
      <c r="F380" s="251">
        <f>IF('Series 100 Design'!$F380 = 0,,'Series 100 Design'!$F380)</f>
        <v>0</v>
      </c>
      <c r="H380" s="289"/>
      <c r="I380" s="248" t="s">
        <v>1</v>
      </c>
      <c r="J380" s="251">
        <f>IF('Series 100 Final'!$F380 = 0,,'Series 100 Final'!$F380)</f>
        <v>0</v>
      </c>
    </row>
    <row r="381" spans="1:10" x14ac:dyDescent="0.2">
      <c r="A381" s="262"/>
      <c r="B381" s="247"/>
      <c r="C381" s="289"/>
      <c r="D381" s="248"/>
      <c r="E381" s="250"/>
      <c r="F381" s="251"/>
      <c r="H381" s="289"/>
      <c r="I381" s="248"/>
      <c r="J381" s="251"/>
    </row>
    <row r="382" spans="1:10" ht="25.5" x14ac:dyDescent="0.2">
      <c r="A382" s="262" t="s">
        <v>341</v>
      </c>
      <c r="B382" s="247" t="s">
        <v>342</v>
      </c>
      <c r="C382" s="289"/>
      <c r="D382" s="248" t="s">
        <v>18</v>
      </c>
      <c r="E382" s="250">
        <v>48.4</v>
      </c>
      <c r="F382" s="251">
        <f>IF('Series 100 Design'!$F382 = 0,,'Series 100 Design'!$F382)</f>
        <v>0</v>
      </c>
      <c r="H382" s="289"/>
      <c r="I382" s="248" t="s">
        <v>18</v>
      </c>
      <c r="J382" s="251">
        <f>IF('Series 100 Final'!$F382 = 0,,'Series 100 Final'!$F382)</f>
        <v>0</v>
      </c>
    </row>
    <row r="383" spans="1:10" x14ac:dyDescent="0.2">
      <c r="A383" s="262"/>
      <c r="B383" s="247"/>
      <c r="C383" s="289"/>
      <c r="D383" s="248"/>
      <c r="E383" s="250"/>
      <c r="F383" s="251"/>
      <c r="H383" s="289"/>
      <c r="I383" s="248"/>
      <c r="J383" s="251"/>
    </row>
    <row r="384" spans="1:10" ht="25.5" x14ac:dyDescent="0.2">
      <c r="A384" s="262" t="s">
        <v>343</v>
      </c>
      <c r="B384" s="247" t="s">
        <v>344</v>
      </c>
      <c r="C384" s="289"/>
      <c r="D384" s="248" t="s">
        <v>1</v>
      </c>
      <c r="E384" s="250">
        <v>423.5</v>
      </c>
      <c r="F384" s="251">
        <f>IF('Series 100 Design'!$F384 = 0,,'Series 100 Design'!$F384)</f>
        <v>0</v>
      </c>
      <c r="H384" s="289"/>
      <c r="I384" s="248" t="s">
        <v>1</v>
      </c>
      <c r="J384" s="251">
        <f>IF('Series 100 Final'!$F384 = 0,,'Series 100 Final'!$F384)</f>
        <v>0</v>
      </c>
    </row>
    <row r="385" spans="1:10" x14ac:dyDescent="0.2">
      <c r="A385" s="262"/>
      <c r="B385" s="247"/>
      <c r="C385" s="289"/>
      <c r="D385" s="248"/>
      <c r="E385" s="250"/>
      <c r="F385" s="251"/>
      <c r="H385" s="289"/>
      <c r="I385" s="248"/>
      <c r="J385" s="251"/>
    </row>
    <row r="386" spans="1:10" x14ac:dyDescent="0.2">
      <c r="A386" s="263"/>
      <c r="B386" s="242" t="s">
        <v>345</v>
      </c>
      <c r="C386" s="293"/>
      <c r="D386" s="244"/>
      <c r="E386" s="244"/>
      <c r="F386" s="244"/>
      <c r="H386" s="293"/>
      <c r="I386" s="244"/>
      <c r="J386" s="244"/>
    </row>
    <row r="387" spans="1:10" x14ac:dyDescent="0.2">
      <c r="A387" s="262"/>
      <c r="B387" s="252"/>
      <c r="C387" s="289"/>
      <c r="D387" s="248"/>
      <c r="E387" s="248"/>
      <c r="F387" s="248"/>
      <c r="H387" s="289"/>
      <c r="I387" s="248"/>
      <c r="J387" s="248"/>
    </row>
    <row r="388" spans="1:10" x14ac:dyDescent="0.2">
      <c r="A388" s="264"/>
      <c r="B388" s="254" t="s">
        <v>346</v>
      </c>
      <c r="C388" s="292"/>
      <c r="D388" s="255"/>
      <c r="E388" s="255"/>
      <c r="F388" s="255"/>
      <c r="H388" s="292"/>
      <c r="I388" s="255"/>
      <c r="J388" s="255"/>
    </row>
    <row r="389" spans="1:10" x14ac:dyDescent="0.2">
      <c r="A389" s="264"/>
      <c r="B389" s="254"/>
      <c r="C389" s="292"/>
      <c r="D389" s="255"/>
      <c r="E389" s="255"/>
      <c r="F389" s="255"/>
      <c r="H389" s="292"/>
      <c r="I389" s="255"/>
      <c r="J389" s="255"/>
    </row>
    <row r="390" spans="1:10" x14ac:dyDescent="0.2">
      <c r="A390" s="264"/>
      <c r="B390" s="254" t="s">
        <v>153</v>
      </c>
      <c r="C390" s="292"/>
      <c r="D390" s="255"/>
      <c r="E390" s="255"/>
      <c r="F390" s="255"/>
      <c r="H390" s="292"/>
      <c r="I390" s="255"/>
      <c r="J390" s="255"/>
    </row>
    <row r="391" spans="1:10" x14ac:dyDescent="0.2">
      <c r="A391" s="262"/>
      <c r="B391" s="247"/>
      <c r="C391" s="289"/>
      <c r="D391" s="248"/>
      <c r="E391" s="250"/>
      <c r="F391" s="251"/>
      <c r="H391" s="289"/>
      <c r="I391" s="248"/>
      <c r="J391" s="251"/>
    </row>
    <row r="392" spans="1:10" ht="38.25" x14ac:dyDescent="0.2">
      <c r="A392" s="262" t="s">
        <v>255</v>
      </c>
      <c r="B392" s="247" t="s">
        <v>347</v>
      </c>
      <c r="C392" s="289"/>
      <c r="D392" s="248" t="s">
        <v>1</v>
      </c>
      <c r="E392" s="250">
        <v>121</v>
      </c>
      <c r="F392" s="251">
        <f>IF('Series 100 Design'!$F392 = 0,,'Series 100 Design'!$F392)</f>
        <v>0</v>
      </c>
      <c r="H392" s="289"/>
      <c r="I392" s="248" t="s">
        <v>1</v>
      </c>
      <c r="J392" s="251">
        <f>IF('Series 100 Final'!$F392 = 0,,'Series 100 Final'!$F392)</f>
        <v>0</v>
      </c>
    </row>
    <row r="393" spans="1:10" x14ac:dyDescent="0.2">
      <c r="A393" s="262"/>
      <c r="B393" s="247"/>
      <c r="C393" s="289"/>
      <c r="D393" s="248"/>
      <c r="E393" s="250"/>
      <c r="F393" s="251"/>
      <c r="H393" s="289"/>
      <c r="I393" s="248"/>
      <c r="J393" s="251"/>
    </row>
    <row r="394" spans="1:10" ht="51" x14ac:dyDescent="0.2">
      <c r="A394" s="262" t="s">
        <v>257</v>
      </c>
      <c r="B394" s="247" t="s">
        <v>348</v>
      </c>
      <c r="C394" s="289"/>
      <c r="D394" s="248" t="s">
        <v>18</v>
      </c>
      <c r="E394" s="250">
        <v>471.9</v>
      </c>
      <c r="F394" s="251">
        <f>IF('Series 100 Design'!$F394 = 0,,'Series 100 Design'!$F394)</f>
        <v>0</v>
      </c>
      <c r="H394" s="289"/>
      <c r="I394" s="248" t="s">
        <v>18</v>
      </c>
      <c r="J394" s="251">
        <f>IF('Series 100 Final'!$F394 = 0,,'Series 100 Final'!$F394)</f>
        <v>0</v>
      </c>
    </row>
    <row r="395" spans="1:10" x14ac:dyDescent="0.2">
      <c r="A395" s="262"/>
      <c r="B395" s="247"/>
      <c r="C395" s="289"/>
      <c r="D395" s="248"/>
      <c r="E395" s="250"/>
      <c r="F395" s="251"/>
      <c r="H395" s="289"/>
      <c r="I395" s="248"/>
      <c r="J395" s="251"/>
    </row>
    <row r="396" spans="1:10" ht="38.25" x14ac:dyDescent="0.2">
      <c r="A396" s="262" t="s">
        <v>259</v>
      </c>
      <c r="B396" s="247" t="s">
        <v>349</v>
      </c>
      <c r="C396" s="289"/>
      <c r="D396" s="248" t="s">
        <v>1</v>
      </c>
      <c r="E396" s="250">
        <v>121</v>
      </c>
      <c r="F396" s="251">
        <f>IF('Series 100 Design'!$F396 = 0,,'Series 100 Design'!$F396)</f>
        <v>0</v>
      </c>
      <c r="H396" s="289"/>
      <c r="I396" s="248" t="s">
        <v>1</v>
      </c>
      <c r="J396" s="251">
        <f>IF('Series 100 Final'!$F396 = 0,,'Series 100 Final'!$F396)</f>
        <v>0</v>
      </c>
    </row>
    <row r="397" spans="1:10" x14ac:dyDescent="0.2">
      <c r="A397" s="262"/>
      <c r="B397" s="247"/>
      <c r="C397" s="289"/>
      <c r="D397" s="248"/>
      <c r="E397" s="250"/>
      <c r="F397" s="251"/>
      <c r="H397" s="289"/>
      <c r="I397" s="248"/>
      <c r="J397" s="251"/>
    </row>
    <row r="398" spans="1:10" x14ac:dyDescent="0.2">
      <c r="A398" s="264"/>
      <c r="B398" s="254" t="s">
        <v>350</v>
      </c>
      <c r="C398" s="292"/>
      <c r="D398" s="255"/>
      <c r="E398" s="255"/>
      <c r="F398" s="255"/>
      <c r="H398" s="292"/>
      <c r="I398" s="255"/>
      <c r="J398" s="255"/>
    </row>
    <row r="399" spans="1:10" x14ac:dyDescent="0.2">
      <c r="A399" s="262"/>
      <c r="B399" s="247"/>
      <c r="C399" s="289"/>
      <c r="D399" s="248"/>
      <c r="E399" s="250"/>
      <c r="F399" s="251"/>
      <c r="H399" s="289"/>
      <c r="I399" s="248"/>
      <c r="J399" s="251"/>
    </row>
    <row r="400" spans="1:10" ht="38.25" x14ac:dyDescent="0.2">
      <c r="A400" s="262" t="s">
        <v>261</v>
      </c>
      <c r="B400" s="247" t="s">
        <v>351</v>
      </c>
      <c r="C400" s="289"/>
      <c r="D400" s="248" t="s">
        <v>1</v>
      </c>
      <c r="E400" s="250">
        <v>121</v>
      </c>
      <c r="F400" s="251">
        <f>IF('Series 100 Design'!$F400 = 0,,'Series 100 Design'!$F400)</f>
        <v>0</v>
      </c>
      <c r="H400" s="289"/>
      <c r="I400" s="248" t="s">
        <v>1</v>
      </c>
      <c r="J400" s="251">
        <f>IF('Series 100 Final'!$F400 = 0,,'Series 100 Final'!$F400)</f>
        <v>0</v>
      </c>
    </row>
    <row r="401" spans="1:10" x14ac:dyDescent="0.2">
      <c r="A401" s="262"/>
      <c r="B401" s="247"/>
      <c r="C401" s="289"/>
      <c r="D401" s="248"/>
      <c r="E401" s="250"/>
      <c r="F401" s="251"/>
      <c r="H401" s="289"/>
      <c r="I401" s="248"/>
      <c r="J401" s="251"/>
    </row>
    <row r="402" spans="1:10" ht="38.25" x14ac:dyDescent="0.2">
      <c r="A402" s="262" t="s">
        <v>263</v>
      </c>
      <c r="B402" s="247" t="s">
        <v>352</v>
      </c>
      <c r="C402" s="289"/>
      <c r="D402" s="248" t="s">
        <v>18</v>
      </c>
      <c r="E402" s="250">
        <v>471.9</v>
      </c>
      <c r="F402" s="251">
        <f>IF('Series 100 Design'!$F402 = 0,,'Series 100 Design'!$F402)</f>
        <v>0</v>
      </c>
      <c r="H402" s="289"/>
      <c r="I402" s="248" t="s">
        <v>18</v>
      </c>
      <c r="J402" s="251">
        <f>IF('Series 100 Final'!$F402 = 0,,'Series 100 Final'!$F402)</f>
        <v>0</v>
      </c>
    </row>
    <row r="403" spans="1:10" x14ac:dyDescent="0.2">
      <c r="A403" s="262"/>
      <c r="B403" s="247"/>
      <c r="C403" s="289"/>
      <c r="D403" s="248"/>
      <c r="E403" s="250"/>
      <c r="F403" s="251"/>
      <c r="H403" s="289"/>
      <c r="I403" s="248"/>
      <c r="J403" s="251"/>
    </row>
    <row r="404" spans="1:10" ht="38.25" x14ac:dyDescent="0.2">
      <c r="A404" s="262" t="s">
        <v>265</v>
      </c>
      <c r="B404" s="247" t="s">
        <v>353</v>
      </c>
      <c r="C404" s="289"/>
      <c r="D404" s="248" t="s">
        <v>1</v>
      </c>
      <c r="E404" s="250">
        <v>121</v>
      </c>
      <c r="F404" s="251">
        <f>IF('Series 100 Design'!$F404 = 0,,'Series 100 Design'!$F404)</f>
        <v>0</v>
      </c>
      <c r="H404" s="289"/>
      <c r="I404" s="248" t="s">
        <v>1</v>
      </c>
      <c r="J404" s="251">
        <f>IF('Series 100 Final'!$F404 = 0,,'Series 100 Final'!$F404)</f>
        <v>0</v>
      </c>
    </row>
    <row r="405" spans="1:10" x14ac:dyDescent="0.2">
      <c r="A405" s="262"/>
      <c r="B405" s="247"/>
      <c r="C405" s="289"/>
      <c r="D405" s="248"/>
      <c r="E405" s="250"/>
      <c r="F405" s="251"/>
      <c r="H405" s="289"/>
      <c r="I405" s="248"/>
      <c r="J405" s="251"/>
    </row>
    <row r="406" spans="1:10" x14ac:dyDescent="0.2">
      <c r="A406" s="264"/>
      <c r="B406" s="254" t="s">
        <v>354</v>
      </c>
      <c r="C406" s="292"/>
      <c r="D406" s="255"/>
      <c r="E406" s="255"/>
      <c r="F406" s="255"/>
      <c r="H406" s="292"/>
      <c r="I406" s="255"/>
      <c r="J406" s="255"/>
    </row>
    <row r="407" spans="1:10" x14ac:dyDescent="0.2">
      <c r="A407" s="262"/>
      <c r="B407" s="247"/>
      <c r="C407" s="289"/>
      <c r="D407" s="248"/>
      <c r="E407" s="250"/>
      <c r="F407" s="251"/>
      <c r="H407" s="289"/>
      <c r="I407" s="248"/>
      <c r="J407" s="251"/>
    </row>
    <row r="408" spans="1:10" ht="38.25" x14ac:dyDescent="0.2">
      <c r="A408" s="262">
        <v>1159</v>
      </c>
      <c r="B408" s="247" t="s">
        <v>355</v>
      </c>
      <c r="C408" s="289"/>
      <c r="D408" s="248" t="s">
        <v>1</v>
      </c>
      <c r="E408" s="250">
        <v>121</v>
      </c>
      <c r="F408" s="251">
        <f>IF('Series 100 Design'!$F408 = 0,,'Series 100 Design'!$F408)</f>
        <v>0</v>
      </c>
      <c r="H408" s="289"/>
      <c r="I408" s="248" t="s">
        <v>1</v>
      </c>
      <c r="J408" s="251">
        <f>IF('Series 100 Final'!$F408 = 0,,'Series 100 Final'!$F408)</f>
        <v>0</v>
      </c>
    </row>
    <row r="409" spans="1:10" x14ac:dyDescent="0.2">
      <c r="A409" s="262"/>
      <c r="B409" s="247"/>
      <c r="C409" s="289"/>
      <c r="D409" s="248"/>
      <c r="E409" s="250"/>
      <c r="F409" s="251"/>
      <c r="H409" s="289"/>
      <c r="I409" s="248"/>
      <c r="J409" s="251"/>
    </row>
    <row r="410" spans="1:10" ht="38.25" x14ac:dyDescent="0.2">
      <c r="A410" s="262">
        <v>1160</v>
      </c>
      <c r="B410" s="247" t="s">
        <v>356</v>
      </c>
      <c r="C410" s="289"/>
      <c r="D410" s="248" t="s">
        <v>18</v>
      </c>
      <c r="E410" s="250">
        <v>471.9</v>
      </c>
      <c r="F410" s="251">
        <f>IF('Series 100 Design'!$F410 = 0,,'Series 100 Design'!$F410)</f>
        <v>0</v>
      </c>
      <c r="H410" s="289"/>
      <c r="I410" s="248" t="s">
        <v>18</v>
      </c>
      <c r="J410" s="251">
        <f>IF('Series 100 Final'!$F410 = 0,,'Series 100 Final'!$F410)</f>
        <v>0</v>
      </c>
    </row>
    <row r="411" spans="1:10" x14ac:dyDescent="0.2">
      <c r="A411" s="262"/>
      <c r="B411" s="247"/>
      <c r="C411" s="289"/>
      <c r="D411" s="248"/>
      <c r="E411" s="250"/>
      <c r="F411" s="251"/>
      <c r="H411" s="289"/>
      <c r="I411" s="248"/>
      <c r="J411" s="251"/>
    </row>
    <row r="412" spans="1:10" ht="38.25" x14ac:dyDescent="0.2">
      <c r="A412" s="262">
        <v>1161</v>
      </c>
      <c r="B412" s="247" t="s">
        <v>357</v>
      </c>
      <c r="C412" s="289"/>
      <c r="D412" s="248" t="s">
        <v>1</v>
      </c>
      <c r="E412" s="250">
        <v>121</v>
      </c>
      <c r="F412" s="251">
        <f>IF('Series 100 Design'!$F412 = 0,,'Series 100 Design'!$F412)</f>
        <v>0</v>
      </c>
      <c r="H412" s="289"/>
      <c r="I412" s="248" t="s">
        <v>1</v>
      </c>
      <c r="J412" s="251">
        <f>IF('Series 100 Final'!$F412 = 0,,'Series 100 Final'!$F412)</f>
        <v>0</v>
      </c>
    </row>
    <row r="413" spans="1:10" x14ac:dyDescent="0.2">
      <c r="A413" s="262"/>
      <c r="B413" s="247"/>
      <c r="C413" s="289"/>
      <c r="D413" s="248"/>
      <c r="E413" s="250"/>
      <c r="F413" s="251"/>
      <c r="H413" s="289"/>
      <c r="I413" s="248"/>
      <c r="J413" s="251"/>
    </row>
    <row r="414" spans="1:10" x14ac:dyDescent="0.2">
      <c r="A414" s="264"/>
      <c r="B414" s="254" t="s">
        <v>358</v>
      </c>
      <c r="C414" s="292"/>
      <c r="D414" s="255"/>
      <c r="E414" s="255"/>
      <c r="F414" s="255"/>
      <c r="H414" s="292"/>
      <c r="I414" s="255"/>
      <c r="J414" s="255"/>
    </row>
    <row r="415" spans="1:10" x14ac:dyDescent="0.2">
      <c r="A415" s="264"/>
      <c r="B415" s="254"/>
      <c r="C415" s="292"/>
      <c r="D415" s="255"/>
      <c r="E415" s="255"/>
      <c r="F415" s="255"/>
      <c r="H415" s="292"/>
      <c r="I415" s="255"/>
      <c r="J415" s="255"/>
    </row>
    <row r="416" spans="1:10" x14ac:dyDescent="0.2">
      <c r="A416" s="264"/>
      <c r="B416" s="254" t="s">
        <v>153</v>
      </c>
      <c r="C416" s="292"/>
      <c r="D416" s="255"/>
      <c r="E416" s="255"/>
      <c r="F416" s="255"/>
      <c r="H416" s="292"/>
      <c r="I416" s="255"/>
      <c r="J416" s="255"/>
    </row>
    <row r="417" spans="1:10" x14ac:dyDescent="0.2">
      <c r="A417" s="262"/>
      <c r="B417" s="247"/>
      <c r="C417" s="289"/>
      <c r="D417" s="248"/>
      <c r="E417" s="250"/>
      <c r="F417" s="251"/>
      <c r="H417" s="289"/>
      <c r="I417" s="248"/>
      <c r="J417" s="251"/>
    </row>
    <row r="418" spans="1:10" ht="38.25" x14ac:dyDescent="0.2">
      <c r="A418" s="262" t="s">
        <v>359</v>
      </c>
      <c r="B418" s="247" t="s">
        <v>360</v>
      </c>
      <c r="C418" s="289"/>
      <c r="D418" s="248" t="s">
        <v>1</v>
      </c>
      <c r="E418" s="250">
        <v>121</v>
      </c>
      <c r="F418" s="251">
        <f>IF('Series 100 Design'!$F418 = 0,,'Series 100 Design'!$F418)</f>
        <v>0</v>
      </c>
      <c r="H418" s="289"/>
      <c r="I418" s="248" t="s">
        <v>1</v>
      </c>
      <c r="J418" s="251">
        <f>IF('Series 100 Final'!$F418 = 0,,'Series 100 Final'!$F418)</f>
        <v>0</v>
      </c>
    </row>
    <row r="419" spans="1:10" x14ac:dyDescent="0.2">
      <c r="A419" s="262"/>
      <c r="B419" s="247"/>
      <c r="C419" s="289"/>
      <c r="D419" s="248"/>
      <c r="E419" s="250"/>
      <c r="F419" s="251"/>
      <c r="H419" s="289"/>
      <c r="I419" s="248"/>
      <c r="J419" s="251"/>
    </row>
    <row r="420" spans="1:10" ht="51" x14ac:dyDescent="0.2">
      <c r="A420" s="262" t="s">
        <v>361</v>
      </c>
      <c r="B420" s="247" t="s">
        <v>362</v>
      </c>
      <c r="C420" s="289"/>
      <c r="D420" s="248" t="s">
        <v>18</v>
      </c>
      <c r="E420" s="250">
        <v>471.9</v>
      </c>
      <c r="F420" s="251">
        <f>IF('Series 100 Design'!$F420 = 0,,'Series 100 Design'!$F420)</f>
        <v>0</v>
      </c>
      <c r="H420" s="289"/>
      <c r="I420" s="248" t="s">
        <v>18</v>
      </c>
      <c r="J420" s="251">
        <f>IF('Series 100 Final'!$F420 = 0,,'Series 100 Final'!$F420)</f>
        <v>0</v>
      </c>
    </row>
    <row r="421" spans="1:10" x14ac:dyDescent="0.2">
      <c r="A421" s="262"/>
      <c r="B421" s="247"/>
      <c r="C421" s="289"/>
      <c r="D421" s="248"/>
      <c r="E421" s="250"/>
      <c r="F421" s="251"/>
      <c r="H421" s="289"/>
      <c r="I421" s="248"/>
      <c r="J421" s="251"/>
    </row>
    <row r="422" spans="1:10" ht="51" x14ac:dyDescent="0.2">
      <c r="A422" s="262" t="s">
        <v>363</v>
      </c>
      <c r="B422" s="247" t="s">
        <v>364</v>
      </c>
      <c r="C422" s="289"/>
      <c r="D422" s="248" t="s">
        <v>1</v>
      </c>
      <c r="E422" s="250">
        <v>121</v>
      </c>
      <c r="F422" s="251">
        <f>IF('Series 100 Design'!$F422 = 0,,'Series 100 Design'!$F422)</f>
        <v>0</v>
      </c>
      <c r="H422" s="289"/>
      <c r="I422" s="248" t="s">
        <v>1</v>
      </c>
      <c r="J422" s="251">
        <f>IF('Series 100 Final'!$F422 = 0,,'Series 100 Final'!$F422)</f>
        <v>0</v>
      </c>
    </row>
    <row r="423" spans="1:10" x14ac:dyDescent="0.2">
      <c r="A423" s="262"/>
      <c r="B423" s="247"/>
      <c r="C423" s="289"/>
      <c r="D423" s="248"/>
      <c r="E423" s="250"/>
      <c r="F423" s="251"/>
      <c r="H423" s="289"/>
      <c r="I423" s="248"/>
      <c r="J423" s="251"/>
    </row>
    <row r="424" spans="1:10" x14ac:dyDescent="0.2">
      <c r="A424" s="264"/>
      <c r="B424" s="254" t="s">
        <v>350</v>
      </c>
      <c r="C424" s="292"/>
      <c r="D424" s="255"/>
      <c r="E424" s="255"/>
      <c r="F424" s="255"/>
      <c r="H424" s="292"/>
      <c r="I424" s="255"/>
      <c r="J424" s="255"/>
    </row>
    <row r="425" spans="1:10" x14ac:dyDescent="0.2">
      <c r="A425" s="262"/>
      <c r="B425" s="247"/>
      <c r="C425" s="289"/>
      <c r="D425" s="248"/>
      <c r="E425" s="250"/>
      <c r="F425" s="251"/>
      <c r="H425" s="289"/>
      <c r="I425" s="248"/>
      <c r="J425" s="251"/>
    </row>
    <row r="426" spans="1:10" ht="38.25" x14ac:dyDescent="0.2">
      <c r="A426" s="262" t="s">
        <v>365</v>
      </c>
      <c r="B426" s="247" t="s">
        <v>366</v>
      </c>
      <c r="C426" s="289"/>
      <c r="D426" s="248" t="s">
        <v>1</v>
      </c>
      <c r="E426" s="250">
        <v>121</v>
      </c>
      <c r="F426" s="251">
        <f>IF('Series 100 Design'!$F426 = 0,,'Series 100 Design'!$F426)</f>
        <v>0</v>
      </c>
      <c r="H426" s="289"/>
      <c r="I426" s="248" t="s">
        <v>1</v>
      </c>
      <c r="J426" s="251">
        <f>IF('Series 100 Final'!$F426 = 0,,'Series 100 Final'!$F426)</f>
        <v>0</v>
      </c>
    </row>
    <row r="427" spans="1:10" x14ac:dyDescent="0.2">
      <c r="A427" s="262"/>
      <c r="B427" s="247"/>
      <c r="C427" s="289"/>
      <c r="D427" s="248"/>
      <c r="E427" s="250"/>
      <c r="F427" s="251"/>
      <c r="H427" s="289"/>
      <c r="I427" s="248"/>
      <c r="J427" s="251"/>
    </row>
    <row r="428" spans="1:10" ht="38.25" x14ac:dyDescent="0.2">
      <c r="A428" s="262" t="s">
        <v>367</v>
      </c>
      <c r="B428" s="247" t="s">
        <v>368</v>
      </c>
      <c r="C428" s="289"/>
      <c r="D428" s="248" t="s">
        <v>18</v>
      </c>
      <c r="E428" s="250">
        <v>471.9</v>
      </c>
      <c r="F428" s="251">
        <f>IF('Series 100 Design'!$F428 = 0,,'Series 100 Design'!$F428)</f>
        <v>0</v>
      </c>
      <c r="H428" s="289"/>
      <c r="I428" s="248" t="s">
        <v>18</v>
      </c>
      <c r="J428" s="251">
        <f>IF('Series 100 Final'!$F428 = 0,,'Series 100 Final'!$F428)</f>
        <v>0</v>
      </c>
    </row>
    <row r="429" spans="1:10" x14ac:dyDescent="0.2">
      <c r="A429" s="262"/>
      <c r="B429" s="247"/>
      <c r="C429" s="289"/>
      <c r="D429" s="248"/>
      <c r="E429" s="250"/>
      <c r="F429" s="251"/>
      <c r="H429" s="289"/>
      <c r="I429" s="248"/>
      <c r="J429" s="251"/>
    </row>
    <row r="430" spans="1:10" ht="38.25" x14ac:dyDescent="0.2">
      <c r="A430" s="262" t="s">
        <v>369</v>
      </c>
      <c r="B430" s="247" t="s">
        <v>370</v>
      </c>
      <c r="C430" s="289"/>
      <c r="D430" s="248" t="s">
        <v>1</v>
      </c>
      <c r="E430" s="250">
        <v>121</v>
      </c>
      <c r="F430" s="251">
        <f>IF('Series 100 Design'!$F430 = 0,,'Series 100 Design'!$F430)</f>
        <v>0</v>
      </c>
      <c r="H430" s="289"/>
      <c r="I430" s="248" t="s">
        <v>1</v>
      </c>
      <c r="J430" s="251">
        <f>IF('Series 100 Final'!$F430 = 0,,'Series 100 Final'!$F430)</f>
        <v>0</v>
      </c>
    </row>
    <row r="431" spans="1:10" x14ac:dyDescent="0.2">
      <c r="A431" s="262"/>
      <c r="B431" s="247"/>
      <c r="C431" s="289"/>
      <c r="D431" s="248"/>
      <c r="E431" s="250"/>
      <c r="F431" s="251"/>
      <c r="H431" s="289"/>
      <c r="I431" s="248"/>
      <c r="J431" s="251"/>
    </row>
    <row r="432" spans="1:10" x14ac:dyDescent="0.2">
      <c r="A432" s="264"/>
      <c r="B432" s="254" t="s">
        <v>354</v>
      </c>
      <c r="C432" s="292"/>
      <c r="D432" s="255"/>
      <c r="E432" s="255"/>
      <c r="F432" s="255"/>
      <c r="H432" s="292"/>
      <c r="I432" s="255"/>
      <c r="J432" s="255"/>
    </row>
    <row r="433" spans="1:10" x14ac:dyDescent="0.2">
      <c r="A433" s="262"/>
      <c r="B433" s="247"/>
      <c r="C433" s="289"/>
      <c r="D433" s="248"/>
      <c r="E433" s="250"/>
      <c r="F433" s="251"/>
      <c r="H433" s="289"/>
      <c r="I433" s="248"/>
      <c r="J433" s="251"/>
    </row>
    <row r="434" spans="1:10" ht="38.25" x14ac:dyDescent="0.2">
      <c r="A434" s="262" t="s">
        <v>371</v>
      </c>
      <c r="B434" s="247" t="s">
        <v>372</v>
      </c>
      <c r="C434" s="289"/>
      <c r="D434" s="248" t="s">
        <v>1</v>
      </c>
      <c r="E434" s="250">
        <v>121</v>
      </c>
      <c r="F434" s="251">
        <f>IF('Series 100 Design'!$F434 = 0,,'Series 100 Design'!$F434)</f>
        <v>0</v>
      </c>
      <c r="H434" s="289"/>
      <c r="I434" s="248" t="s">
        <v>1</v>
      </c>
      <c r="J434" s="251">
        <f>IF('Series 100 Final'!$F434 = 0,,'Series 100 Final'!$F434)</f>
        <v>0</v>
      </c>
    </row>
    <row r="435" spans="1:10" x14ac:dyDescent="0.2">
      <c r="A435" s="262"/>
      <c r="B435" s="247"/>
      <c r="C435" s="289"/>
      <c r="D435" s="248"/>
      <c r="E435" s="250"/>
      <c r="F435" s="251"/>
      <c r="H435" s="289"/>
      <c r="I435" s="248"/>
      <c r="J435" s="251"/>
    </row>
    <row r="436" spans="1:10" ht="38.25" x14ac:dyDescent="0.2">
      <c r="A436" s="262" t="s">
        <v>373</v>
      </c>
      <c r="B436" s="247" t="s">
        <v>374</v>
      </c>
      <c r="C436" s="289"/>
      <c r="D436" s="248" t="s">
        <v>18</v>
      </c>
      <c r="E436" s="250">
        <v>471.9</v>
      </c>
      <c r="F436" s="251">
        <f>IF('Series 100 Design'!$F436 = 0,,'Series 100 Design'!$F436)</f>
        <v>0</v>
      </c>
      <c r="H436" s="289"/>
      <c r="I436" s="248" t="s">
        <v>18</v>
      </c>
      <c r="J436" s="251">
        <f>IF('Series 100 Final'!$F436 = 0,,'Series 100 Final'!$F436)</f>
        <v>0</v>
      </c>
    </row>
    <row r="437" spans="1:10" x14ac:dyDescent="0.2">
      <c r="A437" s="262"/>
      <c r="B437" s="247"/>
      <c r="C437" s="289"/>
      <c r="D437" s="248"/>
      <c r="E437" s="250"/>
      <c r="F437" s="251"/>
      <c r="H437" s="289"/>
      <c r="I437" s="248"/>
      <c r="J437" s="251"/>
    </row>
    <row r="438" spans="1:10" ht="38.25" x14ac:dyDescent="0.2">
      <c r="A438" s="262" t="s">
        <v>375</v>
      </c>
      <c r="B438" s="247" t="s">
        <v>376</v>
      </c>
      <c r="C438" s="289"/>
      <c r="D438" s="248" t="s">
        <v>1</v>
      </c>
      <c r="E438" s="250">
        <v>121</v>
      </c>
      <c r="F438" s="251">
        <f>IF('Series 100 Design'!$F438 = 0,,'Series 100 Design'!$F438)</f>
        <v>0</v>
      </c>
      <c r="H438" s="289"/>
      <c r="I438" s="248" t="s">
        <v>1</v>
      </c>
      <c r="J438" s="251">
        <f>IF('Series 100 Final'!$F438 = 0,,'Series 100 Final'!$F438)</f>
        <v>0</v>
      </c>
    </row>
    <row r="439" spans="1:10" x14ac:dyDescent="0.2">
      <c r="A439" s="262"/>
      <c r="B439" s="247"/>
      <c r="C439" s="248"/>
      <c r="D439" s="248"/>
      <c r="E439" s="249"/>
      <c r="F439" s="249"/>
      <c r="H439" s="248"/>
      <c r="I439" s="248"/>
      <c r="J439" s="249"/>
    </row>
    <row r="440" spans="1:10" ht="22.5" customHeight="1" x14ac:dyDescent="0.2">
      <c r="A440" s="265"/>
      <c r="B440" s="266" t="s">
        <v>377</v>
      </c>
      <c r="C440" s="267"/>
      <c r="D440" s="268"/>
      <c r="E440" s="269"/>
      <c r="F440" s="269"/>
      <c r="H440" s="267"/>
      <c r="I440" s="268"/>
      <c r="J440" s="269"/>
    </row>
    <row r="441" spans="1:10" x14ac:dyDescent="0.2">
      <c r="A441" s="270"/>
      <c r="B441" s="271" t="s">
        <v>378</v>
      </c>
      <c r="C441" s="272"/>
      <c r="D441" s="273"/>
      <c r="E441" s="274"/>
      <c r="F441" s="275">
        <f>IF('Series 100 Design'!$F441 = 0,,'Series 100 Design'!$F441)</f>
        <v>776.78045599999996</v>
      </c>
      <c r="H441" s="272"/>
      <c r="I441" s="273"/>
      <c r="J441" s="275">
        <f>('Summary Design'!$E27*J442)</f>
        <v>0</v>
      </c>
    </row>
    <row r="442" spans="1:10" x14ac:dyDescent="0.2">
      <c r="A442" s="276"/>
      <c r="B442" s="277" t="s">
        <v>379</v>
      </c>
      <c r="C442" s="278"/>
      <c r="D442" s="279"/>
      <c r="E442" s="280"/>
      <c r="F442" s="823">
        <f>IF('Series 100 Design'!$F442 = 0,,'Series 100 Design'!$F442)</f>
        <v>6225.2</v>
      </c>
      <c r="H442" s="278"/>
      <c r="I442" s="279"/>
      <c r="J442" s="823">
        <f>IF(COUNTIF(J8:J438,"No offer")&gt;0,"No Offer",SUM(J8:J438))</f>
        <v>0</v>
      </c>
    </row>
    <row r="443" spans="1:10" x14ac:dyDescent="0.2">
      <c r="A443" s="281"/>
      <c r="B443" s="282" t="s">
        <v>4058</v>
      </c>
      <c r="C443" s="283"/>
      <c r="D443" s="284"/>
      <c r="E443" s="285"/>
      <c r="F443" s="824">
        <f>IF('Series 100 Design'!$F443 = 0,,'Series 100 Design'!$F443)</f>
        <v>6798.2616666666663</v>
      </c>
      <c r="H443" s="283"/>
      <c r="I443" s="286"/>
      <c r="J443" s="824">
        <f>IF('Series 100 Final'!$F443 = 0,,'Series 100 Final'!$F443)</f>
        <v>0</v>
      </c>
    </row>
    <row r="444" spans="1:10" x14ac:dyDescent="0.2">
      <c r="A444" s="281"/>
      <c r="B444" s="282" t="s">
        <v>4049</v>
      </c>
      <c r="C444" s="283"/>
      <c r="D444" s="284"/>
      <c r="E444" s="285"/>
      <c r="F444" s="287">
        <f>IF('Series 100 Design'!$F444 = 0,,'Series 100 Design'!$F444)</f>
        <v>6</v>
      </c>
      <c r="H444" s="283"/>
      <c r="I444" s="286"/>
      <c r="J444" s="287">
        <f>IF('Series 100 Final'!$F444 = 0,,'Series 100 Final'!$F444)</f>
        <v>6</v>
      </c>
    </row>
  </sheetData>
  <sheetProtection algorithmName="SHA-512" hashValue="MFB3Mvcj/HZqIqDZrgx8FsW3857rmCPK9PKF6MGz8w3Lh+RA8CE1OENCcxm2wsn/sHU/MLCL7GhB0mnW0Epspw==" saltValue="KGh8vtduuuxnEJN+HNDecQ==" spinCount="100000" sheet="1" objects="1" scenarios="1"/>
  <mergeCells count="3">
    <mergeCell ref="C3:D3"/>
    <mergeCell ref="E3:F3"/>
    <mergeCell ref="H3:I3"/>
  </mergeCells>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1458-01EE-418A-86CE-1C49EA8DDD25}">
  <sheetPr codeName="Sheet2">
    <tabColor rgb="FF7030A0"/>
    <pageSetUpPr fitToPage="1"/>
  </sheetPr>
  <dimension ref="A1:AC766"/>
  <sheetViews>
    <sheetView zoomScale="70" zoomScaleNormal="7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8" t="s">
        <v>5</v>
      </c>
      <c r="F2" s="1058"/>
      <c r="G2" s="1058"/>
      <c r="H2" s="1058"/>
      <c r="I2" s="1057" t="s">
        <v>6</v>
      </c>
      <c r="J2" s="1057"/>
      <c r="K2" s="1057"/>
      <c r="L2" s="1057"/>
      <c r="M2" s="1058" t="s">
        <v>7</v>
      </c>
      <c r="N2" s="1058"/>
      <c r="O2" s="1058"/>
      <c r="P2" s="1058"/>
      <c r="Q2" s="1057" t="s">
        <v>381</v>
      </c>
      <c r="R2" s="1057"/>
      <c r="S2" s="1057"/>
      <c r="T2" s="1057"/>
      <c r="U2" s="1058" t="s">
        <v>9</v>
      </c>
      <c r="V2" s="1058"/>
      <c r="W2" s="1058"/>
      <c r="X2" s="1058"/>
      <c r="Y2" s="1057" t="s">
        <v>10</v>
      </c>
      <c r="Z2" s="1057"/>
      <c r="AA2" s="1057"/>
      <c r="AB2" s="1057"/>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Input'!C7</f>
        <v>0.3</v>
      </c>
      <c r="D7" s="318" t="s">
        <v>391</v>
      </c>
      <c r="E7" s="407">
        <v>3000</v>
      </c>
      <c r="F7" s="407">
        <v>3000</v>
      </c>
      <c r="G7" s="407">
        <v>3000</v>
      </c>
      <c r="H7" s="412">
        <f>IF((0=$C7),"",IFERROR(IF($C7&lt;5,$C7*E7,IF(AND(5&lt;=$C7,$C7&lt;=20),$C7*F7,IF($C7&gt;20,$C7*G7,"No Offer"))),"No Offer"))</f>
        <v>900</v>
      </c>
      <c r="I7" s="413" t="s">
        <v>392</v>
      </c>
      <c r="J7" s="413" t="s">
        <v>392</v>
      </c>
      <c r="K7" s="413" t="s">
        <v>392</v>
      </c>
      <c r="L7" s="414" t="str">
        <f>IF((0=$C7),"",IFERROR(IF($C7&lt;5,$C7*I7,IF(AND(5&lt;=$C7,$C7&lt;=20),$C7*J7,IF($C7&gt;20,$C7*K7,"No Offer"))),"No Offer"))</f>
        <v>No Offer</v>
      </c>
      <c r="M7" s="407">
        <v>1.33</v>
      </c>
      <c r="N7" s="407">
        <v>1.33</v>
      </c>
      <c r="O7" s="407">
        <v>1.33</v>
      </c>
      <c r="P7" s="412">
        <f>IF((0=$C7),"",IFERROR(IF($C7&lt;5,$C7*M7,IF(AND(5&lt;=$C7,$C7&lt;=20),$C7*N7,IF($C7&gt;20,$C7*O7,"No Offer"))),"No Offer"))</f>
        <v>0.39900000000000002</v>
      </c>
      <c r="Q7" s="409" t="s">
        <v>392</v>
      </c>
      <c r="R7" s="409" t="s">
        <v>392</v>
      </c>
      <c r="S7" s="409" t="s">
        <v>392</v>
      </c>
      <c r="T7" s="414" t="str">
        <f>IF((0=$C7),"",IFERROR(IF($C7&lt;5,$C7*Q7,IF(AND(5&lt;=$C7,$C7&lt;=20),$C7*R7,IF($C7&gt;20,$C7*S7,"No Offer"))),"No Offer"))</f>
        <v>No Offer</v>
      </c>
      <c r="U7" s="407">
        <v>2400</v>
      </c>
      <c r="V7" s="407">
        <v>2100</v>
      </c>
      <c r="W7" s="407">
        <v>1800</v>
      </c>
      <c r="X7" s="412">
        <f>IF((0=$C7),"",IFERROR(IF($C7&lt;5,$C7*U7,IF(AND(5&lt;=$C7,$C7&lt;=20),$C7*V7,IF($C7&gt;20,$C7*W7,"No Offer"))),"No Offer"))</f>
        <v>720</v>
      </c>
      <c r="Y7" s="409">
        <v>1500</v>
      </c>
      <c r="Z7" s="409">
        <v>1500</v>
      </c>
      <c r="AA7" s="409">
        <v>1500</v>
      </c>
      <c r="AB7" s="414">
        <f>IF((0=$C7),"",IFERROR(IF($C7&lt;5,$C7*Y7,IF(AND(5&lt;=$C7,$C7&lt;=20),$C7*Z7,IF($C7&gt;20,$C7*AA7,"No Offer"))),"No Offer"))</f>
        <v>450</v>
      </c>
    </row>
    <row r="8" spans="1:29" s="389" customFormat="1" x14ac:dyDescent="0.2">
      <c r="A8" s="404"/>
      <c r="B8" s="405"/>
      <c r="C8" s="318">
        <f>'Series 200 Input'!C8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Input'!C9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Input'!C10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Input'!C11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Input'!C12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Input'!C13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Input'!C14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Input'!C15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Input'!C16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Input'!C17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Input'!C18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Input'!C19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Input'!C20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Input'!C21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Input'!C22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Input'!C23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Input'!C24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Input'!C25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Input'!C26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Input'!C27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Input'!C28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Input'!C29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Input'!C30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Input'!C31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Input'!C32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Input'!C33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Input'!C34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Input'!C35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Input'!C36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Input'!C37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Input'!C38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Input'!C39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Input'!C40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Input'!C41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Input'!C42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Input'!C43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Input'!C44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Input'!C45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Input'!C46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Input'!C47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Input'!C48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Input'!C49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Input'!C50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Input'!C51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Input'!C52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Input'!C53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Input'!C54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Input'!C55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Input'!C56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Input'!C57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Input'!C58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Input'!C59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Input'!C60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Input'!C61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Input'!C62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Input'!C63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Input'!C64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Input'!C65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Input'!C66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Input'!C67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Input'!C68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Input'!C69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Input'!C70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Input'!C71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Input'!C72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Input'!C73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Input'!C74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Input'!C75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Input'!C76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Input'!C77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Input'!C78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Input'!C79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Input'!C80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Input'!C81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Input'!C82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Input'!C83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Input'!C84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Input'!C85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Input'!C86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Input'!C87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Input'!C88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Input'!C89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Input'!C90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Input'!C91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Input'!C92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Input'!C93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Input'!C94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Input'!C95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Input'!C96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Input'!C97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Input'!C98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Input'!C99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Input'!C100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Input'!C101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Input'!C102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Input'!C103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Input'!C104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Input'!C105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Input'!C106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Input'!C107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Input'!C108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Input'!C109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Input'!C110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Input'!C111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Input'!C112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Input'!C113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Input'!C114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Input'!C115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Input'!C116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Input'!C117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Input'!C118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Input'!C119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Input'!C120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Input'!C121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Input'!C122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Input'!C123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Input'!C124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Input'!C125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Input'!C126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Input'!C127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Input'!C128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Input'!C129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Input'!C130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Input'!C131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Input'!C132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Input'!C133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Input'!C134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Input'!C135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Input'!C136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Input'!C137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Input'!C138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Input'!C139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Input'!C140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Input'!C141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Input'!C142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Input'!C143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Input'!C144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Input'!C145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Input'!C146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Input'!C147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Input'!C148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Input'!C149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Input'!C150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Input'!C151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Input'!C152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Input'!C153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Input'!C154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Input'!C155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Input'!C156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Input'!C157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Input'!C158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Input'!C159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Input'!C160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Input'!C161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Input'!C162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Input'!C163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Input'!C164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Input'!C165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Input'!C166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Input'!C167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Input'!C168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Input'!C169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Input'!C170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Input'!C171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Input'!C172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Input'!C173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Input'!C174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Input'!C175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Input'!C176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Input'!C177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Input'!C178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Input'!C179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Input'!C180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Input'!C181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Input'!C182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Input'!C183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Input'!C184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Input'!C185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Input'!C186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Input'!C187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Input'!C188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Input'!C189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Input'!C190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Input'!C191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Input'!C192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Input'!C193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Input'!C194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Input'!C195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Input'!C196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Input'!C197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Input'!C198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Input'!C199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Input'!C200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Input'!C201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Input'!C202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Input'!C203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Input'!C204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Input'!C205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Input'!C206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Input'!C207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Input'!C208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Input'!C209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Input'!C210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Input'!C211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Input'!C212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Input'!C213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Input'!C214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Input'!C215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Input'!C216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Input'!C217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Input'!C218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Input'!C219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Input'!C220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Input'!C221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Input'!C222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Input'!C223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Input'!C224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Input'!C225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Input'!C226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Input'!C227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Input'!C228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Input'!C229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Input'!C230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Input'!C231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Input'!C232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Input'!C233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Input'!C234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Input'!C235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Input'!C236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Input'!C237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Input'!C238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Input'!C239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Input'!C240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Input'!C241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Input'!C242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Input'!C243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Input'!C244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Input'!C245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Input'!C246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Input'!C247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Input'!C248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Input'!C249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Input'!C250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Input'!C251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Input'!C252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Input'!C253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Input'!C254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Input'!C255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Input'!C256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Input'!C257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Input'!C258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Input'!C259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Input'!C260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Input'!C261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Input'!C262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Input'!C263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Input'!C264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Input'!C265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Input'!C266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Input'!C267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Input'!C268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Input'!C269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Input'!C270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Input'!C271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Input'!C272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Input'!C273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Input'!C274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Input'!C275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Input'!C276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Input'!C277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Input'!C278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Input'!C279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Input'!C280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Input'!C281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Input'!C282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Input'!C283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Input'!C284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Input'!C285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Input'!C286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Input'!C287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Input'!C288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Input'!C289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Input'!C290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Input'!C291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Input'!C292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Input'!C293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Input'!C294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Input'!C295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Input'!C296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Input'!C297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Input'!C298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Input'!C299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Input'!C300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Input'!C301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Input'!C302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Input'!C303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Input'!C304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Input'!C305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Input'!C306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Input'!C307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Input'!C308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Input'!C309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Input'!C310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Input'!C311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Input'!C312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Input'!C313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Input'!C314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Input'!C315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Input'!C316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Input'!C317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Input'!C318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Input'!C319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Input'!C320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Input'!C321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Input'!C322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Input'!C323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Input'!C324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Input'!C325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Input'!C326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Input'!C327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Input'!C328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Input'!C329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Input'!C330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Input'!C331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Input'!C332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Input'!C333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Input'!C334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Input'!C335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Input'!C336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Input'!C337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Input'!C338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Input'!C339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Input'!C340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Input'!C341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Input'!C342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Input'!C343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Input'!C344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Input'!C345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Input'!C346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Input'!C347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Input'!C348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Input'!C349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Input'!C350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Input'!C351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Input'!C352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Input'!C353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Input'!C354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Input'!C355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Input'!C356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Input'!C357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Input'!C358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Input'!C359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Input'!C360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Input'!C361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Input'!C362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Input'!C363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Input'!C364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Input'!C365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Input'!C366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Input'!C367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Input'!C368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Input'!C369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Input'!C370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Input'!C371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Input'!C372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Input'!C373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Input'!C374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Input'!C375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Input'!C376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Input'!C377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Input'!C378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Input'!C379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Input'!C380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Input'!C381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Input'!C382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Input'!C383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Input'!C384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Input'!C385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Input'!C386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Input'!C387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Input'!C388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Input'!C389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Input'!C390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Input'!C391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Input'!C392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Input'!C393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Input'!C394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Input'!C395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Input'!C396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Input'!C397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Input'!C398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Input'!C399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Input'!C400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Input'!C401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Input'!C402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Input'!C403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Input'!C404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Input'!C405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Input'!C406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Input'!C407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Input'!C408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Input'!C409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Input'!C410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Input'!C411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Input'!C412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Input'!C413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Input'!C414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Input'!C415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Input'!C416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Input'!C417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Input'!C418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Input'!C419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Input'!C420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Input'!C421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Input'!C422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Input'!C423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Input'!C424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Input'!C425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Input'!C426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Input'!C427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Input'!C428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Input'!C429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Input'!C430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Input'!C431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Input'!C432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Input'!C433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Input'!C434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Input'!C435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Input'!C436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Input'!C437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Input'!C438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Input'!C439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Input'!C440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Input'!C441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Input'!C442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Input'!C443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Input'!C444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Input'!C445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Input'!C446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Input'!C447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Input'!C448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Input'!C449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Input'!C450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Input'!C451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Input'!C452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Input'!C453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Input'!C454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Input'!C455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Input'!C456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Input'!C457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Input'!C458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Input'!C459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Input'!C460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Input'!C461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Input'!C462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Input'!C463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Input'!C464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Input'!C465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Input'!C466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Input'!C467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Input'!C468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Input'!C469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Input'!C470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Input'!C471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Input'!C472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Input'!C473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Input'!C474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Input'!C475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Input'!C476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Input'!C477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Input'!C478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Input'!C479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Input'!C480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Input'!C481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Input'!C482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Input'!C483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Input'!C484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Input'!C485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Input'!C486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Input'!C487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Input'!C488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Input'!C489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Input'!C490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Input'!C491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Input'!C492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Input'!C493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Input'!C494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Input'!C495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Input'!C496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Input'!C497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Input'!C498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Input'!C499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Input'!C500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Input'!C501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Input'!C502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Input'!C503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Input'!C504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Input'!C505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Input'!C506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Input'!C507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Input'!C508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Input'!C509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Input'!C510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Input'!C511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Input'!C512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Input'!C513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Input'!C514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Input'!C515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Input'!C516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Input'!C517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Input'!C518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Input'!C519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Input'!C520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Input'!C521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Input'!C522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Input'!C523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Input'!C524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Input'!C525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Input'!C526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Input'!C527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Input'!C528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Input'!C529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Input'!C530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Input'!C531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Input'!C532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Input'!C533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Input'!C534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Input'!C535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Input'!C536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Input'!C537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Input'!C538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Input'!C539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Input'!C540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Input'!C541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Input'!C542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Input'!C543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Input'!C544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Input'!C545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Input'!C546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Input'!C547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Input'!C548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Input'!C549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Input'!C550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Input'!C551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Input'!C552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Input'!C553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Input'!C554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Input'!C555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Input'!C556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Input'!C557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Input'!C558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Input'!C559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Input'!C560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Input'!C561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Input'!C562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Input'!C563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Input'!C564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Input'!C565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Input'!C566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Input'!C567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Input'!C568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Input'!C569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Input'!C570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Input'!C571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Input'!C572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Input'!C573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Input'!C574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Input'!C575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Input'!C576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Input'!C577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Input'!C578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Input'!C579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Input'!C580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Input'!C581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Input'!C582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Input'!C583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Input'!C584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Input'!C585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Input'!C586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Input'!C587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Input'!C588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Input'!C589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Input'!C590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Input'!C591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Input'!C592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Input'!C593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Input'!C594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Input'!C595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Input'!C596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Input'!C597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Input'!C598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Input'!C599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Input'!C600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Input'!C601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Input'!C602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Input'!C603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Input'!C604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Input'!C605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Input'!C606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Input'!C607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Input'!C608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Input'!C609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Input'!C610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Input'!C611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Input'!C612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Input'!C613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Input'!C614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Input'!C615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Input'!C616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Input'!C617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Input'!C618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Input'!C619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Input'!C620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Input'!C621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Input'!C622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Input'!C623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Input'!C624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Input'!C625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Input'!C626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Input'!C627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Input'!C628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Input'!C629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Input'!C630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Input'!C631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Input'!C632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Input'!C633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Input'!C634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Input'!C635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Input'!C636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Input'!C637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Input'!C638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Input'!C639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Input'!C640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Input'!C641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Input'!C642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Input'!C643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Input'!C644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Input'!C645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Input'!C646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Input'!C647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Input'!C648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Input'!C649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Input'!C650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Input'!C651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Input'!C652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Input'!C653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Input'!C654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Input'!C655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Input'!C656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Input'!C657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Input'!C658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Input'!C659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Input'!C660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Input'!C661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Input'!C662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Input'!C663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Input'!C664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Input'!C665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Input'!C666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Input'!C667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Input'!C668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Input'!C669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Input'!C670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Input'!C671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Input'!C672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Input'!C673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Input'!C674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Input'!C675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Input'!C676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Input'!C677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Input'!C678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Input'!C679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Input'!C680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Input'!C681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Input'!C682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Input'!C683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Input'!C684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Input'!C685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Input'!C686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Input'!C687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Input'!C688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Input'!C689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Input'!C690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Input'!C691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Input'!C692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Input'!C693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Input'!C694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Input'!C695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Input'!C696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Input'!C697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Input'!C698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Input'!C699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Input'!C700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Input'!C701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Input'!C702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Input'!C703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Input'!C704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Input'!C705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Input'!C706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Input'!C707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Input'!C708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Input'!C709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Input'!C710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Input'!C711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Input'!C712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Input'!C713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Input'!C714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Input'!C715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Input'!C716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Input'!C717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Input'!C718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Input'!C719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Input'!C720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Input'!C721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Input'!C722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Input'!C723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Input'!C724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Input'!C725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Input'!C726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Input'!C727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Input'!C728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Input'!C729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Input'!C730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Input'!C731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Input'!C732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Input'!C733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Input'!C734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Input'!C735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Input'!C736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Input'!C737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Input'!C738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Input'!C739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Input'!C740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Input'!C741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Input'!C742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Input'!C743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Input'!C744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Input'!C745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Input'!C746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Input'!C747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Input'!C748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Input'!C749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Input'!C750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Input'!C751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Input'!C752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Input'!C753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Input'!C754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Input'!C755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Input'!C756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Input'!C757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Input'!C758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Input'!C759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Design'!$E27)</f>
        <v>112.30200000000001</v>
      </c>
      <c r="I763" s="361"/>
      <c r="J763" s="361"/>
      <c r="K763" s="361"/>
      <c r="L763" s="472">
        <f>SUM(L7:L760)*'Summary Design'!$E27</f>
        <v>0</v>
      </c>
      <c r="M763" s="361"/>
      <c r="N763" s="361"/>
      <c r="O763" s="361"/>
      <c r="P763" s="472">
        <f>SUM(P7:P760)*'Summary Design'!$E27</f>
        <v>4.978722E-2</v>
      </c>
      <c r="Q763" s="361"/>
      <c r="R763" s="361"/>
      <c r="S763" s="361"/>
      <c r="T763" s="472">
        <f>SUM(T7:T760)*'Summary Design'!$E27</f>
        <v>0</v>
      </c>
      <c r="U763" s="361"/>
      <c r="V763" s="361"/>
      <c r="W763" s="361"/>
      <c r="X763" s="472">
        <f>SUM(X7:X760)*'Summary Design'!$E27</f>
        <v>89.8416</v>
      </c>
      <c r="Y763" s="361"/>
      <c r="Z763" s="361"/>
      <c r="AA763" s="361"/>
      <c r="AB763" s="472">
        <f>SUM(AB7:AB760)*'Summary Design'!$E27</f>
        <v>56.151000000000003</v>
      </c>
    </row>
    <row r="764" spans="1:28" x14ac:dyDescent="0.2">
      <c r="A764" s="363"/>
      <c r="B764" s="364" t="s">
        <v>1028</v>
      </c>
      <c r="C764" s="367"/>
      <c r="D764" s="367"/>
      <c r="E764" s="367"/>
      <c r="F764" s="367"/>
      <c r="G764" s="367"/>
      <c r="H764" s="473">
        <f>IF(COUNTIF(H7:H760,"No offer")&gt;0,"No Offer",SUM(H7:H760))</f>
        <v>900</v>
      </c>
      <c r="I764" s="367"/>
      <c r="J764" s="367"/>
      <c r="K764" s="367"/>
      <c r="L764" s="473" t="str">
        <f t="shared" ref="L764" si="0">IF(COUNTIF(L7:L760,"No offer")&gt;0,"No Offer",SUM(L7:L760))</f>
        <v>No Offer</v>
      </c>
      <c r="M764" s="367"/>
      <c r="N764" s="367"/>
      <c r="O764" s="367"/>
      <c r="P764" s="473">
        <f t="shared" ref="P764" si="1">IF(COUNTIF(P7:P760,"No offer")&gt;0,"No Offer",SUM(P7:P760))</f>
        <v>0.39900000000000002</v>
      </c>
      <c r="Q764" s="367"/>
      <c r="R764" s="367"/>
      <c r="S764" s="367"/>
      <c r="T764" s="473" t="str">
        <f t="shared" ref="T764" si="2">IF(COUNTIF(T7:T760,"No offer")&gt;0,"No Offer",SUM(T7:T760))</f>
        <v>No Offer</v>
      </c>
      <c r="U764" s="367"/>
      <c r="V764" s="367"/>
      <c r="W764" s="367"/>
      <c r="X764" s="473">
        <f t="shared" ref="X764" si="3">IF(COUNTIF(X7:X760,"No offer")&gt;0,"No Offer",SUM(X7:X760))</f>
        <v>720</v>
      </c>
      <c r="Y764" s="367"/>
      <c r="Z764" s="367"/>
      <c r="AA764" s="367"/>
      <c r="AB764" s="473">
        <f t="shared" ref="AB764" si="4">IF(COUNTIF(AB7:AB760,"No offer")&gt;0,"No Offer",SUM(AB7:AB760))</f>
        <v>450</v>
      </c>
    </row>
    <row r="765" spans="1:28" x14ac:dyDescent="0.2">
      <c r="A765" s="474"/>
      <c r="B765" s="475" t="s">
        <v>4048</v>
      </c>
      <c r="C765" s="476"/>
      <c r="D765" s="476"/>
      <c r="E765" s="476"/>
      <c r="F765" s="476"/>
      <c r="G765" s="370"/>
      <c r="H765" s="370">
        <f>SUM(H764:AB764)/H766</f>
        <v>517.59974999999997</v>
      </c>
    </row>
    <row r="766" spans="1:28" x14ac:dyDescent="0.2">
      <c r="A766" s="474"/>
      <c r="B766" s="475" t="s">
        <v>4049</v>
      </c>
      <c r="C766" s="476"/>
      <c r="D766" s="476"/>
      <c r="E766" s="476"/>
      <c r="F766" s="476"/>
      <c r="G766" s="370"/>
      <c r="H766" s="478">
        <f>6-COUNTIF(H764:AB764,"No offer")</f>
        <v>4</v>
      </c>
    </row>
  </sheetData>
  <sheetProtection algorithmName="SHA-512" hashValue="tfrh87RKo4UHgv1Ozi4Hupr2P3wdyqa+72l4FwEXcpXOArwsWLjf4hXuBj44zfOfLXFuidUJ7RaJnxbbHAg8Bw==" saltValue="jC1gn02yWvMJ/6f5U0uRdw==" spinCount="100000" sheet="1" objects="1" scenarios="1" selectLockedCells="1" selectUnlockedCells="1"/>
  <mergeCells count="6">
    <mergeCell ref="Y2:AB2"/>
    <mergeCell ref="E2:H2"/>
    <mergeCell ref="I2:L2"/>
    <mergeCell ref="M2:P2"/>
    <mergeCell ref="Q2:T2"/>
    <mergeCell ref="U2:X2"/>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B27-2C4C-4822-8696-E551D0902467}">
  <sheetPr codeName="Sheet21">
    <tabColor rgb="FF7030A0"/>
    <pageSetUpPr fitToPage="1"/>
  </sheetPr>
  <dimension ref="A1:AC766"/>
  <sheetViews>
    <sheetView zoomScale="70" zoomScaleNormal="70" workbookViewId="0">
      <selection activeCell="A5" sqref="A1:XFD1048576"/>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8" t="s">
        <v>5</v>
      </c>
      <c r="F2" s="1058"/>
      <c r="G2" s="1058"/>
      <c r="H2" s="1058"/>
      <c r="I2" s="1057" t="s">
        <v>6</v>
      </c>
      <c r="J2" s="1057"/>
      <c r="K2" s="1057"/>
      <c r="L2" s="1057"/>
      <c r="M2" s="1058" t="s">
        <v>7</v>
      </c>
      <c r="N2" s="1058"/>
      <c r="O2" s="1058"/>
      <c r="P2" s="1058"/>
      <c r="Q2" s="1057" t="s">
        <v>381</v>
      </c>
      <c r="R2" s="1057"/>
      <c r="S2" s="1057"/>
      <c r="T2" s="1057"/>
      <c r="U2" s="1058" t="s">
        <v>9</v>
      </c>
      <c r="V2" s="1058"/>
      <c r="W2" s="1058"/>
      <c r="X2" s="1058"/>
      <c r="Y2" s="1057" t="s">
        <v>10</v>
      </c>
      <c r="Z2" s="1057"/>
      <c r="AA2" s="1057"/>
      <c r="AB2" s="1057"/>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Input'!J7</f>
        <v>0</v>
      </c>
      <c r="D7" s="318" t="s">
        <v>391</v>
      </c>
      <c r="E7" s="407">
        <v>3000</v>
      </c>
      <c r="F7" s="407">
        <v>3000</v>
      </c>
      <c r="G7" s="407">
        <v>3000</v>
      </c>
      <c r="H7" s="412" t="str">
        <f>IF((0=$C7),"",IFERROR(IF($C7&lt;5,$C7*E7,IF(AND(5&lt;=$C7,$C7&lt;=20),$C7*F7,IF($C7&gt;20,$C7*G7,"No Offer"))),"No Offer"))</f>
        <v/>
      </c>
      <c r="I7" s="413" t="s">
        <v>392</v>
      </c>
      <c r="J7" s="413" t="s">
        <v>392</v>
      </c>
      <c r="K7" s="413" t="s">
        <v>392</v>
      </c>
      <c r="L7" s="414" t="str">
        <f>IF((0=$C7),"",IFERROR(IF($C7&lt;5,$C7*I7,IF(AND(5&lt;=$C7,$C7&lt;=20),$C7*J7,IF($C7&gt;20,$C7*K7,"No Offer"))),"No Offer"))</f>
        <v/>
      </c>
      <c r="M7" s="407">
        <v>1.33</v>
      </c>
      <c r="N7" s="407">
        <v>1.33</v>
      </c>
      <c r="O7" s="407">
        <v>1.33</v>
      </c>
      <c r="P7" s="412" t="str">
        <f>IF((0=$C7),"",IFERROR(IF($C7&lt;5,$C7*M7,IF(AND(5&lt;=$C7,$C7&lt;=20),$C7*N7,IF($C7&gt;20,$C7*O7,"No Offer"))),"No Offer"))</f>
        <v/>
      </c>
      <c r="Q7" s="409" t="s">
        <v>392</v>
      </c>
      <c r="R7" s="409" t="s">
        <v>392</v>
      </c>
      <c r="S7" s="409" t="s">
        <v>392</v>
      </c>
      <c r="T7" s="414" t="str">
        <f>IF((0=$C7),"",IFERROR(IF($C7&lt;5,$C7*Q7,IF(AND(5&lt;=$C7,$C7&lt;=20),$C7*R7,IF($C7&gt;20,$C7*S7,"No Offer"))),"No Offer"))</f>
        <v/>
      </c>
      <c r="U7" s="407">
        <v>2400</v>
      </c>
      <c r="V7" s="407">
        <v>2100</v>
      </c>
      <c r="W7" s="407">
        <v>1800</v>
      </c>
      <c r="X7" s="412" t="str">
        <f>IF((0=$C7),"",IFERROR(IF($C7&lt;5,$C7*U7,IF(AND(5&lt;=$C7,$C7&lt;=20),$C7*V7,IF($C7&gt;20,$C7*W7,"No Offer"))),"No Offer"))</f>
        <v/>
      </c>
      <c r="Y7" s="409">
        <v>1500</v>
      </c>
      <c r="Z7" s="409">
        <v>1500</v>
      </c>
      <c r="AA7" s="409">
        <v>1500</v>
      </c>
      <c r="AB7" s="414" t="str">
        <f>IF((0=$C7),"",IFERROR(IF($C7&lt;5,$C7*Y7,IF(AND(5&lt;=$C7,$C7&lt;=20),$C7*Z7,IF($C7&gt;20,$C7*AA7,"No Offer"))),"No Offer"))</f>
        <v/>
      </c>
    </row>
    <row r="8" spans="1:29" s="389" customFormat="1" x14ac:dyDescent="0.2">
      <c r="A8" s="404"/>
      <c r="B8" s="405"/>
      <c r="C8" s="318">
        <f>'Series 200 Input'!J8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Input'!J9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Input'!J10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Input'!J11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Input'!J12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Input'!J13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Input'!J14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Input'!J15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Input'!J16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Input'!J17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Input'!J18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Input'!J19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Input'!J20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Input'!J21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Input'!J22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Input'!J23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Input'!J24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Input'!J25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Input'!J26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Input'!J27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Input'!J28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Input'!J29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Input'!J30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Input'!J31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Input'!J32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Input'!J33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Input'!J34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Input'!J35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Input'!J36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Input'!J37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Input'!J38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Input'!J39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Input'!J40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Input'!J41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Input'!J42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Input'!J43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Input'!J44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Input'!J45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Input'!J46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Input'!J47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Input'!J48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Input'!J49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Input'!J50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Input'!J51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Input'!J52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Input'!J53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Input'!J54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Input'!J55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Input'!J56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Input'!J57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Input'!J58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Input'!J59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Input'!J60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Input'!J61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Input'!J62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Input'!J63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Input'!J64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Input'!J65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Input'!J66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Input'!J67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Input'!J68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Input'!J69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Input'!J70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Input'!J71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Input'!J72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Input'!J73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Input'!J74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Input'!J75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Input'!J76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Input'!J77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Input'!J78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Input'!J79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Input'!J80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Input'!J81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Input'!J82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Input'!J83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Input'!J84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Input'!J85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Input'!J86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Input'!J87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Input'!J88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Input'!J89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Input'!J90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Input'!J91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Input'!J92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Input'!J93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Input'!J94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Input'!J95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Input'!J96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Input'!J97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Input'!J98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Input'!J99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Input'!J100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Input'!J101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Input'!J102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Input'!J103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Input'!J104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Input'!J105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Input'!J106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Input'!J107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Input'!J108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Input'!J109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Input'!J110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Input'!J111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Input'!J112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Input'!J113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Input'!J114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Input'!J115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Input'!J116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Input'!J117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Input'!J118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Input'!J119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Input'!J120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Input'!J121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Input'!J122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Input'!J123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Input'!J124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Input'!J125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Input'!J126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Input'!J127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Input'!J128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Input'!J129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Input'!J130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Input'!J131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Input'!J132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Input'!J133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Input'!J134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Input'!J135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Input'!J136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Input'!J137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Input'!J138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Input'!J139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Input'!J140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Input'!J141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Input'!J142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Input'!J143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Input'!J144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Input'!J145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Input'!J146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Input'!J147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Input'!J148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Input'!J149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Input'!J150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Input'!J151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Input'!J152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Input'!J153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Input'!J154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Input'!J155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Input'!J156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Input'!J157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Input'!J158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Input'!J159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Input'!J160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Input'!J161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Input'!J162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Input'!J163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Input'!J164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Input'!J165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Input'!J166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Input'!J167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Input'!J168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Input'!J169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Input'!J170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Input'!J171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Input'!J172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Input'!J173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Input'!J174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Input'!J175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Input'!J176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Input'!J177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Input'!J178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Input'!J179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Input'!J180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Input'!J181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Input'!J182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Input'!J183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Input'!J184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Input'!J185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Input'!J186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Input'!J187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Input'!J188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Input'!J189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Input'!J190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Input'!J191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Input'!J192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Input'!J193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Input'!J194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Input'!J195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Input'!J196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Input'!J197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Input'!J198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Input'!J199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Input'!J200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Input'!J201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Input'!J202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Input'!J203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Input'!J204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Input'!J205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Input'!J206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Input'!J207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Input'!J208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Input'!J209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Input'!J210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Input'!J211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Input'!J212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Input'!J213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Input'!J214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Input'!J215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Input'!J216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Input'!J217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Input'!J218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Input'!J219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Input'!J220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Input'!J221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Input'!J222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Input'!J223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Input'!J224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Input'!J225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Input'!J226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Input'!J227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Input'!J228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Input'!J229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Input'!J230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Input'!J231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Input'!J232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Input'!J233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Input'!J234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Input'!J235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Input'!J236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Input'!J237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Input'!J238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Input'!J239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Input'!J240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Input'!J241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Input'!J242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Input'!J243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Input'!J244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Input'!J245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Input'!J246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Input'!J247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Input'!J248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Input'!J249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Input'!J250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Input'!J251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Input'!J252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Input'!J253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Input'!J254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Input'!J255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Input'!J256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Input'!J257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Input'!J258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Input'!J259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Input'!J260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Input'!J261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Input'!J262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Input'!J263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Input'!J264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Input'!J265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Input'!J266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Input'!J267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Input'!J268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Input'!J269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Input'!J270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Input'!J271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Input'!J272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Input'!J273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Input'!J274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Input'!J275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Input'!J276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Input'!J277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Input'!J278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Input'!J279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Input'!J280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Input'!J281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Input'!J282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Input'!J283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Input'!J284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Input'!J285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Input'!J286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Input'!J287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Input'!J288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Input'!J289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Input'!J290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Input'!J291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Input'!J292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Input'!J293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Input'!J294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Input'!J295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Input'!J296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Input'!J297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Input'!J298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Input'!J299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Input'!J300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Input'!J301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Input'!J302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Input'!J303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Input'!J304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Input'!J305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Input'!J306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Input'!J307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Input'!J308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Input'!J309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Input'!J310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Input'!J311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Input'!J312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Input'!J313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Input'!J314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Input'!J315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Input'!J316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Input'!J317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Input'!J318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Input'!J319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Input'!J320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Input'!J321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Input'!J322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Input'!J323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Input'!J324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Input'!J325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Input'!J326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Input'!J327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Input'!J328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Input'!J329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Input'!J330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Input'!J331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Input'!J332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Input'!J333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Input'!J334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Input'!J335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Input'!J336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Input'!J337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Input'!J338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Input'!J339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Input'!J340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Input'!J341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Input'!J342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Input'!J343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Input'!J344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Input'!J345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Input'!J346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Input'!J347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Input'!J348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Input'!J349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Input'!J350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Input'!J351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Input'!J352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Input'!J353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Input'!J354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Input'!J355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Input'!J356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Input'!J357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Input'!J358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Input'!J359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Input'!J360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Input'!J361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Input'!J362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Input'!J363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Input'!J364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Input'!J365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Input'!J366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Input'!J367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Input'!J368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Input'!J369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Input'!J370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Input'!J371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Input'!J372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Input'!J373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Input'!J374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Input'!J375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Input'!J376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Input'!J377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Input'!J378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Input'!J379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Input'!J380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Input'!J381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Input'!J382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Input'!J383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Input'!J384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Input'!J385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Input'!J386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Input'!J387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Input'!J388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Input'!J389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Input'!J390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Input'!J391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Input'!J392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Input'!J393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Input'!J394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Input'!J395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Input'!J396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Input'!J397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Input'!J398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Input'!J399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Input'!J400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Input'!J401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Input'!J402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Input'!J403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Input'!J404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Input'!J405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Input'!J406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Input'!J407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Input'!J408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Input'!J409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Input'!J410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Input'!J411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Input'!J412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Input'!J413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Input'!J414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Input'!J415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Input'!J416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Input'!J417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Input'!J418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Input'!J419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Input'!J420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Input'!J421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Input'!J422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Input'!J423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Input'!J424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Input'!J425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Input'!J426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Input'!J427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Input'!J428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Input'!J429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Input'!J430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Input'!J431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Input'!J432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Input'!J433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Input'!J434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Input'!J435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Input'!J436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Input'!J437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Input'!J438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Input'!J439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Input'!J440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Input'!J441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Input'!J442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Input'!J443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Input'!J444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Input'!J445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Input'!J446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Input'!J447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Input'!J448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Input'!J449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Input'!J450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Input'!J451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Input'!J452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Input'!J453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Input'!J454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Input'!J455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Input'!J456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Input'!J457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Input'!J458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Input'!J459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Input'!J460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Input'!J461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Input'!J462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Input'!J463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Input'!J464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Input'!J465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Input'!J466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Input'!J467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Input'!J468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Input'!J469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Input'!J470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Input'!J471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Input'!J472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Input'!J473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Input'!J474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Input'!J475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Input'!J476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Input'!J477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Input'!J478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Input'!J479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Input'!J480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Input'!J481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Input'!J482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Input'!J483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Input'!J484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Input'!J485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Input'!J486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Input'!J487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Input'!J488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Input'!J489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Input'!J490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Input'!J491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Input'!J492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Input'!J493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Input'!J494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Input'!J495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Input'!J496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Input'!J497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Input'!J498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Input'!J499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Input'!J500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Input'!J501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Input'!J502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Input'!J503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Input'!J504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Input'!J505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Input'!J506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Input'!J507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Input'!J508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Input'!J509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Input'!J510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Input'!J511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Input'!J512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Input'!J513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Input'!J514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Input'!J515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Input'!J516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Input'!J517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Input'!J518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Input'!J519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Input'!J520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Input'!J521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Input'!J522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Input'!J523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Input'!J524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Input'!J525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Input'!J526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Input'!J527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Input'!J528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Input'!J529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Input'!J530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Input'!J531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Input'!J532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Input'!J533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Input'!J534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Input'!J535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Input'!J536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Input'!J537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Input'!J538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Input'!J539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Input'!J540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Input'!J541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Input'!J542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Input'!J543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Input'!J544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Input'!J545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Input'!J546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Input'!J547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Input'!J548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Input'!J549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Input'!J550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Input'!J551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Input'!J552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Input'!J553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Input'!J554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Input'!J555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Input'!J556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Input'!J557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Input'!J558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Input'!J559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Input'!J560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Input'!J561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Input'!J562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Input'!J563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Input'!J564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Input'!J565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Input'!J566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Input'!J567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Input'!J568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Input'!J569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Input'!J570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Input'!J571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Input'!J572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Input'!J573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Input'!J574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Input'!J575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Input'!J576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Input'!J577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Input'!J578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Input'!J579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Input'!J580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Input'!J581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Input'!J582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Input'!J583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Input'!J584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Input'!J585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Input'!J586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Input'!J587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Input'!J588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Input'!J589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Input'!J590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Input'!J591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Input'!J592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Input'!J593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Input'!J594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Input'!J595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Input'!J596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Input'!J597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Input'!J598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Input'!J599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Input'!J600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Input'!J601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Input'!J602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Input'!J603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Input'!J604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Input'!J605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Input'!J606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Input'!J607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Input'!J608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Input'!J609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Input'!J610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Input'!J611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Input'!J612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Input'!J613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Input'!J614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Input'!J615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Input'!J616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Input'!J617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Input'!J618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Input'!J619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Input'!J620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Input'!J621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Input'!J622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Input'!J623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Input'!J624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Input'!J625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Input'!J626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Input'!J627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Input'!J628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Input'!J629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Input'!J630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Input'!J631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Input'!J632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Input'!J633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Input'!J634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Input'!J635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Input'!J636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Input'!J637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Input'!J638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Input'!J639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Input'!J640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Input'!J641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Input'!J642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Input'!J643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Input'!J644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Input'!J645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Input'!J646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Input'!J647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Input'!J648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Input'!J649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Input'!J650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Input'!J651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Input'!J652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Input'!J653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Input'!J654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Input'!J655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Input'!J656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Input'!J657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Input'!J658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Input'!J659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Input'!J660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Input'!J661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Input'!J662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Input'!J663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Input'!J664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Input'!J665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Input'!J666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Input'!J667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Input'!J668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Input'!J669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Input'!J670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Input'!J671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Input'!J672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Input'!J673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Input'!J674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Input'!J675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Input'!J676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Input'!J677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Input'!J678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Input'!J679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Input'!J680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Input'!J681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Input'!J682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Input'!J683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Input'!J684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Input'!J685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Input'!J686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Input'!J687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Input'!J688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Input'!J689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Input'!J690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Input'!J691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Input'!J692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Input'!J693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Input'!J694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Input'!J695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Input'!J696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Input'!J697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Input'!J698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Input'!J699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Input'!J700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Input'!J701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Input'!J702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Input'!J703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Input'!J704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Input'!J705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Input'!J706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Input'!J707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Input'!J708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Input'!J709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Input'!J710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Input'!J711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Input'!J712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Input'!J713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Input'!J714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Input'!J715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Input'!J716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Input'!J717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Input'!J718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Input'!J719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Input'!J720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Input'!J721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Input'!J722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Input'!J723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Input'!J724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Input'!J725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Input'!J726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Input'!J727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Input'!J728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Input'!J729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Input'!J730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Input'!J731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Input'!J732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Input'!J733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Input'!J734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Input'!J735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Input'!J736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Input'!J737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Input'!J738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Input'!J739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Input'!J740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Input'!J741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Input'!J742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Input'!J743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Input'!J744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Input'!J745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Input'!J746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Input'!J747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Input'!J748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Input'!J749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Input'!J750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Input'!J751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Input'!J752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Input'!J753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Input'!J754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Input'!J755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Input'!J756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Input'!J757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Input'!J758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Input'!J759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Final'!$E27)</f>
        <v>0</v>
      </c>
      <c r="I763" s="361"/>
      <c r="J763" s="361"/>
      <c r="K763" s="361"/>
      <c r="L763" s="472">
        <f>SUM(L7:L760)*'Summary Final'!$E27</f>
        <v>0</v>
      </c>
      <c r="M763" s="361"/>
      <c r="N763" s="361"/>
      <c r="O763" s="361"/>
      <c r="P763" s="472">
        <f>SUM(P7:P760)*'Summary Final'!$E27</f>
        <v>0</v>
      </c>
      <c r="Q763" s="361"/>
      <c r="R763" s="361"/>
      <c r="S763" s="361"/>
      <c r="T763" s="472">
        <f>SUM(T7:T760)*'Summary Final'!$E27</f>
        <v>0</v>
      </c>
      <c r="U763" s="361"/>
      <c r="V763" s="361"/>
      <c r="W763" s="361"/>
      <c r="X763" s="472">
        <f>SUM(X7:X760)*'Summary Final'!$E27</f>
        <v>0</v>
      </c>
      <c r="Y763" s="361"/>
      <c r="Z763" s="361"/>
      <c r="AA763" s="361"/>
      <c r="AB763" s="472">
        <f>SUM(AB7:AB760)*'Summary Final'!$E27</f>
        <v>0</v>
      </c>
    </row>
    <row r="764" spans="1:28" x14ac:dyDescent="0.2">
      <c r="A764" s="363"/>
      <c r="B764" s="364" t="s">
        <v>1028</v>
      </c>
      <c r="C764" s="367"/>
      <c r="D764" s="367"/>
      <c r="E764" s="367"/>
      <c r="F764" s="367"/>
      <c r="G764" s="367"/>
      <c r="H764" s="473">
        <f>IF(COUNTIF(H7:H760,"No offer")&gt;0,"No Offer",SUM(H7:H760))</f>
        <v>0</v>
      </c>
      <c r="I764" s="367"/>
      <c r="J764" s="367"/>
      <c r="K764" s="367"/>
      <c r="L764" s="473">
        <f t="shared" ref="L764" si="0">IF(COUNTIF(L7:L760,"No offer")&gt;0,"No Offer",SUM(L7:L760))</f>
        <v>0</v>
      </c>
      <c r="M764" s="367"/>
      <c r="N764" s="367"/>
      <c r="O764" s="367"/>
      <c r="P764" s="473">
        <f t="shared" ref="P764" si="1">IF(COUNTIF(P7:P760,"No offer")&gt;0,"No Offer",SUM(P7:P760))</f>
        <v>0</v>
      </c>
      <c r="Q764" s="367"/>
      <c r="R764" s="367"/>
      <c r="S764" s="367"/>
      <c r="T764" s="473">
        <f t="shared" ref="T764" si="2">IF(COUNTIF(T7:T760,"No offer")&gt;0,"No Offer",SUM(T7:T760))</f>
        <v>0</v>
      </c>
      <c r="U764" s="367"/>
      <c r="V764" s="367"/>
      <c r="W764" s="367"/>
      <c r="X764" s="473">
        <f t="shared" ref="X764" si="3">IF(COUNTIF(X7:X760,"No offer")&gt;0,"No Offer",SUM(X7:X760))</f>
        <v>0</v>
      </c>
      <c r="Y764" s="367"/>
      <c r="Z764" s="367"/>
      <c r="AA764" s="367"/>
      <c r="AB764" s="473">
        <f t="shared" ref="AB764" si="4">IF(COUNTIF(AB7:AB760,"No offer")&gt;0,"No Offer",SUM(AB7:AB760))</f>
        <v>0</v>
      </c>
    </row>
    <row r="765" spans="1:28" x14ac:dyDescent="0.2">
      <c r="A765" s="474"/>
      <c r="B765" s="475" t="s">
        <v>4048</v>
      </c>
      <c r="C765" s="476">
        <f>'Series 2700 Input'!J765</f>
        <v>0</v>
      </c>
      <c r="D765" s="476"/>
      <c r="E765" s="476"/>
      <c r="F765" s="476"/>
      <c r="G765" s="370"/>
      <c r="H765" s="370">
        <f>SUM(H764:AB764)/H766</f>
        <v>0</v>
      </c>
    </row>
    <row r="766" spans="1:28" x14ac:dyDescent="0.2">
      <c r="A766" s="474"/>
      <c r="B766" s="475" t="s">
        <v>4049</v>
      </c>
      <c r="C766" s="476">
        <f>'Series 2700 Input'!J766</f>
        <v>0</v>
      </c>
      <c r="D766" s="476"/>
      <c r="E766" s="476"/>
      <c r="F766" s="476"/>
      <c r="G766" s="370"/>
      <c r="H766" s="372">
        <f>6-COUNTIF(H764:AB764,"No offer")</f>
        <v>6</v>
      </c>
    </row>
  </sheetData>
  <sheetProtection algorithmName="SHA-512" hashValue="5zWmVam329PWSnSrMhy1MlZYXUTrvSfdsbS7QDfYPjCoze/H4rg3o32IErfwqc3pszcPQ6oJIiG0j7Lkp2ra2w==" saltValue="UocKPZGK9ZMzHBqmZnAkAQ==" spinCount="100000" sheet="1" objects="1" scenarios="1" selectLockedCells="1" selectUnlockedCells="1"/>
  <mergeCells count="6">
    <mergeCell ref="Y2:AB2"/>
    <mergeCell ref="E2:H2"/>
    <mergeCell ref="I2:L2"/>
    <mergeCell ref="M2:P2"/>
    <mergeCell ref="Q2:T2"/>
    <mergeCell ref="U2:X2"/>
  </mergeCells>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4793-1AEE-41B3-9EBB-0AC901AB3F6C}">
  <sheetPr codeName="Sheet20">
    <tabColor rgb="FF7030A0"/>
    <pageSetUpPr fitToPage="1"/>
  </sheetPr>
  <dimension ref="A1:L766"/>
  <sheetViews>
    <sheetView topLeftCell="A751" zoomScaleNormal="100" workbookViewId="0">
      <selection activeCell="C8" sqref="C8"/>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9" width="9.140625" style="462"/>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380</v>
      </c>
      <c r="C1" s="385"/>
      <c r="J1" s="385"/>
    </row>
    <row r="2" spans="1:12" s="389" customFormat="1" ht="13.15" customHeight="1" x14ac:dyDescent="0.2">
      <c r="A2" s="387" t="s">
        <v>1</v>
      </c>
      <c r="B2" s="388" t="s">
        <v>2</v>
      </c>
      <c r="C2" s="1055" t="s">
        <v>4050</v>
      </c>
      <c r="D2" s="1055"/>
      <c r="E2" s="1058" t="s">
        <v>5</v>
      </c>
      <c r="F2" s="1058"/>
      <c r="G2" s="1058"/>
      <c r="H2" s="1058"/>
      <c r="J2" s="1055" t="s">
        <v>4051</v>
      </c>
      <c r="K2" s="1055"/>
      <c r="L2" s="480"/>
    </row>
    <row r="3" spans="1:12" s="389" customFormat="1" x14ac:dyDescent="0.2">
      <c r="A3" s="390"/>
      <c r="C3" s="380" t="s">
        <v>3</v>
      </c>
      <c r="D3" s="234" t="s">
        <v>4</v>
      </c>
      <c r="E3" s="392" t="s">
        <v>382</v>
      </c>
      <c r="F3" s="392" t="s">
        <v>383</v>
      </c>
      <c r="G3" s="392" t="s">
        <v>384</v>
      </c>
      <c r="H3" s="393" t="s">
        <v>13</v>
      </c>
      <c r="J3" s="380" t="s">
        <v>3</v>
      </c>
      <c r="K3" s="234" t="s">
        <v>4</v>
      </c>
      <c r="L3" s="393" t="s">
        <v>13</v>
      </c>
    </row>
    <row r="4" spans="1:12" s="389" customFormat="1" x14ac:dyDescent="0.2">
      <c r="A4" s="390"/>
      <c r="C4" s="303"/>
      <c r="D4" s="303"/>
      <c r="E4" s="394"/>
      <c r="F4" s="394"/>
      <c r="G4" s="394"/>
      <c r="H4" s="394"/>
      <c r="J4" s="303"/>
      <c r="K4" s="303"/>
      <c r="L4" s="394"/>
    </row>
    <row r="5" spans="1:12" s="389" customFormat="1" x14ac:dyDescent="0.2">
      <c r="A5" s="398"/>
      <c r="B5" s="399" t="s">
        <v>385</v>
      </c>
      <c r="C5" s="314"/>
      <c r="D5" s="314"/>
      <c r="E5" s="401" t="s">
        <v>386</v>
      </c>
      <c r="F5" s="402" t="s">
        <v>387</v>
      </c>
      <c r="G5" s="401" t="s">
        <v>388</v>
      </c>
      <c r="H5" s="403"/>
      <c r="J5" s="314"/>
      <c r="K5" s="314"/>
      <c r="L5" s="403"/>
    </row>
    <row r="6" spans="1:12" s="389" customFormat="1" x14ac:dyDescent="0.2">
      <c r="A6" s="404"/>
      <c r="B6" s="405"/>
      <c r="C6" s="318"/>
      <c r="D6" s="318"/>
      <c r="E6" s="407"/>
      <c r="F6" s="407"/>
      <c r="G6" s="407"/>
      <c r="H6" s="408"/>
      <c r="J6" s="318"/>
      <c r="K6" s="318"/>
      <c r="L6" s="408"/>
    </row>
    <row r="7" spans="1:12" s="389" customFormat="1" x14ac:dyDescent="0.2">
      <c r="A7" s="404" t="s">
        <v>389</v>
      </c>
      <c r="B7" s="405" t="s">
        <v>390</v>
      </c>
      <c r="C7" s="406">
        <v>0.3</v>
      </c>
      <c r="D7" s="318" t="s">
        <v>391</v>
      </c>
      <c r="E7" s="407">
        <v>3000</v>
      </c>
      <c r="F7" s="407">
        <v>3000</v>
      </c>
      <c r="G7" s="407">
        <v>3000</v>
      </c>
      <c r="H7" s="412">
        <f>('Series 200 Design'!$H7)</f>
        <v>900</v>
      </c>
      <c r="J7" s="406"/>
      <c r="K7" s="318" t="s">
        <v>391</v>
      </c>
      <c r="L7" s="412" t="str">
        <f>('Series 200 Final'!$H7)</f>
        <v/>
      </c>
    </row>
    <row r="8" spans="1:12" s="389" customFormat="1" x14ac:dyDescent="0.2">
      <c r="A8" s="404"/>
      <c r="B8" s="405"/>
      <c r="C8" s="481"/>
      <c r="D8" s="415"/>
      <c r="E8" s="416"/>
      <c r="F8" s="416"/>
      <c r="G8" s="416"/>
      <c r="H8" s="416"/>
      <c r="J8" s="481"/>
      <c r="K8" s="415"/>
      <c r="L8" s="416"/>
    </row>
    <row r="9" spans="1:12" s="389" customFormat="1" ht="25.5" x14ac:dyDescent="0.2">
      <c r="A9" s="398"/>
      <c r="B9" s="399" t="s">
        <v>393</v>
      </c>
      <c r="C9" s="482"/>
      <c r="D9" s="418"/>
      <c r="E9" s="419"/>
      <c r="F9" s="419"/>
      <c r="G9" s="419"/>
      <c r="H9" s="419"/>
      <c r="J9" s="482"/>
      <c r="K9" s="418"/>
      <c r="L9" s="419"/>
    </row>
    <row r="10" spans="1:12" s="389" customFormat="1" x14ac:dyDescent="0.2">
      <c r="A10" s="404"/>
      <c r="B10" s="405"/>
      <c r="C10" s="481"/>
      <c r="D10" s="415"/>
      <c r="E10" s="416"/>
      <c r="F10" s="416"/>
      <c r="G10" s="416"/>
      <c r="H10" s="416"/>
      <c r="J10" s="481"/>
      <c r="K10" s="415"/>
      <c r="L10" s="416"/>
    </row>
    <row r="11" spans="1:12" s="389" customFormat="1" x14ac:dyDescent="0.2">
      <c r="A11" s="420"/>
      <c r="B11" s="421" t="s">
        <v>394</v>
      </c>
      <c r="C11" s="483"/>
      <c r="D11" s="422"/>
      <c r="E11" s="423"/>
      <c r="F11" s="424"/>
      <c r="G11" s="423"/>
      <c r="H11" s="423"/>
      <c r="J11" s="483"/>
      <c r="K11" s="422"/>
      <c r="L11" s="423"/>
    </row>
    <row r="12" spans="1:12" s="389" customFormat="1" x14ac:dyDescent="0.2">
      <c r="A12" s="420"/>
      <c r="B12" s="425"/>
      <c r="C12" s="483"/>
      <c r="D12" s="422"/>
      <c r="E12" s="423"/>
      <c r="F12" s="424"/>
      <c r="G12" s="423"/>
      <c r="H12" s="423"/>
      <c r="J12" s="483"/>
      <c r="K12" s="422"/>
      <c r="L12" s="423"/>
    </row>
    <row r="13" spans="1:12" s="389" customFormat="1" x14ac:dyDescent="0.2">
      <c r="A13" s="420"/>
      <c r="B13" s="421" t="s">
        <v>395</v>
      </c>
      <c r="C13" s="483"/>
      <c r="D13" s="422"/>
      <c r="E13" s="423" t="s">
        <v>396</v>
      </c>
      <c r="F13" s="424" t="s">
        <v>397</v>
      </c>
      <c r="G13" s="423" t="s">
        <v>398</v>
      </c>
      <c r="H13" s="423"/>
      <c r="J13" s="483"/>
      <c r="K13" s="422"/>
      <c r="L13" s="423"/>
    </row>
    <row r="14" spans="1:12" s="389" customFormat="1" x14ac:dyDescent="0.2">
      <c r="A14" s="404"/>
      <c r="B14" s="405"/>
      <c r="C14" s="481"/>
      <c r="D14" s="415"/>
      <c r="E14" s="416"/>
      <c r="F14" s="416"/>
      <c r="G14" s="416"/>
      <c r="H14" s="416"/>
      <c r="J14" s="481"/>
      <c r="K14" s="415"/>
      <c r="L14" s="416"/>
    </row>
    <row r="15" spans="1:12" s="389" customFormat="1" ht="25.5" x14ac:dyDescent="0.2">
      <c r="A15" s="404" t="s">
        <v>399</v>
      </c>
      <c r="B15" s="405" t="s">
        <v>400</v>
      </c>
      <c r="C15" s="406"/>
      <c r="D15" s="318" t="s">
        <v>401</v>
      </c>
      <c r="E15" s="407">
        <v>43.15</v>
      </c>
      <c r="F15" s="407">
        <v>7.13</v>
      </c>
      <c r="G15" s="407">
        <v>4.45</v>
      </c>
      <c r="H15" s="412" t="str">
        <f>('Series 200 Design'!$H15)</f>
        <v/>
      </c>
      <c r="J15" s="406"/>
      <c r="K15" s="318" t="s">
        <v>401</v>
      </c>
      <c r="L15" s="412" t="str">
        <f>('Series 200 Final'!$H15)</f>
        <v/>
      </c>
    </row>
    <row r="16" spans="1:12" s="389" customFormat="1" x14ac:dyDescent="0.2">
      <c r="A16" s="404"/>
      <c r="B16" s="405"/>
      <c r="C16" s="406"/>
      <c r="D16" s="318"/>
      <c r="E16" s="407"/>
      <c r="F16" s="407"/>
      <c r="G16" s="407"/>
      <c r="H16" s="408"/>
      <c r="J16" s="406"/>
      <c r="K16" s="318"/>
      <c r="L16" s="408"/>
    </row>
    <row r="17" spans="1:12" s="389" customFormat="1" ht="25.5" x14ac:dyDescent="0.2">
      <c r="A17" s="404" t="s">
        <v>404</v>
      </c>
      <c r="B17" s="405" t="s">
        <v>405</v>
      </c>
      <c r="C17" s="406"/>
      <c r="D17" s="318" t="s">
        <v>401</v>
      </c>
      <c r="E17" s="407">
        <v>43.15</v>
      </c>
      <c r="F17" s="407">
        <v>7.13</v>
      </c>
      <c r="G17" s="407">
        <v>5.34</v>
      </c>
      <c r="H17" s="412" t="str">
        <f>('Series 200 Design'!$H17)</f>
        <v/>
      </c>
      <c r="J17" s="406"/>
      <c r="K17" s="318" t="s">
        <v>401</v>
      </c>
      <c r="L17" s="412" t="str">
        <f>('Series 200 Final'!$H17)</f>
        <v/>
      </c>
    </row>
    <row r="18" spans="1:12" s="389" customFormat="1" x14ac:dyDescent="0.2">
      <c r="A18" s="404"/>
      <c r="B18" s="405"/>
      <c r="C18" s="406"/>
      <c r="D18" s="318"/>
      <c r="E18" s="407"/>
      <c r="F18" s="407"/>
      <c r="G18" s="407"/>
      <c r="H18" s="408"/>
      <c r="J18" s="406"/>
      <c r="K18" s="318"/>
      <c r="L18" s="408"/>
    </row>
    <row r="19" spans="1:12" s="389" customFormat="1" ht="25.5" x14ac:dyDescent="0.2">
      <c r="A19" s="404" t="s">
        <v>406</v>
      </c>
      <c r="B19" s="405" t="s">
        <v>407</v>
      </c>
      <c r="C19" s="406"/>
      <c r="D19" s="318" t="s">
        <v>401</v>
      </c>
      <c r="E19" s="407">
        <v>43.15</v>
      </c>
      <c r="F19" s="407">
        <v>10.68</v>
      </c>
      <c r="G19" s="407">
        <v>10.68</v>
      </c>
      <c r="H19" s="412" t="str">
        <f>('Series 200 Design'!$H19)</f>
        <v/>
      </c>
      <c r="J19" s="406"/>
      <c r="K19" s="318" t="s">
        <v>401</v>
      </c>
      <c r="L19" s="412" t="str">
        <f>('Series 200 Final'!$H19)</f>
        <v/>
      </c>
    </row>
    <row r="20" spans="1:12" s="389" customFormat="1" x14ac:dyDescent="0.2">
      <c r="A20" s="404"/>
      <c r="B20" s="405"/>
      <c r="C20" s="406"/>
      <c r="D20" s="318"/>
      <c r="E20" s="407"/>
      <c r="F20" s="407"/>
      <c r="G20" s="407"/>
      <c r="H20" s="408"/>
      <c r="J20" s="406"/>
      <c r="K20" s="318"/>
      <c r="L20" s="408"/>
    </row>
    <row r="21" spans="1:12" s="389" customFormat="1" ht="25.5" x14ac:dyDescent="0.2">
      <c r="A21" s="404" t="s">
        <v>408</v>
      </c>
      <c r="B21" s="405" t="s">
        <v>409</v>
      </c>
      <c r="C21" s="406"/>
      <c r="D21" s="318" t="s">
        <v>401</v>
      </c>
      <c r="E21" s="407">
        <v>43.15</v>
      </c>
      <c r="F21" s="407">
        <v>11.87</v>
      </c>
      <c r="G21" s="407">
        <v>11.87</v>
      </c>
      <c r="H21" s="412" t="str">
        <f>('Series 200 Design'!$H21)</f>
        <v/>
      </c>
      <c r="J21" s="406"/>
      <c r="K21" s="318" t="s">
        <v>401</v>
      </c>
      <c r="L21" s="412" t="str">
        <f>('Series 200 Final'!$H21)</f>
        <v/>
      </c>
    </row>
    <row r="22" spans="1:12" s="389" customFormat="1" x14ac:dyDescent="0.2">
      <c r="A22" s="404"/>
      <c r="B22" s="405"/>
      <c r="C22" s="406"/>
      <c r="D22" s="318"/>
      <c r="E22" s="407"/>
      <c r="F22" s="407"/>
      <c r="G22" s="407"/>
      <c r="H22" s="408"/>
      <c r="J22" s="406"/>
      <c r="K22" s="318"/>
      <c r="L22" s="408"/>
    </row>
    <row r="23" spans="1:12" s="389" customFormat="1" ht="25.5" x14ac:dyDescent="0.2">
      <c r="A23" s="404" t="s">
        <v>410</v>
      </c>
      <c r="B23" s="405" t="s">
        <v>411</v>
      </c>
      <c r="C23" s="406"/>
      <c r="D23" s="318" t="s">
        <v>401</v>
      </c>
      <c r="E23" s="407">
        <v>43.15</v>
      </c>
      <c r="F23" s="407">
        <v>10.68</v>
      </c>
      <c r="G23" s="407">
        <v>10.68</v>
      </c>
      <c r="H23" s="412" t="str">
        <f>('Series 200 Design'!$H23)</f>
        <v/>
      </c>
      <c r="J23" s="406"/>
      <c r="K23" s="318" t="s">
        <v>401</v>
      </c>
      <c r="L23" s="412" t="str">
        <f>('Series 200 Final'!$H23)</f>
        <v/>
      </c>
    </row>
    <row r="24" spans="1:12" s="389" customFormat="1" x14ac:dyDescent="0.2">
      <c r="A24" s="404"/>
      <c r="B24" s="405"/>
      <c r="C24" s="406"/>
      <c r="D24" s="318"/>
      <c r="E24" s="407"/>
      <c r="F24" s="407"/>
      <c r="G24" s="407"/>
      <c r="H24" s="408"/>
      <c r="J24" s="406"/>
      <c r="K24" s="318"/>
      <c r="L24" s="408"/>
    </row>
    <row r="25" spans="1:12" s="389" customFormat="1" ht="25.5" x14ac:dyDescent="0.2">
      <c r="A25" s="404" t="s">
        <v>412</v>
      </c>
      <c r="B25" s="405" t="s">
        <v>413</v>
      </c>
      <c r="C25" s="406"/>
      <c r="D25" s="318" t="s">
        <v>401</v>
      </c>
      <c r="E25" s="407">
        <v>43.15</v>
      </c>
      <c r="F25" s="407">
        <v>11.87</v>
      </c>
      <c r="G25" s="407">
        <v>11.87</v>
      </c>
      <c r="H25" s="412" t="str">
        <f>('Series 200 Design'!$H25)</f>
        <v/>
      </c>
      <c r="J25" s="406"/>
      <c r="K25" s="318" t="s">
        <v>401</v>
      </c>
      <c r="L25" s="412" t="str">
        <f>('Series 200 Final'!$H25)</f>
        <v/>
      </c>
    </row>
    <row r="26" spans="1:12" s="389" customFormat="1" x14ac:dyDescent="0.2">
      <c r="A26" s="404"/>
      <c r="B26" s="405"/>
      <c r="C26" s="406"/>
      <c r="D26" s="318"/>
      <c r="E26" s="407"/>
      <c r="F26" s="407"/>
      <c r="G26" s="407"/>
      <c r="H26" s="408"/>
      <c r="J26" s="406"/>
      <c r="K26" s="318"/>
      <c r="L26" s="408"/>
    </row>
    <row r="27" spans="1:12" s="389" customFormat="1" ht="25.5" x14ac:dyDescent="0.2">
      <c r="A27" s="404" t="s">
        <v>414</v>
      </c>
      <c r="B27" s="405" t="s">
        <v>415</v>
      </c>
      <c r="C27" s="406"/>
      <c r="D27" s="318" t="s">
        <v>401</v>
      </c>
      <c r="E27" s="407">
        <v>43.15</v>
      </c>
      <c r="F27" s="407">
        <v>10.68</v>
      </c>
      <c r="G27" s="407">
        <v>10.68</v>
      </c>
      <c r="H27" s="412" t="str">
        <f>('Series 200 Design'!$H27)</f>
        <v/>
      </c>
      <c r="J27" s="406"/>
      <c r="K27" s="318" t="s">
        <v>401</v>
      </c>
      <c r="L27" s="412" t="str">
        <f>('Series 200 Final'!$H27)</f>
        <v/>
      </c>
    </row>
    <row r="28" spans="1:12" s="389" customFormat="1" x14ac:dyDescent="0.2">
      <c r="A28" s="404"/>
      <c r="B28" s="405"/>
      <c r="C28" s="406"/>
      <c r="D28" s="318"/>
      <c r="E28" s="407"/>
      <c r="F28" s="407"/>
      <c r="G28" s="407"/>
      <c r="H28" s="408"/>
      <c r="J28" s="406"/>
      <c r="K28" s="318"/>
      <c r="L28" s="408"/>
    </row>
    <row r="29" spans="1:12" s="389" customFormat="1" ht="25.5" x14ac:dyDescent="0.2">
      <c r="A29" s="404" t="s">
        <v>416</v>
      </c>
      <c r="B29" s="405" t="s">
        <v>417</v>
      </c>
      <c r="C29" s="406"/>
      <c r="D29" s="318" t="s">
        <v>401</v>
      </c>
      <c r="E29" s="407">
        <v>43.15</v>
      </c>
      <c r="F29" s="407">
        <v>11.87</v>
      </c>
      <c r="G29" s="407">
        <v>11.87</v>
      </c>
      <c r="H29" s="412" t="str">
        <f>('Series 200 Design'!$H29)</f>
        <v/>
      </c>
      <c r="J29" s="406"/>
      <c r="K29" s="318" t="s">
        <v>401</v>
      </c>
      <c r="L29" s="412" t="str">
        <f>('Series 200 Final'!$H29)</f>
        <v/>
      </c>
    </row>
    <row r="30" spans="1:12" s="389" customFormat="1" x14ac:dyDescent="0.2">
      <c r="A30" s="404"/>
      <c r="B30" s="405"/>
      <c r="C30" s="406"/>
      <c r="D30" s="318"/>
      <c r="E30" s="407"/>
      <c r="F30" s="407"/>
      <c r="G30" s="407"/>
      <c r="H30" s="408"/>
      <c r="J30" s="406"/>
      <c r="K30" s="318"/>
      <c r="L30" s="408"/>
    </row>
    <row r="31" spans="1:12" s="389" customFormat="1" ht="25.5" x14ac:dyDescent="0.2">
      <c r="A31" s="404" t="s">
        <v>418</v>
      </c>
      <c r="B31" s="405" t="s">
        <v>419</v>
      </c>
      <c r="C31" s="406"/>
      <c r="D31" s="318" t="s">
        <v>401</v>
      </c>
      <c r="E31" s="407">
        <v>57.46</v>
      </c>
      <c r="F31" s="407">
        <v>28.56</v>
      </c>
      <c r="G31" s="407">
        <v>28.56</v>
      </c>
      <c r="H31" s="412" t="str">
        <f>('Series 200 Design'!$H31)</f>
        <v/>
      </c>
      <c r="J31" s="406"/>
      <c r="K31" s="318" t="s">
        <v>401</v>
      </c>
      <c r="L31" s="412" t="str">
        <f>('Series 200 Final'!$H31)</f>
        <v/>
      </c>
    </row>
    <row r="32" spans="1:12" s="389" customFormat="1" x14ac:dyDescent="0.2">
      <c r="A32" s="404"/>
      <c r="B32" s="405"/>
      <c r="C32" s="406"/>
      <c r="D32" s="318"/>
      <c r="E32" s="407"/>
      <c r="F32" s="407"/>
      <c r="G32" s="407"/>
      <c r="H32" s="408"/>
      <c r="J32" s="406"/>
      <c r="K32" s="318"/>
      <c r="L32" s="408"/>
    </row>
    <row r="33" spans="1:12" s="389" customFormat="1" x14ac:dyDescent="0.2">
      <c r="A33" s="420"/>
      <c r="B33" s="421" t="s">
        <v>420</v>
      </c>
      <c r="C33" s="484"/>
      <c r="D33" s="334"/>
      <c r="E33" s="423" t="s">
        <v>396</v>
      </c>
      <c r="F33" s="424" t="s">
        <v>397</v>
      </c>
      <c r="G33" s="423" t="s">
        <v>398</v>
      </c>
      <c r="H33" s="426">
        <f>('Series 200 Design'!$H33)</f>
        <v>0</v>
      </c>
      <c r="J33" s="484"/>
      <c r="K33" s="334"/>
      <c r="L33" s="426">
        <f>('Series 200 Final'!$H33)</f>
        <v>0</v>
      </c>
    </row>
    <row r="34" spans="1:12" s="389" customFormat="1" x14ac:dyDescent="0.2">
      <c r="A34" s="404"/>
      <c r="B34" s="405"/>
      <c r="C34" s="406"/>
      <c r="D34" s="318"/>
      <c r="E34" s="407"/>
      <c r="F34" s="407"/>
      <c r="G34" s="407"/>
      <c r="H34" s="408"/>
      <c r="J34" s="406"/>
      <c r="K34" s="318"/>
      <c r="L34" s="408"/>
    </row>
    <row r="35" spans="1:12" s="389" customFormat="1" ht="25.5" x14ac:dyDescent="0.2">
      <c r="A35" s="404" t="s">
        <v>421</v>
      </c>
      <c r="B35" s="405" t="s">
        <v>422</v>
      </c>
      <c r="C35" s="406"/>
      <c r="D35" s="318" t="s">
        <v>401</v>
      </c>
      <c r="E35" s="407">
        <v>43.15</v>
      </c>
      <c r="F35" s="407">
        <v>7.13</v>
      </c>
      <c r="G35" s="407">
        <v>4.45</v>
      </c>
      <c r="H35" s="412" t="str">
        <f>('Series 200 Design'!$H35)</f>
        <v/>
      </c>
      <c r="J35" s="406"/>
      <c r="K35" s="318" t="s">
        <v>401</v>
      </c>
      <c r="L35" s="412" t="str">
        <f>('Series 200 Final'!$H35)</f>
        <v/>
      </c>
    </row>
    <row r="36" spans="1:12" s="389" customFormat="1" x14ac:dyDescent="0.2">
      <c r="A36" s="404"/>
      <c r="B36" s="405"/>
      <c r="C36" s="406"/>
      <c r="D36" s="318"/>
      <c r="E36" s="407"/>
      <c r="F36" s="407"/>
      <c r="G36" s="407"/>
      <c r="H36" s="408"/>
      <c r="J36" s="406"/>
      <c r="K36" s="318"/>
      <c r="L36" s="408"/>
    </row>
    <row r="37" spans="1:12" s="389" customFormat="1" ht="25.5" x14ac:dyDescent="0.2">
      <c r="A37" s="404" t="s">
        <v>423</v>
      </c>
      <c r="B37" s="405" t="s">
        <v>424</v>
      </c>
      <c r="C37" s="406"/>
      <c r="D37" s="318" t="s">
        <v>401</v>
      </c>
      <c r="E37" s="407">
        <v>43.15</v>
      </c>
      <c r="F37" s="407">
        <v>7.13</v>
      </c>
      <c r="G37" s="407">
        <v>4.45</v>
      </c>
      <c r="H37" s="412" t="str">
        <f>('Series 200 Design'!$H37)</f>
        <v/>
      </c>
      <c r="J37" s="406"/>
      <c r="K37" s="318" t="s">
        <v>401</v>
      </c>
      <c r="L37" s="412" t="str">
        <f>('Series 200 Final'!$H37)</f>
        <v/>
      </c>
    </row>
    <row r="38" spans="1:12" s="389" customFormat="1" x14ac:dyDescent="0.2">
      <c r="A38" s="404"/>
      <c r="B38" s="405"/>
      <c r="C38" s="406"/>
      <c r="D38" s="318"/>
      <c r="E38" s="407"/>
      <c r="F38" s="407"/>
      <c r="G38" s="407"/>
      <c r="H38" s="408"/>
      <c r="J38" s="406"/>
      <c r="K38" s="318"/>
      <c r="L38" s="408"/>
    </row>
    <row r="39" spans="1:12" s="389" customFormat="1" ht="25.5" x14ac:dyDescent="0.2">
      <c r="A39" s="404" t="s">
        <v>425</v>
      </c>
      <c r="B39" s="405" t="s">
        <v>426</v>
      </c>
      <c r="C39" s="406"/>
      <c r="D39" s="318" t="s">
        <v>401</v>
      </c>
      <c r="E39" s="407">
        <v>43.15</v>
      </c>
      <c r="F39" s="407">
        <v>7.13</v>
      </c>
      <c r="G39" s="407">
        <v>4.45</v>
      </c>
      <c r="H39" s="412" t="str">
        <f>('Series 200 Design'!$H39)</f>
        <v/>
      </c>
      <c r="J39" s="406"/>
      <c r="K39" s="318" t="s">
        <v>401</v>
      </c>
      <c r="L39" s="412" t="str">
        <f>('Series 200 Final'!$H39)</f>
        <v/>
      </c>
    </row>
    <row r="40" spans="1:12" s="389" customFormat="1" x14ac:dyDescent="0.2">
      <c r="A40" s="404"/>
      <c r="B40" s="405"/>
      <c r="C40" s="406"/>
      <c r="D40" s="318"/>
      <c r="E40" s="407"/>
      <c r="F40" s="407"/>
      <c r="G40" s="407"/>
      <c r="H40" s="408"/>
      <c r="J40" s="406"/>
      <c r="K40" s="318"/>
      <c r="L40" s="408"/>
    </row>
    <row r="41" spans="1:12" s="389" customFormat="1" ht="25.5" x14ac:dyDescent="0.2">
      <c r="A41" s="404" t="s">
        <v>427</v>
      </c>
      <c r="B41" s="405" t="s">
        <v>428</v>
      </c>
      <c r="C41" s="406"/>
      <c r="D41" s="318" t="s">
        <v>401</v>
      </c>
      <c r="E41" s="407">
        <v>43.15</v>
      </c>
      <c r="F41" s="407">
        <v>7.13</v>
      </c>
      <c r="G41" s="407">
        <v>5.34</v>
      </c>
      <c r="H41" s="412" t="str">
        <f>('Series 200 Design'!$H41)</f>
        <v/>
      </c>
      <c r="J41" s="406"/>
      <c r="K41" s="318" t="s">
        <v>401</v>
      </c>
      <c r="L41" s="412" t="str">
        <f>('Series 200 Final'!$H41)</f>
        <v/>
      </c>
    </row>
    <row r="42" spans="1:12" s="389" customFormat="1" x14ac:dyDescent="0.2">
      <c r="A42" s="404"/>
      <c r="B42" s="405"/>
      <c r="C42" s="406"/>
      <c r="D42" s="318"/>
      <c r="E42" s="407"/>
      <c r="F42" s="407"/>
      <c r="G42" s="407"/>
      <c r="H42" s="408"/>
      <c r="J42" s="406"/>
      <c r="K42" s="318"/>
      <c r="L42" s="408"/>
    </row>
    <row r="43" spans="1:12" s="389" customFormat="1" ht="25.5" x14ac:dyDescent="0.2">
      <c r="A43" s="404" t="s">
        <v>429</v>
      </c>
      <c r="B43" s="317" t="s">
        <v>430</v>
      </c>
      <c r="C43" s="406"/>
      <c r="D43" s="318" t="s">
        <v>401</v>
      </c>
      <c r="E43" s="407">
        <v>43.15</v>
      </c>
      <c r="F43" s="407">
        <v>7.13</v>
      </c>
      <c r="G43" s="407">
        <v>5.34</v>
      </c>
      <c r="H43" s="412" t="str">
        <f>('Series 200 Design'!$H43)</f>
        <v/>
      </c>
      <c r="J43" s="406"/>
      <c r="K43" s="318" t="s">
        <v>401</v>
      </c>
      <c r="L43" s="412" t="str">
        <f>('Series 200 Final'!$H43)</f>
        <v/>
      </c>
    </row>
    <row r="44" spans="1:12" s="389" customFormat="1" x14ac:dyDescent="0.2">
      <c r="A44" s="404"/>
      <c r="B44" s="317"/>
      <c r="C44" s="406"/>
      <c r="D44" s="318"/>
      <c r="E44" s="407"/>
      <c r="F44" s="407"/>
      <c r="G44" s="407"/>
      <c r="H44" s="408"/>
      <c r="J44" s="406"/>
      <c r="K44" s="318"/>
      <c r="L44" s="408"/>
    </row>
    <row r="45" spans="1:12" s="389" customFormat="1" ht="25.5" x14ac:dyDescent="0.2">
      <c r="A45" s="404" t="s">
        <v>431</v>
      </c>
      <c r="B45" s="405" t="s">
        <v>432</v>
      </c>
      <c r="C45" s="406"/>
      <c r="D45" s="318" t="s">
        <v>401</v>
      </c>
      <c r="E45" s="407">
        <v>43.15</v>
      </c>
      <c r="F45" s="407">
        <v>7.13</v>
      </c>
      <c r="G45" s="407">
        <v>5.34</v>
      </c>
      <c r="H45" s="412" t="str">
        <f>('Series 200 Design'!$H45)</f>
        <v/>
      </c>
      <c r="J45" s="406"/>
      <c r="K45" s="318" t="s">
        <v>401</v>
      </c>
      <c r="L45" s="412" t="str">
        <f>('Series 200 Final'!$H45)</f>
        <v/>
      </c>
    </row>
    <row r="46" spans="1:12" s="389" customFormat="1" x14ac:dyDescent="0.2">
      <c r="A46" s="404"/>
      <c r="B46" s="405"/>
      <c r="C46" s="406"/>
      <c r="D46" s="318"/>
      <c r="E46" s="407"/>
      <c r="F46" s="407"/>
      <c r="G46" s="407"/>
      <c r="H46" s="408"/>
      <c r="J46" s="406"/>
      <c r="K46" s="318"/>
      <c r="L46" s="408"/>
    </row>
    <row r="47" spans="1:12" s="389" customFormat="1" ht="25.5" x14ac:dyDescent="0.2">
      <c r="A47" s="404" t="s">
        <v>433</v>
      </c>
      <c r="B47" s="405" t="s">
        <v>434</v>
      </c>
      <c r="C47" s="406"/>
      <c r="D47" s="318" t="s">
        <v>401</v>
      </c>
      <c r="E47" s="407">
        <v>43.15</v>
      </c>
      <c r="F47" s="407">
        <v>7.13</v>
      </c>
      <c r="G47" s="407">
        <v>4.45</v>
      </c>
      <c r="H47" s="412" t="str">
        <f>('Series 200 Design'!$H47)</f>
        <v/>
      </c>
      <c r="J47" s="406"/>
      <c r="K47" s="318" t="s">
        <v>401</v>
      </c>
      <c r="L47" s="412" t="str">
        <f>('Series 200 Final'!$H47)</f>
        <v/>
      </c>
    </row>
    <row r="48" spans="1:12" s="389" customFormat="1" x14ac:dyDescent="0.2">
      <c r="A48" s="404"/>
      <c r="B48" s="405"/>
      <c r="C48" s="406"/>
      <c r="D48" s="318"/>
      <c r="E48" s="407"/>
      <c r="F48" s="407"/>
      <c r="G48" s="407"/>
      <c r="H48" s="408"/>
      <c r="J48" s="406"/>
      <c r="K48" s="318"/>
      <c r="L48" s="408"/>
    </row>
    <row r="49" spans="1:12" s="389" customFormat="1" ht="25.5" x14ac:dyDescent="0.2">
      <c r="A49" s="404" t="s">
        <v>435</v>
      </c>
      <c r="B49" s="405" t="s">
        <v>436</v>
      </c>
      <c r="C49" s="406"/>
      <c r="D49" s="318" t="s">
        <v>401</v>
      </c>
      <c r="E49" s="407">
        <v>43.15</v>
      </c>
      <c r="F49" s="407">
        <v>7.13</v>
      </c>
      <c r="G49" s="407">
        <v>5.34</v>
      </c>
      <c r="H49" s="412" t="str">
        <f>('Series 200 Design'!$H49)</f>
        <v/>
      </c>
      <c r="J49" s="406"/>
      <c r="K49" s="318" t="s">
        <v>401</v>
      </c>
      <c r="L49" s="412" t="str">
        <f>('Series 200 Final'!$H49)</f>
        <v/>
      </c>
    </row>
    <row r="50" spans="1:12" s="389" customFormat="1" x14ac:dyDescent="0.2">
      <c r="A50" s="404"/>
      <c r="B50" s="405"/>
      <c r="C50" s="406"/>
      <c r="D50" s="318"/>
      <c r="E50" s="407"/>
      <c r="F50" s="407"/>
      <c r="G50" s="407"/>
      <c r="H50" s="408"/>
      <c r="J50" s="406"/>
      <c r="K50" s="318"/>
      <c r="L50" s="408"/>
    </row>
    <row r="51" spans="1:12" s="389" customFormat="1" ht="25.5" x14ac:dyDescent="0.2">
      <c r="A51" s="404" t="s">
        <v>437</v>
      </c>
      <c r="B51" s="405" t="s">
        <v>438</v>
      </c>
      <c r="C51" s="406"/>
      <c r="D51" s="318" t="s">
        <v>401</v>
      </c>
      <c r="E51" s="407">
        <v>43.15</v>
      </c>
      <c r="F51" s="407">
        <v>7.13</v>
      </c>
      <c r="G51" s="407">
        <v>4.45</v>
      </c>
      <c r="H51" s="412" t="str">
        <f>('Series 200 Design'!$H51)</f>
        <v/>
      </c>
      <c r="J51" s="406"/>
      <c r="K51" s="318" t="s">
        <v>401</v>
      </c>
      <c r="L51" s="412" t="str">
        <f>('Series 200 Final'!$H51)</f>
        <v/>
      </c>
    </row>
    <row r="52" spans="1:12" s="389" customFormat="1" x14ac:dyDescent="0.2">
      <c r="A52" s="404"/>
      <c r="B52" s="405"/>
      <c r="C52" s="406"/>
      <c r="D52" s="318"/>
      <c r="E52" s="407"/>
      <c r="F52" s="407"/>
      <c r="G52" s="407"/>
      <c r="H52" s="408"/>
      <c r="J52" s="406"/>
      <c r="K52" s="318"/>
      <c r="L52" s="408"/>
    </row>
    <row r="53" spans="1:12" s="389" customFormat="1" ht="25.5" x14ac:dyDescent="0.2">
      <c r="A53" s="404" t="s">
        <v>439</v>
      </c>
      <c r="B53" s="317" t="s">
        <v>440</v>
      </c>
      <c r="C53" s="406"/>
      <c r="D53" s="318" t="s">
        <v>401</v>
      </c>
      <c r="E53" s="407">
        <v>43.15</v>
      </c>
      <c r="F53" s="407">
        <v>7.13</v>
      </c>
      <c r="G53" s="407">
        <v>7.13</v>
      </c>
      <c r="H53" s="412" t="str">
        <f>('Series 200 Design'!$H53)</f>
        <v/>
      </c>
      <c r="J53" s="406"/>
      <c r="K53" s="318" t="s">
        <v>401</v>
      </c>
      <c r="L53" s="412" t="str">
        <f>('Series 200 Final'!$H53)</f>
        <v/>
      </c>
    </row>
    <row r="54" spans="1:12" s="389" customFormat="1" x14ac:dyDescent="0.2">
      <c r="A54" s="404"/>
      <c r="B54" s="317"/>
      <c r="C54" s="406"/>
      <c r="D54" s="318"/>
      <c r="E54" s="407"/>
      <c r="F54" s="407"/>
      <c r="G54" s="407"/>
      <c r="H54" s="408"/>
      <c r="J54" s="406"/>
      <c r="K54" s="318"/>
      <c r="L54" s="408"/>
    </row>
    <row r="55" spans="1:12" s="389" customFormat="1" ht="25.5" x14ac:dyDescent="0.2">
      <c r="A55" s="404" t="s">
        <v>441</v>
      </c>
      <c r="B55" s="405" t="s">
        <v>442</v>
      </c>
      <c r="C55" s="406"/>
      <c r="D55" s="318" t="s">
        <v>401</v>
      </c>
      <c r="E55" s="407">
        <v>43.15</v>
      </c>
      <c r="F55" s="407">
        <v>7.13</v>
      </c>
      <c r="G55" s="407">
        <v>7.13</v>
      </c>
      <c r="H55" s="412" t="str">
        <f>('Series 200 Design'!$H55)</f>
        <v/>
      </c>
      <c r="J55" s="406"/>
      <c r="K55" s="318" t="s">
        <v>401</v>
      </c>
      <c r="L55" s="412" t="str">
        <f>('Series 200 Final'!$H55)</f>
        <v/>
      </c>
    </row>
    <row r="56" spans="1:12" s="389" customFormat="1" x14ac:dyDescent="0.2">
      <c r="A56" s="316"/>
      <c r="B56" s="317"/>
      <c r="C56" s="406"/>
      <c r="D56" s="318"/>
      <c r="E56" s="407"/>
      <c r="F56" s="407"/>
      <c r="G56" s="407"/>
      <c r="H56" s="408"/>
      <c r="J56" s="406"/>
      <c r="K56" s="318"/>
      <c r="L56" s="408"/>
    </row>
    <row r="57" spans="1:12" s="389" customFormat="1" x14ac:dyDescent="0.2">
      <c r="A57" s="331"/>
      <c r="B57" s="343" t="s">
        <v>443</v>
      </c>
      <c r="C57" s="484"/>
      <c r="D57" s="334"/>
      <c r="E57" s="427"/>
      <c r="F57" s="427"/>
      <c r="G57" s="427"/>
      <c r="H57" s="426"/>
      <c r="J57" s="484"/>
      <c r="K57" s="334"/>
      <c r="L57" s="426"/>
    </row>
    <row r="58" spans="1:12" s="389" customFormat="1" x14ac:dyDescent="0.2">
      <c r="A58" s="316"/>
      <c r="B58" s="317"/>
      <c r="C58" s="406"/>
      <c r="D58" s="318"/>
      <c r="E58" s="428" t="s">
        <v>396</v>
      </c>
      <c r="F58" s="429" t="s">
        <v>397</v>
      </c>
      <c r="G58" s="428" t="s">
        <v>398</v>
      </c>
      <c r="H58" s="408">
        <f>('Series 200 Design'!$H58)</f>
        <v>0</v>
      </c>
      <c r="J58" s="406"/>
      <c r="K58" s="318"/>
      <c r="L58" s="408">
        <f>('Series 200 Final'!$H58)</f>
        <v>0</v>
      </c>
    </row>
    <row r="59" spans="1:12" s="389" customFormat="1" ht="25.5" x14ac:dyDescent="0.2">
      <c r="A59" s="316" t="s">
        <v>444</v>
      </c>
      <c r="B59" s="317" t="s">
        <v>445</v>
      </c>
      <c r="C59" s="406"/>
      <c r="D59" s="318" t="s">
        <v>401</v>
      </c>
      <c r="E59" s="407">
        <v>43.15</v>
      </c>
      <c r="F59" s="407">
        <v>10.68</v>
      </c>
      <c r="G59" s="407">
        <v>10.68</v>
      </c>
      <c r="H59" s="412" t="str">
        <f>('Series 200 Design'!$H59)</f>
        <v/>
      </c>
      <c r="J59" s="406"/>
      <c r="K59" s="318" t="s">
        <v>401</v>
      </c>
      <c r="L59" s="412" t="str">
        <f>('Series 200 Final'!$H59)</f>
        <v/>
      </c>
    </row>
    <row r="60" spans="1:12" s="389" customFormat="1" x14ac:dyDescent="0.2">
      <c r="A60" s="316"/>
      <c r="B60" s="317"/>
      <c r="C60" s="406"/>
      <c r="D60" s="318"/>
      <c r="E60" s="407"/>
      <c r="F60" s="407"/>
      <c r="G60" s="407"/>
      <c r="H60" s="408"/>
      <c r="J60" s="406"/>
      <c r="K60" s="318"/>
      <c r="L60" s="408"/>
    </row>
    <row r="61" spans="1:12" s="389" customFormat="1" ht="25.5" x14ac:dyDescent="0.2">
      <c r="A61" s="316" t="s">
        <v>446</v>
      </c>
      <c r="B61" s="317" t="s">
        <v>447</v>
      </c>
      <c r="C61" s="406"/>
      <c r="D61" s="318" t="s">
        <v>401</v>
      </c>
      <c r="E61" s="407">
        <v>43.15</v>
      </c>
      <c r="F61" s="407">
        <v>10.68</v>
      </c>
      <c r="G61" s="407">
        <v>10.68</v>
      </c>
      <c r="H61" s="412" t="str">
        <f>('Series 200 Design'!$H61)</f>
        <v/>
      </c>
      <c r="J61" s="406"/>
      <c r="K61" s="318" t="s">
        <v>401</v>
      </c>
      <c r="L61" s="412" t="str">
        <f>('Series 200 Final'!$H61)</f>
        <v/>
      </c>
    </row>
    <row r="62" spans="1:12" s="389" customFormat="1" x14ac:dyDescent="0.2">
      <c r="A62" s="404"/>
      <c r="B62" s="405"/>
      <c r="C62" s="406"/>
      <c r="D62" s="318"/>
      <c r="E62" s="407"/>
      <c r="F62" s="407"/>
      <c r="G62" s="407"/>
      <c r="H62" s="408"/>
      <c r="J62" s="406"/>
      <c r="K62" s="318"/>
      <c r="L62" s="408"/>
    </row>
    <row r="63" spans="1:12" s="389" customFormat="1" x14ac:dyDescent="0.2">
      <c r="A63" s="420"/>
      <c r="B63" s="421" t="s">
        <v>448</v>
      </c>
      <c r="C63" s="484"/>
      <c r="D63" s="334"/>
      <c r="E63" s="423" t="s">
        <v>396</v>
      </c>
      <c r="F63" s="424" t="s">
        <v>397</v>
      </c>
      <c r="G63" s="423" t="s">
        <v>398</v>
      </c>
      <c r="H63" s="426">
        <f>('Series 200 Design'!$H63)</f>
        <v>0</v>
      </c>
      <c r="J63" s="484"/>
      <c r="K63" s="334"/>
      <c r="L63" s="426">
        <f>('Series 200 Final'!$H63)</f>
        <v>0</v>
      </c>
    </row>
    <row r="64" spans="1:12" s="389" customFormat="1" x14ac:dyDescent="0.2">
      <c r="A64" s="404"/>
      <c r="B64" s="405"/>
      <c r="C64" s="406"/>
      <c r="D64" s="318"/>
      <c r="E64" s="407"/>
      <c r="F64" s="407"/>
      <c r="G64" s="407"/>
      <c r="H64" s="408"/>
      <c r="J64" s="406"/>
      <c r="K64" s="318"/>
      <c r="L64" s="408"/>
    </row>
    <row r="65" spans="1:12" s="389" customFormat="1" ht="25.5" x14ac:dyDescent="0.2">
      <c r="A65" s="404" t="s">
        <v>449</v>
      </c>
      <c r="B65" s="405" t="s">
        <v>450</v>
      </c>
      <c r="C65" s="406"/>
      <c r="D65" s="318" t="s">
        <v>451</v>
      </c>
      <c r="E65" s="407">
        <v>43.15</v>
      </c>
      <c r="F65" s="407">
        <v>7.26</v>
      </c>
      <c r="G65" s="407">
        <v>6.81</v>
      </c>
      <c r="H65" s="412" t="str">
        <f>('Series 200 Design'!$H65)</f>
        <v/>
      </c>
      <c r="J65" s="406"/>
      <c r="K65" s="318" t="s">
        <v>451</v>
      </c>
      <c r="L65" s="412" t="str">
        <f>('Series 200 Final'!$H65)</f>
        <v/>
      </c>
    </row>
    <row r="66" spans="1:12" s="389" customFormat="1" x14ac:dyDescent="0.2">
      <c r="A66" s="404"/>
      <c r="B66" s="405"/>
      <c r="C66" s="406"/>
      <c r="D66" s="318"/>
      <c r="E66" s="407"/>
      <c r="F66" s="407"/>
      <c r="G66" s="407"/>
      <c r="H66" s="408"/>
      <c r="J66" s="406"/>
      <c r="K66" s="318"/>
      <c r="L66" s="408"/>
    </row>
    <row r="67" spans="1:12" s="389" customFormat="1" ht="27" customHeight="1" x14ac:dyDescent="0.2">
      <c r="A67" s="316" t="s">
        <v>452</v>
      </c>
      <c r="B67" s="317" t="s">
        <v>453</v>
      </c>
      <c r="C67" s="406"/>
      <c r="D67" s="318" t="s">
        <v>451</v>
      </c>
      <c r="E67" s="407">
        <v>43.15</v>
      </c>
      <c r="F67" s="407">
        <v>7.26</v>
      </c>
      <c r="G67" s="407">
        <v>6.81</v>
      </c>
      <c r="H67" s="412" t="str">
        <f>('Series 200 Design'!$H67)</f>
        <v/>
      </c>
      <c r="J67" s="406"/>
      <c r="K67" s="318" t="s">
        <v>451</v>
      </c>
      <c r="L67" s="412" t="str">
        <f>('Series 200 Final'!$H67)</f>
        <v/>
      </c>
    </row>
    <row r="68" spans="1:12" s="389" customFormat="1" ht="15" customHeight="1" x14ac:dyDescent="0.2">
      <c r="A68" s="316"/>
      <c r="B68" s="317"/>
      <c r="C68" s="406"/>
      <c r="D68" s="318"/>
      <c r="E68" s="407"/>
      <c r="F68" s="407"/>
      <c r="G68" s="407"/>
      <c r="H68" s="408"/>
      <c r="J68" s="406"/>
      <c r="K68" s="318"/>
      <c r="L68" s="408"/>
    </row>
    <row r="69" spans="1:12" s="389" customFormat="1" ht="29.25" customHeight="1" x14ac:dyDescent="0.2">
      <c r="A69" s="404" t="s">
        <v>454</v>
      </c>
      <c r="B69" s="405" t="s">
        <v>455</v>
      </c>
      <c r="C69" s="406"/>
      <c r="D69" s="318" t="s">
        <v>451</v>
      </c>
      <c r="E69" s="407">
        <v>43.15</v>
      </c>
      <c r="F69" s="407">
        <v>7.26</v>
      </c>
      <c r="G69" s="407">
        <v>5.45</v>
      </c>
      <c r="H69" s="412" t="str">
        <f>('Series 200 Design'!$H69)</f>
        <v/>
      </c>
      <c r="J69" s="406"/>
      <c r="K69" s="318" t="s">
        <v>451</v>
      </c>
      <c r="L69" s="412" t="str">
        <f>('Series 200 Final'!$H69)</f>
        <v/>
      </c>
    </row>
    <row r="70" spans="1:12" s="389" customFormat="1" x14ac:dyDescent="0.2">
      <c r="A70" s="404"/>
      <c r="B70" s="405"/>
      <c r="C70" s="406"/>
      <c r="D70" s="318"/>
      <c r="E70" s="407"/>
      <c r="F70" s="407"/>
      <c r="G70" s="407"/>
      <c r="H70" s="408"/>
      <c r="J70" s="406"/>
      <c r="K70" s="318"/>
      <c r="L70" s="408"/>
    </row>
    <row r="71" spans="1:12" s="389" customFormat="1" ht="25.5" x14ac:dyDescent="0.2">
      <c r="A71" s="404" t="s">
        <v>456</v>
      </c>
      <c r="B71" s="405" t="s">
        <v>457</v>
      </c>
      <c r="C71" s="406"/>
      <c r="D71" s="318" t="s">
        <v>451</v>
      </c>
      <c r="E71" s="407">
        <v>43.15</v>
      </c>
      <c r="F71" s="407">
        <v>9.08</v>
      </c>
      <c r="G71" s="407">
        <v>9.08</v>
      </c>
      <c r="H71" s="412" t="str">
        <f>('Series 200 Design'!$H71)</f>
        <v/>
      </c>
      <c r="J71" s="406"/>
      <c r="K71" s="318" t="s">
        <v>451</v>
      </c>
      <c r="L71" s="412" t="str">
        <f>('Series 200 Final'!$H71)</f>
        <v/>
      </c>
    </row>
    <row r="72" spans="1:12" s="389" customFormat="1" x14ac:dyDescent="0.2">
      <c r="A72" s="404"/>
      <c r="B72" s="405"/>
      <c r="C72" s="406"/>
      <c r="D72" s="318"/>
      <c r="E72" s="407"/>
      <c r="F72" s="407"/>
      <c r="G72" s="407"/>
      <c r="H72" s="408"/>
      <c r="J72" s="406"/>
      <c r="K72" s="318"/>
      <c r="L72" s="408"/>
    </row>
    <row r="73" spans="1:12" s="389" customFormat="1" ht="25.5" x14ac:dyDescent="0.2">
      <c r="A73" s="316" t="s">
        <v>458</v>
      </c>
      <c r="B73" s="405" t="s">
        <v>459</v>
      </c>
      <c r="C73" s="406"/>
      <c r="D73" s="318" t="s">
        <v>451</v>
      </c>
      <c r="E73" s="407">
        <v>43.15</v>
      </c>
      <c r="F73" s="407">
        <v>10.89</v>
      </c>
      <c r="G73" s="407">
        <v>10.98</v>
      </c>
      <c r="H73" s="412" t="str">
        <f>('Series 200 Design'!$H73)</f>
        <v/>
      </c>
      <c r="J73" s="406"/>
      <c r="K73" s="318" t="s">
        <v>451</v>
      </c>
      <c r="L73" s="412" t="str">
        <f>('Series 200 Final'!$H73)</f>
        <v/>
      </c>
    </row>
    <row r="74" spans="1:12" s="389" customFormat="1" x14ac:dyDescent="0.2">
      <c r="A74" s="316"/>
      <c r="B74" s="405"/>
      <c r="C74" s="406"/>
      <c r="D74" s="318"/>
      <c r="E74" s="407"/>
      <c r="F74" s="407"/>
      <c r="G74" s="407"/>
      <c r="H74" s="408"/>
      <c r="J74" s="406"/>
      <c r="K74" s="318"/>
      <c r="L74" s="408"/>
    </row>
    <row r="75" spans="1:12" s="389" customFormat="1" ht="25.5" x14ac:dyDescent="0.2">
      <c r="A75" s="404" t="s">
        <v>460</v>
      </c>
      <c r="B75" s="317" t="s">
        <v>461</v>
      </c>
      <c r="C75" s="406"/>
      <c r="D75" s="318" t="s">
        <v>451</v>
      </c>
      <c r="E75" s="407">
        <v>43.15</v>
      </c>
      <c r="F75" s="407">
        <v>10.89</v>
      </c>
      <c r="G75" s="407">
        <v>10.98</v>
      </c>
      <c r="H75" s="412" t="str">
        <f>('Series 200 Design'!$H75)</f>
        <v/>
      </c>
      <c r="J75" s="406"/>
      <c r="K75" s="318" t="s">
        <v>451</v>
      </c>
      <c r="L75" s="412" t="str">
        <f>('Series 200 Final'!$H75)</f>
        <v/>
      </c>
    </row>
    <row r="76" spans="1:12" s="389" customFormat="1" x14ac:dyDescent="0.2">
      <c r="A76" s="404"/>
      <c r="B76" s="317"/>
      <c r="C76" s="406"/>
      <c r="D76" s="318"/>
      <c r="E76" s="407"/>
      <c r="F76" s="407"/>
      <c r="G76" s="407"/>
      <c r="H76" s="408"/>
      <c r="J76" s="406"/>
      <c r="K76" s="318"/>
      <c r="L76" s="408"/>
    </row>
    <row r="77" spans="1:12" s="389" customFormat="1" ht="25.5" x14ac:dyDescent="0.2">
      <c r="A77" s="404" t="s">
        <v>462</v>
      </c>
      <c r="B77" s="405" t="s">
        <v>463</v>
      </c>
      <c r="C77" s="406"/>
      <c r="D77" s="318" t="s">
        <v>451</v>
      </c>
      <c r="E77" s="407">
        <v>43.15</v>
      </c>
      <c r="F77" s="407">
        <v>9.08</v>
      </c>
      <c r="G77" s="407">
        <v>9.08</v>
      </c>
      <c r="H77" s="412" t="str">
        <f>('Series 200 Design'!$H77)</f>
        <v/>
      </c>
      <c r="J77" s="406"/>
      <c r="K77" s="318" t="s">
        <v>451</v>
      </c>
      <c r="L77" s="412" t="str">
        <f>('Series 200 Final'!$H77)</f>
        <v/>
      </c>
    </row>
    <row r="78" spans="1:12" s="389" customFormat="1" x14ac:dyDescent="0.2">
      <c r="A78" s="404"/>
      <c r="B78" s="405"/>
      <c r="C78" s="406"/>
      <c r="D78" s="318"/>
      <c r="E78" s="407"/>
      <c r="F78" s="407"/>
      <c r="G78" s="407"/>
      <c r="H78" s="408"/>
      <c r="J78" s="406"/>
      <c r="K78" s="318"/>
      <c r="L78" s="408"/>
    </row>
    <row r="79" spans="1:12" s="389" customFormat="1" x14ac:dyDescent="0.2">
      <c r="A79" s="420"/>
      <c r="B79" s="421" t="s">
        <v>464</v>
      </c>
      <c r="C79" s="484"/>
      <c r="D79" s="334"/>
      <c r="E79" s="423" t="s">
        <v>396</v>
      </c>
      <c r="F79" s="424" t="s">
        <v>397</v>
      </c>
      <c r="G79" s="423" t="s">
        <v>398</v>
      </c>
      <c r="H79" s="426"/>
      <c r="J79" s="484"/>
      <c r="K79" s="334"/>
      <c r="L79" s="426"/>
    </row>
    <row r="80" spans="1:12" s="389" customFormat="1" x14ac:dyDescent="0.2">
      <c r="A80" s="404"/>
      <c r="B80" s="405"/>
      <c r="C80" s="406"/>
      <c r="D80" s="318"/>
      <c r="E80" s="407"/>
      <c r="F80" s="407"/>
      <c r="G80" s="407"/>
      <c r="H80" s="408"/>
      <c r="J80" s="406"/>
      <c r="K80" s="318"/>
      <c r="L80" s="408"/>
    </row>
    <row r="81" spans="1:12" s="389" customFormat="1" ht="25.5" x14ac:dyDescent="0.2">
      <c r="A81" s="404" t="s">
        <v>465</v>
      </c>
      <c r="B81" s="405" t="s">
        <v>466</v>
      </c>
      <c r="C81" s="406"/>
      <c r="D81" s="318" t="s">
        <v>451</v>
      </c>
      <c r="E81" s="407">
        <v>43.15</v>
      </c>
      <c r="F81" s="407">
        <v>7.26</v>
      </c>
      <c r="G81" s="407">
        <v>4.3600000000000003</v>
      </c>
      <c r="H81" s="412" t="str">
        <f>('Series 200 Design'!$H81)</f>
        <v/>
      </c>
      <c r="J81" s="406"/>
      <c r="K81" s="318" t="s">
        <v>451</v>
      </c>
      <c r="L81" s="412" t="str">
        <f>('Series 200 Final'!$H81)</f>
        <v/>
      </c>
    </row>
    <row r="82" spans="1:12" s="389" customFormat="1" x14ac:dyDescent="0.2">
      <c r="A82" s="404"/>
      <c r="B82" s="405"/>
      <c r="C82" s="406"/>
      <c r="D82" s="318"/>
      <c r="E82" s="407"/>
      <c r="F82" s="407"/>
      <c r="G82" s="407"/>
      <c r="H82" s="408"/>
      <c r="J82" s="406"/>
      <c r="K82" s="318"/>
      <c r="L82" s="408"/>
    </row>
    <row r="83" spans="1:12" s="389" customFormat="1" ht="25.5" x14ac:dyDescent="0.2">
      <c r="A83" s="404" t="s">
        <v>467</v>
      </c>
      <c r="B83" s="405" t="s">
        <v>468</v>
      </c>
      <c r="C83" s="406"/>
      <c r="D83" s="318" t="s">
        <v>451</v>
      </c>
      <c r="E83" s="407">
        <v>42.15</v>
      </c>
      <c r="F83" s="407">
        <v>7.26</v>
      </c>
      <c r="G83" s="407">
        <v>5.45</v>
      </c>
      <c r="H83" s="412" t="str">
        <f>('Series 200 Design'!$H83)</f>
        <v/>
      </c>
      <c r="J83" s="406"/>
      <c r="K83" s="318" t="s">
        <v>451</v>
      </c>
      <c r="L83" s="412" t="str">
        <f>('Series 200 Final'!$H83)</f>
        <v/>
      </c>
    </row>
    <row r="84" spans="1:12" s="389" customFormat="1" x14ac:dyDescent="0.2">
      <c r="A84" s="404"/>
      <c r="B84" s="405"/>
      <c r="C84" s="406"/>
      <c r="D84" s="318"/>
      <c r="E84" s="407"/>
      <c r="F84" s="407"/>
      <c r="G84" s="407"/>
      <c r="H84" s="408"/>
      <c r="J84" s="406"/>
      <c r="K84" s="318"/>
      <c r="L84" s="408"/>
    </row>
    <row r="85" spans="1:12" s="389" customFormat="1" ht="25.5" customHeight="1" x14ac:dyDescent="0.2">
      <c r="A85" s="316" t="s">
        <v>469</v>
      </c>
      <c r="B85" s="317" t="s">
        <v>470</v>
      </c>
      <c r="C85" s="406"/>
      <c r="D85" s="318" t="s">
        <v>451</v>
      </c>
      <c r="E85" s="407">
        <v>43.15</v>
      </c>
      <c r="F85" s="407">
        <v>7.26</v>
      </c>
      <c r="G85" s="407">
        <v>4.3600000000000003</v>
      </c>
      <c r="H85" s="412" t="str">
        <f>('Series 200 Design'!$H85)</f>
        <v/>
      </c>
      <c r="J85" s="406"/>
      <c r="K85" s="318" t="s">
        <v>451</v>
      </c>
      <c r="L85" s="412" t="str">
        <f>('Series 200 Final'!$H85)</f>
        <v/>
      </c>
    </row>
    <row r="86" spans="1:12" s="389" customFormat="1" ht="13.15" customHeight="1" x14ac:dyDescent="0.2">
      <c r="A86" s="316"/>
      <c r="B86" s="317"/>
      <c r="C86" s="406"/>
      <c r="D86" s="318"/>
      <c r="E86" s="407"/>
      <c r="F86" s="407"/>
      <c r="G86" s="407"/>
      <c r="H86" s="408"/>
      <c r="J86" s="406"/>
      <c r="K86" s="318"/>
      <c r="L86" s="408"/>
    </row>
    <row r="87" spans="1:12" s="389" customFormat="1" ht="13.15" customHeight="1" x14ac:dyDescent="0.2">
      <c r="A87" s="420"/>
      <c r="B87" s="421" t="s">
        <v>471</v>
      </c>
      <c r="C87" s="484"/>
      <c r="D87" s="334"/>
      <c r="E87" s="423" t="s">
        <v>396</v>
      </c>
      <c r="F87" s="424" t="s">
        <v>397</v>
      </c>
      <c r="G87" s="423" t="s">
        <v>398</v>
      </c>
      <c r="H87" s="426"/>
      <c r="J87" s="484"/>
      <c r="K87" s="334"/>
      <c r="L87" s="426"/>
    </row>
    <row r="88" spans="1:12" s="389" customFormat="1" ht="13.15" customHeight="1" x14ac:dyDescent="0.2">
      <c r="A88" s="404"/>
      <c r="B88" s="405"/>
      <c r="C88" s="406"/>
      <c r="D88" s="318"/>
      <c r="E88" s="407"/>
      <c r="F88" s="407"/>
      <c r="G88" s="407"/>
      <c r="H88" s="408"/>
      <c r="J88" s="406"/>
      <c r="K88" s="318"/>
      <c r="L88" s="408"/>
    </row>
    <row r="89" spans="1:12" s="389" customFormat="1" ht="25.9" customHeight="1" x14ac:dyDescent="0.2">
      <c r="A89" s="404" t="s">
        <v>472</v>
      </c>
      <c r="B89" s="432" t="s">
        <v>473</v>
      </c>
      <c r="C89" s="406"/>
      <c r="D89" s="318" t="s">
        <v>451</v>
      </c>
      <c r="E89" s="407">
        <v>43.15</v>
      </c>
      <c r="F89" s="407">
        <v>10.89</v>
      </c>
      <c r="G89" s="407">
        <v>10.89</v>
      </c>
      <c r="H89" s="412" t="str">
        <f>('Series 200 Design'!$H89)</f>
        <v/>
      </c>
      <c r="J89" s="406"/>
      <c r="K89" s="318" t="s">
        <v>451</v>
      </c>
      <c r="L89" s="412" t="str">
        <f>('Series 200 Final'!$H89)</f>
        <v/>
      </c>
    </row>
    <row r="90" spans="1:12" s="389" customFormat="1" ht="13.15" customHeight="1" x14ac:dyDescent="0.2">
      <c r="A90" s="316"/>
      <c r="B90" s="317"/>
      <c r="C90" s="406"/>
      <c r="D90" s="318"/>
      <c r="E90" s="407"/>
      <c r="F90" s="407"/>
      <c r="G90" s="407"/>
      <c r="H90" s="408"/>
      <c r="J90" s="406"/>
      <c r="K90" s="318"/>
      <c r="L90" s="408"/>
    </row>
    <row r="91" spans="1:12" s="389" customFormat="1" ht="28.15" customHeight="1" x14ac:dyDescent="0.2">
      <c r="A91" s="404" t="s">
        <v>474</v>
      </c>
      <c r="B91" s="432" t="s">
        <v>475</v>
      </c>
      <c r="C91" s="406"/>
      <c r="D91" s="318" t="s">
        <v>451</v>
      </c>
      <c r="E91" s="407">
        <v>43.15</v>
      </c>
      <c r="F91" s="407">
        <v>21.78</v>
      </c>
      <c r="G91" s="407">
        <v>21.78</v>
      </c>
      <c r="H91" s="412" t="str">
        <f>('Series 200 Design'!$H91)</f>
        <v/>
      </c>
      <c r="J91" s="406"/>
      <c r="K91" s="318" t="s">
        <v>451</v>
      </c>
      <c r="L91" s="412" t="str">
        <f>('Series 200 Final'!$H91)</f>
        <v/>
      </c>
    </row>
    <row r="92" spans="1:12" s="389" customFormat="1" ht="13.15" customHeight="1" x14ac:dyDescent="0.2">
      <c r="A92" s="316"/>
      <c r="B92" s="317"/>
      <c r="C92" s="406"/>
      <c r="D92" s="318"/>
      <c r="E92" s="407"/>
      <c r="F92" s="407"/>
      <c r="G92" s="407"/>
      <c r="H92" s="408"/>
      <c r="J92" s="406"/>
      <c r="K92" s="318"/>
      <c r="L92" s="408"/>
    </row>
    <row r="93" spans="1:12" s="389" customFormat="1" ht="27.75" customHeight="1" x14ac:dyDescent="0.2">
      <c r="A93" s="316" t="s">
        <v>476</v>
      </c>
      <c r="B93" s="317" t="s">
        <v>477</v>
      </c>
      <c r="C93" s="406"/>
      <c r="D93" s="318" t="s">
        <v>451</v>
      </c>
      <c r="E93" s="407">
        <v>43.15</v>
      </c>
      <c r="F93" s="407">
        <v>21.78</v>
      </c>
      <c r="G93" s="407">
        <v>21.78</v>
      </c>
      <c r="H93" s="412" t="str">
        <f>('Series 200 Design'!$H93)</f>
        <v/>
      </c>
      <c r="J93" s="406"/>
      <c r="K93" s="318" t="s">
        <v>451</v>
      </c>
      <c r="L93" s="412" t="str">
        <f>('Series 200 Final'!$H93)</f>
        <v/>
      </c>
    </row>
    <row r="94" spans="1:12" s="389" customFormat="1" ht="13.15" customHeight="1" x14ac:dyDescent="0.2">
      <c r="A94" s="316"/>
      <c r="B94" s="317"/>
      <c r="C94" s="406"/>
      <c r="D94" s="318"/>
      <c r="E94" s="407"/>
      <c r="F94" s="407"/>
      <c r="G94" s="407"/>
      <c r="H94" s="408"/>
      <c r="J94" s="406"/>
      <c r="K94" s="318"/>
      <c r="L94" s="408"/>
    </row>
    <row r="95" spans="1:12" s="389" customFormat="1" ht="13.15" customHeight="1" x14ac:dyDescent="0.2">
      <c r="A95" s="331"/>
      <c r="B95" s="343" t="s">
        <v>478</v>
      </c>
      <c r="C95" s="484"/>
      <c r="D95" s="334"/>
      <c r="E95" s="427"/>
      <c r="F95" s="427"/>
      <c r="G95" s="427"/>
      <c r="H95" s="433"/>
      <c r="J95" s="484"/>
      <c r="K95" s="334"/>
      <c r="L95" s="433"/>
    </row>
    <row r="96" spans="1:12" s="389" customFormat="1" ht="13.15" customHeight="1" x14ac:dyDescent="0.2">
      <c r="A96" s="331"/>
      <c r="B96" s="344"/>
      <c r="C96" s="484"/>
      <c r="D96" s="334"/>
      <c r="E96" s="427"/>
      <c r="F96" s="427"/>
      <c r="G96" s="427"/>
      <c r="H96" s="433"/>
      <c r="J96" s="484"/>
      <c r="K96" s="334"/>
      <c r="L96" s="433"/>
    </row>
    <row r="97" spans="1:12" s="389" customFormat="1" x14ac:dyDescent="0.2">
      <c r="A97" s="331"/>
      <c r="B97" s="343" t="s">
        <v>479</v>
      </c>
      <c r="C97" s="485"/>
      <c r="D97" s="333"/>
      <c r="E97" s="423" t="s">
        <v>396</v>
      </c>
      <c r="F97" s="424" t="s">
        <v>397</v>
      </c>
      <c r="G97" s="423" t="s">
        <v>398</v>
      </c>
      <c r="H97" s="434">
        <f>('Series 200 Design'!$H97)</f>
        <v>0</v>
      </c>
      <c r="J97" s="485"/>
      <c r="K97" s="333"/>
      <c r="L97" s="434">
        <f>('Series 200 Final'!$H97)</f>
        <v>0</v>
      </c>
    </row>
    <row r="98" spans="1:12" s="389" customFormat="1" x14ac:dyDescent="0.2">
      <c r="A98" s="316"/>
      <c r="B98" s="317"/>
      <c r="C98" s="486"/>
      <c r="D98" s="330"/>
      <c r="E98" s="428"/>
      <c r="F98" s="429"/>
      <c r="G98" s="428"/>
      <c r="H98" s="435"/>
      <c r="J98" s="486"/>
      <c r="K98" s="330"/>
      <c r="L98" s="435"/>
    </row>
    <row r="99" spans="1:12" s="389" customFormat="1" ht="27.75" customHeight="1" x14ac:dyDescent="0.2">
      <c r="A99" s="316" t="s">
        <v>480</v>
      </c>
      <c r="B99" s="317" t="s">
        <v>481</v>
      </c>
      <c r="C99" s="406"/>
      <c r="D99" s="318" t="s">
        <v>451</v>
      </c>
      <c r="E99" s="407">
        <v>16.309999999999999</v>
      </c>
      <c r="F99" s="407">
        <v>16.309999999999999</v>
      </c>
      <c r="G99" s="407">
        <v>16.309999999999999</v>
      </c>
      <c r="H99" s="412" t="str">
        <f>('Series 200 Design'!$H99)</f>
        <v/>
      </c>
      <c r="J99" s="406"/>
      <c r="K99" s="318" t="s">
        <v>451</v>
      </c>
      <c r="L99" s="412" t="str">
        <f>('Series 200 Final'!$H99)</f>
        <v/>
      </c>
    </row>
    <row r="100" spans="1:12" s="389" customFormat="1" x14ac:dyDescent="0.2">
      <c r="A100" s="316"/>
      <c r="B100" s="317"/>
      <c r="C100" s="406"/>
      <c r="D100" s="318"/>
      <c r="E100" s="407"/>
      <c r="F100" s="407"/>
      <c r="G100" s="407"/>
      <c r="H100" s="408"/>
      <c r="J100" s="406"/>
      <c r="K100" s="318"/>
      <c r="L100" s="408"/>
    </row>
    <row r="101" spans="1:12" s="389" customFormat="1" ht="27" customHeight="1" x14ac:dyDescent="0.2">
      <c r="A101" s="316" t="s">
        <v>482</v>
      </c>
      <c r="B101" s="317" t="s">
        <v>483</v>
      </c>
      <c r="C101" s="406"/>
      <c r="D101" s="318" t="s">
        <v>451</v>
      </c>
      <c r="E101" s="407">
        <v>16.309999999999999</v>
      </c>
      <c r="F101" s="407">
        <v>16.309999999999999</v>
      </c>
      <c r="G101" s="407">
        <v>16.309999999999999</v>
      </c>
      <c r="H101" s="412" t="str">
        <f>('Series 200 Design'!$H101)</f>
        <v/>
      </c>
      <c r="J101" s="406"/>
      <c r="K101" s="318" t="s">
        <v>451</v>
      </c>
      <c r="L101" s="412" t="str">
        <f>('Series 200 Final'!$H101)</f>
        <v/>
      </c>
    </row>
    <row r="102" spans="1:12" s="389" customFormat="1" x14ac:dyDescent="0.2">
      <c r="A102" s="316"/>
      <c r="B102" s="317"/>
      <c r="C102" s="406"/>
      <c r="D102" s="318"/>
      <c r="E102" s="416"/>
      <c r="F102" s="416"/>
      <c r="G102" s="416"/>
      <c r="H102" s="416"/>
      <c r="J102" s="406"/>
      <c r="K102" s="318"/>
      <c r="L102" s="416"/>
    </row>
    <row r="103" spans="1:12" s="389" customFormat="1" x14ac:dyDescent="0.2">
      <c r="A103" s="331"/>
      <c r="B103" s="332" t="s">
        <v>484</v>
      </c>
      <c r="C103" s="485"/>
      <c r="D103" s="333"/>
      <c r="E103" s="423" t="s">
        <v>386</v>
      </c>
      <c r="F103" s="424" t="s">
        <v>485</v>
      </c>
      <c r="G103" s="423" t="s">
        <v>486</v>
      </c>
      <c r="H103" s="423">
        <f>('Series 200 Design'!$H103)</f>
        <v>0</v>
      </c>
      <c r="J103" s="485"/>
      <c r="K103" s="333"/>
      <c r="L103" s="423">
        <f>('Series 200 Final'!$H103)</f>
        <v>0</v>
      </c>
    </row>
    <row r="104" spans="1:12" s="389" customFormat="1" x14ac:dyDescent="0.2">
      <c r="A104" s="316"/>
      <c r="B104" s="317"/>
      <c r="C104" s="406"/>
      <c r="D104" s="318"/>
      <c r="E104" s="416"/>
      <c r="F104" s="416"/>
      <c r="G104" s="416"/>
      <c r="H104" s="416"/>
      <c r="J104" s="406"/>
      <c r="K104" s="318"/>
      <c r="L104" s="416"/>
    </row>
    <row r="105" spans="1:12" s="389" customFormat="1" ht="27" customHeight="1" x14ac:dyDescent="0.2">
      <c r="A105" s="316" t="s">
        <v>487</v>
      </c>
      <c r="B105" s="317" t="s">
        <v>488</v>
      </c>
      <c r="C105" s="406"/>
      <c r="D105" s="318" t="s">
        <v>30</v>
      </c>
      <c r="E105" s="407">
        <v>22.97</v>
      </c>
      <c r="F105" s="407">
        <v>9.32</v>
      </c>
      <c r="G105" s="407">
        <v>10.88</v>
      </c>
      <c r="H105" s="412" t="str">
        <f>('Series 200 Design'!$H105)</f>
        <v/>
      </c>
      <c r="J105" s="406"/>
      <c r="K105" s="318" t="s">
        <v>30</v>
      </c>
      <c r="L105" s="412" t="str">
        <f>('Series 200 Final'!$H105)</f>
        <v/>
      </c>
    </row>
    <row r="106" spans="1:12" s="389" customFormat="1" x14ac:dyDescent="0.2">
      <c r="A106" s="316"/>
      <c r="B106" s="317"/>
      <c r="C106" s="406"/>
      <c r="D106" s="318"/>
      <c r="E106" s="407"/>
      <c r="F106" s="407"/>
      <c r="G106" s="407"/>
      <c r="H106" s="408"/>
      <c r="J106" s="406"/>
      <c r="K106" s="318"/>
      <c r="L106" s="408"/>
    </row>
    <row r="107" spans="1:12" s="389" customFormat="1" ht="25.5" x14ac:dyDescent="0.2">
      <c r="A107" s="316" t="s">
        <v>489</v>
      </c>
      <c r="B107" s="317" t="s">
        <v>490</v>
      </c>
      <c r="C107" s="406"/>
      <c r="D107" s="318" t="s">
        <v>30</v>
      </c>
      <c r="E107" s="407">
        <v>41.1</v>
      </c>
      <c r="F107" s="407">
        <v>16.309999999999999</v>
      </c>
      <c r="G107" s="407">
        <v>16.309999999999999</v>
      </c>
      <c r="H107" s="412" t="str">
        <f>('Series 200 Design'!$H107)</f>
        <v/>
      </c>
      <c r="J107" s="406"/>
      <c r="K107" s="318" t="s">
        <v>30</v>
      </c>
      <c r="L107" s="412" t="str">
        <f>('Series 200 Final'!$H107)</f>
        <v/>
      </c>
    </row>
    <row r="108" spans="1:12" s="389" customFormat="1" x14ac:dyDescent="0.2">
      <c r="A108" s="316"/>
      <c r="B108" s="317"/>
      <c r="C108" s="406"/>
      <c r="D108" s="318"/>
      <c r="E108" s="407"/>
      <c r="F108" s="407"/>
      <c r="G108" s="407"/>
      <c r="H108" s="408"/>
      <c r="J108" s="406"/>
      <c r="K108" s="318"/>
      <c r="L108" s="408"/>
    </row>
    <row r="109" spans="1:12" s="389" customFormat="1" ht="25.5" x14ac:dyDescent="0.2">
      <c r="A109" s="316" t="s">
        <v>491</v>
      </c>
      <c r="B109" s="317" t="s">
        <v>492</v>
      </c>
      <c r="C109" s="406"/>
      <c r="D109" s="318" t="s">
        <v>30</v>
      </c>
      <c r="E109" s="407">
        <v>73.73</v>
      </c>
      <c r="F109" s="407">
        <v>65.260000000000005</v>
      </c>
      <c r="G109" s="407">
        <v>65.260000000000005</v>
      </c>
      <c r="H109" s="412" t="str">
        <f>('Series 200 Design'!$H109)</f>
        <v/>
      </c>
      <c r="J109" s="406"/>
      <c r="K109" s="318" t="s">
        <v>30</v>
      </c>
      <c r="L109" s="412" t="str">
        <f>('Series 200 Final'!$H109)</f>
        <v/>
      </c>
    </row>
    <row r="110" spans="1:12" s="389" customFormat="1" x14ac:dyDescent="0.2">
      <c r="A110" s="316"/>
      <c r="B110" s="317"/>
      <c r="C110" s="406"/>
      <c r="D110" s="318"/>
      <c r="E110" s="407"/>
      <c r="F110" s="407"/>
      <c r="G110" s="407"/>
      <c r="H110" s="408"/>
      <c r="J110" s="406"/>
      <c r="K110" s="318"/>
      <c r="L110" s="408"/>
    </row>
    <row r="111" spans="1:12" s="389" customFormat="1" ht="25.5" x14ac:dyDescent="0.2">
      <c r="A111" s="316" t="s">
        <v>493</v>
      </c>
      <c r="B111" s="317" t="s">
        <v>494</v>
      </c>
      <c r="C111" s="406"/>
      <c r="D111" s="318" t="s">
        <v>30</v>
      </c>
      <c r="E111" s="407">
        <v>41.1</v>
      </c>
      <c r="F111" s="407">
        <v>32.630000000000003</v>
      </c>
      <c r="G111" s="407">
        <v>32.630000000000003</v>
      </c>
      <c r="H111" s="412" t="str">
        <f>('Series 200 Design'!$H111)</f>
        <v/>
      </c>
      <c r="J111" s="406"/>
      <c r="K111" s="318" t="s">
        <v>30</v>
      </c>
      <c r="L111" s="412" t="str">
        <f>('Series 200 Final'!$H111)</f>
        <v/>
      </c>
    </row>
    <row r="112" spans="1:12" s="389" customFormat="1" x14ac:dyDescent="0.2">
      <c r="A112" s="316"/>
      <c r="B112" s="317"/>
      <c r="C112" s="406"/>
      <c r="D112" s="318"/>
      <c r="E112" s="407"/>
      <c r="F112" s="407"/>
      <c r="G112" s="407"/>
      <c r="H112" s="408"/>
      <c r="J112" s="406"/>
      <c r="K112" s="318"/>
      <c r="L112" s="408"/>
    </row>
    <row r="113" spans="1:12" s="389" customFormat="1" ht="25.5" x14ac:dyDescent="0.2">
      <c r="A113" s="316" t="s">
        <v>495</v>
      </c>
      <c r="B113" s="317" t="s">
        <v>496</v>
      </c>
      <c r="C113" s="406"/>
      <c r="D113" s="318" t="s">
        <v>30</v>
      </c>
      <c r="E113" s="407">
        <v>95.48</v>
      </c>
      <c r="F113" s="407">
        <v>87.01</v>
      </c>
      <c r="G113" s="407">
        <v>87.01</v>
      </c>
      <c r="H113" s="412" t="str">
        <f>('Series 200 Design'!$H113)</f>
        <v/>
      </c>
      <c r="J113" s="406"/>
      <c r="K113" s="318" t="s">
        <v>30</v>
      </c>
      <c r="L113" s="412" t="str">
        <f>('Series 200 Final'!$H113)</f>
        <v/>
      </c>
    </row>
    <row r="114" spans="1:12" s="389" customFormat="1" x14ac:dyDescent="0.2">
      <c r="A114" s="316"/>
      <c r="B114" s="317"/>
      <c r="C114" s="406"/>
      <c r="D114" s="318"/>
      <c r="E114" s="407"/>
      <c r="F114" s="407"/>
      <c r="G114" s="407"/>
      <c r="H114" s="408"/>
      <c r="J114" s="406"/>
      <c r="K114" s="318"/>
      <c r="L114" s="408"/>
    </row>
    <row r="115" spans="1:12" s="389" customFormat="1" ht="25.5" x14ac:dyDescent="0.2">
      <c r="A115" s="316" t="s">
        <v>497</v>
      </c>
      <c r="B115" s="317" t="s">
        <v>498</v>
      </c>
      <c r="C115" s="406"/>
      <c r="D115" s="318" t="s">
        <v>30</v>
      </c>
      <c r="E115" s="407">
        <v>57.41</v>
      </c>
      <c r="F115" s="407">
        <v>48.94</v>
      </c>
      <c r="G115" s="407">
        <v>48.94</v>
      </c>
      <c r="H115" s="412" t="str">
        <f>('Series 200 Design'!$H115)</f>
        <v/>
      </c>
      <c r="J115" s="406"/>
      <c r="K115" s="318" t="s">
        <v>30</v>
      </c>
      <c r="L115" s="412" t="str">
        <f>('Series 200 Final'!$H115)</f>
        <v/>
      </c>
    </row>
    <row r="116" spans="1:12" s="389" customFormat="1" x14ac:dyDescent="0.2">
      <c r="A116" s="316"/>
      <c r="B116" s="317"/>
      <c r="C116" s="406"/>
      <c r="D116" s="318"/>
      <c r="E116" s="407"/>
      <c r="F116" s="407"/>
      <c r="G116" s="407"/>
      <c r="H116" s="408"/>
      <c r="J116" s="406"/>
      <c r="K116" s="318"/>
      <c r="L116" s="408"/>
    </row>
    <row r="117" spans="1:12" s="389" customFormat="1" ht="25.5" x14ac:dyDescent="0.2">
      <c r="A117" s="316" t="s">
        <v>499</v>
      </c>
      <c r="B117" s="317" t="s">
        <v>500</v>
      </c>
      <c r="C117" s="406"/>
      <c r="D117" s="318" t="s">
        <v>30</v>
      </c>
      <c r="E117" s="407">
        <v>73.73</v>
      </c>
      <c r="F117" s="407">
        <v>65.260000000000005</v>
      </c>
      <c r="G117" s="407">
        <v>65.260000000000005</v>
      </c>
      <c r="H117" s="412" t="str">
        <f>('Series 200 Design'!$H117)</f>
        <v/>
      </c>
      <c r="J117" s="406"/>
      <c r="K117" s="318" t="s">
        <v>30</v>
      </c>
      <c r="L117" s="412" t="str">
        <f>('Series 200 Final'!$H117)</f>
        <v/>
      </c>
    </row>
    <row r="118" spans="1:12" s="389" customFormat="1" x14ac:dyDescent="0.2">
      <c r="A118" s="316"/>
      <c r="B118" s="317"/>
      <c r="C118" s="406"/>
      <c r="D118" s="318"/>
      <c r="E118" s="407"/>
      <c r="F118" s="407"/>
      <c r="G118" s="407"/>
      <c r="H118" s="408"/>
      <c r="J118" s="406"/>
      <c r="K118" s="318"/>
      <c r="L118" s="408"/>
    </row>
    <row r="119" spans="1:12" s="389" customFormat="1" ht="25.5" x14ac:dyDescent="0.2">
      <c r="A119" s="316" t="s">
        <v>501</v>
      </c>
      <c r="B119" s="317" t="s">
        <v>502</v>
      </c>
      <c r="C119" s="406"/>
      <c r="D119" s="318" t="s">
        <v>30</v>
      </c>
      <c r="E119" s="407">
        <v>41.1</v>
      </c>
      <c r="F119" s="407">
        <v>32.630000000000003</v>
      </c>
      <c r="G119" s="407">
        <v>32.36</v>
      </c>
      <c r="H119" s="412" t="str">
        <f>('Series 200 Design'!$H119)</f>
        <v/>
      </c>
      <c r="J119" s="406"/>
      <c r="K119" s="318" t="s">
        <v>30</v>
      </c>
      <c r="L119" s="412" t="str">
        <f>('Series 200 Final'!$H119)</f>
        <v/>
      </c>
    </row>
    <row r="120" spans="1:12" s="389" customFormat="1" x14ac:dyDescent="0.2">
      <c r="A120" s="316"/>
      <c r="B120" s="317"/>
      <c r="C120" s="406"/>
      <c r="D120" s="318"/>
      <c r="E120" s="407"/>
      <c r="F120" s="407"/>
      <c r="G120" s="407"/>
      <c r="H120" s="408"/>
      <c r="J120" s="406"/>
      <c r="K120" s="318"/>
      <c r="L120" s="408"/>
    </row>
    <row r="121" spans="1:12" s="389" customFormat="1" ht="25.5" x14ac:dyDescent="0.2">
      <c r="A121" s="316" t="s">
        <v>503</v>
      </c>
      <c r="B121" s="317" t="s">
        <v>504</v>
      </c>
      <c r="C121" s="406"/>
      <c r="D121" s="318" t="s">
        <v>30</v>
      </c>
      <c r="E121" s="407">
        <v>95.48</v>
      </c>
      <c r="F121" s="407">
        <v>87.01</v>
      </c>
      <c r="G121" s="407">
        <v>87.01</v>
      </c>
      <c r="H121" s="412" t="str">
        <f>('Series 200 Design'!$H121)</f>
        <v/>
      </c>
      <c r="J121" s="406"/>
      <c r="K121" s="318" t="s">
        <v>30</v>
      </c>
      <c r="L121" s="412" t="str">
        <f>('Series 200 Final'!$H121)</f>
        <v/>
      </c>
    </row>
    <row r="122" spans="1:12" s="389" customFormat="1" x14ac:dyDescent="0.2">
      <c r="A122" s="316"/>
      <c r="B122" s="317"/>
      <c r="C122" s="406"/>
      <c r="D122" s="318"/>
      <c r="E122" s="407"/>
      <c r="F122" s="407"/>
      <c r="G122" s="407"/>
      <c r="H122" s="408"/>
      <c r="J122" s="406"/>
      <c r="K122" s="318"/>
      <c r="L122" s="408"/>
    </row>
    <row r="123" spans="1:12" s="389" customFormat="1" ht="27.75" customHeight="1" x14ac:dyDescent="0.2">
      <c r="A123" s="316" t="s">
        <v>505</v>
      </c>
      <c r="B123" s="317" t="s">
        <v>506</v>
      </c>
      <c r="C123" s="406"/>
      <c r="D123" s="318" t="s">
        <v>30</v>
      </c>
      <c r="E123" s="407">
        <v>57.41</v>
      </c>
      <c r="F123" s="407">
        <v>48.94</v>
      </c>
      <c r="G123" s="407">
        <v>48.94</v>
      </c>
      <c r="H123" s="412" t="str">
        <f>('Series 200 Design'!$H123)</f>
        <v/>
      </c>
      <c r="J123" s="406"/>
      <c r="K123" s="318" t="s">
        <v>30</v>
      </c>
      <c r="L123" s="412" t="str">
        <f>('Series 200 Final'!$H123)</f>
        <v/>
      </c>
    </row>
    <row r="124" spans="1:12" s="389" customFormat="1" x14ac:dyDescent="0.2">
      <c r="A124" s="316"/>
      <c r="B124" s="317"/>
      <c r="C124" s="406"/>
      <c r="D124" s="318"/>
      <c r="E124" s="407"/>
      <c r="F124" s="407"/>
      <c r="G124" s="407"/>
      <c r="H124" s="408"/>
      <c r="J124" s="406"/>
      <c r="K124" s="318"/>
      <c r="L124" s="408"/>
    </row>
    <row r="125" spans="1:12" s="389" customFormat="1" x14ac:dyDescent="0.2">
      <c r="A125" s="331"/>
      <c r="B125" s="343" t="s">
        <v>507</v>
      </c>
      <c r="C125" s="484"/>
      <c r="D125" s="437"/>
      <c r="E125" s="423" t="s">
        <v>386</v>
      </c>
      <c r="F125" s="424" t="s">
        <v>485</v>
      </c>
      <c r="G125" s="423" t="s">
        <v>486</v>
      </c>
      <c r="H125" s="433">
        <f>('Series 200 Design'!$H125)</f>
        <v>0</v>
      </c>
      <c r="J125" s="484"/>
      <c r="K125" s="437"/>
      <c r="L125" s="433">
        <f>('Series 200 Final'!$H125)</f>
        <v>0</v>
      </c>
    </row>
    <row r="126" spans="1:12" s="389" customFormat="1" x14ac:dyDescent="0.2">
      <c r="A126" s="316"/>
      <c r="B126" s="317"/>
      <c r="C126" s="406"/>
      <c r="D126" s="318"/>
      <c r="E126" s="407"/>
      <c r="F126" s="407"/>
      <c r="G126" s="407"/>
      <c r="H126" s="408"/>
      <c r="J126" s="406"/>
      <c r="K126" s="318"/>
      <c r="L126" s="408"/>
    </row>
    <row r="127" spans="1:12" s="389" customFormat="1" ht="27" customHeight="1" x14ac:dyDescent="0.2">
      <c r="A127" s="316" t="s">
        <v>508</v>
      </c>
      <c r="B127" s="317" t="s">
        <v>509</v>
      </c>
      <c r="C127" s="406"/>
      <c r="D127" s="318" t="s">
        <v>30</v>
      </c>
      <c r="E127" s="407">
        <v>269.49</v>
      </c>
      <c r="F127" s="407">
        <v>261.02</v>
      </c>
      <c r="G127" s="407">
        <v>261.02</v>
      </c>
      <c r="H127" s="412" t="str">
        <f>('Series 200 Design'!$H127)</f>
        <v/>
      </c>
      <c r="J127" s="406"/>
      <c r="K127" s="318" t="s">
        <v>30</v>
      </c>
      <c r="L127" s="412" t="str">
        <f>('Series 200 Final'!$H127)</f>
        <v/>
      </c>
    </row>
    <row r="128" spans="1:12" s="389" customFormat="1" x14ac:dyDescent="0.2">
      <c r="A128" s="316"/>
      <c r="B128" s="317"/>
      <c r="C128" s="406"/>
      <c r="D128" s="318"/>
      <c r="E128" s="407"/>
      <c r="F128" s="407"/>
      <c r="G128" s="407"/>
      <c r="H128" s="408"/>
      <c r="J128" s="406"/>
      <c r="K128" s="318"/>
      <c r="L128" s="408"/>
    </row>
    <row r="129" spans="1:12" s="389" customFormat="1" x14ac:dyDescent="0.2">
      <c r="A129" s="331"/>
      <c r="B129" s="332" t="s">
        <v>510</v>
      </c>
      <c r="C129" s="484"/>
      <c r="D129" s="334"/>
      <c r="E129" s="423" t="s">
        <v>386</v>
      </c>
      <c r="F129" s="424" t="s">
        <v>485</v>
      </c>
      <c r="G129" s="423" t="s">
        <v>486</v>
      </c>
      <c r="H129" s="433">
        <f>('Series 200 Design'!$H129)</f>
        <v>0</v>
      </c>
      <c r="J129" s="484"/>
      <c r="K129" s="334"/>
      <c r="L129" s="433">
        <f>('Series 200 Final'!$H129)</f>
        <v>0</v>
      </c>
    </row>
    <row r="130" spans="1:12" s="389" customFormat="1" x14ac:dyDescent="0.2">
      <c r="A130" s="316"/>
      <c r="B130" s="317"/>
      <c r="C130" s="406"/>
      <c r="D130" s="318"/>
      <c r="E130" s="407"/>
      <c r="F130" s="407"/>
      <c r="G130" s="407"/>
      <c r="H130" s="408"/>
      <c r="J130" s="406"/>
      <c r="K130" s="318"/>
      <c r="L130" s="408"/>
    </row>
    <row r="131" spans="1:12" s="389" customFormat="1" ht="25.5" x14ac:dyDescent="0.2">
      <c r="A131" s="316" t="s">
        <v>511</v>
      </c>
      <c r="B131" s="317" t="s">
        <v>512</v>
      </c>
      <c r="C131" s="406"/>
      <c r="D131" s="318" t="s">
        <v>30</v>
      </c>
      <c r="E131" s="407">
        <v>269.49</v>
      </c>
      <c r="F131" s="407">
        <v>261.02</v>
      </c>
      <c r="G131" s="407">
        <v>261.02</v>
      </c>
      <c r="H131" s="412" t="str">
        <f>('Series 200 Design'!$H131)</f>
        <v/>
      </c>
      <c r="J131" s="406"/>
      <c r="K131" s="318" t="s">
        <v>30</v>
      </c>
      <c r="L131" s="412" t="str">
        <f>('Series 200 Final'!$H131)</f>
        <v/>
      </c>
    </row>
    <row r="132" spans="1:12" s="389" customFormat="1" x14ac:dyDescent="0.2">
      <c r="A132" s="316"/>
      <c r="B132" s="317"/>
      <c r="C132" s="406"/>
      <c r="D132" s="318"/>
      <c r="E132" s="407"/>
      <c r="F132" s="407"/>
      <c r="G132" s="407"/>
      <c r="H132" s="408"/>
      <c r="J132" s="406"/>
      <c r="K132" s="318"/>
      <c r="L132" s="408"/>
    </row>
    <row r="133" spans="1:12" s="389" customFormat="1" ht="25.5" x14ac:dyDescent="0.2">
      <c r="A133" s="316" t="s">
        <v>513</v>
      </c>
      <c r="B133" s="317" t="s">
        <v>514</v>
      </c>
      <c r="C133" s="406"/>
      <c r="D133" s="318" t="s">
        <v>30</v>
      </c>
      <c r="E133" s="407">
        <v>138.97999999999999</v>
      </c>
      <c r="F133" s="407">
        <v>130.51</v>
      </c>
      <c r="G133" s="407">
        <v>130.51</v>
      </c>
      <c r="H133" s="412" t="str">
        <f>('Series 200 Design'!$H133)</f>
        <v/>
      </c>
      <c r="J133" s="406"/>
      <c r="K133" s="318" t="s">
        <v>30</v>
      </c>
      <c r="L133" s="412" t="str">
        <f>('Series 200 Final'!$H133)</f>
        <v/>
      </c>
    </row>
    <row r="134" spans="1:12" s="389" customFormat="1" x14ac:dyDescent="0.2">
      <c r="A134" s="316"/>
      <c r="B134" s="317"/>
      <c r="C134" s="406"/>
      <c r="D134" s="318"/>
      <c r="E134" s="407"/>
      <c r="F134" s="407"/>
      <c r="G134" s="407"/>
      <c r="H134" s="408"/>
      <c r="J134" s="406"/>
      <c r="K134" s="318"/>
      <c r="L134" s="408"/>
    </row>
    <row r="135" spans="1:12" s="389" customFormat="1" x14ac:dyDescent="0.2">
      <c r="A135" s="331"/>
      <c r="B135" s="332" t="s">
        <v>515</v>
      </c>
      <c r="C135" s="484"/>
      <c r="D135" s="334"/>
      <c r="E135" s="423" t="s">
        <v>386</v>
      </c>
      <c r="F135" s="424" t="s">
        <v>485</v>
      </c>
      <c r="G135" s="423" t="s">
        <v>486</v>
      </c>
      <c r="H135" s="433">
        <f>('Series 200 Design'!$H135)</f>
        <v>0</v>
      </c>
      <c r="J135" s="484"/>
      <c r="K135" s="334"/>
      <c r="L135" s="433">
        <f>('Series 200 Final'!$H135)</f>
        <v>0</v>
      </c>
    </row>
    <row r="136" spans="1:12" s="389" customFormat="1" x14ac:dyDescent="0.2">
      <c r="A136" s="316"/>
      <c r="B136" s="317"/>
      <c r="C136" s="406"/>
      <c r="D136" s="318"/>
      <c r="E136" s="407"/>
      <c r="F136" s="407"/>
      <c r="G136" s="407"/>
      <c r="H136" s="408"/>
      <c r="J136" s="406"/>
      <c r="K136" s="318"/>
      <c r="L136" s="408"/>
    </row>
    <row r="137" spans="1:12" s="389" customFormat="1" ht="25.5" x14ac:dyDescent="0.2">
      <c r="A137" s="316" t="s">
        <v>516</v>
      </c>
      <c r="B137" s="317" t="s">
        <v>517</v>
      </c>
      <c r="C137" s="406"/>
      <c r="D137" s="318" t="s">
        <v>30</v>
      </c>
      <c r="E137" s="407">
        <v>261.02</v>
      </c>
      <c r="F137" s="407">
        <v>261.02</v>
      </c>
      <c r="G137" s="407">
        <v>261.02</v>
      </c>
      <c r="H137" s="412" t="str">
        <f>('Series 200 Design'!$H137)</f>
        <v/>
      </c>
      <c r="J137" s="406"/>
      <c r="K137" s="318" t="s">
        <v>30</v>
      </c>
      <c r="L137" s="412" t="str">
        <f>('Series 200 Final'!$H137)</f>
        <v/>
      </c>
    </row>
    <row r="138" spans="1:12" s="389" customFormat="1" x14ac:dyDescent="0.2">
      <c r="A138" s="316"/>
      <c r="B138" s="317"/>
      <c r="C138" s="406"/>
      <c r="D138" s="318"/>
      <c r="E138" s="407"/>
      <c r="F138" s="407"/>
      <c r="G138" s="407"/>
      <c r="H138" s="408"/>
      <c r="J138" s="406"/>
      <c r="K138" s="318"/>
      <c r="L138" s="408"/>
    </row>
    <row r="139" spans="1:12" s="389" customFormat="1" ht="25.5" x14ac:dyDescent="0.2">
      <c r="A139" s="316" t="s">
        <v>518</v>
      </c>
      <c r="B139" s="317" t="s">
        <v>519</v>
      </c>
      <c r="C139" s="406"/>
      <c r="D139" s="318" t="s">
        <v>30</v>
      </c>
      <c r="E139" s="407">
        <v>261.02</v>
      </c>
      <c r="F139" s="407">
        <v>48.94</v>
      </c>
      <c r="G139" s="407">
        <v>48.94</v>
      </c>
      <c r="H139" s="412" t="str">
        <f>('Series 200 Design'!$H139)</f>
        <v/>
      </c>
      <c r="J139" s="406"/>
      <c r="K139" s="318" t="s">
        <v>30</v>
      </c>
      <c r="L139" s="412" t="str">
        <f>('Series 200 Final'!$H139)</f>
        <v/>
      </c>
    </row>
    <row r="140" spans="1:12" s="389" customFormat="1" x14ac:dyDescent="0.2">
      <c r="A140" s="316"/>
      <c r="B140" s="317"/>
      <c r="C140" s="406"/>
      <c r="D140" s="318"/>
      <c r="E140" s="407"/>
      <c r="F140" s="407"/>
      <c r="G140" s="407"/>
      <c r="H140" s="408"/>
      <c r="J140" s="406"/>
      <c r="K140" s="318"/>
      <c r="L140" s="408"/>
    </row>
    <row r="141" spans="1:12" s="389" customFormat="1" x14ac:dyDescent="0.2">
      <c r="A141" s="331"/>
      <c r="B141" s="343" t="s">
        <v>520</v>
      </c>
      <c r="C141" s="484"/>
      <c r="D141" s="334"/>
      <c r="E141" s="423" t="s">
        <v>386</v>
      </c>
      <c r="F141" s="424" t="s">
        <v>485</v>
      </c>
      <c r="G141" s="423" t="s">
        <v>486</v>
      </c>
      <c r="H141" s="433">
        <f>('Series 200 Design'!$H141)</f>
        <v>0</v>
      </c>
      <c r="J141" s="484"/>
      <c r="K141" s="334"/>
      <c r="L141" s="433">
        <f>('Series 200 Final'!$H141)</f>
        <v>0</v>
      </c>
    </row>
    <row r="142" spans="1:12" s="389" customFormat="1" x14ac:dyDescent="0.2">
      <c r="A142" s="316"/>
      <c r="B142" s="317"/>
      <c r="C142" s="406"/>
      <c r="D142" s="318"/>
      <c r="E142" s="407"/>
      <c r="F142" s="407"/>
      <c r="G142" s="407"/>
      <c r="H142" s="408"/>
      <c r="J142" s="406"/>
      <c r="K142" s="318"/>
      <c r="L142" s="408"/>
    </row>
    <row r="143" spans="1:12" s="389" customFormat="1" ht="25.5" x14ac:dyDescent="0.2">
      <c r="A143" s="316" t="s">
        <v>521</v>
      </c>
      <c r="B143" s="317" t="s">
        <v>522</v>
      </c>
      <c r="C143" s="406"/>
      <c r="D143" s="318" t="s">
        <v>30</v>
      </c>
      <c r="E143" s="407">
        <v>237.89</v>
      </c>
      <c r="F143" s="407">
        <v>233.65</v>
      </c>
      <c r="G143" s="407">
        <v>233.65</v>
      </c>
      <c r="H143" s="412" t="str">
        <f>('Series 200 Design'!$H143)</f>
        <v/>
      </c>
      <c r="J143" s="406"/>
      <c r="K143" s="318" t="s">
        <v>30</v>
      </c>
      <c r="L143" s="412" t="str">
        <f>('Series 200 Final'!$H143)</f>
        <v/>
      </c>
    </row>
    <row r="144" spans="1:12" s="389" customFormat="1" x14ac:dyDescent="0.2">
      <c r="A144" s="316"/>
      <c r="B144" s="317"/>
      <c r="C144" s="406"/>
      <c r="D144" s="318"/>
      <c r="E144" s="407"/>
      <c r="F144" s="407"/>
      <c r="G144" s="407"/>
      <c r="H144" s="408"/>
      <c r="J144" s="406"/>
      <c r="K144" s="318"/>
      <c r="L144" s="408"/>
    </row>
    <row r="145" spans="1:12" s="389" customFormat="1" ht="25.5" x14ac:dyDescent="0.2">
      <c r="A145" s="316" t="s">
        <v>523</v>
      </c>
      <c r="B145" s="317" t="s">
        <v>524</v>
      </c>
      <c r="C145" s="406"/>
      <c r="D145" s="318" t="s">
        <v>30</v>
      </c>
      <c r="E145" s="407">
        <v>354.71</v>
      </c>
      <c r="F145" s="407">
        <v>350.48</v>
      </c>
      <c r="G145" s="407">
        <v>350.48</v>
      </c>
      <c r="H145" s="412" t="str">
        <f>('Series 200 Design'!$H145)</f>
        <v/>
      </c>
      <c r="J145" s="406"/>
      <c r="K145" s="318" t="s">
        <v>30</v>
      </c>
      <c r="L145" s="412" t="str">
        <f>('Series 200 Final'!$H145)</f>
        <v/>
      </c>
    </row>
    <row r="146" spans="1:12" s="389" customFormat="1" x14ac:dyDescent="0.2">
      <c r="A146" s="316"/>
      <c r="B146" s="317"/>
      <c r="C146" s="406"/>
      <c r="D146" s="318"/>
      <c r="E146" s="407"/>
      <c r="F146" s="407"/>
      <c r="G146" s="407"/>
      <c r="H146" s="407"/>
      <c r="J146" s="406"/>
      <c r="K146" s="318"/>
      <c r="L146" s="407"/>
    </row>
    <row r="147" spans="1:12" s="389" customFormat="1" ht="25.5" x14ac:dyDescent="0.2">
      <c r="A147" s="316" t="s">
        <v>525</v>
      </c>
      <c r="B147" s="317" t="s">
        <v>526</v>
      </c>
      <c r="C147" s="406"/>
      <c r="D147" s="318" t="s">
        <v>30</v>
      </c>
      <c r="E147" s="407">
        <v>413.98</v>
      </c>
      <c r="F147" s="407">
        <v>408.9</v>
      </c>
      <c r="G147" s="407">
        <v>408.9</v>
      </c>
      <c r="H147" s="412" t="str">
        <f>('Series 200 Design'!$H147)</f>
        <v/>
      </c>
      <c r="J147" s="406"/>
      <c r="K147" s="318" t="s">
        <v>30</v>
      </c>
      <c r="L147" s="412" t="str">
        <f>('Series 200 Final'!$H147)</f>
        <v/>
      </c>
    </row>
    <row r="148" spans="1:12" s="389" customFormat="1" x14ac:dyDescent="0.2">
      <c r="A148" s="316"/>
      <c r="B148" s="317"/>
      <c r="C148" s="406"/>
      <c r="D148" s="318"/>
      <c r="E148" s="407"/>
      <c r="F148" s="407"/>
      <c r="G148" s="407"/>
      <c r="H148" s="407"/>
      <c r="J148" s="406"/>
      <c r="K148" s="318"/>
      <c r="L148" s="407"/>
    </row>
    <row r="149" spans="1:12" s="389" customFormat="1" ht="25.5" x14ac:dyDescent="0.2">
      <c r="A149" s="316" t="s">
        <v>527</v>
      </c>
      <c r="B149" s="317" t="s">
        <v>528</v>
      </c>
      <c r="C149" s="406"/>
      <c r="D149" s="318" t="s">
        <v>30</v>
      </c>
      <c r="E149" s="407">
        <v>471.54</v>
      </c>
      <c r="F149" s="407">
        <v>467.3</v>
      </c>
      <c r="G149" s="407">
        <v>467.3</v>
      </c>
      <c r="H149" s="412" t="str">
        <f>('Series 200 Design'!$H149)</f>
        <v/>
      </c>
      <c r="J149" s="406"/>
      <c r="K149" s="318" t="s">
        <v>30</v>
      </c>
      <c r="L149" s="412" t="str">
        <f>('Series 200 Final'!$H149)</f>
        <v/>
      </c>
    </row>
    <row r="150" spans="1:12" s="389" customFormat="1" x14ac:dyDescent="0.2">
      <c r="A150" s="316"/>
      <c r="B150" s="317"/>
      <c r="C150" s="406"/>
      <c r="D150" s="318"/>
      <c r="E150" s="407"/>
      <c r="F150" s="407"/>
      <c r="G150" s="407"/>
      <c r="H150" s="408"/>
      <c r="J150" s="406"/>
      <c r="K150" s="318"/>
      <c r="L150" s="408"/>
    </row>
    <row r="151" spans="1:12" s="389" customFormat="1" x14ac:dyDescent="0.2">
      <c r="A151" s="331"/>
      <c r="B151" s="343" t="s">
        <v>529</v>
      </c>
      <c r="C151" s="484"/>
      <c r="D151" s="334"/>
      <c r="E151" s="423" t="s">
        <v>386</v>
      </c>
      <c r="F151" s="424" t="s">
        <v>485</v>
      </c>
      <c r="G151" s="423" t="s">
        <v>486</v>
      </c>
      <c r="H151" s="433">
        <f>('Series 200 Design'!$H151)</f>
        <v>0</v>
      </c>
      <c r="J151" s="484"/>
      <c r="K151" s="334"/>
      <c r="L151" s="433">
        <f>('Series 200 Final'!$H151)</f>
        <v>0</v>
      </c>
    </row>
    <row r="152" spans="1:12" s="389" customFormat="1" x14ac:dyDescent="0.2">
      <c r="A152" s="316"/>
      <c r="B152" s="317"/>
      <c r="C152" s="406"/>
      <c r="D152" s="318"/>
      <c r="E152" s="407"/>
      <c r="F152" s="407"/>
      <c r="G152" s="407"/>
      <c r="H152" s="408"/>
      <c r="J152" s="406"/>
      <c r="K152" s="318"/>
      <c r="L152" s="408"/>
    </row>
    <row r="153" spans="1:12" s="389" customFormat="1" x14ac:dyDescent="0.2">
      <c r="A153" s="316" t="s">
        <v>530</v>
      </c>
      <c r="B153" s="317" t="s">
        <v>531</v>
      </c>
      <c r="C153" s="406"/>
      <c r="D153" s="318" t="s">
        <v>30</v>
      </c>
      <c r="E153" s="407">
        <v>41.1</v>
      </c>
      <c r="F153" s="407">
        <v>14.99</v>
      </c>
      <c r="G153" s="407">
        <v>14.99</v>
      </c>
      <c r="H153" s="412" t="str">
        <f>('Series 200 Design'!$H153)</f>
        <v/>
      </c>
      <c r="J153" s="406"/>
      <c r="K153" s="318" t="s">
        <v>30</v>
      </c>
      <c r="L153" s="412" t="str">
        <f>('Series 200 Final'!$H153)</f>
        <v/>
      </c>
    </row>
    <row r="154" spans="1:12" s="389" customFormat="1" x14ac:dyDescent="0.2">
      <c r="A154" s="316"/>
      <c r="B154" s="317"/>
      <c r="C154" s="406"/>
      <c r="D154" s="318"/>
      <c r="E154" s="407"/>
      <c r="F154" s="407"/>
      <c r="G154" s="407"/>
      <c r="H154" s="407"/>
      <c r="J154" s="406"/>
      <c r="K154" s="318"/>
      <c r="L154" s="407"/>
    </row>
    <row r="155" spans="1:12" s="389" customFormat="1" ht="25.5" x14ac:dyDescent="0.2">
      <c r="A155" s="316" t="s">
        <v>532</v>
      </c>
      <c r="B155" s="317" t="s">
        <v>533</v>
      </c>
      <c r="C155" s="406"/>
      <c r="D155" s="318" t="s">
        <v>30</v>
      </c>
      <c r="E155" s="407">
        <v>69.489999999999995</v>
      </c>
      <c r="F155" s="407">
        <v>65.260000000000005</v>
      </c>
      <c r="G155" s="407">
        <v>65.260000000000005</v>
      </c>
      <c r="H155" s="412" t="str">
        <f>('Series 200 Design'!$H155)</f>
        <v/>
      </c>
      <c r="J155" s="406"/>
      <c r="K155" s="318" t="s">
        <v>30</v>
      </c>
      <c r="L155" s="412" t="str">
        <f>('Series 200 Final'!$H155)</f>
        <v/>
      </c>
    </row>
    <row r="156" spans="1:12" s="389" customFormat="1" x14ac:dyDescent="0.2">
      <c r="A156" s="316"/>
      <c r="B156" s="317"/>
      <c r="C156" s="406"/>
      <c r="D156" s="318"/>
      <c r="E156" s="407"/>
      <c r="F156" s="407"/>
      <c r="G156" s="407"/>
      <c r="H156" s="407"/>
      <c r="J156" s="406"/>
      <c r="K156" s="318"/>
      <c r="L156" s="407"/>
    </row>
    <row r="157" spans="1:12" s="389" customFormat="1" ht="25.5" x14ac:dyDescent="0.2">
      <c r="A157" s="316" t="s">
        <v>534</v>
      </c>
      <c r="B157" s="317" t="s">
        <v>535</v>
      </c>
      <c r="C157" s="406"/>
      <c r="D157" s="318" t="s">
        <v>30</v>
      </c>
      <c r="E157" s="407">
        <v>69.489999999999995</v>
      </c>
      <c r="F157" s="407">
        <v>65.260000000000005</v>
      </c>
      <c r="G157" s="407">
        <v>65.260000000000005</v>
      </c>
      <c r="H157" s="412" t="str">
        <f>('Series 200 Design'!$H157)</f>
        <v/>
      </c>
      <c r="J157" s="406"/>
      <c r="K157" s="318" t="s">
        <v>30</v>
      </c>
      <c r="L157" s="412" t="str">
        <f>('Series 200 Final'!$H157)</f>
        <v/>
      </c>
    </row>
    <row r="158" spans="1:12" s="389" customFormat="1" x14ac:dyDescent="0.2">
      <c r="A158" s="316"/>
      <c r="B158" s="317"/>
      <c r="C158" s="406"/>
      <c r="D158" s="318"/>
      <c r="E158" s="407"/>
      <c r="F158" s="407"/>
      <c r="G158" s="407"/>
      <c r="H158" s="408"/>
      <c r="J158" s="406"/>
      <c r="K158" s="318"/>
      <c r="L158" s="408"/>
    </row>
    <row r="159" spans="1:12" s="389" customFormat="1" x14ac:dyDescent="0.2">
      <c r="A159" s="331"/>
      <c r="B159" s="343" t="s">
        <v>536</v>
      </c>
      <c r="C159" s="484"/>
      <c r="D159" s="334"/>
      <c r="E159" s="423"/>
      <c r="F159" s="424"/>
      <c r="G159" s="423"/>
      <c r="H159" s="433"/>
      <c r="J159" s="484"/>
      <c r="K159" s="334"/>
      <c r="L159" s="433"/>
    </row>
    <row r="160" spans="1:12" s="389" customFormat="1" x14ac:dyDescent="0.2">
      <c r="A160" s="331"/>
      <c r="B160" s="343"/>
      <c r="C160" s="484"/>
      <c r="D160" s="334"/>
      <c r="E160" s="423"/>
      <c r="F160" s="424"/>
      <c r="G160" s="423"/>
      <c r="H160" s="433"/>
      <c r="J160" s="484"/>
      <c r="K160" s="334"/>
      <c r="L160" s="433"/>
    </row>
    <row r="161" spans="1:12" s="389" customFormat="1" x14ac:dyDescent="0.2">
      <c r="A161" s="331"/>
      <c r="B161" s="343" t="s">
        <v>537</v>
      </c>
      <c r="C161" s="484"/>
      <c r="D161" s="334"/>
      <c r="E161" s="423" t="s">
        <v>396</v>
      </c>
      <c r="F161" s="424" t="s">
        <v>397</v>
      </c>
      <c r="G161" s="423" t="s">
        <v>398</v>
      </c>
      <c r="H161" s="433"/>
      <c r="J161" s="484"/>
      <c r="K161" s="334"/>
      <c r="L161" s="433"/>
    </row>
    <row r="162" spans="1:12" s="389" customFormat="1" x14ac:dyDescent="0.2">
      <c r="A162" s="316"/>
      <c r="B162" s="317"/>
      <c r="C162" s="406"/>
      <c r="D162" s="318"/>
      <c r="E162" s="407"/>
      <c r="F162" s="407"/>
      <c r="G162" s="407"/>
      <c r="H162" s="408"/>
      <c r="J162" s="406"/>
      <c r="K162" s="318"/>
      <c r="L162" s="408"/>
    </row>
    <row r="163" spans="1:12" s="389" customFormat="1" ht="27" customHeight="1" x14ac:dyDescent="0.2">
      <c r="A163" s="316" t="s">
        <v>538</v>
      </c>
      <c r="B163" s="317" t="s">
        <v>539</v>
      </c>
      <c r="C163" s="406"/>
      <c r="D163" s="318" t="s">
        <v>30</v>
      </c>
      <c r="E163" s="407">
        <v>35.450000000000003</v>
      </c>
      <c r="F163" s="407">
        <v>34.24</v>
      </c>
      <c r="G163" s="407">
        <v>34.24</v>
      </c>
      <c r="H163" s="412" t="str">
        <f>('Series 200 Design'!$H163)</f>
        <v/>
      </c>
      <c r="J163" s="406"/>
      <c r="K163" s="318" t="s">
        <v>30</v>
      </c>
      <c r="L163" s="412" t="str">
        <f>('Series 200 Final'!$H163)</f>
        <v/>
      </c>
    </row>
    <row r="164" spans="1:12" s="389" customFormat="1" x14ac:dyDescent="0.2">
      <c r="A164" s="316"/>
      <c r="B164" s="317"/>
      <c r="C164" s="406"/>
      <c r="D164" s="318"/>
      <c r="E164" s="407"/>
      <c r="F164" s="407"/>
      <c r="G164" s="407"/>
      <c r="H164" s="408"/>
      <c r="J164" s="406"/>
      <c r="K164" s="318"/>
      <c r="L164" s="408"/>
    </row>
    <row r="165" spans="1:12" s="389" customFormat="1" ht="27" customHeight="1" x14ac:dyDescent="0.2">
      <c r="A165" s="316" t="s">
        <v>540</v>
      </c>
      <c r="B165" s="317" t="s">
        <v>541</v>
      </c>
      <c r="C165" s="406"/>
      <c r="D165" s="318" t="s">
        <v>30</v>
      </c>
      <c r="E165" s="407">
        <v>35.450000000000003</v>
      </c>
      <c r="F165" s="407">
        <v>34.24</v>
      </c>
      <c r="G165" s="407">
        <v>34.24</v>
      </c>
      <c r="H165" s="412" t="str">
        <f>('Series 200 Design'!$H165)</f>
        <v/>
      </c>
      <c r="J165" s="406"/>
      <c r="K165" s="318" t="s">
        <v>30</v>
      </c>
      <c r="L165" s="412" t="str">
        <f>('Series 200 Final'!$H165)</f>
        <v/>
      </c>
    </row>
    <row r="166" spans="1:12" s="389" customFormat="1" x14ac:dyDescent="0.2">
      <c r="A166" s="316"/>
      <c r="B166" s="317"/>
      <c r="C166" s="406"/>
      <c r="D166" s="318"/>
      <c r="E166" s="407"/>
      <c r="F166" s="407"/>
      <c r="G166" s="407"/>
      <c r="H166" s="408"/>
      <c r="J166" s="406"/>
      <c r="K166" s="318"/>
      <c r="L166" s="408"/>
    </row>
    <row r="167" spans="1:12" s="389" customFormat="1" ht="27" customHeight="1" x14ac:dyDescent="0.2">
      <c r="A167" s="316" t="s">
        <v>542</v>
      </c>
      <c r="B167" s="317" t="s">
        <v>543</v>
      </c>
      <c r="C167" s="406"/>
      <c r="D167" s="318" t="s">
        <v>30</v>
      </c>
      <c r="E167" s="407">
        <v>45.23</v>
      </c>
      <c r="F167" s="407">
        <v>42.81</v>
      </c>
      <c r="G167" s="407">
        <v>42.81</v>
      </c>
      <c r="H167" s="412" t="str">
        <f>('Series 200 Design'!$H167)</f>
        <v/>
      </c>
      <c r="J167" s="406"/>
      <c r="K167" s="318" t="s">
        <v>30</v>
      </c>
      <c r="L167" s="412" t="str">
        <f>('Series 200 Final'!$H167)</f>
        <v/>
      </c>
    </row>
    <row r="168" spans="1:12" s="389" customFormat="1" x14ac:dyDescent="0.2">
      <c r="B168" s="317"/>
      <c r="C168" s="406"/>
      <c r="D168" s="318"/>
      <c r="E168" s="407"/>
      <c r="F168" s="407"/>
      <c r="G168" s="407"/>
      <c r="H168" s="408"/>
      <c r="J168" s="406"/>
      <c r="K168" s="318"/>
      <c r="L168" s="408"/>
    </row>
    <row r="169" spans="1:12" s="389" customFormat="1" ht="27" customHeight="1" x14ac:dyDescent="0.2">
      <c r="A169" s="316" t="s">
        <v>544</v>
      </c>
      <c r="B169" s="317" t="s">
        <v>545</v>
      </c>
      <c r="C169" s="406"/>
      <c r="D169" s="318" t="s">
        <v>30</v>
      </c>
      <c r="E169" s="407">
        <v>66.63</v>
      </c>
      <c r="F169" s="407">
        <v>64.209999999999994</v>
      </c>
      <c r="G169" s="407">
        <v>64.209999999999994</v>
      </c>
      <c r="H169" s="412" t="str">
        <f>('Series 200 Design'!$H169)</f>
        <v/>
      </c>
      <c r="J169" s="406"/>
      <c r="K169" s="318" t="s">
        <v>30</v>
      </c>
      <c r="L169" s="412" t="str">
        <f>('Series 200 Final'!$H169)</f>
        <v/>
      </c>
    </row>
    <row r="170" spans="1:12" s="389" customFormat="1" ht="13.5" customHeight="1" x14ac:dyDescent="0.2">
      <c r="A170" s="316"/>
      <c r="B170" s="317"/>
      <c r="C170" s="406"/>
      <c r="D170" s="318"/>
      <c r="E170" s="407"/>
      <c r="F170" s="407"/>
      <c r="G170" s="407"/>
      <c r="H170" s="408"/>
      <c r="J170" s="406"/>
      <c r="K170" s="318"/>
      <c r="L170" s="408"/>
    </row>
    <row r="171" spans="1:12" s="389" customFormat="1" ht="30.75" customHeight="1" x14ac:dyDescent="0.2">
      <c r="A171" s="316" t="s">
        <v>546</v>
      </c>
      <c r="B171" s="317" t="s">
        <v>547</v>
      </c>
      <c r="C171" s="406"/>
      <c r="D171" s="318" t="s">
        <v>30</v>
      </c>
      <c r="E171" s="407">
        <v>72.73</v>
      </c>
      <c r="F171" s="407">
        <v>68.5</v>
      </c>
      <c r="G171" s="407">
        <v>68.5</v>
      </c>
      <c r="H171" s="412" t="str">
        <f>('Series 200 Design'!$H171)</f>
        <v/>
      </c>
      <c r="J171" s="406"/>
      <c r="K171" s="318" t="s">
        <v>30</v>
      </c>
      <c r="L171" s="412" t="str">
        <f>('Series 200 Final'!$H171)</f>
        <v/>
      </c>
    </row>
    <row r="172" spans="1:12" s="389" customFormat="1" ht="13.5" customHeight="1" x14ac:dyDescent="0.2">
      <c r="A172" s="316"/>
      <c r="B172" s="317"/>
      <c r="C172" s="406"/>
      <c r="D172" s="318"/>
      <c r="E172" s="407"/>
      <c r="F172" s="407"/>
      <c r="G172" s="407"/>
      <c r="H172" s="408"/>
      <c r="J172" s="406"/>
      <c r="K172" s="318"/>
      <c r="L172" s="408"/>
    </row>
    <row r="173" spans="1:12" s="389" customFormat="1" ht="30" customHeight="1" x14ac:dyDescent="0.2">
      <c r="A173" s="316" t="s">
        <v>548</v>
      </c>
      <c r="B173" s="317" t="s">
        <v>549</v>
      </c>
      <c r="C173" s="406"/>
      <c r="D173" s="318" t="s">
        <v>30</v>
      </c>
      <c r="E173" s="407">
        <v>89.85</v>
      </c>
      <c r="F173" s="407">
        <v>85.62</v>
      </c>
      <c r="G173" s="407">
        <v>85.62</v>
      </c>
      <c r="H173" s="412" t="str">
        <f>('Series 200 Design'!$H173)</f>
        <v/>
      </c>
      <c r="J173" s="406"/>
      <c r="K173" s="318" t="s">
        <v>30</v>
      </c>
      <c r="L173" s="412" t="str">
        <f>('Series 200 Final'!$H173)</f>
        <v/>
      </c>
    </row>
    <row r="174" spans="1:12" s="389" customFormat="1" ht="13.5" customHeight="1" x14ac:dyDescent="0.2">
      <c r="A174" s="316"/>
      <c r="B174" s="317"/>
      <c r="C174" s="406"/>
      <c r="D174" s="318"/>
      <c r="E174" s="407"/>
      <c r="F174" s="407"/>
      <c r="G174" s="407"/>
      <c r="H174" s="408"/>
      <c r="J174" s="406"/>
      <c r="K174" s="318"/>
      <c r="L174" s="408"/>
    </row>
    <row r="175" spans="1:12" s="389" customFormat="1" ht="27" customHeight="1" x14ac:dyDescent="0.2">
      <c r="A175" s="316" t="s">
        <v>550</v>
      </c>
      <c r="B175" s="317" t="s">
        <v>551</v>
      </c>
      <c r="C175" s="406"/>
      <c r="D175" s="318" t="s">
        <v>30</v>
      </c>
      <c r="E175" s="407">
        <v>89.85</v>
      </c>
      <c r="F175" s="407">
        <v>85.62</v>
      </c>
      <c r="G175" s="407">
        <v>85.62</v>
      </c>
      <c r="H175" s="412" t="str">
        <f>('Series 200 Design'!$H175)</f>
        <v/>
      </c>
      <c r="J175" s="406"/>
      <c r="K175" s="318" t="s">
        <v>30</v>
      </c>
      <c r="L175" s="412" t="str">
        <f>('Series 200 Final'!$H175)</f>
        <v/>
      </c>
    </row>
    <row r="176" spans="1:12" s="389" customFormat="1" ht="13.5" customHeight="1" x14ac:dyDescent="0.2">
      <c r="A176" s="316"/>
      <c r="B176" s="317"/>
      <c r="C176" s="406"/>
      <c r="D176" s="318"/>
      <c r="E176" s="407"/>
      <c r="F176" s="407"/>
      <c r="G176" s="407"/>
      <c r="H176" s="408"/>
      <c r="J176" s="406"/>
      <c r="K176" s="318"/>
      <c r="L176" s="408"/>
    </row>
    <row r="177" spans="1:12" s="389" customFormat="1" ht="30.75" customHeight="1" x14ac:dyDescent="0.2">
      <c r="A177" s="316" t="s">
        <v>552</v>
      </c>
      <c r="B177" s="317" t="s">
        <v>553</v>
      </c>
      <c r="C177" s="406"/>
      <c r="D177" s="318" t="s">
        <v>30</v>
      </c>
      <c r="E177" s="407">
        <v>106.98</v>
      </c>
      <c r="F177" s="407">
        <v>102.74</v>
      </c>
      <c r="G177" s="407">
        <v>102.74</v>
      </c>
      <c r="H177" s="412" t="str">
        <f>('Series 200 Design'!$H177)</f>
        <v/>
      </c>
      <c r="J177" s="406"/>
      <c r="K177" s="318" t="s">
        <v>30</v>
      </c>
      <c r="L177" s="412" t="str">
        <f>('Series 200 Final'!$H177)</f>
        <v/>
      </c>
    </row>
    <row r="178" spans="1:12" s="389" customFormat="1" ht="13.5" customHeight="1" x14ac:dyDescent="0.2">
      <c r="A178" s="316"/>
      <c r="B178" s="317"/>
      <c r="C178" s="406"/>
      <c r="D178" s="318"/>
      <c r="E178" s="407"/>
      <c r="F178" s="407"/>
      <c r="G178" s="407"/>
      <c r="H178" s="408"/>
      <c r="J178" s="406"/>
      <c r="K178" s="318"/>
      <c r="L178" s="408"/>
    </row>
    <row r="179" spans="1:12" s="389" customFormat="1" ht="27.75" customHeight="1" x14ac:dyDescent="0.2">
      <c r="A179" s="316" t="s">
        <v>554</v>
      </c>
      <c r="B179" s="317" t="s">
        <v>555</v>
      </c>
      <c r="C179" s="406"/>
      <c r="D179" s="318" t="s">
        <v>30</v>
      </c>
      <c r="E179" s="407">
        <v>136.9</v>
      </c>
      <c r="F179" s="407">
        <v>128.43</v>
      </c>
      <c r="G179" s="407">
        <v>128.43</v>
      </c>
      <c r="H179" s="412" t="str">
        <f>('Series 200 Design'!$H179)</f>
        <v/>
      </c>
      <c r="J179" s="406"/>
      <c r="K179" s="318" t="s">
        <v>30</v>
      </c>
      <c r="L179" s="412" t="str">
        <f>('Series 200 Final'!$H179)</f>
        <v/>
      </c>
    </row>
    <row r="180" spans="1:12" s="389" customFormat="1" ht="13.5" customHeight="1" x14ac:dyDescent="0.2">
      <c r="A180" s="316"/>
      <c r="B180" s="317"/>
      <c r="C180" s="406"/>
      <c r="D180" s="318"/>
      <c r="E180" s="407"/>
      <c r="F180" s="407"/>
      <c r="G180" s="407"/>
      <c r="H180" s="408"/>
      <c r="J180" s="406"/>
      <c r="K180" s="318"/>
      <c r="L180" s="408"/>
    </row>
    <row r="181" spans="1:12" s="389" customFormat="1" x14ac:dyDescent="0.2">
      <c r="A181" s="331"/>
      <c r="B181" s="332" t="s">
        <v>556</v>
      </c>
      <c r="C181" s="484"/>
      <c r="D181" s="334"/>
      <c r="E181" s="438" t="s">
        <v>396</v>
      </c>
      <c r="F181" s="438" t="s">
        <v>397</v>
      </c>
      <c r="G181" s="438" t="s">
        <v>398</v>
      </c>
      <c r="H181" s="433"/>
      <c r="J181" s="484"/>
      <c r="K181" s="334"/>
      <c r="L181" s="433"/>
    </row>
    <row r="182" spans="1:12" s="389" customFormat="1" x14ac:dyDescent="0.2">
      <c r="A182" s="316"/>
      <c r="B182" s="317"/>
      <c r="C182" s="406"/>
      <c r="D182" s="318"/>
      <c r="E182" s="407"/>
      <c r="F182" s="407"/>
      <c r="G182" s="407"/>
      <c r="H182" s="408"/>
      <c r="J182" s="406"/>
      <c r="K182" s="318"/>
      <c r="L182" s="408"/>
    </row>
    <row r="183" spans="1:12" s="389" customFormat="1" ht="25.5" x14ac:dyDescent="0.2">
      <c r="A183" s="316" t="s">
        <v>557</v>
      </c>
      <c r="B183" s="317" t="s">
        <v>558</v>
      </c>
      <c r="C183" s="406"/>
      <c r="D183" s="318" t="s">
        <v>30</v>
      </c>
      <c r="E183" s="407">
        <v>16.309999999999999</v>
      </c>
      <c r="F183" s="407">
        <v>16.309999999999999</v>
      </c>
      <c r="G183" s="407">
        <v>16.309999999999999</v>
      </c>
      <c r="H183" s="412" t="str">
        <f>('Series 200 Design'!$H183)</f>
        <v/>
      </c>
      <c r="J183" s="406"/>
      <c r="K183" s="318" t="s">
        <v>30</v>
      </c>
      <c r="L183" s="412" t="str">
        <f>('Series 200 Final'!$H183)</f>
        <v/>
      </c>
    </row>
    <row r="184" spans="1:12" s="389" customFormat="1" x14ac:dyDescent="0.2">
      <c r="A184" s="316"/>
      <c r="B184" s="317"/>
      <c r="C184" s="406"/>
      <c r="D184" s="318"/>
      <c r="E184" s="407"/>
      <c r="F184" s="407"/>
      <c r="G184" s="407"/>
      <c r="H184" s="408"/>
      <c r="J184" s="406"/>
      <c r="K184" s="318"/>
      <c r="L184" s="408"/>
    </row>
    <row r="185" spans="1:12" s="389" customFormat="1" ht="25.5" x14ac:dyDescent="0.2">
      <c r="A185" s="316" t="s">
        <v>559</v>
      </c>
      <c r="B185" s="317" t="s">
        <v>560</v>
      </c>
      <c r="C185" s="406"/>
      <c r="D185" s="318" t="s">
        <v>30</v>
      </c>
      <c r="E185" s="407">
        <v>16.309999999999999</v>
      </c>
      <c r="F185" s="407">
        <v>16.309999999999999</v>
      </c>
      <c r="G185" s="407">
        <v>16.309999999999999</v>
      </c>
      <c r="H185" s="412" t="str">
        <f>('Series 200 Design'!$H185)</f>
        <v/>
      </c>
      <c r="J185" s="406"/>
      <c r="K185" s="318" t="s">
        <v>30</v>
      </c>
      <c r="L185" s="412" t="str">
        <f>('Series 200 Final'!$H185)</f>
        <v/>
      </c>
    </row>
    <row r="186" spans="1:12" s="389" customFormat="1" x14ac:dyDescent="0.2">
      <c r="A186" s="316"/>
      <c r="B186" s="317"/>
      <c r="C186" s="406"/>
      <c r="D186" s="318"/>
      <c r="E186" s="407"/>
      <c r="F186" s="407"/>
      <c r="G186" s="407"/>
      <c r="H186" s="408"/>
      <c r="J186" s="406"/>
      <c r="K186" s="318"/>
      <c r="L186" s="408"/>
    </row>
    <row r="187" spans="1:12" s="389" customFormat="1" ht="25.5" x14ac:dyDescent="0.2">
      <c r="A187" s="316" t="s">
        <v>561</v>
      </c>
      <c r="B187" s="317" t="s">
        <v>562</v>
      </c>
      <c r="C187" s="406"/>
      <c r="D187" s="318" t="s">
        <v>30</v>
      </c>
      <c r="E187" s="407">
        <v>21.76</v>
      </c>
      <c r="F187" s="407">
        <v>21.76</v>
      </c>
      <c r="G187" s="407">
        <v>21.76</v>
      </c>
      <c r="H187" s="412" t="str">
        <f>('Series 200 Design'!$H187)</f>
        <v/>
      </c>
      <c r="J187" s="406"/>
      <c r="K187" s="318" t="s">
        <v>30</v>
      </c>
      <c r="L187" s="412" t="str">
        <f>('Series 200 Final'!$H187)</f>
        <v/>
      </c>
    </row>
    <row r="188" spans="1:12" s="389" customFormat="1" x14ac:dyDescent="0.2">
      <c r="A188" s="316"/>
      <c r="B188" s="317"/>
      <c r="C188" s="406"/>
      <c r="D188" s="318"/>
      <c r="E188" s="407"/>
      <c r="F188" s="407"/>
      <c r="G188" s="407"/>
      <c r="H188" s="408"/>
      <c r="J188" s="406"/>
      <c r="K188" s="318"/>
      <c r="L188" s="408"/>
    </row>
    <row r="189" spans="1:12" s="389" customFormat="1" ht="25.5" x14ac:dyDescent="0.2">
      <c r="A189" s="316" t="s">
        <v>563</v>
      </c>
      <c r="B189" s="317" t="s">
        <v>564</v>
      </c>
      <c r="C189" s="406"/>
      <c r="D189" s="318" t="s">
        <v>30</v>
      </c>
      <c r="E189" s="407">
        <v>26.1</v>
      </c>
      <c r="F189" s="407">
        <v>26.1</v>
      </c>
      <c r="G189" s="407">
        <v>26.1</v>
      </c>
      <c r="H189" s="412" t="str">
        <f>('Series 200 Design'!$H189)</f>
        <v/>
      </c>
      <c r="J189" s="406"/>
      <c r="K189" s="318" t="s">
        <v>30</v>
      </c>
      <c r="L189" s="412" t="str">
        <f>('Series 200 Final'!$H189)</f>
        <v/>
      </c>
    </row>
    <row r="190" spans="1:12" s="389" customFormat="1" x14ac:dyDescent="0.2">
      <c r="A190" s="316"/>
      <c r="B190" s="317"/>
      <c r="C190" s="406"/>
      <c r="D190" s="318"/>
      <c r="E190" s="407"/>
      <c r="F190" s="407"/>
      <c r="G190" s="407"/>
      <c r="H190" s="408"/>
      <c r="J190" s="406"/>
      <c r="K190" s="318"/>
      <c r="L190" s="408"/>
    </row>
    <row r="191" spans="1:12" s="389" customFormat="1" ht="25.5" x14ac:dyDescent="0.2">
      <c r="A191" s="316" t="s">
        <v>565</v>
      </c>
      <c r="B191" s="317" t="s">
        <v>566</v>
      </c>
      <c r="C191" s="406"/>
      <c r="D191" s="318" t="s">
        <v>30</v>
      </c>
      <c r="E191" s="407">
        <v>32.630000000000003</v>
      </c>
      <c r="F191" s="407">
        <v>32.630000000000003</v>
      </c>
      <c r="G191" s="407">
        <v>32.630000000000003</v>
      </c>
      <c r="H191" s="412" t="str">
        <f>('Series 200 Design'!$H191)</f>
        <v/>
      </c>
      <c r="J191" s="406"/>
      <c r="K191" s="318" t="s">
        <v>30</v>
      </c>
      <c r="L191" s="412" t="str">
        <f>('Series 200 Final'!$H191)</f>
        <v/>
      </c>
    </row>
    <row r="192" spans="1:12" s="389" customFormat="1" x14ac:dyDescent="0.2">
      <c r="A192" s="316"/>
      <c r="B192" s="317"/>
      <c r="C192" s="406"/>
      <c r="D192" s="318"/>
      <c r="E192" s="407"/>
      <c r="F192" s="407"/>
      <c r="G192" s="407"/>
      <c r="H192" s="408"/>
      <c r="J192" s="406"/>
      <c r="K192" s="318"/>
      <c r="L192" s="408"/>
    </row>
    <row r="193" spans="1:12" s="389" customFormat="1" ht="25.5" x14ac:dyDescent="0.2">
      <c r="A193" s="316" t="s">
        <v>567</v>
      </c>
      <c r="B193" s="317" t="s">
        <v>568</v>
      </c>
      <c r="C193" s="406"/>
      <c r="D193" s="318" t="s">
        <v>30</v>
      </c>
      <c r="E193" s="407">
        <v>65.260000000000005</v>
      </c>
      <c r="F193" s="407">
        <v>65.260000000000005</v>
      </c>
      <c r="G193" s="407">
        <v>65.260000000000005</v>
      </c>
      <c r="H193" s="412" t="str">
        <f>('Series 200 Design'!$H193)</f>
        <v/>
      </c>
      <c r="J193" s="406"/>
      <c r="K193" s="318" t="s">
        <v>30</v>
      </c>
      <c r="L193" s="412" t="str">
        <f>('Series 200 Final'!$H193)</f>
        <v/>
      </c>
    </row>
    <row r="194" spans="1:12" s="389" customFormat="1" x14ac:dyDescent="0.2">
      <c r="A194" s="316"/>
      <c r="B194" s="317"/>
      <c r="C194" s="406"/>
      <c r="D194" s="318"/>
      <c r="E194" s="407"/>
      <c r="F194" s="407"/>
      <c r="G194" s="407"/>
      <c r="H194" s="408"/>
      <c r="J194" s="406"/>
      <c r="K194" s="318"/>
      <c r="L194" s="408"/>
    </row>
    <row r="195" spans="1:12" s="389" customFormat="1" x14ac:dyDescent="0.2">
      <c r="A195" s="331"/>
      <c r="B195" s="343" t="s">
        <v>569</v>
      </c>
      <c r="C195" s="485"/>
      <c r="D195" s="333"/>
      <c r="E195" s="438" t="s">
        <v>396</v>
      </c>
      <c r="F195" s="438" t="s">
        <v>397</v>
      </c>
      <c r="G195" s="438" t="s">
        <v>398</v>
      </c>
      <c r="H195" s="438"/>
      <c r="J195" s="485"/>
      <c r="K195" s="333"/>
      <c r="L195" s="438"/>
    </row>
    <row r="196" spans="1:12" s="389" customFormat="1" x14ac:dyDescent="0.2">
      <c r="A196" s="316"/>
      <c r="B196" s="317"/>
      <c r="C196" s="406"/>
      <c r="D196" s="318"/>
      <c r="E196" s="440"/>
      <c r="F196" s="440"/>
      <c r="G196" s="440"/>
      <c r="H196" s="440"/>
      <c r="J196" s="406"/>
      <c r="K196" s="318"/>
      <c r="L196" s="440"/>
    </row>
    <row r="197" spans="1:12" s="389" customFormat="1" ht="27" customHeight="1" x14ac:dyDescent="0.2">
      <c r="A197" s="316" t="s">
        <v>570</v>
      </c>
      <c r="B197" s="317" t="s">
        <v>571</v>
      </c>
      <c r="C197" s="406"/>
      <c r="D197" s="318" t="s">
        <v>30</v>
      </c>
      <c r="E197" s="407">
        <v>20.190000000000001</v>
      </c>
      <c r="F197" s="407">
        <v>5.05</v>
      </c>
      <c r="G197" s="407">
        <v>5.05</v>
      </c>
      <c r="H197" s="412" t="str">
        <f>('Series 200 Design'!$H197)</f>
        <v/>
      </c>
      <c r="J197" s="406"/>
      <c r="K197" s="318" t="s">
        <v>30</v>
      </c>
      <c r="L197" s="412" t="str">
        <f>('Series 200 Final'!$H197)</f>
        <v/>
      </c>
    </row>
    <row r="198" spans="1:12" s="389" customFormat="1" x14ac:dyDescent="0.2">
      <c r="A198" s="316"/>
      <c r="B198" s="317"/>
      <c r="C198" s="406"/>
      <c r="D198" s="318"/>
      <c r="E198" s="407"/>
      <c r="F198" s="407"/>
      <c r="G198" s="407"/>
      <c r="H198" s="408"/>
      <c r="J198" s="406"/>
      <c r="K198" s="318"/>
      <c r="L198" s="408"/>
    </row>
    <row r="199" spans="1:12" s="389" customFormat="1" ht="27" customHeight="1" x14ac:dyDescent="0.2">
      <c r="A199" s="316" t="s">
        <v>572</v>
      </c>
      <c r="B199" s="317" t="s">
        <v>573</v>
      </c>
      <c r="C199" s="406"/>
      <c r="D199" s="318" t="s">
        <v>30</v>
      </c>
      <c r="E199" s="407">
        <v>20.190000000000001</v>
      </c>
      <c r="F199" s="407">
        <v>10.1</v>
      </c>
      <c r="G199" s="407">
        <v>10.1</v>
      </c>
      <c r="H199" s="412" t="str">
        <f>('Series 200 Design'!$H199)</f>
        <v/>
      </c>
      <c r="J199" s="406"/>
      <c r="K199" s="318" t="s">
        <v>30</v>
      </c>
      <c r="L199" s="412" t="str">
        <f>('Series 200 Final'!$H199)</f>
        <v/>
      </c>
    </row>
    <row r="200" spans="1:12" s="389" customFormat="1" x14ac:dyDescent="0.2">
      <c r="A200" s="316"/>
      <c r="B200" s="317"/>
      <c r="C200" s="406"/>
      <c r="D200" s="318"/>
      <c r="E200" s="407"/>
      <c r="F200" s="407"/>
      <c r="G200" s="407"/>
      <c r="H200" s="408"/>
      <c r="J200" s="406"/>
      <c r="K200" s="318"/>
      <c r="L200" s="408"/>
    </row>
    <row r="201" spans="1:12" s="389" customFormat="1" ht="27" customHeight="1" x14ac:dyDescent="0.2">
      <c r="A201" s="316" t="s">
        <v>574</v>
      </c>
      <c r="B201" s="317" t="s">
        <v>575</v>
      </c>
      <c r="C201" s="406"/>
      <c r="D201" s="318" t="s">
        <v>30</v>
      </c>
      <c r="E201" s="407">
        <v>20.190000000000001</v>
      </c>
      <c r="F201" s="407">
        <v>10.1</v>
      </c>
      <c r="G201" s="407">
        <v>10.1</v>
      </c>
      <c r="H201" s="412" t="str">
        <f>('Series 200 Design'!$H201)</f>
        <v/>
      </c>
      <c r="J201" s="406"/>
      <c r="K201" s="318" t="s">
        <v>30</v>
      </c>
      <c r="L201" s="412" t="str">
        <f>('Series 200 Final'!$H201)</f>
        <v/>
      </c>
    </row>
    <row r="202" spans="1:12" s="389" customFormat="1" ht="15" customHeight="1" x14ac:dyDescent="0.2">
      <c r="A202" s="316"/>
      <c r="B202" s="317"/>
      <c r="C202" s="406"/>
      <c r="D202" s="318"/>
      <c r="E202" s="407"/>
      <c r="F202" s="407"/>
      <c r="G202" s="407"/>
      <c r="H202" s="408"/>
      <c r="J202" s="406"/>
      <c r="K202" s="318"/>
      <c r="L202" s="408"/>
    </row>
    <row r="203" spans="1:12" s="389" customFormat="1" ht="25.5" x14ac:dyDescent="0.2">
      <c r="A203" s="316" t="s">
        <v>576</v>
      </c>
      <c r="B203" s="317" t="s">
        <v>577</v>
      </c>
      <c r="C203" s="406"/>
      <c r="D203" s="318" t="s">
        <v>30</v>
      </c>
      <c r="E203" s="407">
        <v>20.190000000000001</v>
      </c>
      <c r="F203" s="407">
        <v>10.1</v>
      </c>
      <c r="G203" s="407">
        <v>10.1</v>
      </c>
      <c r="H203" s="412" t="str">
        <f>('Series 200 Design'!$H203)</f>
        <v/>
      </c>
      <c r="J203" s="406"/>
      <c r="K203" s="318" t="s">
        <v>30</v>
      </c>
      <c r="L203" s="412" t="str">
        <f>('Series 200 Final'!$H203)</f>
        <v/>
      </c>
    </row>
    <row r="204" spans="1:12" s="389" customFormat="1" x14ac:dyDescent="0.2">
      <c r="A204" s="316"/>
      <c r="B204" s="317"/>
      <c r="C204" s="406"/>
      <c r="D204" s="318"/>
      <c r="E204" s="407"/>
      <c r="F204" s="407"/>
      <c r="G204" s="407"/>
      <c r="H204" s="408"/>
      <c r="J204" s="406"/>
      <c r="K204" s="318"/>
      <c r="L204" s="408"/>
    </row>
    <row r="205" spans="1:12" s="389" customFormat="1" x14ac:dyDescent="0.2">
      <c r="A205" s="331"/>
      <c r="B205" s="343" t="s">
        <v>578</v>
      </c>
      <c r="C205" s="484"/>
      <c r="D205" s="334"/>
      <c r="E205" s="438" t="s">
        <v>396</v>
      </c>
      <c r="F205" s="438" t="s">
        <v>397</v>
      </c>
      <c r="G205" s="438" t="s">
        <v>398</v>
      </c>
      <c r="H205" s="433"/>
      <c r="J205" s="484"/>
      <c r="K205" s="334"/>
      <c r="L205" s="433"/>
    </row>
    <row r="206" spans="1:12" s="389" customFormat="1" x14ac:dyDescent="0.2">
      <c r="A206" s="316"/>
      <c r="B206" s="317"/>
      <c r="C206" s="406"/>
      <c r="D206" s="318"/>
      <c r="E206" s="407"/>
      <c r="F206" s="407"/>
      <c r="G206" s="407"/>
      <c r="H206" s="408"/>
      <c r="J206" s="406"/>
      <c r="K206" s="318"/>
      <c r="L206" s="408"/>
    </row>
    <row r="207" spans="1:12" s="389" customFormat="1" ht="25.5" x14ac:dyDescent="0.2">
      <c r="A207" s="316" t="s">
        <v>579</v>
      </c>
      <c r="B207" s="317" t="s">
        <v>580</v>
      </c>
      <c r="C207" s="406"/>
      <c r="D207" s="318" t="s">
        <v>30</v>
      </c>
      <c r="E207" s="407">
        <v>42.73</v>
      </c>
      <c r="F207" s="407">
        <v>23.74</v>
      </c>
      <c r="G207" s="407">
        <v>23.74</v>
      </c>
      <c r="H207" s="412" t="str">
        <f>('Series 200 Design'!$H207)</f>
        <v/>
      </c>
      <c r="J207" s="406"/>
      <c r="K207" s="318" t="s">
        <v>30</v>
      </c>
      <c r="L207" s="412" t="str">
        <f>('Series 200 Final'!$H207)</f>
        <v/>
      </c>
    </row>
    <row r="208" spans="1:12" s="389" customFormat="1" x14ac:dyDescent="0.2">
      <c r="A208" s="316"/>
      <c r="B208" s="317"/>
      <c r="C208" s="406"/>
      <c r="D208" s="318"/>
      <c r="E208" s="407"/>
      <c r="F208" s="407"/>
      <c r="G208" s="407"/>
      <c r="H208" s="408"/>
      <c r="J208" s="406"/>
      <c r="K208" s="318"/>
      <c r="L208" s="408"/>
    </row>
    <row r="209" spans="1:12" s="389" customFormat="1" ht="25.5" x14ac:dyDescent="0.2">
      <c r="A209" s="316" t="s">
        <v>581</v>
      </c>
      <c r="B209" s="317" t="s">
        <v>582</v>
      </c>
      <c r="C209" s="406"/>
      <c r="D209" s="318" t="s">
        <v>30</v>
      </c>
      <c r="E209" s="407">
        <v>42.73</v>
      </c>
      <c r="F209" s="407">
        <v>26.7</v>
      </c>
      <c r="G209" s="407">
        <v>26.7</v>
      </c>
      <c r="H209" s="412" t="str">
        <f>('Series 200 Design'!$H209)</f>
        <v/>
      </c>
      <c r="J209" s="406"/>
      <c r="K209" s="318" t="s">
        <v>30</v>
      </c>
      <c r="L209" s="412" t="str">
        <f>('Series 200 Final'!$H209)</f>
        <v/>
      </c>
    </row>
    <row r="210" spans="1:12" s="389" customFormat="1" x14ac:dyDescent="0.2">
      <c r="A210" s="316"/>
      <c r="B210" s="317"/>
      <c r="C210" s="406"/>
      <c r="D210" s="318"/>
      <c r="E210" s="407"/>
      <c r="F210" s="407"/>
      <c r="G210" s="407"/>
      <c r="H210" s="408"/>
      <c r="J210" s="406"/>
      <c r="K210" s="318"/>
      <c r="L210" s="408"/>
    </row>
    <row r="211" spans="1:12" s="389" customFormat="1" ht="25.5" x14ac:dyDescent="0.2">
      <c r="A211" s="316" t="s">
        <v>583</v>
      </c>
      <c r="B211" s="317" t="s">
        <v>584</v>
      </c>
      <c r="C211" s="406"/>
      <c r="D211" s="318" t="s">
        <v>30</v>
      </c>
      <c r="E211" s="407">
        <v>73.64</v>
      </c>
      <c r="F211" s="407">
        <v>32.630000000000003</v>
      </c>
      <c r="G211" s="407">
        <v>32.630000000000003</v>
      </c>
      <c r="H211" s="412" t="str">
        <f>('Series 200 Design'!$H211)</f>
        <v/>
      </c>
      <c r="J211" s="406"/>
      <c r="K211" s="318" t="s">
        <v>30</v>
      </c>
      <c r="L211" s="412" t="str">
        <f>('Series 200 Final'!$H211)</f>
        <v/>
      </c>
    </row>
    <row r="212" spans="1:12" s="389" customFormat="1" x14ac:dyDescent="0.2">
      <c r="A212" s="316"/>
      <c r="B212" s="317"/>
      <c r="C212" s="406"/>
      <c r="D212" s="318"/>
      <c r="E212" s="407"/>
      <c r="F212" s="407"/>
      <c r="G212" s="407"/>
      <c r="H212" s="408"/>
      <c r="J212" s="406"/>
      <c r="K212" s="318"/>
      <c r="L212" s="408"/>
    </row>
    <row r="213" spans="1:12" s="389" customFormat="1" ht="25.5" x14ac:dyDescent="0.2">
      <c r="A213" s="316" t="s">
        <v>585</v>
      </c>
      <c r="B213" s="317" t="s">
        <v>586</v>
      </c>
      <c r="C213" s="406"/>
      <c r="D213" s="318" t="s">
        <v>30</v>
      </c>
      <c r="E213" s="407">
        <v>42.73</v>
      </c>
      <c r="F213" s="407">
        <v>43.5</v>
      </c>
      <c r="G213" s="407">
        <v>43.5</v>
      </c>
      <c r="H213" s="412" t="str">
        <f>('Series 200 Design'!$H213)</f>
        <v/>
      </c>
      <c r="J213" s="406"/>
      <c r="K213" s="318" t="s">
        <v>30</v>
      </c>
      <c r="L213" s="412" t="str">
        <f>('Series 200 Final'!$H213)</f>
        <v/>
      </c>
    </row>
    <row r="214" spans="1:12" s="389" customFormat="1" x14ac:dyDescent="0.2">
      <c r="A214" s="316"/>
      <c r="B214" s="317"/>
      <c r="C214" s="406"/>
      <c r="D214" s="318"/>
      <c r="E214" s="407"/>
      <c r="F214" s="407"/>
      <c r="G214" s="407"/>
      <c r="H214" s="408"/>
      <c r="J214" s="406"/>
      <c r="K214" s="318"/>
      <c r="L214" s="408"/>
    </row>
    <row r="215" spans="1:12" s="389" customFormat="1" ht="25.5" x14ac:dyDescent="0.2">
      <c r="A215" s="316" t="s">
        <v>587</v>
      </c>
      <c r="B215" s="317" t="s">
        <v>588</v>
      </c>
      <c r="C215" s="406"/>
      <c r="D215" s="318" t="s">
        <v>30</v>
      </c>
      <c r="E215" s="407">
        <v>109.25</v>
      </c>
      <c r="F215" s="407">
        <v>65.260000000000005</v>
      </c>
      <c r="G215" s="407">
        <v>65.260000000000005</v>
      </c>
      <c r="H215" s="412" t="str">
        <f>('Series 200 Design'!$H215)</f>
        <v/>
      </c>
      <c r="J215" s="406"/>
      <c r="K215" s="318" t="s">
        <v>30</v>
      </c>
      <c r="L215" s="412" t="str">
        <f>('Series 200 Final'!$H215)</f>
        <v/>
      </c>
    </row>
    <row r="216" spans="1:12" s="389" customFormat="1" x14ac:dyDescent="0.2">
      <c r="A216" s="316"/>
      <c r="B216" s="317"/>
      <c r="C216" s="406"/>
      <c r="D216" s="318"/>
      <c r="E216" s="407"/>
      <c r="F216" s="407"/>
      <c r="G216" s="407"/>
      <c r="H216" s="408"/>
      <c r="J216" s="406"/>
      <c r="K216" s="318"/>
      <c r="L216" s="408"/>
    </row>
    <row r="217" spans="1:12" s="389" customFormat="1" ht="25.5" x14ac:dyDescent="0.2">
      <c r="A217" s="316" t="s">
        <v>589</v>
      </c>
      <c r="B217" s="317" t="s">
        <v>590</v>
      </c>
      <c r="C217" s="406"/>
      <c r="D217" s="318" t="s">
        <v>30</v>
      </c>
      <c r="E217" s="407">
        <v>111.07</v>
      </c>
      <c r="F217" s="407">
        <v>71.22</v>
      </c>
      <c r="G217" s="407">
        <v>71.22</v>
      </c>
      <c r="H217" s="412" t="str">
        <f>('Series 200 Design'!$H217)</f>
        <v/>
      </c>
      <c r="J217" s="406"/>
      <c r="K217" s="318" t="s">
        <v>30</v>
      </c>
      <c r="L217" s="412" t="str">
        <f>('Series 200 Final'!$H217)</f>
        <v/>
      </c>
    </row>
    <row r="218" spans="1:12" s="389" customFormat="1" x14ac:dyDescent="0.2">
      <c r="A218" s="316"/>
      <c r="B218" s="317"/>
      <c r="C218" s="406"/>
      <c r="D218" s="318"/>
      <c r="E218" s="407"/>
      <c r="F218" s="407"/>
      <c r="G218" s="407"/>
      <c r="H218" s="408"/>
      <c r="J218" s="406"/>
      <c r="K218" s="318"/>
      <c r="L218" s="408"/>
    </row>
    <row r="219" spans="1:12" s="389" customFormat="1" ht="25.5" x14ac:dyDescent="0.2">
      <c r="A219" s="316" t="s">
        <v>591</v>
      </c>
      <c r="B219" s="317" t="s">
        <v>592</v>
      </c>
      <c r="C219" s="406"/>
      <c r="D219" s="318" t="s">
        <v>451</v>
      </c>
      <c r="E219" s="407">
        <v>42.73</v>
      </c>
      <c r="F219" s="407">
        <v>42.73</v>
      </c>
      <c r="G219" s="407">
        <v>42.73</v>
      </c>
      <c r="H219" s="412" t="str">
        <f>('Series 200 Design'!$H219)</f>
        <v/>
      </c>
      <c r="J219" s="406"/>
      <c r="K219" s="318" t="s">
        <v>451</v>
      </c>
      <c r="L219" s="412" t="str">
        <f>('Series 200 Final'!$H219)</f>
        <v/>
      </c>
    </row>
    <row r="220" spans="1:12" s="389" customFormat="1" x14ac:dyDescent="0.2">
      <c r="A220" s="316"/>
      <c r="B220" s="317"/>
      <c r="C220" s="406"/>
      <c r="D220" s="318"/>
      <c r="E220" s="407"/>
      <c r="F220" s="407"/>
      <c r="G220" s="407"/>
      <c r="H220" s="408"/>
      <c r="J220" s="406"/>
      <c r="K220" s="318"/>
      <c r="L220" s="408"/>
    </row>
    <row r="221" spans="1:12" s="389" customFormat="1" ht="25.5" x14ac:dyDescent="0.2">
      <c r="A221" s="316" t="s">
        <v>593</v>
      </c>
      <c r="B221" s="317" t="s">
        <v>594</v>
      </c>
      <c r="C221" s="406"/>
      <c r="D221" s="318" t="s">
        <v>30</v>
      </c>
      <c r="E221" s="407">
        <v>42.73</v>
      </c>
      <c r="F221" s="407">
        <v>23.74</v>
      </c>
      <c r="G221" s="407">
        <v>23.74</v>
      </c>
      <c r="H221" s="412" t="str">
        <f>('Series 200 Design'!$H221)</f>
        <v/>
      </c>
      <c r="J221" s="406"/>
      <c r="K221" s="318" t="s">
        <v>30</v>
      </c>
      <c r="L221" s="412" t="str">
        <f>('Series 200 Final'!$H221)</f>
        <v/>
      </c>
    </row>
    <row r="222" spans="1:12" s="389" customFormat="1" x14ac:dyDescent="0.2">
      <c r="A222" s="316"/>
      <c r="B222" s="317"/>
      <c r="C222" s="406"/>
      <c r="D222" s="318"/>
      <c r="E222" s="407"/>
      <c r="F222" s="407"/>
      <c r="G222" s="407"/>
      <c r="H222" s="408"/>
      <c r="J222" s="406"/>
      <c r="K222" s="318"/>
      <c r="L222" s="408"/>
    </row>
    <row r="223" spans="1:12" s="389" customFormat="1" ht="25.5" x14ac:dyDescent="0.2">
      <c r="A223" s="316" t="s">
        <v>595</v>
      </c>
      <c r="B223" s="317" t="s">
        <v>596</v>
      </c>
      <c r="C223" s="406"/>
      <c r="D223" s="318" t="s">
        <v>30</v>
      </c>
      <c r="E223" s="407">
        <v>42.73</v>
      </c>
      <c r="F223" s="407">
        <v>26.7</v>
      </c>
      <c r="G223" s="407">
        <v>26.7</v>
      </c>
      <c r="H223" s="412" t="str">
        <f>('Series 200 Design'!$H223)</f>
        <v/>
      </c>
      <c r="J223" s="406"/>
      <c r="K223" s="318" t="s">
        <v>30</v>
      </c>
      <c r="L223" s="412" t="str">
        <f>('Series 200 Final'!$H223)</f>
        <v/>
      </c>
    </row>
    <row r="224" spans="1:12" s="389" customFormat="1" x14ac:dyDescent="0.2">
      <c r="A224" s="316"/>
      <c r="B224" s="317"/>
      <c r="C224" s="406"/>
      <c r="D224" s="318"/>
      <c r="E224" s="407"/>
      <c r="F224" s="407"/>
      <c r="G224" s="407"/>
      <c r="H224" s="408"/>
      <c r="J224" s="406"/>
      <c r="K224" s="318"/>
      <c r="L224" s="408"/>
    </row>
    <row r="225" spans="1:12" s="389" customFormat="1" ht="25.5" x14ac:dyDescent="0.2">
      <c r="A225" s="316" t="s">
        <v>597</v>
      </c>
      <c r="B225" s="317" t="s">
        <v>598</v>
      </c>
      <c r="C225" s="406"/>
      <c r="D225" s="318" t="s">
        <v>30</v>
      </c>
      <c r="E225" s="407">
        <v>42.73</v>
      </c>
      <c r="F225" s="407">
        <v>43.5</v>
      </c>
      <c r="G225" s="407">
        <v>43.5</v>
      </c>
      <c r="H225" s="412" t="str">
        <f>('Series 200 Design'!$H225)</f>
        <v/>
      </c>
      <c r="J225" s="406"/>
      <c r="K225" s="318" t="s">
        <v>30</v>
      </c>
      <c r="L225" s="412" t="str">
        <f>('Series 200 Final'!$H225)</f>
        <v/>
      </c>
    </row>
    <row r="226" spans="1:12" s="389" customFormat="1" x14ac:dyDescent="0.2">
      <c r="A226" s="316"/>
      <c r="B226" s="317"/>
      <c r="C226" s="406"/>
      <c r="D226" s="318"/>
      <c r="E226" s="407"/>
      <c r="F226" s="407"/>
      <c r="G226" s="407"/>
      <c r="H226" s="408"/>
      <c r="J226" s="406"/>
      <c r="K226" s="318"/>
      <c r="L226" s="408"/>
    </row>
    <row r="227" spans="1:12" s="389" customFormat="1" ht="25.5" x14ac:dyDescent="0.2">
      <c r="A227" s="316" t="s">
        <v>599</v>
      </c>
      <c r="B227" s="317" t="s">
        <v>600</v>
      </c>
      <c r="C227" s="406"/>
      <c r="D227" s="318" t="s">
        <v>30</v>
      </c>
      <c r="E227" s="407">
        <v>83.13</v>
      </c>
      <c r="F227" s="407">
        <v>67.34</v>
      </c>
      <c r="G227" s="407">
        <v>67.34</v>
      </c>
      <c r="H227" s="412" t="str">
        <f>('Series 200 Design'!$H227)</f>
        <v/>
      </c>
      <c r="J227" s="406"/>
      <c r="K227" s="318" t="s">
        <v>30</v>
      </c>
      <c r="L227" s="412" t="str">
        <f>('Series 200 Final'!$H227)</f>
        <v/>
      </c>
    </row>
    <row r="228" spans="1:12" s="389" customFormat="1" x14ac:dyDescent="0.2">
      <c r="A228" s="316"/>
      <c r="B228" s="317"/>
      <c r="C228" s="406"/>
      <c r="D228" s="318"/>
      <c r="E228" s="407"/>
      <c r="F228" s="407"/>
      <c r="G228" s="407"/>
      <c r="H228" s="408"/>
      <c r="J228" s="406"/>
      <c r="K228" s="318"/>
      <c r="L228" s="408"/>
    </row>
    <row r="229" spans="1:12" s="389" customFormat="1" x14ac:dyDescent="0.2">
      <c r="A229" s="331"/>
      <c r="B229" s="343" t="s">
        <v>601</v>
      </c>
      <c r="C229" s="484"/>
      <c r="D229" s="334"/>
      <c r="E229" s="423" t="s">
        <v>396</v>
      </c>
      <c r="F229" s="424" t="s">
        <v>397</v>
      </c>
      <c r="G229" s="423" t="s">
        <v>398</v>
      </c>
      <c r="H229" s="433"/>
      <c r="J229" s="484"/>
      <c r="K229" s="334"/>
      <c r="L229" s="433"/>
    </row>
    <row r="230" spans="1:12" s="389" customFormat="1" x14ac:dyDescent="0.2">
      <c r="A230" s="316"/>
      <c r="B230" s="317"/>
      <c r="C230" s="406"/>
      <c r="D230" s="318"/>
      <c r="E230" s="407"/>
      <c r="F230" s="407"/>
      <c r="G230" s="407"/>
      <c r="H230" s="408"/>
      <c r="J230" s="406"/>
      <c r="K230" s="318"/>
      <c r="L230" s="408"/>
    </row>
    <row r="231" spans="1:12" s="389" customFormat="1" ht="25.5" x14ac:dyDescent="0.2">
      <c r="A231" s="316" t="s">
        <v>602</v>
      </c>
      <c r="B231" s="317" t="s">
        <v>603</v>
      </c>
      <c r="C231" s="406"/>
      <c r="D231" s="318" t="s">
        <v>30</v>
      </c>
      <c r="E231" s="407">
        <v>234.5</v>
      </c>
      <c r="F231" s="407">
        <v>117.25</v>
      </c>
      <c r="G231" s="407">
        <v>117.25</v>
      </c>
      <c r="H231" s="412" t="str">
        <f>('Series 200 Design'!$H231)</f>
        <v/>
      </c>
      <c r="J231" s="406"/>
      <c r="K231" s="318" t="s">
        <v>30</v>
      </c>
      <c r="L231" s="412" t="str">
        <f>('Series 200 Final'!$H231)</f>
        <v/>
      </c>
    </row>
    <row r="232" spans="1:12" s="389" customFormat="1" x14ac:dyDescent="0.2">
      <c r="A232" s="316"/>
      <c r="B232" s="317"/>
      <c r="C232" s="406"/>
      <c r="D232" s="318"/>
      <c r="E232" s="407"/>
      <c r="F232" s="407"/>
      <c r="G232" s="407"/>
      <c r="H232" s="408"/>
      <c r="J232" s="406"/>
      <c r="K232" s="318"/>
      <c r="L232" s="408"/>
    </row>
    <row r="233" spans="1:12" s="389" customFormat="1" x14ac:dyDescent="0.2">
      <c r="A233" s="316" t="s">
        <v>604</v>
      </c>
      <c r="B233" s="317" t="s">
        <v>605</v>
      </c>
      <c r="C233" s="406"/>
      <c r="D233" s="318" t="s">
        <v>30</v>
      </c>
      <c r="E233" s="407">
        <v>117.25</v>
      </c>
      <c r="F233" s="407">
        <v>78.17</v>
      </c>
      <c r="G233" s="407">
        <v>78.17</v>
      </c>
      <c r="H233" s="412" t="str">
        <f>('Series 200 Design'!$H233)</f>
        <v/>
      </c>
      <c r="J233" s="406"/>
      <c r="K233" s="318" t="s">
        <v>30</v>
      </c>
      <c r="L233" s="412" t="str">
        <f>('Series 200 Final'!$H233)</f>
        <v/>
      </c>
    </row>
    <row r="234" spans="1:12" s="389" customFormat="1" x14ac:dyDescent="0.2">
      <c r="A234" s="316"/>
      <c r="B234" s="317"/>
      <c r="C234" s="406"/>
      <c r="D234" s="318"/>
      <c r="E234" s="407"/>
      <c r="F234" s="407"/>
      <c r="G234" s="407"/>
      <c r="H234" s="408"/>
      <c r="J234" s="406"/>
      <c r="K234" s="318"/>
      <c r="L234" s="408"/>
    </row>
    <row r="235" spans="1:12" s="389" customFormat="1" ht="25.5" x14ac:dyDescent="0.2">
      <c r="A235" s="316" t="s">
        <v>606</v>
      </c>
      <c r="B235" s="317" t="s">
        <v>607</v>
      </c>
      <c r="C235" s="406"/>
      <c r="D235" s="318" t="s">
        <v>30</v>
      </c>
      <c r="E235" s="407">
        <v>117.25</v>
      </c>
      <c r="F235" s="407">
        <v>78.17</v>
      </c>
      <c r="G235" s="407">
        <v>78.17</v>
      </c>
      <c r="H235" s="412" t="str">
        <f>('Series 200 Design'!$H235)</f>
        <v/>
      </c>
      <c r="J235" s="406"/>
      <c r="K235" s="318" t="s">
        <v>30</v>
      </c>
      <c r="L235" s="412" t="str">
        <f>('Series 200 Final'!$H235)</f>
        <v/>
      </c>
    </row>
    <row r="236" spans="1:12" s="389" customFormat="1" x14ac:dyDescent="0.2">
      <c r="A236" s="316"/>
      <c r="B236" s="317"/>
      <c r="C236" s="406"/>
      <c r="D236" s="318"/>
      <c r="E236" s="407"/>
      <c r="F236" s="407"/>
      <c r="G236" s="407"/>
      <c r="H236" s="408"/>
      <c r="J236" s="406"/>
      <c r="K236" s="318"/>
      <c r="L236" s="408"/>
    </row>
    <row r="237" spans="1:12" s="389" customFormat="1" ht="25.5" x14ac:dyDescent="0.2">
      <c r="A237" s="316" t="s">
        <v>608</v>
      </c>
      <c r="B237" s="317" t="s">
        <v>609</v>
      </c>
      <c r="C237" s="406"/>
      <c r="D237" s="318" t="s">
        <v>30</v>
      </c>
      <c r="E237" s="407">
        <v>42.73</v>
      </c>
      <c r="F237" s="407">
        <v>23.74</v>
      </c>
      <c r="G237" s="407">
        <v>23.74</v>
      </c>
      <c r="H237" s="412" t="str">
        <f>('Series 200 Design'!$H237)</f>
        <v/>
      </c>
      <c r="J237" s="406"/>
      <c r="K237" s="318" t="s">
        <v>30</v>
      </c>
      <c r="L237" s="412" t="str">
        <f>('Series 200 Final'!$H237)</f>
        <v/>
      </c>
    </row>
    <row r="238" spans="1:12" s="389" customFormat="1" x14ac:dyDescent="0.2">
      <c r="A238" s="316"/>
      <c r="B238" s="317"/>
      <c r="C238" s="406"/>
      <c r="D238" s="318"/>
      <c r="E238" s="407"/>
      <c r="F238" s="407"/>
      <c r="G238" s="407"/>
      <c r="H238" s="408"/>
      <c r="J238" s="406"/>
      <c r="K238" s="318"/>
      <c r="L238" s="408"/>
    </row>
    <row r="239" spans="1:12" s="389" customFormat="1" ht="38.25" x14ac:dyDescent="0.2">
      <c r="A239" s="316" t="s">
        <v>610</v>
      </c>
      <c r="B239" s="317" t="s">
        <v>611</v>
      </c>
      <c r="C239" s="406"/>
      <c r="D239" s="318" t="s">
        <v>30</v>
      </c>
      <c r="E239" s="407">
        <v>117.25</v>
      </c>
      <c r="F239" s="407">
        <v>117.25</v>
      </c>
      <c r="G239" s="407">
        <v>117.25</v>
      </c>
      <c r="H239" s="412" t="str">
        <f>('Series 200 Design'!$H239)</f>
        <v/>
      </c>
      <c r="J239" s="406"/>
      <c r="K239" s="318" t="s">
        <v>30</v>
      </c>
      <c r="L239" s="412" t="str">
        <f>('Series 200 Final'!$H239)</f>
        <v/>
      </c>
    </row>
    <row r="240" spans="1:12" s="389" customFormat="1" x14ac:dyDescent="0.2">
      <c r="A240" s="316"/>
      <c r="B240" s="317"/>
      <c r="C240" s="406"/>
      <c r="D240" s="318"/>
      <c r="E240" s="407"/>
      <c r="F240" s="407"/>
      <c r="G240" s="407"/>
      <c r="H240" s="408"/>
      <c r="J240" s="406"/>
      <c r="K240" s="318"/>
      <c r="L240" s="408"/>
    </row>
    <row r="241" spans="1:12" s="389" customFormat="1" ht="25.5" x14ac:dyDescent="0.2">
      <c r="A241" s="316" t="s">
        <v>612</v>
      </c>
      <c r="B241" s="317" t="s">
        <v>613</v>
      </c>
      <c r="C241" s="406"/>
      <c r="D241" s="318" t="s">
        <v>30</v>
      </c>
      <c r="E241" s="407">
        <v>42.73</v>
      </c>
      <c r="F241" s="407">
        <v>26.7</v>
      </c>
      <c r="G241" s="407">
        <v>26.7</v>
      </c>
      <c r="H241" s="412" t="str">
        <f>('Series 200 Design'!$H241)</f>
        <v/>
      </c>
      <c r="J241" s="406"/>
      <c r="K241" s="318" t="s">
        <v>30</v>
      </c>
      <c r="L241" s="412" t="str">
        <f>('Series 200 Final'!$H241)</f>
        <v/>
      </c>
    </row>
    <row r="242" spans="1:12" s="389" customFormat="1" x14ac:dyDescent="0.2">
      <c r="A242" s="316"/>
      <c r="B242" s="317"/>
      <c r="C242" s="406"/>
      <c r="D242" s="318"/>
      <c r="E242" s="407"/>
      <c r="F242" s="407"/>
      <c r="G242" s="407"/>
      <c r="H242" s="408"/>
      <c r="J242" s="406"/>
      <c r="K242" s="318"/>
      <c r="L242" s="408"/>
    </row>
    <row r="243" spans="1:12" s="389" customFormat="1" ht="38.25" x14ac:dyDescent="0.2">
      <c r="A243" s="316" t="s">
        <v>614</v>
      </c>
      <c r="B243" s="317" t="s">
        <v>615</v>
      </c>
      <c r="C243" s="406"/>
      <c r="D243" s="318" t="s">
        <v>30</v>
      </c>
      <c r="E243" s="407">
        <v>146.57</v>
      </c>
      <c r="F243" s="407">
        <v>146.57</v>
      </c>
      <c r="G243" s="407">
        <v>146.57</v>
      </c>
      <c r="H243" s="412" t="str">
        <f>('Series 200 Design'!$H243)</f>
        <v/>
      </c>
      <c r="J243" s="406"/>
      <c r="K243" s="318" t="s">
        <v>30</v>
      </c>
      <c r="L243" s="412" t="str">
        <f>('Series 200 Final'!$H243)</f>
        <v/>
      </c>
    </row>
    <row r="244" spans="1:12" s="389" customFormat="1" x14ac:dyDescent="0.2">
      <c r="A244" s="316"/>
      <c r="B244" s="317"/>
      <c r="C244" s="406"/>
      <c r="D244" s="318"/>
      <c r="E244" s="407"/>
      <c r="F244" s="407"/>
      <c r="G244" s="407"/>
      <c r="H244" s="408"/>
      <c r="J244" s="406"/>
      <c r="K244" s="318"/>
      <c r="L244" s="408"/>
    </row>
    <row r="245" spans="1:12" s="389" customFormat="1" ht="25.5" x14ac:dyDescent="0.2">
      <c r="A245" s="316" t="s">
        <v>616</v>
      </c>
      <c r="B245" s="317" t="s">
        <v>617</v>
      </c>
      <c r="C245" s="406"/>
      <c r="D245" s="318" t="s">
        <v>30</v>
      </c>
      <c r="E245" s="407">
        <v>43.5</v>
      </c>
      <c r="F245" s="407">
        <v>43.5</v>
      </c>
      <c r="G245" s="407">
        <v>43.5</v>
      </c>
      <c r="H245" s="412" t="str">
        <f>('Series 200 Design'!$H245)</f>
        <v/>
      </c>
      <c r="J245" s="406"/>
      <c r="K245" s="318" t="s">
        <v>30</v>
      </c>
      <c r="L245" s="412" t="str">
        <f>('Series 200 Final'!$H245)</f>
        <v/>
      </c>
    </row>
    <row r="246" spans="1:12" s="389" customFormat="1" x14ac:dyDescent="0.2">
      <c r="A246" s="316"/>
      <c r="B246" s="317"/>
      <c r="C246" s="406"/>
      <c r="D246" s="318"/>
      <c r="E246" s="407"/>
      <c r="F246" s="407"/>
      <c r="G246" s="407"/>
      <c r="H246" s="408"/>
      <c r="J246" s="406"/>
      <c r="K246" s="318"/>
      <c r="L246" s="408"/>
    </row>
    <row r="247" spans="1:12" s="389" customFormat="1" ht="38.25" x14ac:dyDescent="0.2">
      <c r="A247" s="316" t="s">
        <v>618</v>
      </c>
      <c r="B247" s="317" t="s">
        <v>619</v>
      </c>
      <c r="C247" s="406"/>
      <c r="D247" s="318" t="s">
        <v>30</v>
      </c>
      <c r="E247" s="407">
        <v>195.42</v>
      </c>
      <c r="F247" s="407">
        <v>195.42</v>
      </c>
      <c r="G247" s="407">
        <v>195.42</v>
      </c>
      <c r="H247" s="412" t="str">
        <f>('Series 200 Design'!$H247)</f>
        <v/>
      </c>
      <c r="J247" s="406"/>
      <c r="K247" s="318" t="s">
        <v>30</v>
      </c>
      <c r="L247" s="412" t="str">
        <f>('Series 200 Final'!$H247)</f>
        <v/>
      </c>
    </row>
    <row r="248" spans="1:12" s="389" customFormat="1" x14ac:dyDescent="0.2">
      <c r="A248" s="316"/>
      <c r="B248" s="317"/>
      <c r="C248" s="406"/>
      <c r="D248" s="318"/>
      <c r="E248" s="407"/>
      <c r="F248" s="407"/>
      <c r="G248" s="407"/>
      <c r="H248" s="408"/>
      <c r="J248" s="406"/>
      <c r="K248" s="318"/>
      <c r="L248" s="408"/>
    </row>
    <row r="249" spans="1:12" s="389" customFormat="1" ht="25.5" x14ac:dyDescent="0.2">
      <c r="A249" s="316" t="s">
        <v>620</v>
      </c>
      <c r="B249" s="317" t="s">
        <v>621</v>
      </c>
      <c r="C249" s="406"/>
      <c r="D249" s="318" t="s">
        <v>30</v>
      </c>
      <c r="E249" s="407">
        <v>117.25</v>
      </c>
      <c r="F249" s="407">
        <v>117.25</v>
      </c>
      <c r="G249" s="407">
        <v>117.25</v>
      </c>
      <c r="H249" s="412" t="str">
        <f>('Series 200 Design'!$H249)</f>
        <v/>
      </c>
      <c r="J249" s="406"/>
      <c r="K249" s="318" t="s">
        <v>30</v>
      </c>
      <c r="L249" s="412" t="str">
        <f>('Series 200 Final'!$H249)</f>
        <v/>
      </c>
    </row>
    <row r="250" spans="1:12" s="389" customFormat="1" x14ac:dyDescent="0.2">
      <c r="A250" s="316"/>
      <c r="B250" s="317"/>
      <c r="C250" s="406"/>
      <c r="D250" s="318"/>
      <c r="E250" s="407"/>
      <c r="F250" s="407"/>
      <c r="G250" s="407"/>
      <c r="H250" s="408"/>
      <c r="J250" s="406"/>
      <c r="K250" s="318"/>
      <c r="L250" s="408"/>
    </row>
    <row r="251" spans="1:12" s="389" customFormat="1" ht="38.25" x14ac:dyDescent="0.2">
      <c r="A251" s="316" t="s">
        <v>622</v>
      </c>
      <c r="B251" s="317" t="s">
        <v>623</v>
      </c>
      <c r="C251" s="406"/>
      <c r="D251" s="318" t="s">
        <v>30</v>
      </c>
      <c r="E251" s="407">
        <v>234.5</v>
      </c>
      <c r="F251" s="407">
        <v>234.5</v>
      </c>
      <c r="G251" s="407">
        <v>234.5</v>
      </c>
      <c r="H251" s="412" t="str">
        <f>('Series 200 Design'!$H251)</f>
        <v/>
      </c>
      <c r="J251" s="406"/>
      <c r="K251" s="318" t="s">
        <v>30</v>
      </c>
      <c r="L251" s="412" t="str">
        <f>('Series 200 Final'!$H251)</f>
        <v/>
      </c>
    </row>
    <row r="252" spans="1:12" s="389" customFormat="1" x14ac:dyDescent="0.2">
      <c r="A252" s="316"/>
      <c r="B252" s="317"/>
      <c r="C252" s="406"/>
      <c r="D252" s="318"/>
      <c r="E252" s="407"/>
      <c r="F252" s="407"/>
      <c r="G252" s="407"/>
      <c r="H252" s="408"/>
      <c r="J252" s="406"/>
      <c r="K252" s="318"/>
      <c r="L252" s="408"/>
    </row>
    <row r="253" spans="1:12" s="389" customFormat="1" ht="25.5" x14ac:dyDescent="0.2">
      <c r="A253" s="316" t="s">
        <v>624</v>
      </c>
      <c r="B253" s="317" t="s">
        <v>625</v>
      </c>
      <c r="C253" s="406"/>
      <c r="D253" s="318" t="s">
        <v>30</v>
      </c>
      <c r="E253" s="407">
        <v>117.25</v>
      </c>
      <c r="F253" s="407">
        <v>117.25</v>
      </c>
      <c r="G253" s="407">
        <v>117.25</v>
      </c>
      <c r="H253" s="412" t="str">
        <f>('Series 200 Design'!$H253)</f>
        <v/>
      </c>
      <c r="J253" s="406"/>
      <c r="K253" s="318" t="s">
        <v>30</v>
      </c>
      <c r="L253" s="412" t="str">
        <f>('Series 200 Final'!$H253)</f>
        <v/>
      </c>
    </row>
    <row r="254" spans="1:12" s="389" customFormat="1" x14ac:dyDescent="0.2">
      <c r="A254" s="316"/>
      <c r="B254" s="317"/>
      <c r="C254" s="406"/>
      <c r="D254" s="318"/>
      <c r="E254" s="407"/>
      <c r="F254" s="407"/>
      <c r="G254" s="407"/>
      <c r="H254" s="408"/>
      <c r="J254" s="406"/>
      <c r="K254" s="318"/>
      <c r="L254" s="408"/>
    </row>
    <row r="255" spans="1:12" s="389" customFormat="1" x14ac:dyDescent="0.2">
      <c r="A255" s="331"/>
      <c r="B255" s="343" t="s">
        <v>626</v>
      </c>
      <c r="C255" s="484"/>
      <c r="D255" s="334"/>
      <c r="E255" s="423" t="s">
        <v>396</v>
      </c>
      <c r="F255" s="424" t="s">
        <v>397</v>
      </c>
      <c r="G255" s="423" t="s">
        <v>398</v>
      </c>
      <c r="H255" s="433"/>
      <c r="J255" s="484"/>
      <c r="K255" s="334"/>
      <c r="L255" s="433"/>
    </row>
    <row r="256" spans="1:12" s="389" customFormat="1" x14ac:dyDescent="0.2">
      <c r="A256" s="316"/>
      <c r="B256" s="444"/>
      <c r="C256" s="406"/>
      <c r="D256" s="318"/>
      <c r="E256" s="407"/>
      <c r="F256" s="407"/>
      <c r="G256" s="407"/>
      <c r="H256" s="408"/>
      <c r="J256" s="406"/>
      <c r="K256" s="318"/>
      <c r="L256" s="408"/>
    </row>
    <row r="257" spans="1:12" s="389" customFormat="1" ht="25.5" x14ac:dyDescent="0.2">
      <c r="A257" s="316" t="s">
        <v>627</v>
      </c>
      <c r="B257" s="317" t="s">
        <v>628</v>
      </c>
      <c r="C257" s="406"/>
      <c r="D257" s="318" t="s">
        <v>451</v>
      </c>
      <c r="E257" s="407">
        <v>16.3</v>
      </c>
      <c r="F257" s="407">
        <v>16.3</v>
      </c>
      <c r="G257" s="407">
        <v>16.3</v>
      </c>
      <c r="H257" s="412" t="str">
        <f>('Series 200 Design'!$H257)</f>
        <v/>
      </c>
      <c r="J257" s="406"/>
      <c r="K257" s="318" t="s">
        <v>451</v>
      </c>
      <c r="L257" s="412" t="str">
        <f>('Series 200 Final'!$H257)</f>
        <v/>
      </c>
    </row>
    <row r="258" spans="1:12" s="389" customFormat="1" x14ac:dyDescent="0.2">
      <c r="A258" s="316"/>
      <c r="B258" s="444"/>
      <c r="C258" s="406"/>
      <c r="D258" s="318"/>
      <c r="E258" s="407"/>
      <c r="F258" s="407"/>
      <c r="G258" s="407"/>
      <c r="H258" s="408"/>
      <c r="J258" s="406"/>
      <c r="K258" s="318"/>
      <c r="L258" s="408"/>
    </row>
    <row r="259" spans="1:12" s="389" customFormat="1" ht="25.5" x14ac:dyDescent="0.2">
      <c r="A259" s="316" t="s">
        <v>629</v>
      </c>
      <c r="B259" s="317" t="s">
        <v>630</v>
      </c>
      <c r="C259" s="406"/>
      <c r="D259" s="318" t="s">
        <v>451</v>
      </c>
      <c r="E259" s="407">
        <v>16.3</v>
      </c>
      <c r="F259" s="407">
        <v>16.3</v>
      </c>
      <c r="G259" s="407">
        <v>16.3</v>
      </c>
      <c r="H259" s="412" t="str">
        <f>('Series 200 Design'!$H259)</f>
        <v/>
      </c>
      <c r="J259" s="406"/>
      <c r="K259" s="318" t="s">
        <v>451</v>
      </c>
      <c r="L259" s="412" t="str">
        <f>('Series 200 Final'!$H259)</f>
        <v/>
      </c>
    </row>
    <row r="260" spans="1:12" s="389" customFormat="1" x14ac:dyDescent="0.2">
      <c r="A260" s="316"/>
      <c r="B260" s="444"/>
      <c r="C260" s="406"/>
      <c r="D260" s="318"/>
      <c r="E260" s="407"/>
      <c r="F260" s="407"/>
      <c r="G260" s="407"/>
      <c r="H260" s="408"/>
      <c r="J260" s="406"/>
      <c r="K260" s="318"/>
      <c r="L260" s="408"/>
    </row>
    <row r="261" spans="1:12" s="389" customFormat="1" ht="25.5" x14ac:dyDescent="0.2">
      <c r="A261" s="316" t="s">
        <v>631</v>
      </c>
      <c r="B261" s="317" t="s">
        <v>632</v>
      </c>
      <c r="C261" s="406"/>
      <c r="D261" s="318" t="s">
        <v>30</v>
      </c>
      <c r="E261" s="407">
        <v>32.630000000000003</v>
      </c>
      <c r="F261" s="407">
        <v>16.309999999999999</v>
      </c>
      <c r="G261" s="407">
        <v>16.309999999999999</v>
      </c>
      <c r="H261" s="412" t="str">
        <f>('Series 200 Design'!$H261)</f>
        <v/>
      </c>
      <c r="J261" s="406"/>
      <c r="K261" s="318" t="s">
        <v>30</v>
      </c>
      <c r="L261" s="412" t="str">
        <f>('Series 200 Final'!$H261)</f>
        <v/>
      </c>
    </row>
    <row r="262" spans="1:12" s="389" customFormat="1" x14ac:dyDescent="0.2">
      <c r="A262" s="316"/>
      <c r="B262" s="444"/>
      <c r="C262" s="406"/>
      <c r="D262" s="318"/>
      <c r="E262" s="407"/>
      <c r="F262" s="407"/>
      <c r="G262" s="407"/>
      <c r="H262" s="408"/>
      <c r="J262" s="406"/>
      <c r="K262" s="318"/>
      <c r="L262" s="408"/>
    </row>
    <row r="263" spans="1:12" s="389" customFormat="1" ht="25.5" x14ac:dyDescent="0.2">
      <c r="A263" s="316" t="s">
        <v>633</v>
      </c>
      <c r="B263" s="317" t="s">
        <v>634</v>
      </c>
      <c r="C263" s="406"/>
      <c r="D263" s="318" t="s">
        <v>30</v>
      </c>
      <c r="E263" s="407">
        <v>32.630000000000003</v>
      </c>
      <c r="F263" s="407">
        <v>32.630000000000003</v>
      </c>
      <c r="G263" s="407">
        <v>32.630000000000003</v>
      </c>
      <c r="H263" s="412" t="str">
        <f>('Series 200 Design'!$H263)</f>
        <v/>
      </c>
      <c r="J263" s="406"/>
      <c r="K263" s="318" t="s">
        <v>30</v>
      </c>
      <c r="L263" s="412" t="str">
        <f>('Series 200 Final'!$H263)</f>
        <v/>
      </c>
    </row>
    <row r="264" spans="1:12" s="389" customFormat="1" x14ac:dyDescent="0.2">
      <c r="A264" s="316"/>
      <c r="B264" s="317"/>
      <c r="C264" s="406"/>
      <c r="D264" s="318"/>
      <c r="E264" s="407"/>
      <c r="F264" s="407"/>
      <c r="G264" s="407"/>
      <c r="H264" s="408"/>
      <c r="J264" s="406"/>
      <c r="K264" s="318"/>
      <c r="L264" s="408"/>
    </row>
    <row r="265" spans="1:12" s="389" customFormat="1" ht="25.5" x14ac:dyDescent="0.2">
      <c r="A265" s="316" t="s">
        <v>635</v>
      </c>
      <c r="B265" s="317" t="s">
        <v>636</v>
      </c>
      <c r="C265" s="406"/>
      <c r="D265" s="318" t="s">
        <v>451</v>
      </c>
      <c r="E265" s="407">
        <v>20.38</v>
      </c>
      <c r="F265" s="407">
        <v>16.3</v>
      </c>
      <c r="G265" s="407">
        <v>16.3</v>
      </c>
      <c r="H265" s="412" t="str">
        <f>('Series 200 Design'!$H265)</f>
        <v/>
      </c>
      <c r="J265" s="406"/>
      <c r="K265" s="318" t="s">
        <v>451</v>
      </c>
      <c r="L265" s="412" t="str">
        <f>('Series 200 Final'!$H265)</f>
        <v/>
      </c>
    </row>
    <row r="266" spans="1:12" s="389" customFormat="1" x14ac:dyDescent="0.2">
      <c r="A266" s="316"/>
      <c r="B266" s="444"/>
      <c r="C266" s="406"/>
      <c r="D266" s="318"/>
      <c r="E266" s="407"/>
      <c r="F266" s="407"/>
      <c r="G266" s="407"/>
      <c r="H266" s="408"/>
      <c r="J266" s="406"/>
      <c r="K266" s="318"/>
      <c r="L266" s="408"/>
    </row>
    <row r="267" spans="1:12" s="389" customFormat="1" ht="25.5" x14ac:dyDescent="0.2">
      <c r="A267" s="316" t="s">
        <v>637</v>
      </c>
      <c r="B267" s="317" t="s">
        <v>638</v>
      </c>
      <c r="C267" s="406"/>
      <c r="D267" s="318" t="s">
        <v>451</v>
      </c>
      <c r="E267" s="407">
        <v>20.38</v>
      </c>
      <c r="F267" s="407">
        <v>16.3</v>
      </c>
      <c r="G267" s="407">
        <v>16.3</v>
      </c>
      <c r="H267" s="412" t="str">
        <f>('Series 200 Design'!$H267)</f>
        <v/>
      </c>
      <c r="J267" s="406"/>
      <c r="K267" s="318" t="s">
        <v>451</v>
      </c>
      <c r="L267" s="412" t="str">
        <f>('Series 200 Final'!$H267)</f>
        <v/>
      </c>
    </row>
    <row r="268" spans="1:12" s="389" customFormat="1" x14ac:dyDescent="0.2">
      <c r="A268" s="316"/>
      <c r="B268" s="444"/>
      <c r="C268" s="406"/>
      <c r="D268" s="318"/>
      <c r="E268" s="407"/>
      <c r="F268" s="407"/>
      <c r="G268" s="407"/>
      <c r="H268" s="408"/>
      <c r="J268" s="406"/>
      <c r="K268" s="318"/>
      <c r="L268" s="408"/>
    </row>
    <row r="269" spans="1:12" s="389" customFormat="1" ht="25.5" x14ac:dyDescent="0.2">
      <c r="A269" s="316" t="s">
        <v>639</v>
      </c>
      <c r="B269" s="317" t="s">
        <v>640</v>
      </c>
      <c r="C269" s="406"/>
      <c r="D269" s="318" t="s">
        <v>30</v>
      </c>
      <c r="E269" s="407">
        <v>40.75</v>
      </c>
      <c r="F269" s="407">
        <v>16.3</v>
      </c>
      <c r="G269" s="407">
        <v>16.3</v>
      </c>
      <c r="H269" s="412" t="str">
        <f>('Series 200 Design'!$H269)</f>
        <v/>
      </c>
      <c r="J269" s="406"/>
      <c r="K269" s="318" t="s">
        <v>30</v>
      </c>
      <c r="L269" s="412" t="str">
        <f>('Series 200 Final'!$H269)</f>
        <v/>
      </c>
    </row>
    <row r="270" spans="1:12" s="389" customFormat="1" x14ac:dyDescent="0.2">
      <c r="A270" s="316"/>
      <c r="B270" s="444"/>
      <c r="C270" s="406"/>
      <c r="D270" s="318"/>
      <c r="E270" s="428"/>
      <c r="F270" s="428"/>
      <c r="G270" s="428"/>
      <c r="H270" s="408"/>
      <c r="J270" s="406"/>
      <c r="K270" s="318"/>
      <c r="L270" s="408"/>
    </row>
    <row r="271" spans="1:12" s="389" customFormat="1" ht="25.5" x14ac:dyDescent="0.2">
      <c r="A271" s="316" t="s">
        <v>641</v>
      </c>
      <c r="B271" s="317" t="s">
        <v>642</v>
      </c>
      <c r="C271" s="406"/>
      <c r="D271" s="318" t="s">
        <v>30</v>
      </c>
      <c r="E271" s="407">
        <v>40.75</v>
      </c>
      <c r="F271" s="407">
        <v>32.630000000000003</v>
      </c>
      <c r="G271" s="407">
        <v>32.630000000000003</v>
      </c>
      <c r="H271" s="412" t="str">
        <f>('Series 200 Design'!$H271)</f>
        <v/>
      </c>
      <c r="J271" s="406"/>
      <c r="K271" s="318" t="s">
        <v>30</v>
      </c>
      <c r="L271" s="412" t="str">
        <f>('Series 200 Final'!$H271)</f>
        <v/>
      </c>
    </row>
    <row r="272" spans="1:12" s="389" customFormat="1" x14ac:dyDescent="0.2">
      <c r="A272" s="316"/>
      <c r="B272" s="317"/>
      <c r="C272" s="406"/>
      <c r="D272" s="318"/>
      <c r="E272" s="407"/>
      <c r="F272" s="407"/>
      <c r="G272" s="407"/>
      <c r="H272" s="412"/>
      <c r="J272" s="406"/>
      <c r="K272" s="318"/>
      <c r="L272" s="412"/>
    </row>
    <row r="273" spans="1:12" s="389" customFormat="1" x14ac:dyDescent="0.2">
      <c r="A273" s="445"/>
      <c r="B273" s="446" t="s">
        <v>643</v>
      </c>
      <c r="C273" s="484"/>
      <c r="D273" s="334"/>
      <c r="E273" s="447" t="s">
        <v>644</v>
      </c>
      <c r="F273" s="424" t="s">
        <v>645</v>
      </c>
      <c r="G273" s="447" t="s">
        <v>646</v>
      </c>
      <c r="H273" s="434"/>
      <c r="J273" s="484"/>
      <c r="K273" s="334"/>
      <c r="L273" s="434"/>
    </row>
    <row r="274" spans="1:12" s="389" customFormat="1" x14ac:dyDescent="0.2">
      <c r="A274" s="448"/>
      <c r="B274" s="405"/>
      <c r="C274" s="406"/>
      <c r="D274" s="318"/>
      <c r="E274" s="407"/>
      <c r="F274" s="407"/>
      <c r="G274" s="407"/>
      <c r="H274" s="408"/>
      <c r="J274" s="406"/>
      <c r="K274" s="318"/>
      <c r="L274" s="408"/>
    </row>
    <row r="275" spans="1:12" s="389" customFormat="1" ht="25.5" x14ac:dyDescent="0.2">
      <c r="A275" s="448" t="s">
        <v>647</v>
      </c>
      <c r="B275" s="405" t="s">
        <v>648</v>
      </c>
      <c r="C275" s="406"/>
      <c r="D275" s="318" t="s">
        <v>649</v>
      </c>
      <c r="E275" s="407">
        <v>103.9</v>
      </c>
      <c r="F275" s="407">
        <v>111.4</v>
      </c>
      <c r="G275" s="407">
        <v>111.4</v>
      </c>
      <c r="H275" s="412" t="str">
        <f>('Series 200 Design'!$H275)</f>
        <v/>
      </c>
      <c r="J275" s="406"/>
      <c r="K275" s="318" t="s">
        <v>649</v>
      </c>
      <c r="L275" s="412" t="str">
        <f>('Series 200 Final'!$H275)</f>
        <v/>
      </c>
    </row>
    <row r="276" spans="1:12" s="389" customFormat="1" x14ac:dyDescent="0.2">
      <c r="A276" s="448"/>
      <c r="B276" s="405"/>
      <c r="C276" s="406"/>
      <c r="D276" s="318"/>
      <c r="E276" s="407"/>
      <c r="F276" s="407"/>
      <c r="G276" s="407"/>
      <c r="H276" s="408"/>
      <c r="J276" s="406"/>
      <c r="K276" s="318"/>
      <c r="L276" s="408"/>
    </row>
    <row r="277" spans="1:12" s="389" customFormat="1" ht="25.5" x14ac:dyDescent="0.2">
      <c r="A277" s="448" t="s">
        <v>650</v>
      </c>
      <c r="B277" s="405" t="s">
        <v>651</v>
      </c>
      <c r="C277" s="406"/>
      <c r="D277" s="318" t="s">
        <v>649</v>
      </c>
      <c r="E277" s="407">
        <v>169.63</v>
      </c>
      <c r="F277" s="407">
        <v>169.63</v>
      </c>
      <c r="G277" s="407">
        <v>169.63</v>
      </c>
      <c r="H277" s="412" t="str">
        <f>('Series 200 Design'!$H277)</f>
        <v/>
      </c>
      <c r="J277" s="406"/>
      <c r="K277" s="318" t="s">
        <v>649</v>
      </c>
      <c r="L277" s="412" t="str">
        <f>('Series 200 Final'!$H277)</f>
        <v/>
      </c>
    </row>
    <row r="278" spans="1:12" s="389" customFormat="1" x14ac:dyDescent="0.2">
      <c r="A278" s="448"/>
      <c r="B278" s="405"/>
      <c r="C278" s="406"/>
      <c r="D278" s="318"/>
      <c r="E278" s="407"/>
      <c r="F278" s="407"/>
      <c r="G278" s="407"/>
      <c r="H278" s="408"/>
      <c r="J278" s="406"/>
      <c r="K278" s="318"/>
      <c r="L278" s="408"/>
    </row>
    <row r="279" spans="1:12" s="389" customFormat="1" ht="25.5" x14ac:dyDescent="0.2">
      <c r="A279" s="448" t="s">
        <v>652</v>
      </c>
      <c r="B279" s="405" t="s">
        <v>653</v>
      </c>
      <c r="C279" s="406"/>
      <c r="D279" s="318" t="s">
        <v>649</v>
      </c>
      <c r="E279" s="407">
        <v>140.57</v>
      </c>
      <c r="F279" s="407">
        <v>140.57</v>
      </c>
      <c r="G279" s="407">
        <v>140.57</v>
      </c>
      <c r="H279" s="412" t="str">
        <f>('Series 200 Design'!$H279)</f>
        <v/>
      </c>
      <c r="J279" s="406"/>
      <c r="K279" s="318" t="s">
        <v>649</v>
      </c>
      <c r="L279" s="412" t="str">
        <f>('Series 200 Final'!$H279)</f>
        <v/>
      </c>
    </row>
    <row r="280" spans="1:12" s="389" customFormat="1" x14ac:dyDescent="0.2">
      <c r="A280" s="448"/>
      <c r="B280" s="405"/>
      <c r="C280" s="406"/>
      <c r="D280" s="318"/>
      <c r="E280" s="407"/>
      <c r="F280" s="407"/>
      <c r="G280" s="407"/>
      <c r="H280" s="408"/>
      <c r="J280" s="406"/>
      <c r="K280" s="318"/>
      <c r="L280" s="408"/>
    </row>
    <row r="281" spans="1:12" s="389" customFormat="1" ht="25.5" x14ac:dyDescent="0.2">
      <c r="A281" s="448" t="s">
        <v>654</v>
      </c>
      <c r="B281" s="405" t="s">
        <v>655</v>
      </c>
      <c r="C281" s="406"/>
      <c r="D281" s="318" t="s">
        <v>649</v>
      </c>
      <c r="E281" s="407">
        <v>124.53</v>
      </c>
      <c r="F281" s="407">
        <v>124.53</v>
      </c>
      <c r="G281" s="407">
        <v>124.53</v>
      </c>
      <c r="H281" s="412" t="str">
        <f>('Series 200 Design'!$H281)</f>
        <v/>
      </c>
      <c r="J281" s="406"/>
      <c r="K281" s="318" t="s">
        <v>649</v>
      </c>
      <c r="L281" s="412" t="str">
        <f>('Series 200 Final'!$H281)</f>
        <v/>
      </c>
    </row>
    <row r="282" spans="1:12" s="389" customFormat="1" x14ac:dyDescent="0.2">
      <c r="A282" s="448"/>
      <c r="B282" s="405"/>
      <c r="C282" s="406"/>
      <c r="D282" s="318"/>
      <c r="E282" s="407"/>
      <c r="F282" s="407"/>
      <c r="G282" s="407"/>
      <c r="H282" s="408"/>
      <c r="J282" s="406"/>
      <c r="K282" s="318"/>
      <c r="L282" s="408"/>
    </row>
    <row r="283" spans="1:12" s="389" customFormat="1" ht="25.5" x14ac:dyDescent="0.2">
      <c r="A283" s="448" t="s">
        <v>656</v>
      </c>
      <c r="B283" s="405" t="s">
        <v>657</v>
      </c>
      <c r="C283" s="406"/>
      <c r="D283" s="318" t="s">
        <v>649</v>
      </c>
      <c r="E283" s="407">
        <v>117.64</v>
      </c>
      <c r="F283" s="407">
        <v>117.64</v>
      </c>
      <c r="G283" s="407">
        <v>117.64</v>
      </c>
      <c r="H283" s="412" t="str">
        <f>('Series 200 Design'!$H283)</f>
        <v/>
      </c>
      <c r="J283" s="406"/>
      <c r="K283" s="318" t="s">
        <v>649</v>
      </c>
      <c r="L283" s="412" t="str">
        <f>('Series 200 Final'!$H283)</f>
        <v/>
      </c>
    </row>
    <row r="284" spans="1:12" s="389" customFormat="1" x14ac:dyDescent="0.2">
      <c r="A284" s="448"/>
      <c r="B284" s="405"/>
      <c r="C284" s="406"/>
      <c r="D284" s="318"/>
      <c r="E284" s="407"/>
      <c r="F284" s="407"/>
      <c r="G284" s="407"/>
      <c r="H284" s="408"/>
      <c r="J284" s="406"/>
      <c r="K284" s="318"/>
      <c r="L284" s="408"/>
    </row>
    <row r="285" spans="1:12" s="389" customFormat="1" ht="25.5" x14ac:dyDescent="0.2">
      <c r="A285" s="448" t="s">
        <v>658</v>
      </c>
      <c r="B285" s="405" t="s">
        <v>659</v>
      </c>
      <c r="C285" s="406"/>
      <c r="D285" s="318" t="s">
        <v>649</v>
      </c>
      <c r="E285" s="407">
        <v>111.4</v>
      </c>
      <c r="F285" s="407">
        <v>111.4</v>
      </c>
      <c r="G285" s="407">
        <v>111.4</v>
      </c>
      <c r="H285" s="412" t="str">
        <f>('Series 200 Design'!$H285)</f>
        <v/>
      </c>
      <c r="J285" s="406"/>
      <c r="K285" s="318" t="s">
        <v>649</v>
      </c>
      <c r="L285" s="412" t="str">
        <f>('Series 200 Final'!$H285)</f>
        <v/>
      </c>
    </row>
    <row r="286" spans="1:12" s="389" customFormat="1" x14ac:dyDescent="0.2">
      <c r="A286" s="448"/>
      <c r="B286" s="405"/>
      <c r="C286" s="406"/>
      <c r="D286" s="318"/>
      <c r="E286" s="407"/>
      <c r="F286" s="407"/>
      <c r="G286" s="407"/>
      <c r="H286" s="408"/>
      <c r="J286" s="406"/>
      <c r="K286" s="318"/>
      <c r="L286" s="408"/>
    </row>
    <row r="287" spans="1:12" s="389" customFormat="1" ht="25.5" x14ac:dyDescent="0.2">
      <c r="A287" s="448" t="s">
        <v>660</v>
      </c>
      <c r="B287" s="405" t="s">
        <v>661</v>
      </c>
      <c r="C287" s="406"/>
      <c r="D287" s="318" t="s">
        <v>649</v>
      </c>
      <c r="E287" s="407">
        <v>177.52</v>
      </c>
      <c r="F287" s="407">
        <v>177.52</v>
      </c>
      <c r="G287" s="407">
        <v>177.52</v>
      </c>
      <c r="H287" s="412" t="str">
        <f>('Series 200 Design'!$H287)</f>
        <v/>
      </c>
      <c r="J287" s="406"/>
      <c r="K287" s="318" t="s">
        <v>649</v>
      </c>
      <c r="L287" s="412" t="str">
        <f>('Series 200 Final'!$H287)</f>
        <v/>
      </c>
    </row>
    <row r="288" spans="1:12" s="389" customFormat="1" x14ac:dyDescent="0.2">
      <c r="A288" s="448"/>
      <c r="B288" s="405"/>
      <c r="C288" s="406"/>
      <c r="D288" s="318"/>
      <c r="E288" s="407"/>
      <c r="F288" s="407"/>
      <c r="G288" s="407"/>
      <c r="H288" s="408"/>
      <c r="J288" s="406"/>
      <c r="K288" s="318"/>
      <c r="L288" s="408"/>
    </row>
    <row r="289" spans="1:12" s="389" customFormat="1" ht="25.5" x14ac:dyDescent="0.2">
      <c r="A289" s="448" t="s">
        <v>662</v>
      </c>
      <c r="B289" s="405" t="s">
        <v>663</v>
      </c>
      <c r="C289" s="406"/>
      <c r="D289" s="318" t="s">
        <v>649</v>
      </c>
      <c r="E289" s="407">
        <v>161.49</v>
      </c>
      <c r="F289" s="407">
        <v>161.49</v>
      </c>
      <c r="G289" s="407">
        <v>161.49</v>
      </c>
      <c r="H289" s="412" t="str">
        <f>('Series 200 Design'!$H289)</f>
        <v/>
      </c>
      <c r="J289" s="406"/>
      <c r="K289" s="318" t="s">
        <v>649</v>
      </c>
      <c r="L289" s="412" t="str">
        <f>('Series 200 Final'!$H289)</f>
        <v/>
      </c>
    </row>
    <row r="290" spans="1:12" s="389" customFormat="1" x14ac:dyDescent="0.2">
      <c r="A290" s="448"/>
      <c r="B290" s="405"/>
      <c r="C290" s="406"/>
      <c r="D290" s="318"/>
      <c r="E290" s="407"/>
      <c r="F290" s="407"/>
      <c r="G290" s="407"/>
      <c r="H290" s="408"/>
      <c r="J290" s="406"/>
      <c r="K290" s="318"/>
      <c r="L290" s="408"/>
    </row>
    <row r="291" spans="1:12" s="389" customFormat="1" ht="25.5" x14ac:dyDescent="0.2">
      <c r="A291" s="448" t="s">
        <v>664</v>
      </c>
      <c r="B291" s="405" t="s">
        <v>665</v>
      </c>
      <c r="C291" s="406"/>
      <c r="D291" s="318" t="s">
        <v>649</v>
      </c>
      <c r="E291" s="407">
        <v>149.66</v>
      </c>
      <c r="F291" s="407">
        <v>149.66</v>
      </c>
      <c r="G291" s="407">
        <v>149.66</v>
      </c>
      <c r="H291" s="412" t="str">
        <f>('Series 200 Design'!$H291)</f>
        <v/>
      </c>
      <c r="J291" s="406"/>
      <c r="K291" s="318" t="s">
        <v>649</v>
      </c>
      <c r="L291" s="412" t="str">
        <f>('Series 200 Final'!$H291)</f>
        <v/>
      </c>
    </row>
    <row r="292" spans="1:12" s="389" customFormat="1" x14ac:dyDescent="0.2">
      <c r="A292" s="448"/>
      <c r="B292" s="405"/>
      <c r="C292" s="406"/>
      <c r="D292" s="318"/>
      <c r="E292" s="407"/>
      <c r="F292" s="407"/>
      <c r="G292" s="407"/>
      <c r="H292" s="408"/>
      <c r="J292" s="406"/>
      <c r="K292" s="318"/>
      <c r="L292" s="408"/>
    </row>
    <row r="293" spans="1:12" s="389" customFormat="1" ht="25.5" x14ac:dyDescent="0.2">
      <c r="A293" s="448" t="s">
        <v>666</v>
      </c>
      <c r="B293" s="405" t="s">
        <v>667</v>
      </c>
      <c r="C293" s="406"/>
      <c r="D293" s="318" t="s">
        <v>649</v>
      </c>
      <c r="E293" s="407">
        <v>141.07</v>
      </c>
      <c r="F293" s="407">
        <v>141.07</v>
      </c>
      <c r="G293" s="407">
        <v>141.07</v>
      </c>
      <c r="H293" s="412" t="str">
        <f>('Series 200 Design'!$H293)</f>
        <v/>
      </c>
      <c r="J293" s="406"/>
      <c r="K293" s="318" t="s">
        <v>649</v>
      </c>
      <c r="L293" s="412" t="str">
        <f>('Series 200 Final'!$H293)</f>
        <v/>
      </c>
    </row>
    <row r="294" spans="1:12" s="389" customFormat="1" x14ac:dyDescent="0.2">
      <c r="A294" s="448"/>
      <c r="B294" s="405"/>
      <c r="C294" s="406"/>
      <c r="D294" s="318"/>
      <c r="E294" s="407"/>
      <c r="F294" s="407"/>
      <c r="G294" s="407"/>
      <c r="H294" s="408"/>
      <c r="J294" s="406"/>
      <c r="K294" s="318"/>
      <c r="L294" s="408"/>
    </row>
    <row r="295" spans="1:12" s="389" customFormat="1" x14ac:dyDescent="0.2">
      <c r="A295" s="448" t="s">
        <v>668</v>
      </c>
      <c r="B295" s="405" t="s">
        <v>669</v>
      </c>
      <c r="C295" s="406"/>
      <c r="D295" s="318" t="s">
        <v>649</v>
      </c>
      <c r="E295" s="407">
        <v>140.57</v>
      </c>
      <c r="F295" s="407">
        <v>140.57</v>
      </c>
      <c r="G295" s="407">
        <v>140.57</v>
      </c>
      <c r="H295" s="412" t="str">
        <f>('Series 200 Design'!$H295)</f>
        <v/>
      </c>
      <c r="J295" s="406"/>
      <c r="K295" s="318" t="s">
        <v>649</v>
      </c>
      <c r="L295" s="412" t="str">
        <f>('Series 200 Final'!$H295)</f>
        <v/>
      </c>
    </row>
    <row r="296" spans="1:12" s="389" customFormat="1" x14ac:dyDescent="0.2">
      <c r="A296" s="448"/>
      <c r="B296" s="405"/>
      <c r="C296" s="406"/>
      <c r="D296" s="318"/>
      <c r="E296" s="407"/>
      <c r="F296" s="407"/>
      <c r="G296" s="407"/>
      <c r="H296" s="408"/>
      <c r="J296" s="406"/>
      <c r="K296" s="318"/>
      <c r="L296" s="408"/>
    </row>
    <row r="297" spans="1:12" s="389" customFormat="1" ht="25.5" x14ac:dyDescent="0.2">
      <c r="A297" s="448" t="s">
        <v>670</v>
      </c>
      <c r="B297" s="405" t="s">
        <v>671</v>
      </c>
      <c r="C297" s="406"/>
      <c r="D297" s="318" t="s">
        <v>649</v>
      </c>
      <c r="E297" s="407">
        <v>111.4</v>
      </c>
      <c r="F297" s="407">
        <v>111.4</v>
      </c>
      <c r="G297" s="407">
        <v>111.4</v>
      </c>
      <c r="H297" s="412" t="str">
        <f>('Series 200 Design'!$H297)</f>
        <v/>
      </c>
      <c r="J297" s="406"/>
      <c r="K297" s="318" t="s">
        <v>649</v>
      </c>
      <c r="L297" s="412" t="str">
        <f>('Series 200 Final'!$H297)</f>
        <v/>
      </c>
    </row>
    <row r="298" spans="1:12" s="389" customFormat="1" x14ac:dyDescent="0.2">
      <c r="A298" s="316"/>
      <c r="B298" s="317"/>
      <c r="C298" s="406"/>
      <c r="D298" s="318"/>
      <c r="E298" s="416"/>
      <c r="F298" s="416"/>
      <c r="G298" s="416"/>
      <c r="H298" s="416"/>
      <c r="J298" s="406"/>
      <c r="K298" s="318"/>
      <c r="L298" s="416"/>
    </row>
    <row r="299" spans="1:12" s="389" customFormat="1" x14ac:dyDescent="0.2">
      <c r="A299" s="311"/>
      <c r="B299" s="449" t="s">
        <v>672</v>
      </c>
      <c r="C299" s="487"/>
      <c r="D299" s="313"/>
      <c r="E299" s="450"/>
      <c r="F299" s="451"/>
      <c r="G299" s="450"/>
      <c r="H299" s="450"/>
      <c r="J299" s="487"/>
      <c r="K299" s="313"/>
      <c r="L299" s="450"/>
    </row>
    <row r="300" spans="1:12" s="389" customFormat="1" x14ac:dyDescent="0.2">
      <c r="A300" s="316"/>
      <c r="B300" s="444"/>
      <c r="C300" s="486"/>
      <c r="D300" s="330"/>
      <c r="E300" s="428"/>
      <c r="F300" s="429"/>
      <c r="G300" s="428"/>
      <c r="H300" s="428"/>
      <c r="J300" s="486"/>
      <c r="K300" s="330"/>
      <c r="L300" s="428"/>
    </row>
    <row r="301" spans="1:12" s="389" customFormat="1" x14ac:dyDescent="0.2">
      <c r="A301" s="420"/>
      <c r="B301" s="421" t="s">
        <v>395</v>
      </c>
      <c r="C301" s="483"/>
      <c r="D301" s="422"/>
      <c r="E301" s="423" t="s">
        <v>396</v>
      </c>
      <c r="F301" s="424" t="s">
        <v>397</v>
      </c>
      <c r="G301" s="423" t="s">
        <v>398</v>
      </c>
      <c r="H301" s="423"/>
      <c r="J301" s="483"/>
      <c r="K301" s="422"/>
      <c r="L301" s="423"/>
    </row>
    <row r="302" spans="1:12" s="389" customFormat="1" x14ac:dyDescent="0.2">
      <c r="A302" s="404"/>
      <c r="B302" s="405"/>
      <c r="C302" s="481"/>
      <c r="D302" s="415"/>
      <c r="E302" s="416"/>
      <c r="F302" s="416"/>
      <c r="G302" s="416"/>
      <c r="H302" s="416"/>
      <c r="J302" s="481"/>
      <c r="K302" s="415"/>
      <c r="L302" s="416"/>
    </row>
    <row r="303" spans="1:12" s="389" customFormat="1" ht="25.5" x14ac:dyDescent="0.2">
      <c r="A303" s="404" t="s">
        <v>673</v>
      </c>
      <c r="B303" s="405" t="s">
        <v>674</v>
      </c>
      <c r="C303" s="406"/>
      <c r="D303" s="318" t="s">
        <v>401</v>
      </c>
      <c r="E303" s="407">
        <v>42.73</v>
      </c>
      <c r="F303" s="407">
        <v>7.13</v>
      </c>
      <c r="G303" s="407">
        <v>7.13</v>
      </c>
      <c r="H303" s="412" t="str">
        <f>('Series 200 Design'!$H303)</f>
        <v/>
      </c>
      <c r="J303" s="406"/>
      <c r="K303" s="318" t="s">
        <v>401</v>
      </c>
      <c r="L303" s="412" t="str">
        <f>('Series 200 Final'!$H303)</f>
        <v/>
      </c>
    </row>
    <row r="304" spans="1:12" s="389" customFormat="1" x14ac:dyDescent="0.2">
      <c r="A304" s="404"/>
      <c r="B304" s="405"/>
      <c r="C304" s="406"/>
      <c r="D304" s="318"/>
      <c r="E304" s="407"/>
      <c r="F304" s="407"/>
      <c r="G304" s="407"/>
      <c r="H304" s="408"/>
      <c r="J304" s="406"/>
      <c r="K304" s="318"/>
      <c r="L304" s="408"/>
    </row>
    <row r="305" spans="1:12" s="389" customFormat="1" ht="25.5" x14ac:dyDescent="0.2">
      <c r="A305" s="404" t="s">
        <v>675</v>
      </c>
      <c r="B305" s="405" t="s">
        <v>676</v>
      </c>
      <c r="C305" s="406"/>
      <c r="D305" s="318" t="s">
        <v>401</v>
      </c>
      <c r="E305" s="407">
        <v>42.73</v>
      </c>
      <c r="F305" s="407">
        <v>8.91</v>
      </c>
      <c r="G305" s="407">
        <v>8.91</v>
      </c>
      <c r="H305" s="412" t="str">
        <f>('Series 200 Design'!$H305)</f>
        <v/>
      </c>
      <c r="J305" s="406"/>
      <c r="K305" s="318" t="s">
        <v>401</v>
      </c>
      <c r="L305" s="412" t="str">
        <f>('Series 200 Final'!$H305)</f>
        <v/>
      </c>
    </row>
    <row r="306" spans="1:12" s="389" customFormat="1" x14ac:dyDescent="0.2">
      <c r="A306" s="404"/>
      <c r="B306" s="405"/>
      <c r="C306" s="406"/>
      <c r="D306" s="318"/>
      <c r="E306" s="407"/>
      <c r="F306" s="407"/>
      <c r="G306" s="407"/>
      <c r="H306" s="408"/>
      <c r="J306" s="406"/>
      <c r="K306" s="318"/>
      <c r="L306" s="408"/>
    </row>
    <row r="307" spans="1:12" s="389" customFormat="1" ht="25.5" x14ac:dyDescent="0.2">
      <c r="A307" s="404" t="s">
        <v>677</v>
      </c>
      <c r="B307" s="405" t="s">
        <v>678</v>
      </c>
      <c r="C307" s="406"/>
      <c r="D307" s="318" t="s">
        <v>401</v>
      </c>
      <c r="E307" s="407">
        <v>42.73</v>
      </c>
      <c r="F307" s="407">
        <v>10.68</v>
      </c>
      <c r="G307" s="407">
        <v>10.68</v>
      </c>
      <c r="H307" s="412" t="str">
        <f>('Series 200 Design'!$H307)</f>
        <v/>
      </c>
      <c r="J307" s="406"/>
      <c r="K307" s="318" t="s">
        <v>401</v>
      </c>
      <c r="L307" s="412" t="str">
        <f>('Series 200 Final'!$H307)</f>
        <v/>
      </c>
    </row>
    <row r="308" spans="1:12" s="389" customFormat="1" x14ac:dyDescent="0.2">
      <c r="A308" s="404"/>
      <c r="B308" s="405"/>
      <c r="C308" s="406"/>
      <c r="D308" s="318"/>
      <c r="E308" s="407"/>
      <c r="F308" s="407"/>
      <c r="G308" s="407"/>
      <c r="H308" s="408"/>
      <c r="J308" s="406"/>
      <c r="K308" s="318"/>
      <c r="L308" s="408"/>
    </row>
    <row r="309" spans="1:12" s="389" customFormat="1" ht="25.5" x14ac:dyDescent="0.2">
      <c r="A309" s="404" t="s">
        <v>679</v>
      </c>
      <c r="B309" s="405" t="s">
        <v>680</v>
      </c>
      <c r="C309" s="406"/>
      <c r="D309" s="318" t="s">
        <v>401</v>
      </c>
      <c r="E309" s="407">
        <v>42.73</v>
      </c>
      <c r="F309" s="407">
        <v>11.87</v>
      </c>
      <c r="G309" s="407">
        <v>11.87</v>
      </c>
      <c r="H309" s="412" t="str">
        <f>('Series 200 Design'!$H309)</f>
        <v/>
      </c>
      <c r="J309" s="406"/>
      <c r="K309" s="318" t="s">
        <v>401</v>
      </c>
      <c r="L309" s="412" t="str">
        <f>('Series 200 Final'!$H309)</f>
        <v/>
      </c>
    </row>
    <row r="310" spans="1:12" s="389" customFormat="1" x14ac:dyDescent="0.2">
      <c r="A310" s="404"/>
      <c r="B310" s="405"/>
      <c r="C310" s="406"/>
      <c r="D310" s="318"/>
      <c r="E310" s="407"/>
      <c r="F310" s="407"/>
      <c r="G310" s="407"/>
      <c r="H310" s="408"/>
      <c r="J310" s="406"/>
      <c r="K310" s="318"/>
      <c r="L310" s="408"/>
    </row>
    <row r="311" spans="1:12" s="389" customFormat="1" ht="25.5" x14ac:dyDescent="0.2">
      <c r="A311" s="404" t="s">
        <v>681</v>
      </c>
      <c r="B311" s="405" t="s">
        <v>682</v>
      </c>
      <c r="C311" s="406"/>
      <c r="D311" s="318" t="s">
        <v>401</v>
      </c>
      <c r="E311" s="407">
        <v>42.73</v>
      </c>
      <c r="F311" s="407">
        <v>10.68</v>
      </c>
      <c r="G311" s="407">
        <v>10.68</v>
      </c>
      <c r="H311" s="412" t="str">
        <f>('Series 200 Design'!$H311)</f>
        <v/>
      </c>
      <c r="J311" s="406"/>
      <c r="K311" s="318" t="s">
        <v>401</v>
      </c>
      <c r="L311" s="412" t="str">
        <f>('Series 200 Final'!$H311)</f>
        <v/>
      </c>
    </row>
    <row r="312" spans="1:12" s="389" customFormat="1" x14ac:dyDescent="0.2">
      <c r="A312" s="404"/>
      <c r="B312" s="405"/>
      <c r="C312" s="406"/>
      <c r="D312" s="318"/>
      <c r="E312" s="407"/>
      <c r="F312" s="407"/>
      <c r="G312" s="407"/>
      <c r="H312" s="408"/>
      <c r="J312" s="406"/>
      <c r="K312" s="318"/>
      <c r="L312" s="408"/>
    </row>
    <row r="313" spans="1:12" s="389" customFormat="1" ht="25.5" x14ac:dyDescent="0.2">
      <c r="A313" s="404" t="s">
        <v>683</v>
      </c>
      <c r="B313" s="405" t="s">
        <v>684</v>
      </c>
      <c r="C313" s="406"/>
      <c r="D313" s="318" t="s">
        <v>401</v>
      </c>
      <c r="E313" s="407">
        <v>42.73</v>
      </c>
      <c r="F313" s="407">
        <v>11.87</v>
      </c>
      <c r="G313" s="407">
        <v>11.87</v>
      </c>
      <c r="H313" s="412" t="str">
        <f>('Series 200 Design'!$H313)</f>
        <v/>
      </c>
      <c r="J313" s="406"/>
      <c r="K313" s="318" t="s">
        <v>401</v>
      </c>
      <c r="L313" s="412" t="str">
        <f>('Series 200 Final'!$H313)</f>
        <v/>
      </c>
    </row>
    <row r="314" spans="1:12" s="389" customFormat="1" x14ac:dyDescent="0.2">
      <c r="A314" s="404"/>
      <c r="B314" s="405"/>
      <c r="C314" s="406"/>
      <c r="D314" s="318"/>
      <c r="E314" s="407"/>
      <c r="F314" s="407"/>
      <c r="G314" s="407"/>
      <c r="H314" s="408"/>
      <c r="J314" s="406"/>
      <c r="K314" s="318"/>
      <c r="L314" s="408"/>
    </row>
    <row r="315" spans="1:12" s="389" customFormat="1" ht="25.5" x14ac:dyDescent="0.2">
      <c r="A315" s="404" t="s">
        <v>685</v>
      </c>
      <c r="B315" s="405" t="s">
        <v>686</v>
      </c>
      <c r="C315" s="406"/>
      <c r="D315" s="318" t="s">
        <v>401</v>
      </c>
      <c r="E315" s="407">
        <v>42.73</v>
      </c>
      <c r="F315" s="407">
        <v>10.68</v>
      </c>
      <c r="G315" s="407">
        <v>10.68</v>
      </c>
      <c r="H315" s="412" t="str">
        <f>('Series 200 Design'!$H315)</f>
        <v/>
      </c>
      <c r="J315" s="406"/>
      <c r="K315" s="318" t="s">
        <v>401</v>
      </c>
      <c r="L315" s="412" t="str">
        <f>('Series 200 Final'!$H315)</f>
        <v/>
      </c>
    </row>
    <row r="316" spans="1:12" s="389" customFormat="1" x14ac:dyDescent="0.2">
      <c r="A316" s="404"/>
      <c r="B316" s="405"/>
      <c r="C316" s="406"/>
      <c r="D316" s="318"/>
      <c r="E316" s="407"/>
      <c r="F316" s="407"/>
      <c r="G316" s="407"/>
      <c r="H316" s="408"/>
      <c r="J316" s="406"/>
      <c r="K316" s="318"/>
      <c r="L316" s="408"/>
    </row>
    <row r="317" spans="1:12" s="389" customFormat="1" ht="25.5" x14ac:dyDescent="0.2">
      <c r="A317" s="404" t="s">
        <v>687</v>
      </c>
      <c r="B317" s="405" t="s">
        <v>688</v>
      </c>
      <c r="C317" s="406"/>
      <c r="D317" s="318" t="s">
        <v>401</v>
      </c>
      <c r="E317" s="407">
        <v>42.73</v>
      </c>
      <c r="F317" s="407">
        <v>11.87</v>
      </c>
      <c r="G317" s="407">
        <v>11.87</v>
      </c>
      <c r="H317" s="412" t="str">
        <f>('Series 200 Design'!$H317)</f>
        <v/>
      </c>
      <c r="J317" s="406"/>
      <c r="K317" s="318" t="s">
        <v>401</v>
      </c>
      <c r="L317" s="412" t="str">
        <f>('Series 200 Final'!$H317)</f>
        <v/>
      </c>
    </row>
    <row r="318" spans="1:12" s="389" customFormat="1" x14ac:dyDescent="0.2">
      <c r="A318" s="404"/>
      <c r="B318" s="405"/>
      <c r="C318" s="406"/>
      <c r="D318" s="318"/>
      <c r="E318" s="407"/>
      <c r="F318" s="407"/>
      <c r="G318" s="407"/>
      <c r="H318" s="408"/>
      <c r="J318" s="406"/>
      <c r="K318" s="318"/>
      <c r="L318" s="408"/>
    </row>
    <row r="319" spans="1:12" s="389" customFormat="1" ht="25.5" x14ac:dyDescent="0.2">
      <c r="A319" s="404" t="s">
        <v>689</v>
      </c>
      <c r="B319" s="405" t="s">
        <v>690</v>
      </c>
      <c r="C319" s="406"/>
      <c r="D319" s="318" t="s">
        <v>401</v>
      </c>
      <c r="E319" s="407">
        <v>42.73</v>
      </c>
      <c r="F319" s="407">
        <v>14.24</v>
      </c>
      <c r="G319" s="407">
        <v>14.24</v>
      </c>
      <c r="H319" s="412" t="str">
        <f>('Series 200 Design'!$H319)</f>
        <v/>
      </c>
      <c r="J319" s="406"/>
      <c r="K319" s="318" t="s">
        <v>401</v>
      </c>
      <c r="L319" s="412" t="str">
        <f>('Series 200 Final'!$H319)</f>
        <v/>
      </c>
    </row>
    <row r="320" spans="1:12" s="389" customFormat="1" x14ac:dyDescent="0.2">
      <c r="A320" s="404"/>
      <c r="B320" s="405"/>
      <c r="C320" s="406"/>
      <c r="D320" s="318"/>
      <c r="E320" s="407"/>
      <c r="F320" s="407"/>
      <c r="G320" s="407"/>
      <c r="H320" s="408"/>
      <c r="J320" s="406"/>
      <c r="K320" s="318"/>
      <c r="L320" s="408"/>
    </row>
    <row r="321" spans="1:12" s="389" customFormat="1" x14ac:dyDescent="0.2">
      <c r="A321" s="420"/>
      <c r="B321" s="421" t="s">
        <v>420</v>
      </c>
      <c r="C321" s="484"/>
      <c r="D321" s="334"/>
      <c r="E321" s="423" t="s">
        <v>396</v>
      </c>
      <c r="F321" s="424" t="s">
        <v>397</v>
      </c>
      <c r="G321" s="423" t="s">
        <v>398</v>
      </c>
      <c r="H321" s="433"/>
      <c r="J321" s="484"/>
      <c r="K321" s="334"/>
      <c r="L321" s="433"/>
    </row>
    <row r="322" spans="1:12" s="389" customFormat="1" x14ac:dyDescent="0.2">
      <c r="A322" s="404"/>
      <c r="B322" s="405"/>
      <c r="C322" s="406"/>
      <c r="D322" s="318"/>
      <c r="E322" s="407"/>
      <c r="F322" s="407"/>
      <c r="G322" s="407"/>
      <c r="H322" s="408"/>
      <c r="J322" s="406"/>
      <c r="K322" s="318"/>
      <c r="L322" s="408"/>
    </row>
    <row r="323" spans="1:12" s="389" customFormat="1" ht="25.5" x14ac:dyDescent="0.2">
      <c r="A323" s="404" t="s">
        <v>691</v>
      </c>
      <c r="B323" s="405" t="s">
        <v>692</v>
      </c>
      <c r="C323" s="406"/>
      <c r="D323" s="318" t="s">
        <v>401</v>
      </c>
      <c r="E323" s="407">
        <v>42.73</v>
      </c>
      <c r="F323" s="407">
        <v>7.13</v>
      </c>
      <c r="G323" s="407">
        <v>7.13</v>
      </c>
      <c r="H323" s="412" t="str">
        <f>('Series 200 Design'!$H323)</f>
        <v/>
      </c>
      <c r="J323" s="406"/>
      <c r="K323" s="318" t="s">
        <v>401</v>
      </c>
      <c r="L323" s="412" t="str">
        <f>('Series 200 Final'!$H323)</f>
        <v/>
      </c>
    </row>
    <row r="324" spans="1:12" s="389" customFormat="1" x14ac:dyDescent="0.2">
      <c r="A324" s="404"/>
      <c r="B324" s="405"/>
      <c r="C324" s="406"/>
      <c r="D324" s="318"/>
      <c r="E324" s="407"/>
      <c r="F324" s="407"/>
      <c r="G324" s="407"/>
      <c r="H324" s="408"/>
      <c r="J324" s="406"/>
      <c r="K324" s="318"/>
      <c r="L324" s="408"/>
    </row>
    <row r="325" spans="1:12" s="389" customFormat="1" ht="25.5" x14ac:dyDescent="0.2">
      <c r="A325" s="404" t="s">
        <v>693</v>
      </c>
      <c r="B325" s="405" t="s">
        <v>694</v>
      </c>
      <c r="C325" s="406"/>
      <c r="D325" s="318" t="s">
        <v>401</v>
      </c>
      <c r="E325" s="407">
        <v>42.73</v>
      </c>
      <c r="F325" s="407">
        <v>8.91</v>
      </c>
      <c r="G325" s="407">
        <v>8.91</v>
      </c>
      <c r="H325" s="412" t="str">
        <f>('Series 200 Design'!$H325)</f>
        <v/>
      </c>
      <c r="J325" s="406"/>
      <c r="K325" s="318" t="s">
        <v>401</v>
      </c>
      <c r="L325" s="412" t="str">
        <f>('Series 200 Final'!$H325)</f>
        <v/>
      </c>
    </row>
    <row r="326" spans="1:12" s="389" customFormat="1" x14ac:dyDescent="0.2">
      <c r="A326" s="404"/>
      <c r="B326" s="405"/>
      <c r="C326" s="406"/>
      <c r="D326" s="318"/>
      <c r="E326" s="407"/>
      <c r="F326" s="407"/>
      <c r="G326" s="407"/>
      <c r="H326" s="408"/>
      <c r="J326" s="406"/>
      <c r="K326" s="318"/>
      <c r="L326" s="408"/>
    </row>
    <row r="327" spans="1:12" s="389" customFormat="1" ht="25.5" x14ac:dyDescent="0.2">
      <c r="A327" s="404" t="s">
        <v>695</v>
      </c>
      <c r="B327" s="405" t="s">
        <v>696</v>
      </c>
      <c r="C327" s="406"/>
      <c r="D327" s="318" t="s">
        <v>401</v>
      </c>
      <c r="E327" s="407">
        <v>42.73</v>
      </c>
      <c r="F327" s="407">
        <v>8.91</v>
      </c>
      <c r="G327" s="407">
        <v>7.13</v>
      </c>
      <c r="H327" s="412" t="str">
        <f>('Series 200 Design'!$H327)</f>
        <v/>
      </c>
      <c r="J327" s="406"/>
      <c r="K327" s="318" t="s">
        <v>401</v>
      </c>
      <c r="L327" s="412" t="str">
        <f>('Series 200 Final'!$H327)</f>
        <v/>
      </c>
    </row>
    <row r="328" spans="1:12" s="389" customFormat="1" x14ac:dyDescent="0.2">
      <c r="A328" s="404"/>
      <c r="B328" s="405"/>
      <c r="C328" s="406"/>
      <c r="D328" s="318"/>
      <c r="E328" s="407"/>
      <c r="F328" s="407"/>
      <c r="G328" s="407"/>
      <c r="H328" s="408"/>
      <c r="J328" s="406"/>
      <c r="K328" s="318"/>
      <c r="L328" s="408"/>
    </row>
    <row r="329" spans="1:12" s="389" customFormat="1" ht="25.5" x14ac:dyDescent="0.2">
      <c r="A329" s="404" t="s">
        <v>697</v>
      </c>
      <c r="B329" s="405" t="s">
        <v>698</v>
      </c>
      <c r="C329" s="406"/>
      <c r="D329" s="318" t="s">
        <v>401</v>
      </c>
      <c r="E329" s="407">
        <v>42.73</v>
      </c>
      <c r="F329" s="407">
        <v>10.68</v>
      </c>
      <c r="G329" s="407">
        <v>10.68</v>
      </c>
      <c r="H329" s="412" t="str">
        <f>('Series 200 Design'!$H329)</f>
        <v/>
      </c>
      <c r="J329" s="406"/>
      <c r="K329" s="318" t="s">
        <v>401</v>
      </c>
      <c r="L329" s="412" t="str">
        <f>('Series 200 Final'!$H329)</f>
        <v/>
      </c>
    </row>
    <row r="330" spans="1:12" s="389" customFormat="1" x14ac:dyDescent="0.2">
      <c r="A330" s="404"/>
      <c r="B330" s="405"/>
      <c r="C330" s="406"/>
      <c r="D330" s="318"/>
      <c r="E330" s="407"/>
      <c r="F330" s="407"/>
      <c r="G330" s="407"/>
      <c r="H330" s="408"/>
      <c r="J330" s="406"/>
      <c r="K330" s="318"/>
      <c r="L330" s="408"/>
    </row>
    <row r="331" spans="1:12" s="389" customFormat="1" ht="25.5" x14ac:dyDescent="0.2">
      <c r="A331" s="404" t="s">
        <v>699</v>
      </c>
      <c r="B331" s="317" t="s">
        <v>700</v>
      </c>
      <c r="C331" s="406"/>
      <c r="D331" s="318" t="s">
        <v>401</v>
      </c>
      <c r="E331" s="407">
        <v>42.73</v>
      </c>
      <c r="F331" s="407">
        <v>10.68</v>
      </c>
      <c r="G331" s="407">
        <v>10.68</v>
      </c>
      <c r="H331" s="412" t="str">
        <f>('Series 200 Design'!$H331)</f>
        <v/>
      </c>
      <c r="J331" s="406"/>
      <c r="K331" s="318" t="s">
        <v>401</v>
      </c>
      <c r="L331" s="412" t="str">
        <f>('Series 200 Final'!$H331)</f>
        <v/>
      </c>
    </row>
    <row r="332" spans="1:12" s="389" customFormat="1" x14ac:dyDescent="0.2">
      <c r="A332" s="404"/>
      <c r="B332" s="317"/>
      <c r="C332" s="406"/>
      <c r="D332" s="318"/>
      <c r="E332" s="407"/>
      <c r="F332" s="407"/>
      <c r="G332" s="407"/>
      <c r="H332" s="408"/>
      <c r="J332" s="406"/>
      <c r="K332" s="318"/>
      <c r="L332" s="408"/>
    </row>
    <row r="333" spans="1:12" s="389" customFormat="1" ht="25.5" x14ac:dyDescent="0.2">
      <c r="A333" s="404" t="s">
        <v>701</v>
      </c>
      <c r="B333" s="405" t="s">
        <v>702</v>
      </c>
      <c r="C333" s="406"/>
      <c r="D333" s="318" t="s">
        <v>401</v>
      </c>
      <c r="E333" s="407">
        <v>42.73</v>
      </c>
      <c r="F333" s="407">
        <v>7.13</v>
      </c>
      <c r="G333" s="407">
        <v>7.13</v>
      </c>
      <c r="H333" s="412" t="str">
        <f>('Series 200 Design'!$H333)</f>
        <v/>
      </c>
      <c r="J333" s="406"/>
      <c r="K333" s="318" t="s">
        <v>401</v>
      </c>
      <c r="L333" s="412" t="str">
        <f>('Series 200 Final'!$H333)</f>
        <v/>
      </c>
    </row>
    <row r="334" spans="1:12" s="389" customFormat="1" x14ac:dyDescent="0.2">
      <c r="A334" s="404"/>
      <c r="B334" s="405"/>
      <c r="C334" s="406"/>
      <c r="D334" s="318"/>
      <c r="E334" s="407"/>
      <c r="F334" s="407"/>
      <c r="G334" s="407"/>
      <c r="H334" s="408"/>
      <c r="J334" s="406"/>
      <c r="K334" s="318"/>
      <c r="L334" s="408"/>
    </row>
    <row r="335" spans="1:12" s="389" customFormat="1" ht="25.5" x14ac:dyDescent="0.2">
      <c r="A335" s="404" t="s">
        <v>703</v>
      </c>
      <c r="B335" s="405" t="s">
        <v>704</v>
      </c>
      <c r="C335" s="406"/>
      <c r="D335" s="318" t="s">
        <v>401</v>
      </c>
      <c r="E335" s="407">
        <v>42.73</v>
      </c>
      <c r="F335" s="407">
        <v>4.45</v>
      </c>
      <c r="G335" s="407">
        <v>4.45</v>
      </c>
      <c r="H335" s="412" t="str">
        <f>('Series 200 Design'!$H335)</f>
        <v/>
      </c>
      <c r="J335" s="406"/>
      <c r="K335" s="318" t="s">
        <v>401</v>
      </c>
      <c r="L335" s="412" t="str">
        <f>('Series 200 Final'!$H335)</f>
        <v/>
      </c>
    </row>
    <row r="336" spans="1:12" s="389" customFormat="1" x14ac:dyDescent="0.2">
      <c r="A336" s="404"/>
      <c r="B336" s="405"/>
      <c r="C336" s="406"/>
      <c r="D336" s="318"/>
      <c r="E336" s="407"/>
      <c r="F336" s="407"/>
      <c r="G336" s="407"/>
      <c r="H336" s="408"/>
      <c r="J336" s="406"/>
      <c r="K336" s="318"/>
      <c r="L336" s="408"/>
    </row>
    <row r="337" spans="1:12" s="389" customFormat="1" ht="25.5" x14ac:dyDescent="0.2">
      <c r="A337" s="404" t="s">
        <v>705</v>
      </c>
      <c r="B337" s="405" t="s">
        <v>706</v>
      </c>
      <c r="C337" s="406"/>
      <c r="D337" s="318" t="s">
        <v>401</v>
      </c>
      <c r="E337" s="407">
        <v>42.73</v>
      </c>
      <c r="F337" s="407">
        <v>10.68</v>
      </c>
      <c r="G337" s="407">
        <v>10.68</v>
      </c>
      <c r="H337" s="412" t="str">
        <f>('Series 200 Design'!$H337)</f>
        <v/>
      </c>
      <c r="J337" s="406"/>
      <c r="K337" s="318" t="s">
        <v>401</v>
      </c>
      <c r="L337" s="412" t="str">
        <f>('Series 200 Final'!$H337)</f>
        <v/>
      </c>
    </row>
    <row r="338" spans="1:12" s="389" customFormat="1" x14ac:dyDescent="0.2">
      <c r="A338" s="404"/>
      <c r="B338" s="405"/>
      <c r="C338" s="406"/>
      <c r="D338" s="318"/>
      <c r="E338" s="407"/>
      <c r="F338" s="407"/>
      <c r="G338" s="407"/>
      <c r="H338" s="408"/>
      <c r="J338" s="406"/>
      <c r="K338" s="318"/>
      <c r="L338" s="408"/>
    </row>
    <row r="339" spans="1:12" s="389" customFormat="1" ht="25.5" x14ac:dyDescent="0.2">
      <c r="A339" s="404" t="s">
        <v>707</v>
      </c>
      <c r="B339" s="405" t="s">
        <v>708</v>
      </c>
      <c r="C339" s="406"/>
      <c r="D339" s="318" t="s">
        <v>401</v>
      </c>
      <c r="E339" s="407">
        <v>42.73</v>
      </c>
      <c r="F339" s="407">
        <v>10.68</v>
      </c>
      <c r="G339" s="407">
        <v>10.68</v>
      </c>
      <c r="H339" s="412" t="str">
        <f>('Series 200 Design'!$H339)</f>
        <v/>
      </c>
      <c r="J339" s="406"/>
      <c r="K339" s="318" t="s">
        <v>401</v>
      </c>
      <c r="L339" s="412" t="str">
        <f>('Series 200 Final'!$H339)</f>
        <v/>
      </c>
    </row>
    <row r="340" spans="1:12" s="389" customFormat="1" x14ac:dyDescent="0.2">
      <c r="A340" s="404"/>
      <c r="B340" s="405"/>
      <c r="C340" s="406"/>
      <c r="D340" s="318"/>
      <c r="E340" s="407"/>
      <c r="F340" s="407"/>
      <c r="G340" s="407"/>
      <c r="H340" s="408"/>
      <c r="J340" s="406"/>
      <c r="K340" s="318"/>
      <c r="L340" s="408"/>
    </row>
    <row r="341" spans="1:12" s="389" customFormat="1" ht="25.5" x14ac:dyDescent="0.2">
      <c r="A341" s="404" t="s">
        <v>709</v>
      </c>
      <c r="B341" s="317" t="s">
        <v>710</v>
      </c>
      <c r="C341" s="406"/>
      <c r="D341" s="318" t="s">
        <v>401</v>
      </c>
      <c r="E341" s="407">
        <v>42.73</v>
      </c>
      <c r="F341" s="407">
        <v>14.24</v>
      </c>
      <c r="G341" s="407">
        <v>14.24</v>
      </c>
      <c r="H341" s="412" t="str">
        <f>('Series 200 Design'!$H341)</f>
        <v/>
      </c>
      <c r="J341" s="406"/>
      <c r="K341" s="318" t="s">
        <v>401</v>
      </c>
      <c r="L341" s="412" t="str">
        <f>('Series 200 Final'!$H341)</f>
        <v/>
      </c>
    </row>
    <row r="342" spans="1:12" s="389" customFormat="1" x14ac:dyDescent="0.2">
      <c r="A342" s="404"/>
      <c r="B342" s="317"/>
      <c r="C342" s="406"/>
      <c r="D342" s="318"/>
      <c r="E342" s="407"/>
      <c r="F342" s="407"/>
      <c r="G342" s="407"/>
      <c r="H342" s="408"/>
      <c r="J342" s="406"/>
      <c r="K342" s="318"/>
      <c r="L342" s="408"/>
    </row>
    <row r="343" spans="1:12" s="389" customFormat="1" ht="25.5" x14ac:dyDescent="0.2">
      <c r="A343" s="404" t="s">
        <v>711</v>
      </c>
      <c r="B343" s="405" t="s">
        <v>712</v>
      </c>
      <c r="C343" s="406"/>
      <c r="D343" s="318" t="s">
        <v>401</v>
      </c>
      <c r="E343" s="407">
        <v>42.73</v>
      </c>
      <c r="F343" s="407">
        <v>21.37</v>
      </c>
      <c r="G343" s="407">
        <v>21.37</v>
      </c>
      <c r="H343" s="412" t="str">
        <f>('Series 200 Design'!$H343)</f>
        <v/>
      </c>
      <c r="J343" s="406"/>
      <c r="K343" s="318" t="s">
        <v>401</v>
      </c>
      <c r="L343" s="412" t="str">
        <f>('Series 200 Final'!$H343)</f>
        <v/>
      </c>
    </row>
    <row r="344" spans="1:12" s="389" customFormat="1" x14ac:dyDescent="0.2">
      <c r="A344" s="404"/>
      <c r="B344" s="405"/>
      <c r="C344" s="406"/>
      <c r="D344" s="318"/>
      <c r="E344" s="407"/>
      <c r="F344" s="407"/>
      <c r="G344" s="407"/>
      <c r="H344" s="408"/>
      <c r="J344" s="406"/>
      <c r="K344" s="318"/>
      <c r="L344" s="408"/>
    </row>
    <row r="345" spans="1:12" s="389" customFormat="1" ht="25.5" x14ac:dyDescent="0.2">
      <c r="A345" s="404" t="s">
        <v>713</v>
      </c>
      <c r="B345" s="405" t="s">
        <v>714</v>
      </c>
      <c r="C345" s="406"/>
      <c r="D345" s="318" t="s">
        <v>401</v>
      </c>
      <c r="E345" s="407">
        <v>42.73</v>
      </c>
      <c r="F345" s="407">
        <v>7.13</v>
      </c>
      <c r="G345" s="407">
        <v>7.13</v>
      </c>
      <c r="H345" s="412" t="str">
        <f>('Series 200 Design'!$H345)</f>
        <v/>
      </c>
      <c r="J345" s="406"/>
      <c r="K345" s="318" t="s">
        <v>401</v>
      </c>
      <c r="L345" s="412" t="str">
        <f>('Series 200 Final'!$H345)</f>
        <v/>
      </c>
    </row>
    <row r="346" spans="1:12" s="389" customFormat="1" x14ac:dyDescent="0.2">
      <c r="A346" s="404"/>
      <c r="B346" s="405"/>
      <c r="C346" s="406"/>
      <c r="D346" s="318"/>
      <c r="E346" s="407"/>
      <c r="F346" s="407"/>
      <c r="G346" s="407"/>
      <c r="H346" s="408"/>
      <c r="J346" s="406"/>
      <c r="K346" s="318"/>
      <c r="L346" s="408"/>
    </row>
    <row r="347" spans="1:12" s="389" customFormat="1" ht="25.5" x14ac:dyDescent="0.2">
      <c r="A347" s="404" t="s">
        <v>715</v>
      </c>
      <c r="B347" s="405" t="s">
        <v>716</v>
      </c>
      <c r="C347" s="406"/>
      <c r="D347" s="318" t="s">
        <v>401</v>
      </c>
      <c r="E347" s="407">
        <v>42.73</v>
      </c>
      <c r="F347" s="407">
        <v>8.91</v>
      </c>
      <c r="G347" s="407">
        <v>8.91</v>
      </c>
      <c r="H347" s="412" t="str">
        <f>('Series 200 Design'!$H347)</f>
        <v/>
      </c>
      <c r="J347" s="406"/>
      <c r="K347" s="318" t="s">
        <v>401</v>
      </c>
      <c r="L347" s="412" t="str">
        <f>('Series 200 Final'!$H347)</f>
        <v/>
      </c>
    </row>
    <row r="348" spans="1:12" s="389" customFormat="1" x14ac:dyDescent="0.2">
      <c r="A348" s="404"/>
      <c r="B348" s="405"/>
      <c r="C348" s="406"/>
      <c r="D348" s="318"/>
      <c r="E348" s="407"/>
      <c r="F348" s="407"/>
      <c r="G348" s="407"/>
      <c r="H348" s="408"/>
      <c r="J348" s="406"/>
      <c r="K348" s="318"/>
      <c r="L348" s="408"/>
    </row>
    <row r="349" spans="1:12" s="389" customFormat="1" ht="25.5" x14ac:dyDescent="0.2">
      <c r="A349" s="404" t="s">
        <v>717</v>
      </c>
      <c r="B349" s="405" t="s">
        <v>718</v>
      </c>
      <c r="C349" s="406"/>
      <c r="D349" s="318" t="s">
        <v>401</v>
      </c>
      <c r="E349" s="407">
        <v>42.73</v>
      </c>
      <c r="F349" s="407">
        <v>10.68</v>
      </c>
      <c r="G349" s="407">
        <v>10.68</v>
      </c>
      <c r="H349" s="412" t="str">
        <f>('Series 200 Design'!$H349)</f>
        <v/>
      </c>
      <c r="J349" s="406"/>
      <c r="K349" s="318" t="s">
        <v>401</v>
      </c>
      <c r="L349" s="412" t="str">
        <f>('Series 200 Final'!$H349)</f>
        <v/>
      </c>
    </row>
    <row r="350" spans="1:12" s="389" customFormat="1" x14ac:dyDescent="0.2">
      <c r="A350" s="404"/>
      <c r="B350" s="405"/>
      <c r="C350" s="406"/>
      <c r="D350" s="318"/>
      <c r="E350" s="407"/>
      <c r="F350" s="407"/>
      <c r="G350" s="407"/>
      <c r="H350" s="408"/>
      <c r="J350" s="406"/>
      <c r="K350" s="318"/>
      <c r="L350" s="408"/>
    </row>
    <row r="351" spans="1:12" s="389" customFormat="1" ht="25.5" x14ac:dyDescent="0.2">
      <c r="A351" s="404" t="s">
        <v>719</v>
      </c>
      <c r="B351" s="317" t="s">
        <v>720</v>
      </c>
      <c r="C351" s="406"/>
      <c r="D351" s="318" t="s">
        <v>401</v>
      </c>
      <c r="E351" s="407">
        <v>42.73</v>
      </c>
      <c r="F351" s="407">
        <v>14.24</v>
      </c>
      <c r="G351" s="407">
        <v>14.24</v>
      </c>
      <c r="H351" s="412" t="str">
        <f>('Series 200 Design'!$H351)</f>
        <v/>
      </c>
      <c r="J351" s="406"/>
      <c r="K351" s="318" t="s">
        <v>401</v>
      </c>
      <c r="L351" s="412" t="str">
        <f>('Series 200 Final'!$H351)</f>
        <v/>
      </c>
    </row>
    <row r="352" spans="1:12" s="389" customFormat="1" x14ac:dyDescent="0.2">
      <c r="A352" s="316"/>
      <c r="B352" s="444"/>
      <c r="C352" s="486"/>
      <c r="D352" s="330"/>
      <c r="E352" s="428"/>
      <c r="F352" s="429"/>
      <c r="G352" s="428"/>
      <c r="H352" s="428"/>
      <c r="J352" s="486"/>
      <c r="K352" s="330"/>
      <c r="L352" s="428"/>
    </row>
    <row r="353" spans="1:12" s="389" customFormat="1" x14ac:dyDescent="0.2">
      <c r="A353" s="331"/>
      <c r="B353" s="421" t="s">
        <v>448</v>
      </c>
      <c r="C353" s="485"/>
      <c r="D353" s="333"/>
      <c r="E353" s="423" t="s">
        <v>396</v>
      </c>
      <c r="F353" s="424" t="s">
        <v>397</v>
      </c>
      <c r="G353" s="423" t="s">
        <v>398</v>
      </c>
      <c r="H353" s="433">
        <f>('Series 200 Design'!$H353)</f>
        <v>0</v>
      </c>
      <c r="J353" s="485"/>
      <c r="K353" s="333"/>
      <c r="L353" s="433">
        <f>('Series 200 Final'!$H353)</f>
        <v>0</v>
      </c>
    </row>
    <row r="354" spans="1:12" s="389" customFormat="1" x14ac:dyDescent="0.2">
      <c r="A354" s="316"/>
      <c r="B354" s="444"/>
      <c r="C354" s="486"/>
      <c r="D354" s="330"/>
      <c r="E354" s="428"/>
      <c r="F354" s="429"/>
      <c r="G354" s="428"/>
      <c r="H354" s="428"/>
      <c r="J354" s="486"/>
      <c r="K354" s="330"/>
      <c r="L354" s="428"/>
    </row>
    <row r="355" spans="1:12" s="389" customFormat="1" ht="25.5" x14ac:dyDescent="0.2">
      <c r="A355" s="404" t="s">
        <v>721</v>
      </c>
      <c r="B355" s="405" t="s">
        <v>722</v>
      </c>
      <c r="C355" s="406"/>
      <c r="D355" s="318" t="s">
        <v>451</v>
      </c>
      <c r="E355" s="407">
        <v>42.73</v>
      </c>
      <c r="F355" s="407">
        <v>14.24</v>
      </c>
      <c r="G355" s="407">
        <v>14.24</v>
      </c>
      <c r="H355" s="412" t="str">
        <f>('Series 200 Design'!$H355)</f>
        <v/>
      </c>
      <c r="J355" s="406"/>
      <c r="K355" s="318" t="s">
        <v>451</v>
      </c>
      <c r="L355" s="412" t="str">
        <f>('Series 200 Final'!$H355)</f>
        <v/>
      </c>
    </row>
    <row r="356" spans="1:12" s="389" customFormat="1" x14ac:dyDescent="0.2">
      <c r="A356" s="404"/>
      <c r="B356" s="405"/>
      <c r="C356" s="406"/>
      <c r="D356" s="318"/>
      <c r="E356" s="407"/>
      <c r="F356" s="407"/>
      <c r="G356" s="407"/>
      <c r="H356" s="408"/>
      <c r="J356" s="406"/>
      <c r="K356" s="318"/>
      <c r="L356" s="408"/>
    </row>
    <row r="357" spans="1:12" s="389" customFormat="1" ht="25.5" x14ac:dyDescent="0.2">
      <c r="A357" s="404" t="s">
        <v>723</v>
      </c>
      <c r="B357" s="317" t="s">
        <v>724</v>
      </c>
      <c r="C357" s="406"/>
      <c r="D357" s="318" t="s">
        <v>451</v>
      </c>
      <c r="E357" s="407">
        <v>42.73</v>
      </c>
      <c r="F357" s="407">
        <v>14.24</v>
      </c>
      <c r="G357" s="407">
        <v>14.24</v>
      </c>
      <c r="H357" s="412" t="str">
        <f>('Series 200 Design'!$H357)</f>
        <v/>
      </c>
      <c r="J357" s="406"/>
      <c r="K357" s="318" t="s">
        <v>451</v>
      </c>
      <c r="L357" s="412" t="str">
        <f>('Series 200 Final'!$H357)</f>
        <v/>
      </c>
    </row>
    <row r="358" spans="1:12" s="389" customFormat="1" x14ac:dyDescent="0.2">
      <c r="A358" s="404"/>
      <c r="B358" s="317"/>
      <c r="C358" s="406"/>
      <c r="D358" s="318"/>
      <c r="E358" s="407"/>
      <c r="F358" s="407"/>
      <c r="G358" s="407"/>
      <c r="H358" s="408"/>
      <c r="J358" s="406"/>
      <c r="K358" s="318"/>
      <c r="L358" s="408"/>
    </row>
    <row r="359" spans="1:12" s="389" customFormat="1" ht="25.5" x14ac:dyDescent="0.2">
      <c r="A359" s="404" t="s">
        <v>725</v>
      </c>
      <c r="B359" s="405" t="s">
        <v>726</v>
      </c>
      <c r="C359" s="406"/>
      <c r="D359" s="318" t="s">
        <v>451</v>
      </c>
      <c r="E359" s="407">
        <v>42.73</v>
      </c>
      <c r="F359" s="407">
        <v>14.24</v>
      </c>
      <c r="G359" s="407">
        <v>14.24</v>
      </c>
      <c r="H359" s="412" t="str">
        <f>('Series 200 Design'!$H359)</f>
        <v/>
      </c>
      <c r="J359" s="406"/>
      <c r="K359" s="318" t="s">
        <v>451</v>
      </c>
      <c r="L359" s="412" t="str">
        <f>('Series 200 Final'!$H359)</f>
        <v/>
      </c>
    </row>
    <row r="360" spans="1:12" s="389" customFormat="1" x14ac:dyDescent="0.2">
      <c r="A360" s="404"/>
      <c r="B360" s="405"/>
      <c r="C360" s="406"/>
      <c r="D360" s="318"/>
      <c r="E360" s="407"/>
      <c r="F360" s="407"/>
      <c r="G360" s="407"/>
      <c r="H360" s="408"/>
      <c r="J360" s="406"/>
      <c r="K360" s="318"/>
      <c r="L360" s="408"/>
    </row>
    <row r="361" spans="1:12" s="389" customFormat="1" x14ac:dyDescent="0.2">
      <c r="A361" s="420"/>
      <c r="B361" s="343" t="s">
        <v>478</v>
      </c>
      <c r="C361" s="484"/>
      <c r="D361" s="334"/>
      <c r="E361" s="427"/>
      <c r="F361" s="427"/>
      <c r="G361" s="427"/>
      <c r="H361" s="433"/>
      <c r="J361" s="484"/>
      <c r="K361" s="334"/>
      <c r="L361" s="433"/>
    </row>
    <row r="362" spans="1:12" s="389" customFormat="1" x14ac:dyDescent="0.2">
      <c r="A362" s="420"/>
      <c r="B362" s="344"/>
      <c r="C362" s="484"/>
      <c r="D362" s="334"/>
      <c r="E362" s="427"/>
      <c r="F362" s="427"/>
      <c r="G362" s="427"/>
      <c r="H362" s="433"/>
      <c r="J362" s="484"/>
      <c r="K362" s="334"/>
      <c r="L362" s="433"/>
    </row>
    <row r="363" spans="1:12" s="389" customFormat="1" x14ac:dyDescent="0.2">
      <c r="A363" s="420"/>
      <c r="B363" s="343" t="s">
        <v>479</v>
      </c>
      <c r="C363" s="485"/>
      <c r="D363" s="333"/>
      <c r="E363" s="423" t="s">
        <v>396</v>
      </c>
      <c r="F363" s="424" t="s">
        <v>397</v>
      </c>
      <c r="G363" s="423" t="s">
        <v>398</v>
      </c>
      <c r="H363" s="433"/>
      <c r="J363" s="485"/>
      <c r="K363" s="333"/>
      <c r="L363" s="433"/>
    </row>
    <row r="364" spans="1:12" s="389" customFormat="1" x14ac:dyDescent="0.2">
      <c r="A364" s="404"/>
      <c r="B364" s="317"/>
      <c r="C364" s="486"/>
      <c r="D364" s="330"/>
      <c r="E364" s="407"/>
      <c r="F364" s="407"/>
      <c r="G364" s="407"/>
      <c r="H364" s="408"/>
      <c r="J364" s="486"/>
      <c r="K364" s="330"/>
      <c r="L364" s="408"/>
    </row>
    <row r="365" spans="1:12" s="389" customFormat="1" ht="25.5" x14ac:dyDescent="0.2">
      <c r="A365" s="316" t="s">
        <v>727</v>
      </c>
      <c r="B365" s="317" t="s">
        <v>728</v>
      </c>
      <c r="C365" s="406"/>
      <c r="D365" s="318" t="s">
        <v>451</v>
      </c>
      <c r="E365" s="407">
        <v>16.309999999999999</v>
      </c>
      <c r="F365" s="407">
        <v>16.309999999999999</v>
      </c>
      <c r="G365" s="407">
        <v>16.309999999999999</v>
      </c>
      <c r="H365" s="412" t="str">
        <f>('Series 200 Design'!$H365)</f>
        <v/>
      </c>
      <c r="J365" s="406"/>
      <c r="K365" s="318" t="s">
        <v>451</v>
      </c>
      <c r="L365" s="412" t="str">
        <f>('Series 200 Final'!$H365)</f>
        <v/>
      </c>
    </row>
    <row r="366" spans="1:12" s="389" customFormat="1" x14ac:dyDescent="0.2">
      <c r="A366" s="404"/>
      <c r="B366" s="317"/>
      <c r="C366" s="406"/>
      <c r="D366" s="318"/>
      <c r="E366" s="407"/>
      <c r="F366" s="407"/>
      <c r="G366" s="407"/>
      <c r="H366" s="408"/>
      <c r="J366" s="406"/>
      <c r="K366" s="318"/>
      <c r="L366" s="408"/>
    </row>
    <row r="367" spans="1:12" s="389" customFormat="1" ht="25.5" x14ac:dyDescent="0.2">
      <c r="A367" s="316" t="s">
        <v>729</v>
      </c>
      <c r="B367" s="317" t="s">
        <v>730</v>
      </c>
      <c r="C367" s="406"/>
      <c r="D367" s="318" t="s">
        <v>451</v>
      </c>
      <c r="E367" s="407">
        <v>16.309999999999999</v>
      </c>
      <c r="F367" s="407">
        <v>16.309999999999999</v>
      </c>
      <c r="G367" s="407">
        <v>16.309999999999999</v>
      </c>
      <c r="H367" s="412" t="str">
        <f>('Series 200 Design'!$H367)</f>
        <v/>
      </c>
      <c r="J367" s="406"/>
      <c r="K367" s="318" t="s">
        <v>451</v>
      </c>
      <c r="L367" s="412" t="str">
        <f>('Series 200 Final'!$H367)</f>
        <v/>
      </c>
    </row>
    <row r="368" spans="1:12" s="389" customFormat="1" x14ac:dyDescent="0.2">
      <c r="A368" s="316"/>
      <c r="B368" s="444"/>
      <c r="C368" s="486"/>
      <c r="D368" s="330"/>
      <c r="E368" s="428"/>
      <c r="F368" s="429"/>
      <c r="G368" s="428"/>
      <c r="H368" s="428"/>
      <c r="J368" s="486"/>
      <c r="K368" s="330"/>
      <c r="L368" s="428"/>
    </row>
    <row r="369" spans="1:12" s="389" customFormat="1" x14ac:dyDescent="0.2">
      <c r="A369" s="331"/>
      <c r="B369" s="343" t="s">
        <v>507</v>
      </c>
      <c r="C369" s="484"/>
      <c r="D369" s="437"/>
      <c r="E369" s="423" t="s">
        <v>386</v>
      </c>
      <c r="F369" s="424" t="s">
        <v>485</v>
      </c>
      <c r="G369" s="423" t="s">
        <v>486</v>
      </c>
      <c r="H369" s="423"/>
      <c r="J369" s="484"/>
      <c r="K369" s="437"/>
      <c r="L369" s="423"/>
    </row>
    <row r="370" spans="1:12" s="389" customFormat="1" x14ac:dyDescent="0.2">
      <c r="A370" s="316"/>
      <c r="B370" s="317"/>
      <c r="C370" s="406"/>
      <c r="D370" s="318"/>
      <c r="E370" s="407"/>
      <c r="F370" s="407"/>
      <c r="G370" s="407"/>
      <c r="H370" s="428"/>
      <c r="J370" s="406"/>
      <c r="K370" s="318"/>
      <c r="L370" s="428"/>
    </row>
    <row r="371" spans="1:12" s="389" customFormat="1" ht="25.5" x14ac:dyDescent="0.2">
      <c r="A371" s="316" t="s">
        <v>731</v>
      </c>
      <c r="B371" s="317" t="s">
        <v>732</v>
      </c>
      <c r="C371" s="406"/>
      <c r="D371" s="318" t="s">
        <v>30</v>
      </c>
      <c r="E371" s="407">
        <v>261.02</v>
      </c>
      <c r="F371" s="407">
        <v>261.02</v>
      </c>
      <c r="G371" s="407">
        <v>261.02</v>
      </c>
      <c r="H371" s="412" t="str">
        <f>('Series 200 Design'!$H371)</f>
        <v/>
      </c>
      <c r="J371" s="406"/>
      <c r="K371" s="318" t="s">
        <v>30</v>
      </c>
      <c r="L371" s="412" t="str">
        <f>('Series 200 Final'!$H371)</f>
        <v/>
      </c>
    </row>
    <row r="372" spans="1:12" s="389" customFormat="1" x14ac:dyDescent="0.2">
      <c r="A372" s="316"/>
      <c r="B372" s="317"/>
      <c r="C372" s="406"/>
      <c r="D372" s="318"/>
      <c r="E372" s="407"/>
      <c r="F372" s="407"/>
      <c r="G372" s="407"/>
      <c r="H372" s="428"/>
      <c r="J372" s="406"/>
      <c r="K372" s="318"/>
      <c r="L372" s="428"/>
    </row>
    <row r="373" spans="1:12" s="389" customFormat="1" x14ac:dyDescent="0.2">
      <c r="A373" s="331"/>
      <c r="B373" s="332" t="s">
        <v>510</v>
      </c>
      <c r="C373" s="484"/>
      <c r="D373" s="334"/>
      <c r="E373" s="423" t="s">
        <v>386</v>
      </c>
      <c r="F373" s="424" t="s">
        <v>485</v>
      </c>
      <c r="G373" s="423" t="s">
        <v>486</v>
      </c>
      <c r="H373" s="423"/>
      <c r="J373" s="484"/>
      <c r="K373" s="334"/>
      <c r="L373" s="423"/>
    </row>
    <row r="374" spans="1:12" s="389" customFormat="1" x14ac:dyDescent="0.2">
      <c r="A374" s="316"/>
      <c r="B374" s="317"/>
      <c r="C374" s="406"/>
      <c r="D374" s="318"/>
      <c r="E374" s="407"/>
      <c r="F374" s="407"/>
      <c r="G374" s="407"/>
      <c r="H374" s="428"/>
      <c r="J374" s="406"/>
      <c r="K374" s="318"/>
      <c r="L374" s="428"/>
    </row>
    <row r="375" spans="1:12" s="389" customFormat="1" ht="25.5" x14ac:dyDescent="0.2">
      <c r="A375" s="316" t="s">
        <v>733</v>
      </c>
      <c r="B375" s="317" t="s">
        <v>734</v>
      </c>
      <c r="C375" s="406"/>
      <c r="D375" s="318" t="s">
        <v>30</v>
      </c>
      <c r="E375" s="407">
        <v>261.02</v>
      </c>
      <c r="F375" s="407">
        <v>261.02</v>
      </c>
      <c r="G375" s="407">
        <v>261.02</v>
      </c>
      <c r="H375" s="412" t="str">
        <f>('Series 200 Design'!$H375)</f>
        <v/>
      </c>
      <c r="J375" s="406"/>
      <c r="K375" s="318" t="s">
        <v>30</v>
      </c>
      <c r="L375" s="412" t="str">
        <f>('Series 200 Final'!$H375)</f>
        <v/>
      </c>
    </row>
    <row r="376" spans="1:12" s="389" customFormat="1" x14ac:dyDescent="0.2">
      <c r="A376" s="316"/>
      <c r="B376" s="317"/>
      <c r="C376" s="406"/>
      <c r="D376" s="318"/>
      <c r="E376" s="407"/>
      <c r="F376" s="407"/>
      <c r="G376" s="407"/>
      <c r="H376" s="408"/>
      <c r="J376" s="406"/>
      <c r="K376" s="318"/>
      <c r="L376" s="408"/>
    </row>
    <row r="377" spans="1:12" s="389" customFormat="1" ht="25.5" x14ac:dyDescent="0.2">
      <c r="A377" s="316" t="s">
        <v>735</v>
      </c>
      <c r="B377" s="317" t="s">
        <v>736</v>
      </c>
      <c r="C377" s="406"/>
      <c r="D377" s="318" t="s">
        <v>30</v>
      </c>
      <c r="E377" s="407">
        <v>130.51</v>
      </c>
      <c r="F377" s="407">
        <v>130.51</v>
      </c>
      <c r="G377" s="407">
        <v>130.51</v>
      </c>
      <c r="H377" s="412" t="str">
        <f>('Series 200 Design'!$H377)</f>
        <v/>
      </c>
      <c r="J377" s="406"/>
      <c r="K377" s="318" t="s">
        <v>30</v>
      </c>
      <c r="L377" s="412" t="str">
        <f>('Series 200 Final'!$H377)</f>
        <v/>
      </c>
    </row>
    <row r="378" spans="1:12" s="389" customFormat="1" x14ac:dyDescent="0.2">
      <c r="A378" s="316"/>
      <c r="B378" s="317"/>
      <c r="C378" s="406"/>
      <c r="D378" s="318"/>
      <c r="E378" s="407"/>
      <c r="F378" s="407"/>
      <c r="G378" s="407"/>
      <c r="H378" s="428"/>
      <c r="J378" s="406"/>
      <c r="K378" s="318"/>
      <c r="L378" s="428"/>
    </row>
    <row r="379" spans="1:12" s="389" customFormat="1" x14ac:dyDescent="0.2">
      <c r="A379" s="331"/>
      <c r="B379" s="332" t="s">
        <v>515</v>
      </c>
      <c r="C379" s="484"/>
      <c r="D379" s="334"/>
      <c r="E379" s="423" t="s">
        <v>386</v>
      </c>
      <c r="F379" s="424" t="s">
        <v>485</v>
      </c>
      <c r="G379" s="423" t="s">
        <v>486</v>
      </c>
      <c r="H379" s="423"/>
      <c r="J379" s="484"/>
      <c r="K379" s="334"/>
      <c r="L379" s="423"/>
    </row>
    <row r="380" spans="1:12" s="389" customFormat="1" x14ac:dyDescent="0.2">
      <c r="A380" s="316"/>
      <c r="B380" s="317"/>
      <c r="C380" s="406"/>
      <c r="D380" s="318"/>
      <c r="E380" s="407"/>
      <c r="F380" s="407"/>
      <c r="G380" s="407"/>
      <c r="H380" s="428"/>
      <c r="J380" s="406"/>
      <c r="K380" s="318"/>
      <c r="L380" s="428"/>
    </row>
    <row r="381" spans="1:12" s="389" customFormat="1" ht="25.5" x14ac:dyDescent="0.2">
      <c r="A381" s="316" t="s">
        <v>737</v>
      </c>
      <c r="B381" s="317" t="s">
        <v>738</v>
      </c>
      <c r="C381" s="406"/>
      <c r="D381" s="318" t="s">
        <v>30</v>
      </c>
      <c r="E381" s="407">
        <v>246.99</v>
      </c>
      <c r="F381" s="407">
        <v>246.99</v>
      </c>
      <c r="G381" s="407">
        <v>246.99</v>
      </c>
      <c r="H381" s="412" t="str">
        <f>('Series 200 Design'!$H381)</f>
        <v/>
      </c>
      <c r="J381" s="406"/>
      <c r="K381" s="318" t="s">
        <v>30</v>
      </c>
      <c r="L381" s="412" t="str">
        <f>('Series 200 Final'!$H381)</f>
        <v/>
      </c>
    </row>
    <row r="382" spans="1:12" s="389" customFormat="1" x14ac:dyDescent="0.2">
      <c r="A382" s="316"/>
      <c r="B382" s="317"/>
      <c r="C382" s="406"/>
      <c r="D382" s="318"/>
      <c r="E382" s="407"/>
      <c r="F382" s="407"/>
      <c r="G382" s="407"/>
      <c r="H382" s="408"/>
      <c r="J382" s="406"/>
      <c r="K382" s="318"/>
      <c r="L382" s="408"/>
    </row>
    <row r="383" spans="1:12" s="389" customFormat="1" ht="25.5" x14ac:dyDescent="0.2">
      <c r="A383" s="316" t="s">
        <v>739</v>
      </c>
      <c r="B383" s="317" t="s">
        <v>740</v>
      </c>
      <c r="C383" s="406"/>
      <c r="D383" s="318" t="s">
        <v>30</v>
      </c>
      <c r="E383" s="407">
        <v>244.52</v>
      </c>
      <c r="F383" s="407">
        <v>163.01</v>
      </c>
      <c r="G383" s="407">
        <v>163.01</v>
      </c>
      <c r="H383" s="412" t="str">
        <f>('Series 200 Design'!$H383)</f>
        <v/>
      </c>
      <c r="J383" s="406"/>
      <c r="K383" s="318" t="s">
        <v>30</v>
      </c>
      <c r="L383" s="412" t="str">
        <f>('Series 200 Final'!$H383)</f>
        <v/>
      </c>
    </row>
    <row r="384" spans="1:12" s="389" customFormat="1" x14ac:dyDescent="0.2">
      <c r="A384" s="316"/>
      <c r="B384" s="317"/>
      <c r="C384" s="406"/>
      <c r="D384" s="318"/>
      <c r="E384" s="407"/>
      <c r="F384" s="407"/>
      <c r="G384" s="407"/>
      <c r="H384" s="428"/>
      <c r="J384" s="406"/>
      <c r="K384" s="318"/>
      <c r="L384" s="428"/>
    </row>
    <row r="385" spans="1:12" s="389" customFormat="1" x14ac:dyDescent="0.2">
      <c r="A385" s="331"/>
      <c r="B385" s="343" t="s">
        <v>520</v>
      </c>
      <c r="C385" s="484"/>
      <c r="D385" s="334"/>
      <c r="E385" s="423" t="s">
        <v>386</v>
      </c>
      <c r="F385" s="424" t="s">
        <v>485</v>
      </c>
      <c r="G385" s="423" t="s">
        <v>486</v>
      </c>
      <c r="H385" s="423"/>
      <c r="J385" s="484"/>
      <c r="K385" s="334"/>
      <c r="L385" s="423"/>
    </row>
    <row r="386" spans="1:12" s="389" customFormat="1" x14ac:dyDescent="0.2">
      <c r="A386" s="316"/>
      <c r="B386" s="317"/>
      <c r="C386" s="406"/>
      <c r="D386" s="318"/>
      <c r="E386" s="407"/>
      <c r="F386" s="407"/>
      <c r="G386" s="407"/>
      <c r="H386" s="428"/>
      <c r="J386" s="406"/>
      <c r="K386" s="318"/>
      <c r="L386" s="428"/>
    </row>
    <row r="387" spans="1:12" s="389" customFormat="1" ht="25.5" x14ac:dyDescent="0.2">
      <c r="A387" s="316" t="s">
        <v>741</v>
      </c>
      <c r="B387" s="317" t="s">
        <v>742</v>
      </c>
      <c r="C387" s="406"/>
      <c r="D387" s="318" t="s">
        <v>30</v>
      </c>
      <c r="E387" s="407">
        <v>350.48</v>
      </c>
      <c r="F387" s="407">
        <v>350.48</v>
      </c>
      <c r="G387" s="407">
        <v>350.48</v>
      </c>
      <c r="H387" s="412" t="str">
        <f>('Series 200 Design'!$H387)</f>
        <v/>
      </c>
      <c r="J387" s="406"/>
      <c r="K387" s="318" t="s">
        <v>30</v>
      </c>
      <c r="L387" s="412" t="str">
        <f>('Series 200 Final'!$H387)</f>
        <v/>
      </c>
    </row>
    <row r="388" spans="1:12" s="389" customFormat="1" x14ac:dyDescent="0.2">
      <c r="A388" s="316"/>
      <c r="B388" s="317"/>
      <c r="C388" s="406"/>
      <c r="D388" s="318"/>
      <c r="E388" s="407"/>
      <c r="F388" s="407"/>
      <c r="G388" s="407"/>
      <c r="H388" s="408"/>
      <c r="J388" s="406"/>
      <c r="K388" s="318"/>
      <c r="L388" s="408"/>
    </row>
    <row r="389" spans="1:12" s="389" customFormat="1" ht="25.5" x14ac:dyDescent="0.2">
      <c r="A389" s="316" t="s">
        <v>743</v>
      </c>
      <c r="B389" s="317" t="s">
        <v>744</v>
      </c>
      <c r="C389" s="406"/>
      <c r="D389" s="318" t="s">
        <v>30</v>
      </c>
      <c r="E389" s="407">
        <v>467.3</v>
      </c>
      <c r="F389" s="407">
        <v>467.3</v>
      </c>
      <c r="G389" s="407">
        <v>467.3</v>
      </c>
      <c r="H389" s="412" t="str">
        <f>('Series 200 Design'!$H389)</f>
        <v/>
      </c>
      <c r="J389" s="406"/>
      <c r="K389" s="318" t="s">
        <v>30</v>
      </c>
      <c r="L389" s="412" t="str">
        <f>('Series 200 Final'!$H389)</f>
        <v/>
      </c>
    </row>
    <row r="390" spans="1:12" s="389" customFormat="1" x14ac:dyDescent="0.2">
      <c r="A390" s="316"/>
      <c r="B390" s="317"/>
      <c r="C390" s="406"/>
      <c r="D390" s="330"/>
      <c r="E390" s="407"/>
      <c r="F390" s="407"/>
      <c r="G390" s="407"/>
      <c r="H390" s="428"/>
      <c r="J390" s="406"/>
      <c r="K390" s="330"/>
      <c r="L390" s="428"/>
    </row>
    <row r="391" spans="1:12" s="389" customFormat="1" ht="25.5" x14ac:dyDescent="0.2">
      <c r="A391" s="316" t="s">
        <v>745</v>
      </c>
      <c r="B391" s="317" t="s">
        <v>746</v>
      </c>
      <c r="C391" s="406"/>
      <c r="D391" s="318" t="s">
        <v>30</v>
      </c>
      <c r="E391" s="407">
        <v>525.72</v>
      </c>
      <c r="F391" s="407">
        <v>525.72</v>
      </c>
      <c r="G391" s="407">
        <v>525.72</v>
      </c>
      <c r="H391" s="412" t="str">
        <f>('Series 200 Design'!$H391)</f>
        <v/>
      </c>
      <c r="J391" s="406"/>
      <c r="K391" s="318" t="s">
        <v>30</v>
      </c>
      <c r="L391" s="412" t="str">
        <f>('Series 200 Final'!$H391)</f>
        <v/>
      </c>
    </row>
    <row r="392" spans="1:12" s="389" customFormat="1" x14ac:dyDescent="0.2">
      <c r="A392" s="316"/>
      <c r="B392" s="317"/>
      <c r="C392" s="406"/>
      <c r="D392" s="330"/>
      <c r="E392" s="407"/>
      <c r="F392" s="407"/>
      <c r="G392" s="407"/>
      <c r="H392" s="428"/>
      <c r="J392" s="406"/>
      <c r="K392" s="330"/>
      <c r="L392" s="428"/>
    </row>
    <row r="393" spans="1:12" s="389" customFormat="1" ht="25.5" x14ac:dyDescent="0.2">
      <c r="A393" s="316" t="s">
        <v>747</v>
      </c>
      <c r="B393" s="317" t="s">
        <v>748</v>
      </c>
      <c r="C393" s="406"/>
      <c r="D393" s="318" t="s">
        <v>30</v>
      </c>
      <c r="E393" s="407">
        <v>584.13</v>
      </c>
      <c r="F393" s="407">
        <v>584.13</v>
      </c>
      <c r="G393" s="407">
        <v>584.13</v>
      </c>
      <c r="H393" s="412" t="str">
        <f>('Series 200 Design'!$H393)</f>
        <v/>
      </c>
      <c r="J393" s="406"/>
      <c r="K393" s="318" t="s">
        <v>30</v>
      </c>
      <c r="L393" s="412" t="str">
        <f>('Series 200 Final'!$H393)</f>
        <v/>
      </c>
    </row>
    <row r="394" spans="1:12" s="389" customFormat="1" x14ac:dyDescent="0.2">
      <c r="A394" s="316"/>
      <c r="B394" s="317"/>
      <c r="C394" s="406"/>
      <c r="D394" s="318"/>
      <c r="E394" s="407"/>
      <c r="F394" s="407"/>
      <c r="G394" s="407"/>
      <c r="H394" s="428"/>
      <c r="J394" s="406"/>
      <c r="K394" s="318"/>
      <c r="L394" s="428"/>
    </row>
    <row r="395" spans="1:12" s="389" customFormat="1" x14ac:dyDescent="0.2">
      <c r="A395" s="331"/>
      <c r="B395" s="343" t="s">
        <v>529</v>
      </c>
      <c r="C395" s="484"/>
      <c r="D395" s="334"/>
      <c r="E395" s="423" t="s">
        <v>386</v>
      </c>
      <c r="F395" s="424" t="s">
        <v>485</v>
      </c>
      <c r="G395" s="423" t="s">
        <v>486</v>
      </c>
      <c r="H395" s="423"/>
      <c r="J395" s="484"/>
      <c r="K395" s="334"/>
      <c r="L395" s="423"/>
    </row>
    <row r="396" spans="1:12" s="389" customFormat="1" x14ac:dyDescent="0.2">
      <c r="A396" s="316"/>
      <c r="B396" s="317"/>
      <c r="C396" s="406"/>
      <c r="D396" s="318"/>
      <c r="E396" s="407"/>
      <c r="F396" s="407"/>
      <c r="G396" s="407"/>
      <c r="H396" s="428"/>
      <c r="J396" s="406"/>
      <c r="K396" s="318"/>
      <c r="L396" s="428"/>
    </row>
    <row r="397" spans="1:12" s="389" customFormat="1" x14ac:dyDescent="0.2">
      <c r="A397" s="316" t="s">
        <v>749</v>
      </c>
      <c r="B397" s="317" t="s">
        <v>750</v>
      </c>
      <c r="C397" s="406"/>
      <c r="D397" s="318" t="s">
        <v>30</v>
      </c>
      <c r="E397" s="407">
        <v>10.88</v>
      </c>
      <c r="F397" s="407">
        <v>10.88</v>
      </c>
      <c r="G397" s="407">
        <v>10.88</v>
      </c>
      <c r="H397" s="412" t="str">
        <f>('Series 200 Design'!$H397)</f>
        <v/>
      </c>
      <c r="J397" s="406"/>
      <c r="K397" s="318" t="s">
        <v>30</v>
      </c>
      <c r="L397" s="412" t="str">
        <f>('Series 200 Final'!$H397)</f>
        <v/>
      </c>
    </row>
    <row r="398" spans="1:12" s="389" customFormat="1" x14ac:dyDescent="0.2">
      <c r="A398" s="316"/>
      <c r="B398" s="317"/>
      <c r="C398" s="406"/>
      <c r="D398" s="330"/>
      <c r="E398" s="407"/>
      <c r="F398" s="407"/>
      <c r="G398" s="407"/>
      <c r="H398" s="428"/>
      <c r="J398" s="406"/>
      <c r="K398" s="330"/>
      <c r="L398" s="428"/>
    </row>
    <row r="399" spans="1:12" s="389" customFormat="1" ht="25.5" x14ac:dyDescent="0.2">
      <c r="A399" s="316" t="s">
        <v>751</v>
      </c>
      <c r="B399" s="317" t="s">
        <v>752</v>
      </c>
      <c r="C399" s="406"/>
      <c r="D399" s="318" t="s">
        <v>30</v>
      </c>
      <c r="E399" s="407">
        <v>65.260000000000005</v>
      </c>
      <c r="F399" s="407">
        <v>65.260000000000005</v>
      </c>
      <c r="G399" s="407">
        <v>65.260000000000005</v>
      </c>
      <c r="H399" s="412" t="str">
        <f>('Series 200 Design'!$H399)</f>
        <v/>
      </c>
      <c r="J399" s="406"/>
      <c r="K399" s="318" t="s">
        <v>30</v>
      </c>
      <c r="L399" s="412" t="str">
        <f>('Series 200 Final'!$H399)</f>
        <v/>
      </c>
    </row>
    <row r="400" spans="1:12" s="389" customFormat="1" x14ac:dyDescent="0.2">
      <c r="A400" s="316"/>
      <c r="B400" s="317"/>
      <c r="C400" s="406"/>
      <c r="D400" s="330"/>
      <c r="E400" s="407"/>
      <c r="F400" s="407"/>
      <c r="G400" s="407"/>
      <c r="H400" s="428"/>
      <c r="J400" s="406"/>
      <c r="K400" s="330"/>
      <c r="L400" s="428"/>
    </row>
    <row r="401" spans="1:12" s="389" customFormat="1" ht="25.5" x14ac:dyDescent="0.2">
      <c r="A401" s="316" t="s">
        <v>753</v>
      </c>
      <c r="B401" s="317" t="s">
        <v>754</v>
      </c>
      <c r="C401" s="406"/>
      <c r="D401" s="318" t="s">
        <v>30</v>
      </c>
      <c r="E401" s="407">
        <v>65.260000000000005</v>
      </c>
      <c r="F401" s="407">
        <v>65.260000000000005</v>
      </c>
      <c r="G401" s="407">
        <v>65.260000000000005</v>
      </c>
      <c r="H401" s="412" t="str">
        <f>('Series 200 Design'!$H401)</f>
        <v/>
      </c>
      <c r="J401" s="406"/>
      <c r="K401" s="318" t="s">
        <v>30</v>
      </c>
      <c r="L401" s="412" t="str">
        <f>('Series 200 Final'!$H401)</f>
        <v/>
      </c>
    </row>
    <row r="402" spans="1:12" s="389" customFormat="1" x14ac:dyDescent="0.2">
      <c r="A402" s="316"/>
      <c r="B402" s="317"/>
      <c r="C402" s="406"/>
      <c r="D402" s="318"/>
      <c r="E402" s="407"/>
      <c r="F402" s="407"/>
      <c r="G402" s="407"/>
      <c r="H402" s="428"/>
      <c r="J402" s="406"/>
      <c r="K402" s="318"/>
      <c r="L402" s="428"/>
    </row>
    <row r="403" spans="1:12" s="389" customFormat="1" x14ac:dyDescent="0.2">
      <c r="A403" s="331"/>
      <c r="B403" s="421" t="s">
        <v>471</v>
      </c>
      <c r="C403" s="484"/>
      <c r="D403" s="334"/>
      <c r="E403" s="423" t="s">
        <v>396</v>
      </c>
      <c r="F403" s="424" t="s">
        <v>397</v>
      </c>
      <c r="G403" s="423" t="s">
        <v>398</v>
      </c>
      <c r="H403" s="433"/>
      <c r="J403" s="484"/>
      <c r="K403" s="334"/>
      <c r="L403" s="433"/>
    </row>
    <row r="404" spans="1:12" s="389" customFormat="1" x14ac:dyDescent="0.2">
      <c r="A404" s="316"/>
      <c r="B404" s="405"/>
      <c r="C404" s="406"/>
      <c r="D404" s="318"/>
      <c r="E404" s="407"/>
      <c r="F404" s="407"/>
      <c r="G404" s="407"/>
      <c r="H404" s="408"/>
      <c r="J404" s="406"/>
      <c r="K404" s="318"/>
      <c r="L404" s="408"/>
    </row>
    <row r="405" spans="1:12" s="389" customFormat="1" ht="25.5" x14ac:dyDescent="0.2">
      <c r="A405" s="316" t="s">
        <v>755</v>
      </c>
      <c r="B405" s="432" t="s">
        <v>756</v>
      </c>
      <c r="C405" s="406"/>
      <c r="D405" s="318" t="s">
        <v>451</v>
      </c>
      <c r="E405" s="407">
        <v>43.56</v>
      </c>
      <c r="F405" s="407">
        <v>21.78</v>
      </c>
      <c r="G405" s="407">
        <v>21.78</v>
      </c>
      <c r="H405" s="412" t="str">
        <f>('Series 200 Design'!$H405)</f>
        <v/>
      </c>
      <c r="J405" s="406"/>
      <c r="K405" s="318" t="s">
        <v>451</v>
      </c>
      <c r="L405" s="412" t="str">
        <f>('Series 200 Final'!$H405)</f>
        <v/>
      </c>
    </row>
    <row r="406" spans="1:12" s="389" customFormat="1" x14ac:dyDescent="0.2">
      <c r="A406" s="316"/>
      <c r="B406" s="317"/>
      <c r="C406" s="406"/>
      <c r="D406" s="318"/>
      <c r="E406" s="407"/>
      <c r="F406" s="407"/>
      <c r="G406" s="407"/>
      <c r="H406" s="408"/>
      <c r="J406" s="406"/>
      <c r="K406" s="318"/>
      <c r="L406" s="408"/>
    </row>
    <row r="407" spans="1:12" s="389" customFormat="1" ht="25.5" x14ac:dyDescent="0.2">
      <c r="A407" s="316" t="s">
        <v>757</v>
      </c>
      <c r="B407" s="432" t="s">
        <v>758</v>
      </c>
      <c r="C407" s="406"/>
      <c r="D407" s="318" t="s">
        <v>451</v>
      </c>
      <c r="E407" s="407">
        <v>43.56</v>
      </c>
      <c r="F407" s="407">
        <v>21.78</v>
      </c>
      <c r="G407" s="407">
        <v>21.78</v>
      </c>
      <c r="H407" s="412" t="str">
        <f>('Series 200 Design'!$H407)</f>
        <v/>
      </c>
      <c r="J407" s="406"/>
      <c r="K407" s="318" t="s">
        <v>451</v>
      </c>
      <c r="L407" s="412" t="str">
        <f>('Series 200 Final'!$H407)</f>
        <v/>
      </c>
    </row>
    <row r="408" spans="1:12" s="389" customFormat="1" x14ac:dyDescent="0.2">
      <c r="A408" s="316"/>
      <c r="B408" s="317"/>
      <c r="C408" s="406"/>
      <c r="D408" s="318"/>
      <c r="E408" s="407"/>
      <c r="F408" s="407"/>
      <c r="G408" s="407"/>
      <c r="H408" s="408"/>
      <c r="J408" s="406"/>
      <c r="K408" s="318"/>
      <c r="L408" s="408"/>
    </row>
    <row r="409" spans="1:12" s="389" customFormat="1" ht="25.5" x14ac:dyDescent="0.2">
      <c r="A409" s="316" t="s">
        <v>759</v>
      </c>
      <c r="B409" s="317" t="s">
        <v>760</v>
      </c>
      <c r="C409" s="406"/>
      <c r="D409" s="318" t="s">
        <v>451</v>
      </c>
      <c r="E409" s="407">
        <v>43.56</v>
      </c>
      <c r="F409" s="407">
        <v>21.78</v>
      </c>
      <c r="G409" s="407">
        <v>21.78</v>
      </c>
      <c r="H409" s="412" t="str">
        <f>('Series 200 Design'!$H409)</f>
        <v/>
      </c>
      <c r="J409" s="406"/>
      <c r="K409" s="318" t="s">
        <v>451</v>
      </c>
      <c r="L409" s="412" t="str">
        <f>('Series 200 Final'!$H409)</f>
        <v/>
      </c>
    </row>
    <row r="410" spans="1:12" s="389" customFormat="1" x14ac:dyDescent="0.2">
      <c r="A410" s="316"/>
      <c r="B410" s="444"/>
      <c r="C410" s="486"/>
      <c r="D410" s="330"/>
      <c r="E410" s="428"/>
      <c r="F410" s="429"/>
      <c r="G410" s="428"/>
      <c r="H410" s="428"/>
      <c r="J410" s="486"/>
      <c r="K410" s="330"/>
      <c r="L410" s="428"/>
    </row>
    <row r="411" spans="1:12" s="389" customFormat="1" x14ac:dyDescent="0.2">
      <c r="A411" s="331"/>
      <c r="B411" s="343" t="s">
        <v>601</v>
      </c>
      <c r="C411" s="485"/>
      <c r="D411" s="333"/>
      <c r="E411" s="423" t="s">
        <v>396</v>
      </c>
      <c r="F411" s="424" t="s">
        <v>397</v>
      </c>
      <c r="G411" s="423" t="s">
        <v>398</v>
      </c>
      <c r="H411" s="423"/>
      <c r="J411" s="485"/>
      <c r="K411" s="333"/>
      <c r="L411" s="423"/>
    </row>
    <row r="412" spans="1:12" s="389" customFormat="1" x14ac:dyDescent="0.2">
      <c r="A412" s="316"/>
      <c r="B412" s="317"/>
      <c r="C412" s="486"/>
      <c r="D412" s="330"/>
      <c r="E412" s="428"/>
      <c r="F412" s="429"/>
      <c r="G412" s="428"/>
      <c r="H412" s="428"/>
      <c r="J412" s="486"/>
      <c r="K412" s="330"/>
      <c r="L412" s="428"/>
    </row>
    <row r="413" spans="1:12" s="389" customFormat="1" ht="25.5" x14ac:dyDescent="0.2">
      <c r="A413" s="316" t="s">
        <v>761</v>
      </c>
      <c r="B413" s="317" t="s">
        <v>762</v>
      </c>
      <c r="C413" s="486"/>
      <c r="D413" s="318" t="s">
        <v>30</v>
      </c>
      <c r="E413" s="452">
        <v>234.5</v>
      </c>
      <c r="F413" s="452">
        <v>117.25</v>
      </c>
      <c r="G413" s="452">
        <v>117.25</v>
      </c>
      <c r="H413" s="412" t="str">
        <f>('Series 200 Design'!$H413)</f>
        <v/>
      </c>
      <c r="J413" s="486"/>
      <c r="K413" s="318" t="s">
        <v>30</v>
      </c>
      <c r="L413" s="412" t="str">
        <f>('Series 200 Final'!$H413)</f>
        <v/>
      </c>
    </row>
    <row r="414" spans="1:12" s="389" customFormat="1" x14ac:dyDescent="0.2">
      <c r="A414" s="316"/>
      <c r="B414" s="317"/>
      <c r="C414" s="486"/>
      <c r="D414" s="330"/>
      <c r="E414" s="452"/>
      <c r="F414" s="452"/>
      <c r="G414" s="452"/>
      <c r="H414" s="408"/>
      <c r="J414" s="486"/>
      <c r="K414" s="330"/>
      <c r="L414" s="408"/>
    </row>
    <row r="415" spans="1:12" s="389" customFormat="1" x14ac:dyDescent="0.2">
      <c r="A415" s="316" t="s">
        <v>763</v>
      </c>
      <c r="B415" s="317" t="s">
        <v>764</v>
      </c>
      <c r="C415" s="486"/>
      <c r="D415" s="318" t="s">
        <v>30</v>
      </c>
      <c r="E415" s="452">
        <v>117.25</v>
      </c>
      <c r="F415" s="452">
        <v>117.25</v>
      </c>
      <c r="G415" s="452">
        <v>117.25</v>
      </c>
      <c r="H415" s="412" t="str">
        <f>('Series 200 Design'!$H415)</f>
        <v/>
      </c>
      <c r="J415" s="486"/>
      <c r="K415" s="318" t="s">
        <v>30</v>
      </c>
      <c r="L415" s="412" t="str">
        <f>('Series 200 Final'!$H415)</f>
        <v/>
      </c>
    </row>
    <row r="416" spans="1:12" s="389" customFormat="1" x14ac:dyDescent="0.2">
      <c r="A416" s="316"/>
      <c r="B416" s="317"/>
      <c r="C416" s="486"/>
      <c r="D416" s="330"/>
      <c r="E416" s="452"/>
      <c r="F416" s="452"/>
      <c r="G416" s="452"/>
      <c r="H416" s="408"/>
      <c r="J416" s="486"/>
      <c r="K416" s="330"/>
      <c r="L416" s="408"/>
    </row>
    <row r="417" spans="1:12" s="389" customFormat="1" ht="25.5" x14ac:dyDescent="0.2">
      <c r="A417" s="316" t="s">
        <v>765</v>
      </c>
      <c r="B417" s="317" t="s">
        <v>766</v>
      </c>
      <c r="C417" s="486"/>
      <c r="D417" s="318" t="s">
        <v>30</v>
      </c>
      <c r="E417" s="452">
        <v>117.25</v>
      </c>
      <c r="F417" s="452">
        <v>117.25</v>
      </c>
      <c r="G417" s="452">
        <v>117.25</v>
      </c>
      <c r="H417" s="412" t="str">
        <f>('Series 200 Design'!$H417)</f>
        <v/>
      </c>
      <c r="J417" s="486"/>
      <c r="K417" s="318" t="s">
        <v>30</v>
      </c>
      <c r="L417" s="412" t="str">
        <f>('Series 200 Final'!$H417)</f>
        <v/>
      </c>
    </row>
    <row r="418" spans="1:12" s="389" customFormat="1" x14ac:dyDescent="0.2">
      <c r="A418" s="316"/>
      <c r="B418" s="444"/>
      <c r="C418" s="486"/>
      <c r="D418" s="330"/>
      <c r="E418" s="428"/>
      <c r="F418" s="429"/>
      <c r="G418" s="428"/>
      <c r="H418" s="428"/>
      <c r="J418" s="486"/>
      <c r="K418" s="330"/>
      <c r="L418" s="428"/>
    </row>
    <row r="419" spans="1:12" s="389" customFormat="1" ht="12.75" hidden="1" customHeight="1" x14ac:dyDescent="0.2">
      <c r="A419" s="316"/>
      <c r="B419" s="444"/>
      <c r="C419" s="486"/>
      <c r="D419" s="330"/>
      <c r="E419" s="428"/>
      <c r="F419" s="429"/>
      <c r="G419" s="428"/>
      <c r="H419" s="428">
        <f>('Series 200 Design'!$H419)</f>
        <v>0</v>
      </c>
      <c r="J419" s="486"/>
      <c r="K419" s="330"/>
      <c r="L419" s="428">
        <f>('Series 200 Final'!$H419)</f>
        <v>0</v>
      </c>
    </row>
    <row r="420" spans="1:12" s="389" customFormat="1" ht="12.75" hidden="1" customHeight="1" x14ac:dyDescent="0.2">
      <c r="A420" s="316"/>
      <c r="B420" s="444"/>
      <c r="C420" s="486"/>
      <c r="D420" s="330"/>
      <c r="E420" s="428"/>
      <c r="F420" s="429"/>
      <c r="G420" s="428"/>
      <c r="H420" s="428">
        <f>('Series 200 Design'!$H420)</f>
        <v>0</v>
      </c>
      <c r="J420" s="486"/>
      <c r="K420" s="330"/>
      <c r="L420" s="428">
        <f>('Series 200 Final'!$H420)</f>
        <v>0</v>
      </c>
    </row>
    <row r="421" spans="1:12" s="389" customFormat="1" ht="12.75" hidden="1" customHeight="1" x14ac:dyDescent="0.2">
      <c r="A421" s="316"/>
      <c r="B421" s="444"/>
      <c r="C421" s="486"/>
      <c r="D421" s="330"/>
      <c r="E421" s="428"/>
      <c r="F421" s="429"/>
      <c r="G421" s="428"/>
      <c r="H421" s="428">
        <f>('Series 200 Design'!$H421)</f>
        <v>0</v>
      </c>
      <c r="J421" s="486"/>
      <c r="K421" s="330"/>
      <c r="L421" s="428">
        <f>('Series 200 Final'!$H421)</f>
        <v>0</v>
      </c>
    </row>
    <row r="422" spans="1:12" s="389" customFormat="1" ht="12.75" hidden="1" customHeight="1" x14ac:dyDescent="0.2">
      <c r="A422" s="316"/>
      <c r="B422" s="444"/>
      <c r="C422" s="486"/>
      <c r="D422" s="330"/>
      <c r="E422" s="428"/>
      <c r="F422" s="429"/>
      <c r="G422" s="428"/>
      <c r="H422" s="428">
        <f>('Series 200 Design'!$H422)</f>
        <v>0</v>
      </c>
      <c r="J422" s="486"/>
      <c r="K422" s="330"/>
      <c r="L422" s="428">
        <f>('Series 200 Final'!$H422)</f>
        <v>0</v>
      </c>
    </row>
    <row r="423" spans="1:12" s="389" customFormat="1" ht="12.75" hidden="1" customHeight="1" x14ac:dyDescent="0.2">
      <c r="A423" s="316"/>
      <c r="B423" s="444"/>
      <c r="C423" s="486"/>
      <c r="D423" s="330"/>
      <c r="E423" s="428"/>
      <c r="F423" s="429"/>
      <c r="G423" s="428"/>
      <c r="H423" s="428">
        <f>('Series 200 Design'!$H423)</f>
        <v>0</v>
      </c>
      <c r="J423" s="486"/>
      <c r="K423" s="330"/>
      <c r="L423" s="428">
        <f>('Series 200 Final'!$H423)</f>
        <v>0</v>
      </c>
    </row>
    <row r="424" spans="1:12" s="389" customFormat="1" ht="12.75" hidden="1" customHeight="1" x14ac:dyDescent="0.2">
      <c r="A424" s="316"/>
      <c r="B424" s="444"/>
      <c r="C424" s="486"/>
      <c r="D424" s="330"/>
      <c r="E424" s="428"/>
      <c r="F424" s="429"/>
      <c r="G424" s="428"/>
      <c r="H424" s="428">
        <f>('Series 200 Design'!$H424)</f>
        <v>0</v>
      </c>
      <c r="J424" s="486"/>
      <c r="K424" s="330"/>
      <c r="L424" s="428">
        <f>('Series 200 Final'!$H424)</f>
        <v>0</v>
      </c>
    </row>
    <row r="425" spans="1:12" s="389" customFormat="1" ht="12.75" hidden="1" customHeight="1" x14ac:dyDescent="0.2">
      <c r="A425" s="316"/>
      <c r="B425" s="444"/>
      <c r="C425" s="486"/>
      <c r="D425" s="330"/>
      <c r="E425" s="428"/>
      <c r="F425" s="429"/>
      <c r="G425" s="428"/>
      <c r="H425" s="428">
        <f>('Series 200 Design'!$H425)</f>
        <v>0</v>
      </c>
      <c r="J425" s="486"/>
      <c r="K425" s="330"/>
      <c r="L425" s="428">
        <f>('Series 200 Final'!$H425)</f>
        <v>0</v>
      </c>
    </row>
    <row r="426" spans="1:12" s="389" customFormat="1" ht="12.75" hidden="1" customHeight="1" x14ac:dyDescent="0.2">
      <c r="A426" s="316"/>
      <c r="B426" s="444"/>
      <c r="C426" s="486"/>
      <c r="D426" s="330"/>
      <c r="E426" s="428"/>
      <c r="F426" s="429"/>
      <c r="G426" s="428"/>
      <c r="H426" s="428">
        <f>('Series 200 Design'!$H426)</f>
        <v>0</v>
      </c>
      <c r="J426" s="486"/>
      <c r="K426" s="330"/>
      <c r="L426" s="428">
        <f>('Series 200 Final'!$H426)</f>
        <v>0</v>
      </c>
    </row>
    <row r="427" spans="1:12" s="389" customFormat="1" ht="12.75" hidden="1" customHeight="1" x14ac:dyDescent="0.2">
      <c r="A427" s="316"/>
      <c r="B427" s="444"/>
      <c r="C427" s="486"/>
      <c r="D427" s="330"/>
      <c r="E427" s="428"/>
      <c r="F427" s="429"/>
      <c r="G427" s="428"/>
      <c r="H427" s="428">
        <f>('Series 200 Design'!$H427)</f>
        <v>0</v>
      </c>
      <c r="J427" s="486"/>
      <c r="K427" s="330"/>
      <c r="L427" s="428">
        <f>('Series 200 Final'!$H427)</f>
        <v>0</v>
      </c>
    </row>
    <row r="428" spans="1:12" s="389" customFormat="1" ht="12.75" hidden="1" customHeight="1" x14ac:dyDescent="0.2">
      <c r="A428" s="316"/>
      <c r="B428" s="444"/>
      <c r="C428" s="486"/>
      <c r="D428" s="330"/>
      <c r="E428" s="428"/>
      <c r="F428" s="429"/>
      <c r="G428" s="428"/>
      <c r="H428" s="428">
        <f>('Series 200 Design'!$H428)</f>
        <v>0</v>
      </c>
      <c r="J428" s="486"/>
      <c r="K428" s="330"/>
      <c r="L428" s="428">
        <f>('Series 200 Final'!$H428)</f>
        <v>0</v>
      </c>
    </row>
    <row r="429" spans="1:12" s="389" customFormat="1" ht="12.75" hidden="1" customHeight="1" x14ac:dyDescent="0.2">
      <c r="A429" s="316"/>
      <c r="B429" s="444"/>
      <c r="C429" s="486"/>
      <c r="D429" s="330"/>
      <c r="E429" s="428"/>
      <c r="F429" s="429"/>
      <c r="G429" s="428"/>
      <c r="H429" s="428">
        <f>('Series 200 Design'!$H429)</f>
        <v>0</v>
      </c>
      <c r="J429" s="486"/>
      <c r="K429" s="330"/>
      <c r="L429" s="428">
        <f>('Series 200 Final'!$H429)</f>
        <v>0</v>
      </c>
    </row>
    <row r="430" spans="1:12" s="389" customFormat="1" ht="12.75" hidden="1" customHeight="1" x14ac:dyDescent="0.2">
      <c r="A430" s="316"/>
      <c r="B430" s="444"/>
      <c r="C430" s="486"/>
      <c r="D430" s="330"/>
      <c r="E430" s="428"/>
      <c r="F430" s="429"/>
      <c r="G430" s="428"/>
      <c r="H430" s="428">
        <f>('Series 200 Design'!$H430)</f>
        <v>0</v>
      </c>
      <c r="J430" s="486"/>
      <c r="K430" s="330"/>
      <c r="L430" s="428">
        <f>('Series 200 Final'!$H430)</f>
        <v>0</v>
      </c>
    </row>
    <row r="431" spans="1:12" s="389" customFormat="1" ht="12.75" hidden="1" customHeight="1" x14ac:dyDescent="0.2">
      <c r="A431" s="316"/>
      <c r="B431" s="444"/>
      <c r="C431" s="486"/>
      <c r="D431" s="330"/>
      <c r="E431" s="428"/>
      <c r="F431" s="429"/>
      <c r="G431" s="428"/>
      <c r="H431" s="428">
        <f>('Series 200 Design'!$H431)</f>
        <v>0</v>
      </c>
      <c r="J431" s="486"/>
      <c r="K431" s="330"/>
      <c r="L431" s="428">
        <f>('Series 200 Final'!$H431)</f>
        <v>0</v>
      </c>
    </row>
    <row r="432" spans="1:12" s="389" customFormat="1" ht="12.75" hidden="1" customHeight="1" x14ac:dyDescent="0.2">
      <c r="A432" s="316"/>
      <c r="B432" s="444"/>
      <c r="C432" s="486"/>
      <c r="D432" s="330"/>
      <c r="E432" s="428"/>
      <c r="F432" s="429"/>
      <c r="G432" s="428"/>
      <c r="H432" s="428">
        <f>('Series 200 Design'!$H432)</f>
        <v>0</v>
      </c>
      <c r="J432" s="486"/>
      <c r="K432" s="330"/>
      <c r="L432" s="428">
        <f>('Series 200 Final'!$H432)</f>
        <v>0</v>
      </c>
    </row>
    <row r="433" spans="1:12" s="389" customFormat="1" ht="12.75" hidden="1" customHeight="1" x14ac:dyDescent="0.2">
      <c r="A433" s="316"/>
      <c r="B433" s="444"/>
      <c r="C433" s="486"/>
      <c r="D433" s="330"/>
      <c r="E433" s="428"/>
      <c r="F433" s="429"/>
      <c r="G433" s="428"/>
      <c r="H433" s="428">
        <f>('Series 200 Design'!$H433)</f>
        <v>0</v>
      </c>
      <c r="J433" s="486"/>
      <c r="K433" s="330"/>
      <c r="L433" s="428">
        <f>('Series 200 Final'!$H433)</f>
        <v>0</v>
      </c>
    </row>
    <row r="434" spans="1:12" s="389" customFormat="1" ht="12.75" hidden="1" customHeight="1" x14ac:dyDescent="0.2">
      <c r="A434" s="316"/>
      <c r="B434" s="444"/>
      <c r="C434" s="486"/>
      <c r="D434" s="330"/>
      <c r="E434" s="428"/>
      <c r="F434" s="429"/>
      <c r="G434" s="428"/>
      <c r="H434" s="428">
        <f>('Series 200 Design'!$H434)</f>
        <v>0</v>
      </c>
      <c r="J434" s="486"/>
      <c r="K434" s="330"/>
      <c r="L434" s="428">
        <f>('Series 200 Final'!$H434)</f>
        <v>0</v>
      </c>
    </row>
    <row r="435" spans="1:12" s="389" customFormat="1" ht="12.75" hidden="1" customHeight="1" x14ac:dyDescent="0.2">
      <c r="A435" s="316"/>
      <c r="B435" s="444"/>
      <c r="C435" s="486"/>
      <c r="D435" s="330"/>
      <c r="E435" s="428"/>
      <c r="F435" s="429"/>
      <c r="G435" s="428"/>
      <c r="H435" s="428">
        <f>('Series 200 Design'!$H435)</f>
        <v>0</v>
      </c>
      <c r="J435" s="486"/>
      <c r="K435" s="330"/>
      <c r="L435" s="428">
        <f>('Series 200 Final'!$H435)</f>
        <v>0</v>
      </c>
    </row>
    <row r="436" spans="1:12" s="389" customFormat="1" ht="12.75" hidden="1" customHeight="1" x14ac:dyDescent="0.2">
      <c r="A436" s="316"/>
      <c r="B436" s="317"/>
      <c r="C436" s="406"/>
      <c r="D436" s="318"/>
      <c r="E436" s="416"/>
      <c r="F436" s="416"/>
      <c r="G436" s="416"/>
      <c r="H436" s="416">
        <f>('Series 200 Design'!$H436)</f>
        <v>0</v>
      </c>
      <c r="J436" s="406"/>
      <c r="K436" s="318"/>
      <c r="L436" s="416">
        <f>('Series 200 Final'!$H436)</f>
        <v>0</v>
      </c>
    </row>
    <row r="437" spans="1:12" s="389" customFormat="1" ht="25.5" hidden="1" customHeight="1" x14ac:dyDescent="0.2">
      <c r="A437" s="316" t="s">
        <v>516</v>
      </c>
      <c r="B437" s="317" t="s">
        <v>767</v>
      </c>
      <c r="C437" s="406"/>
      <c r="D437" s="318" t="s">
        <v>768</v>
      </c>
      <c r="E437" s="407"/>
      <c r="F437" s="407"/>
      <c r="G437" s="407"/>
      <c r="H437" s="408">
        <f>('Series 200 Design'!$H437)</f>
        <v>0</v>
      </c>
      <c r="J437" s="406"/>
      <c r="K437" s="318" t="s">
        <v>768</v>
      </c>
      <c r="L437" s="408">
        <f>('Series 200 Final'!$H437)</f>
        <v>0</v>
      </c>
    </row>
    <row r="438" spans="1:12" s="389" customFormat="1" ht="12.75" hidden="1" customHeight="1" x14ac:dyDescent="0.2">
      <c r="A438" s="404"/>
      <c r="B438" s="405"/>
      <c r="C438" s="406"/>
      <c r="D438" s="318"/>
      <c r="E438" s="407"/>
      <c r="F438" s="407"/>
      <c r="G438" s="407"/>
      <c r="H438" s="408">
        <f>('Series 200 Design'!$H438)</f>
        <v>0</v>
      </c>
      <c r="J438" s="406"/>
      <c r="K438" s="318"/>
      <c r="L438" s="408">
        <f>('Series 200 Final'!$H438)</f>
        <v>0</v>
      </c>
    </row>
    <row r="439" spans="1:12" s="389" customFormat="1" ht="25.5" hidden="1" customHeight="1" x14ac:dyDescent="0.2">
      <c r="A439" s="316" t="s">
        <v>518</v>
      </c>
      <c r="B439" s="317" t="s">
        <v>769</v>
      </c>
      <c r="C439" s="406"/>
      <c r="D439" s="318" t="s">
        <v>768</v>
      </c>
      <c r="E439" s="407"/>
      <c r="F439" s="407"/>
      <c r="G439" s="407"/>
      <c r="H439" s="408">
        <f>('Series 200 Design'!$H439)</f>
        <v>0</v>
      </c>
      <c r="J439" s="406"/>
      <c r="K439" s="318" t="s">
        <v>768</v>
      </c>
      <c r="L439" s="408">
        <f>('Series 200 Final'!$H439)</f>
        <v>0</v>
      </c>
    </row>
    <row r="440" spans="1:12" s="389" customFormat="1" ht="12.75" hidden="1" customHeight="1" x14ac:dyDescent="0.2">
      <c r="A440" s="316"/>
      <c r="B440" s="317"/>
      <c r="C440" s="406"/>
      <c r="D440" s="318"/>
      <c r="E440" s="407"/>
      <c r="F440" s="407"/>
      <c r="G440" s="407"/>
      <c r="H440" s="408">
        <f>('Series 200 Design'!$H440)</f>
        <v>0</v>
      </c>
      <c r="J440" s="406"/>
      <c r="K440" s="318"/>
      <c r="L440" s="408">
        <f>('Series 200 Final'!$H440)</f>
        <v>0</v>
      </c>
    </row>
    <row r="441" spans="1:12" s="389" customFormat="1" ht="25.5" hidden="1" customHeight="1" x14ac:dyDescent="0.2">
      <c r="A441" s="316" t="s">
        <v>770</v>
      </c>
      <c r="B441" s="317" t="s">
        <v>771</v>
      </c>
      <c r="C441" s="406"/>
      <c r="D441" s="318" t="s">
        <v>768</v>
      </c>
      <c r="E441" s="407"/>
      <c r="F441" s="407"/>
      <c r="G441" s="407"/>
      <c r="H441" s="408">
        <f>('Series 200 Design'!$H441)</f>
        <v>0</v>
      </c>
      <c r="J441" s="406"/>
      <c r="K441" s="318" t="s">
        <v>768</v>
      </c>
      <c r="L441" s="408">
        <f>('Series 200 Final'!$H441)</f>
        <v>0</v>
      </c>
    </row>
    <row r="442" spans="1:12" s="389" customFormat="1" ht="12.75" hidden="1" customHeight="1" x14ac:dyDescent="0.2">
      <c r="A442" s="404"/>
      <c r="B442" s="405"/>
      <c r="C442" s="406"/>
      <c r="D442" s="318"/>
      <c r="E442" s="407"/>
      <c r="F442" s="407"/>
      <c r="G442" s="407"/>
      <c r="H442" s="408">
        <f>('Series 200 Design'!$H442)</f>
        <v>0</v>
      </c>
      <c r="J442" s="406"/>
      <c r="K442" s="318"/>
      <c r="L442" s="408">
        <f>('Series 200 Final'!$H442)</f>
        <v>0</v>
      </c>
    </row>
    <row r="443" spans="1:12" s="389" customFormat="1" ht="25.5" hidden="1" customHeight="1" x14ac:dyDescent="0.2">
      <c r="A443" s="316" t="s">
        <v>772</v>
      </c>
      <c r="B443" s="317" t="s">
        <v>698</v>
      </c>
      <c r="C443" s="406"/>
      <c r="D443" s="318" t="s">
        <v>768</v>
      </c>
      <c r="E443" s="407"/>
      <c r="F443" s="407"/>
      <c r="G443" s="407"/>
      <c r="H443" s="408">
        <f>('Series 200 Design'!$H443)</f>
        <v>0</v>
      </c>
      <c r="J443" s="406"/>
      <c r="K443" s="318" t="s">
        <v>768</v>
      </c>
      <c r="L443" s="408">
        <f>('Series 200 Final'!$H443)</f>
        <v>0</v>
      </c>
    </row>
    <row r="444" spans="1:12" s="389" customFormat="1" ht="12.75" hidden="1" customHeight="1" x14ac:dyDescent="0.2">
      <c r="A444" s="316"/>
      <c r="B444" s="317"/>
      <c r="C444" s="406"/>
      <c r="D444" s="318"/>
      <c r="E444" s="407"/>
      <c r="F444" s="407"/>
      <c r="G444" s="407"/>
      <c r="H444" s="408">
        <f>('Series 200 Design'!$H444)</f>
        <v>0</v>
      </c>
      <c r="J444" s="406"/>
      <c r="K444" s="318"/>
      <c r="L444" s="408">
        <f>('Series 200 Final'!$H444)</f>
        <v>0</v>
      </c>
    </row>
    <row r="445" spans="1:12" s="389" customFormat="1" ht="25.5" hidden="1" customHeight="1" x14ac:dyDescent="0.2">
      <c r="A445" s="316" t="s">
        <v>530</v>
      </c>
      <c r="B445" s="317" t="s">
        <v>773</v>
      </c>
      <c r="C445" s="406"/>
      <c r="D445" s="318" t="s">
        <v>451</v>
      </c>
      <c r="E445" s="407"/>
      <c r="F445" s="407"/>
      <c r="G445" s="407"/>
      <c r="H445" s="408">
        <f>('Series 200 Design'!$H445)</f>
        <v>0</v>
      </c>
      <c r="J445" s="406"/>
      <c r="K445" s="318" t="s">
        <v>451</v>
      </c>
      <c r="L445" s="408">
        <f>('Series 200 Final'!$H445)</f>
        <v>0</v>
      </c>
    </row>
    <row r="446" spans="1:12" s="389" customFormat="1" ht="12.75" hidden="1" customHeight="1" x14ac:dyDescent="0.2">
      <c r="A446" s="316"/>
      <c r="B446" s="317"/>
      <c r="C446" s="406"/>
      <c r="D446" s="318"/>
      <c r="E446" s="407"/>
      <c r="F446" s="407"/>
      <c r="G446" s="407"/>
      <c r="H446" s="408">
        <f>('Series 200 Design'!$H446)</f>
        <v>0</v>
      </c>
      <c r="J446" s="406"/>
      <c r="K446" s="318"/>
      <c r="L446" s="408">
        <f>('Series 200 Final'!$H446)</f>
        <v>0</v>
      </c>
    </row>
    <row r="447" spans="1:12" s="389" customFormat="1" ht="25.5" hidden="1" customHeight="1" x14ac:dyDescent="0.2">
      <c r="A447" s="316" t="s">
        <v>532</v>
      </c>
      <c r="B447" s="317" t="s">
        <v>774</v>
      </c>
      <c r="C447" s="406"/>
      <c r="D447" s="318" t="s">
        <v>451</v>
      </c>
      <c r="E447" s="407"/>
      <c r="F447" s="407"/>
      <c r="G447" s="407"/>
      <c r="H447" s="408">
        <f>('Series 200 Design'!$H447)</f>
        <v>0</v>
      </c>
      <c r="J447" s="406"/>
      <c r="K447" s="318" t="s">
        <v>451</v>
      </c>
      <c r="L447" s="408">
        <f>('Series 200 Final'!$H447)</f>
        <v>0</v>
      </c>
    </row>
    <row r="448" spans="1:12" s="389" customFormat="1" ht="12.75" hidden="1" customHeight="1" x14ac:dyDescent="0.2">
      <c r="A448" s="404"/>
      <c r="B448" s="405"/>
      <c r="C448" s="406"/>
      <c r="D448" s="318"/>
      <c r="E448" s="407"/>
      <c r="F448" s="407"/>
      <c r="G448" s="407"/>
      <c r="H448" s="408">
        <f>('Series 200 Design'!$H448)</f>
        <v>0</v>
      </c>
      <c r="J448" s="406"/>
      <c r="K448" s="318"/>
      <c r="L448" s="408">
        <f>('Series 200 Final'!$H448)</f>
        <v>0</v>
      </c>
    </row>
    <row r="449" spans="1:12" s="389" customFormat="1" ht="25.5" hidden="1" customHeight="1" x14ac:dyDescent="0.2">
      <c r="A449" s="316" t="s">
        <v>534</v>
      </c>
      <c r="B449" s="317" t="s">
        <v>775</v>
      </c>
      <c r="C449" s="406"/>
      <c r="D449" s="318" t="s">
        <v>451</v>
      </c>
      <c r="E449" s="407"/>
      <c r="F449" s="407"/>
      <c r="G449" s="407"/>
      <c r="H449" s="408">
        <f>('Series 200 Design'!$H449)</f>
        <v>0</v>
      </c>
      <c r="J449" s="406"/>
      <c r="K449" s="318" t="s">
        <v>451</v>
      </c>
      <c r="L449" s="408">
        <f>('Series 200 Final'!$H449)</f>
        <v>0</v>
      </c>
    </row>
    <row r="450" spans="1:12" s="389" customFormat="1" ht="12.75" hidden="1" customHeight="1" x14ac:dyDescent="0.2">
      <c r="A450" s="404"/>
      <c r="B450" s="405"/>
      <c r="C450" s="406"/>
      <c r="D450" s="318"/>
      <c r="E450" s="407"/>
      <c r="F450" s="407"/>
      <c r="G450" s="407"/>
      <c r="H450" s="408">
        <f>('Series 200 Design'!$H450)</f>
        <v>0</v>
      </c>
      <c r="J450" s="406"/>
      <c r="K450" s="318"/>
      <c r="L450" s="408">
        <f>('Series 200 Final'!$H450)</f>
        <v>0</v>
      </c>
    </row>
    <row r="451" spans="1:12" s="389" customFormat="1" ht="12.75" hidden="1" customHeight="1" x14ac:dyDescent="0.2">
      <c r="A451" s="316" t="s">
        <v>776</v>
      </c>
      <c r="B451" s="317" t="s">
        <v>777</v>
      </c>
      <c r="C451" s="406"/>
      <c r="D451" s="318" t="s">
        <v>451</v>
      </c>
      <c r="E451" s="407"/>
      <c r="F451" s="407"/>
      <c r="G451" s="407"/>
      <c r="H451" s="408">
        <f>('Series 200 Design'!$H451)</f>
        <v>0</v>
      </c>
      <c r="J451" s="406"/>
      <c r="K451" s="318" t="s">
        <v>451</v>
      </c>
      <c r="L451" s="408">
        <f>('Series 200 Final'!$H451)</f>
        <v>0</v>
      </c>
    </row>
    <row r="452" spans="1:12" s="389" customFormat="1" ht="12.75" hidden="1" customHeight="1" x14ac:dyDescent="0.2">
      <c r="A452" s="316"/>
      <c r="B452" s="317"/>
      <c r="C452" s="406"/>
      <c r="D452" s="318"/>
      <c r="E452" s="407"/>
      <c r="F452" s="407"/>
      <c r="G452" s="407"/>
      <c r="H452" s="408">
        <f>('Series 200 Design'!$H452)</f>
        <v>0</v>
      </c>
      <c r="J452" s="406"/>
      <c r="K452" s="318"/>
      <c r="L452" s="408">
        <f>('Series 200 Final'!$H452)</f>
        <v>0</v>
      </c>
    </row>
    <row r="453" spans="1:12" s="389" customFormat="1" ht="12.75" hidden="1" customHeight="1" x14ac:dyDescent="0.2">
      <c r="A453" s="316" t="s">
        <v>778</v>
      </c>
      <c r="B453" s="317" t="s">
        <v>779</v>
      </c>
      <c r="C453" s="406"/>
      <c r="D453" s="318" t="s">
        <v>451</v>
      </c>
      <c r="E453" s="407"/>
      <c r="F453" s="407"/>
      <c r="G453" s="407"/>
      <c r="H453" s="408">
        <f>('Series 200 Design'!$H453)</f>
        <v>0</v>
      </c>
      <c r="J453" s="406"/>
      <c r="K453" s="318" t="s">
        <v>451</v>
      </c>
      <c r="L453" s="408">
        <f>('Series 200 Final'!$H453)</f>
        <v>0</v>
      </c>
    </row>
    <row r="454" spans="1:12" s="389" customFormat="1" ht="12.75" hidden="1" customHeight="1" x14ac:dyDescent="0.2">
      <c r="A454" s="316"/>
      <c r="B454" s="317"/>
      <c r="C454" s="406"/>
      <c r="D454" s="318"/>
      <c r="E454" s="407"/>
      <c r="F454" s="407"/>
      <c r="G454" s="407"/>
      <c r="H454" s="408">
        <f>('Series 200 Design'!$H454)</f>
        <v>0</v>
      </c>
      <c r="J454" s="406"/>
      <c r="K454" s="318"/>
      <c r="L454" s="408">
        <f>('Series 200 Final'!$H454)</f>
        <v>0</v>
      </c>
    </row>
    <row r="455" spans="1:12" s="389" customFormat="1" ht="12.75" hidden="1" customHeight="1" x14ac:dyDescent="0.2">
      <c r="A455" s="316" t="s">
        <v>780</v>
      </c>
      <c r="B455" s="317" t="s">
        <v>781</v>
      </c>
      <c r="C455" s="406"/>
      <c r="D455" s="318" t="s">
        <v>451</v>
      </c>
      <c r="E455" s="407"/>
      <c r="F455" s="407"/>
      <c r="G455" s="407"/>
      <c r="H455" s="408">
        <f>('Series 200 Design'!$H455)</f>
        <v>0</v>
      </c>
      <c r="J455" s="406"/>
      <c r="K455" s="318" t="s">
        <v>451</v>
      </c>
      <c r="L455" s="408">
        <f>('Series 200 Final'!$H455)</f>
        <v>0</v>
      </c>
    </row>
    <row r="456" spans="1:12" s="389" customFormat="1" ht="12.75" hidden="1" customHeight="1" x14ac:dyDescent="0.2">
      <c r="A456" s="316"/>
      <c r="B456" s="317"/>
      <c r="C456" s="406"/>
      <c r="D456" s="318"/>
      <c r="E456" s="407"/>
      <c r="F456" s="407"/>
      <c r="G456" s="407"/>
      <c r="H456" s="408">
        <f>('Series 200 Design'!$H456)</f>
        <v>0</v>
      </c>
      <c r="J456" s="406"/>
      <c r="K456" s="318"/>
      <c r="L456" s="408">
        <f>('Series 200 Final'!$H456)</f>
        <v>0</v>
      </c>
    </row>
    <row r="457" spans="1:12" s="389" customFormat="1" ht="12.75" hidden="1" customHeight="1" x14ac:dyDescent="0.2">
      <c r="A457" s="316" t="s">
        <v>782</v>
      </c>
      <c r="B457" s="317" t="s">
        <v>783</v>
      </c>
      <c r="C457" s="406"/>
      <c r="D457" s="318" t="s">
        <v>451</v>
      </c>
      <c r="E457" s="407"/>
      <c r="F457" s="407"/>
      <c r="G457" s="407"/>
      <c r="H457" s="408">
        <f>('Series 200 Design'!$H457)</f>
        <v>0</v>
      </c>
      <c r="J457" s="406"/>
      <c r="K457" s="318" t="s">
        <v>451</v>
      </c>
      <c r="L457" s="408">
        <f>('Series 200 Final'!$H457)</f>
        <v>0</v>
      </c>
    </row>
    <row r="458" spans="1:12" s="389" customFormat="1" ht="12.75" hidden="1" customHeight="1" x14ac:dyDescent="0.2">
      <c r="A458" s="316"/>
      <c r="B458" s="317"/>
      <c r="C458" s="406"/>
      <c r="D458" s="318"/>
      <c r="E458" s="407"/>
      <c r="F458" s="407"/>
      <c r="G458" s="407"/>
      <c r="H458" s="408">
        <f>('Series 200 Design'!$H458)</f>
        <v>0</v>
      </c>
      <c r="J458" s="406"/>
      <c r="K458" s="318"/>
      <c r="L458" s="408">
        <f>('Series 200 Final'!$H458)</f>
        <v>0</v>
      </c>
    </row>
    <row r="459" spans="1:12" s="389" customFormat="1" ht="12.75" hidden="1" customHeight="1" x14ac:dyDescent="0.2">
      <c r="A459" s="316" t="s">
        <v>784</v>
      </c>
      <c r="B459" s="317" t="s">
        <v>785</v>
      </c>
      <c r="C459" s="406"/>
      <c r="D459" s="318" t="s">
        <v>451</v>
      </c>
      <c r="E459" s="407"/>
      <c r="F459" s="407"/>
      <c r="G459" s="407"/>
      <c r="H459" s="408">
        <f>('Series 200 Design'!$H459)</f>
        <v>0</v>
      </c>
      <c r="J459" s="406"/>
      <c r="K459" s="318" t="s">
        <v>451</v>
      </c>
      <c r="L459" s="408">
        <f>('Series 200 Final'!$H459)</f>
        <v>0</v>
      </c>
    </row>
    <row r="460" spans="1:12" s="389" customFormat="1" ht="12.75" hidden="1" customHeight="1" x14ac:dyDescent="0.2">
      <c r="A460" s="316"/>
      <c r="B460" s="317"/>
      <c r="C460" s="406"/>
      <c r="D460" s="318"/>
      <c r="E460" s="407"/>
      <c r="F460" s="407"/>
      <c r="G460" s="407"/>
      <c r="H460" s="408">
        <f>('Series 200 Design'!$H460)</f>
        <v>0</v>
      </c>
      <c r="J460" s="406"/>
      <c r="K460" s="318"/>
      <c r="L460" s="408">
        <f>('Series 200 Final'!$H460)</f>
        <v>0</v>
      </c>
    </row>
    <row r="461" spans="1:12" s="389" customFormat="1" ht="12.75" hidden="1" customHeight="1" x14ac:dyDescent="0.2">
      <c r="A461" s="316" t="s">
        <v>786</v>
      </c>
      <c r="B461" s="317" t="s">
        <v>787</v>
      </c>
      <c r="C461" s="406"/>
      <c r="D461" s="318" t="s">
        <v>451</v>
      </c>
      <c r="E461" s="407"/>
      <c r="F461" s="407"/>
      <c r="G461" s="407"/>
      <c r="H461" s="408">
        <f>('Series 200 Design'!$H461)</f>
        <v>0</v>
      </c>
      <c r="J461" s="406"/>
      <c r="K461" s="318" t="s">
        <v>451</v>
      </c>
      <c r="L461" s="408">
        <f>('Series 200 Final'!$H461)</f>
        <v>0</v>
      </c>
    </row>
    <row r="462" spans="1:12" s="389" customFormat="1" ht="12.75" hidden="1" customHeight="1" x14ac:dyDescent="0.2">
      <c r="A462" s="316"/>
      <c r="B462" s="317"/>
      <c r="C462" s="406"/>
      <c r="D462" s="318" t="s">
        <v>102</v>
      </c>
      <c r="E462" s="407"/>
      <c r="F462" s="407"/>
      <c r="G462" s="407"/>
      <c r="H462" s="408">
        <f>('Series 200 Design'!$H462)</f>
        <v>0</v>
      </c>
      <c r="J462" s="406"/>
      <c r="K462" s="318" t="s">
        <v>102</v>
      </c>
      <c r="L462" s="408">
        <f>('Series 200 Final'!$H462)</f>
        <v>0</v>
      </c>
    </row>
    <row r="463" spans="1:12" s="389" customFormat="1" ht="25.5" hidden="1" customHeight="1" x14ac:dyDescent="0.2">
      <c r="A463" s="404" t="s">
        <v>788</v>
      </c>
      <c r="B463" s="405" t="s">
        <v>789</v>
      </c>
      <c r="C463" s="406"/>
      <c r="D463" s="318" t="s">
        <v>451</v>
      </c>
      <c r="E463" s="407"/>
      <c r="F463" s="407"/>
      <c r="G463" s="407"/>
      <c r="H463" s="408">
        <f>('Series 200 Design'!$H463)</f>
        <v>0</v>
      </c>
      <c r="J463" s="406"/>
      <c r="K463" s="318" t="s">
        <v>451</v>
      </c>
      <c r="L463" s="408">
        <f>('Series 200 Final'!$H463)</f>
        <v>0</v>
      </c>
    </row>
    <row r="464" spans="1:12" s="389" customFormat="1" ht="12.75" hidden="1" customHeight="1" x14ac:dyDescent="0.2">
      <c r="A464" s="404"/>
      <c r="B464" s="405"/>
      <c r="C464" s="406"/>
      <c r="D464" s="318"/>
      <c r="E464" s="407"/>
      <c r="F464" s="407"/>
      <c r="G464" s="407"/>
      <c r="H464" s="408">
        <f>('Series 200 Design'!$H464)</f>
        <v>0</v>
      </c>
      <c r="J464" s="406"/>
      <c r="K464" s="318"/>
      <c r="L464" s="408">
        <f>('Series 200 Final'!$H464)</f>
        <v>0</v>
      </c>
    </row>
    <row r="465" spans="1:12" s="389" customFormat="1" ht="25.5" hidden="1" customHeight="1" x14ac:dyDescent="0.2">
      <c r="A465" s="404" t="s">
        <v>538</v>
      </c>
      <c r="B465" s="405" t="s">
        <v>785</v>
      </c>
      <c r="C465" s="406"/>
      <c r="D465" s="318" t="s">
        <v>451</v>
      </c>
      <c r="E465" s="407"/>
      <c r="F465" s="407"/>
      <c r="G465" s="407"/>
      <c r="H465" s="408">
        <f>('Series 200 Design'!$H465)</f>
        <v>0</v>
      </c>
      <c r="J465" s="406"/>
      <c r="K465" s="318" t="s">
        <v>451</v>
      </c>
      <c r="L465" s="408">
        <f>('Series 200 Final'!$H465)</f>
        <v>0</v>
      </c>
    </row>
    <row r="466" spans="1:12" s="389" customFormat="1" ht="12.75" hidden="1" customHeight="1" x14ac:dyDescent="0.2">
      <c r="A466" s="404"/>
      <c r="B466" s="405"/>
      <c r="C466" s="406"/>
      <c r="D466" s="318"/>
      <c r="E466" s="407"/>
      <c r="F466" s="407"/>
      <c r="G466" s="407"/>
      <c r="H466" s="408">
        <f>('Series 200 Design'!$H466)</f>
        <v>0</v>
      </c>
      <c r="J466" s="406"/>
      <c r="K466" s="318"/>
      <c r="L466" s="408">
        <f>('Series 200 Final'!$H466)</f>
        <v>0</v>
      </c>
    </row>
    <row r="467" spans="1:12" s="389" customFormat="1" ht="25.5" hidden="1" customHeight="1" x14ac:dyDescent="0.2">
      <c r="A467" s="404" t="s">
        <v>540</v>
      </c>
      <c r="B467" s="405" t="s">
        <v>790</v>
      </c>
      <c r="C467" s="406"/>
      <c r="D467" s="318" t="s">
        <v>451</v>
      </c>
      <c r="E467" s="407"/>
      <c r="F467" s="407"/>
      <c r="G467" s="407"/>
      <c r="H467" s="408">
        <f>('Series 200 Design'!$H467)</f>
        <v>0</v>
      </c>
      <c r="J467" s="406"/>
      <c r="K467" s="318" t="s">
        <v>451</v>
      </c>
      <c r="L467" s="408">
        <f>('Series 200 Final'!$H467)</f>
        <v>0</v>
      </c>
    </row>
    <row r="468" spans="1:12" s="389" customFormat="1" ht="12.75" hidden="1" customHeight="1" x14ac:dyDescent="0.2">
      <c r="A468" s="404"/>
      <c r="B468" s="405"/>
      <c r="C468" s="406"/>
      <c r="D468" s="318"/>
      <c r="E468" s="407"/>
      <c r="F468" s="407"/>
      <c r="G468" s="407"/>
      <c r="H468" s="408">
        <f>('Series 200 Design'!$H468)</f>
        <v>0</v>
      </c>
      <c r="J468" s="406"/>
      <c r="K468" s="318"/>
      <c r="L468" s="408">
        <f>('Series 200 Final'!$H468)</f>
        <v>0</v>
      </c>
    </row>
    <row r="469" spans="1:12" s="389" customFormat="1" ht="12.75" hidden="1" customHeight="1" x14ac:dyDescent="0.2">
      <c r="A469" s="404"/>
      <c r="B469" s="405"/>
      <c r="C469" s="488"/>
      <c r="D469" s="454"/>
      <c r="E469" s="428" t="s">
        <v>386</v>
      </c>
      <c r="F469" s="429" t="s">
        <v>485</v>
      </c>
      <c r="G469" s="428" t="s">
        <v>486</v>
      </c>
      <c r="H469" s="428">
        <f>('Series 200 Design'!$H469)</f>
        <v>0</v>
      </c>
      <c r="J469" s="488"/>
      <c r="K469" s="454"/>
      <c r="L469" s="428">
        <f>('Series 200 Final'!$H469)</f>
        <v>0</v>
      </c>
    </row>
    <row r="470" spans="1:12" s="389" customFormat="1" ht="12.75" hidden="1" customHeight="1" x14ac:dyDescent="0.2">
      <c r="A470" s="404"/>
      <c r="B470" s="405"/>
      <c r="C470" s="481"/>
      <c r="D470" s="415"/>
      <c r="E470" s="416"/>
      <c r="F470" s="416"/>
      <c r="G470" s="416"/>
      <c r="H470" s="416">
        <f>('Series 200 Design'!$H470)</f>
        <v>0</v>
      </c>
      <c r="J470" s="481"/>
      <c r="K470" s="415"/>
      <c r="L470" s="416">
        <f>('Series 200 Final'!$H470)</f>
        <v>0</v>
      </c>
    </row>
    <row r="471" spans="1:12" s="389" customFormat="1" ht="25.5" hidden="1" customHeight="1" x14ac:dyDescent="0.2">
      <c r="A471" s="404" t="s">
        <v>557</v>
      </c>
      <c r="B471" s="405" t="s">
        <v>791</v>
      </c>
      <c r="C471" s="406"/>
      <c r="D471" s="318" t="s">
        <v>30</v>
      </c>
      <c r="E471" s="407"/>
      <c r="F471" s="407"/>
      <c r="G471" s="407"/>
      <c r="H471" s="408">
        <f>('Series 200 Design'!$H471)</f>
        <v>0</v>
      </c>
      <c r="J471" s="406"/>
      <c r="K471" s="318" t="s">
        <v>30</v>
      </c>
      <c r="L471" s="408">
        <f>('Series 200 Final'!$H471)</f>
        <v>0</v>
      </c>
    </row>
    <row r="472" spans="1:12" s="389" customFormat="1" ht="12.75" hidden="1" customHeight="1" x14ac:dyDescent="0.2">
      <c r="A472" s="404"/>
      <c r="B472" s="405"/>
      <c r="C472" s="406"/>
      <c r="D472" s="318"/>
      <c r="E472" s="407"/>
      <c r="F472" s="407"/>
      <c r="G472" s="407"/>
      <c r="H472" s="408">
        <f>('Series 200 Design'!$H472)</f>
        <v>0</v>
      </c>
      <c r="J472" s="406"/>
      <c r="K472" s="318"/>
      <c r="L472" s="408">
        <f>('Series 200 Final'!$H472)</f>
        <v>0</v>
      </c>
    </row>
    <row r="473" spans="1:12" s="389" customFormat="1" ht="25.5" hidden="1" customHeight="1" x14ac:dyDescent="0.2">
      <c r="A473" s="404" t="s">
        <v>559</v>
      </c>
      <c r="B473" s="405" t="s">
        <v>792</v>
      </c>
      <c r="C473" s="406"/>
      <c r="D473" s="318" t="s">
        <v>30</v>
      </c>
      <c r="E473" s="407"/>
      <c r="F473" s="407"/>
      <c r="G473" s="407"/>
      <c r="H473" s="408">
        <f>('Series 200 Design'!$H473)</f>
        <v>0</v>
      </c>
      <c r="J473" s="406"/>
      <c r="K473" s="318" t="s">
        <v>30</v>
      </c>
      <c r="L473" s="408">
        <f>('Series 200 Final'!$H473)</f>
        <v>0</v>
      </c>
    </row>
    <row r="474" spans="1:12" s="389" customFormat="1" ht="12.75" hidden="1" customHeight="1" x14ac:dyDescent="0.2">
      <c r="A474" s="404"/>
      <c r="B474" s="405"/>
      <c r="C474" s="406"/>
      <c r="D474" s="318"/>
      <c r="E474" s="407"/>
      <c r="F474" s="407"/>
      <c r="G474" s="407"/>
      <c r="H474" s="408">
        <f>('Series 200 Design'!$H474)</f>
        <v>0</v>
      </c>
      <c r="J474" s="406"/>
      <c r="K474" s="318"/>
      <c r="L474" s="408">
        <f>('Series 200 Final'!$H474)</f>
        <v>0</v>
      </c>
    </row>
    <row r="475" spans="1:12" s="389" customFormat="1" ht="25.5" hidden="1" customHeight="1" x14ac:dyDescent="0.2">
      <c r="A475" s="404" t="s">
        <v>561</v>
      </c>
      <c r="B475" s="405" t="s">
        <v>793</v>
      </c>
      <c r="C475" s="406"/>
      <c r="D475" s="318" t="s">
        <v>30</v>
      </c>
      <c r="E475" s="407"/>
      <c r="F475" s="407"/>
      <c r="G475" s="407"/>
      <c r="H475" s="408">
        <f>('Series 200 Design'!$H475)</f>
        <v>0</v>
      </c>
      <c r="J475" s="406"/>
      <c r="K475" s="318" t="s">
        <v>30</v>
      </c>
      <c r="L475" s="408">
        <f>('Series 200 Final'!$H475)</f>
        <v>0</v>
      </c>
    </row>
    <row r="476" spans="1:12" s="389" customFormat="1" ht="12.75" hidden="1" customHeight="1" x14ac:dyDescent="0.2">
      <c r="A476" s="404"/>
      <c r="B476" s="405"/>
      <c r="C476" s="406"/>
      <c r="D476" s="318"/>
      <c r="E476" s="407"/>
      <c r="F476" s="407"/>
      <c r="G476" s="407"/>
      <c r="H476" s="408">
        <f>('Series 200 Design'!$H476)</f>
        <v>0</v>
      </c>
      <c r="J476" s="406"/>
      <c r="K476" s="318"/>
      <c r="L476" s="408">
        <f>('Series 200 Final'!$H476)</f>
        <v>0</v>
      </c>
    </row>
    <row r="477" spans="1:12" s="389" customFormat="1" ht="25.5" hidden="1" customHeight="1" x14ac:dyDescent="0.2">
      <c r="A477" s="404" t="s">
        <v>563</v>
      </c>
      <c r="B477" s="405" t="s">
        <v>794</v>
      </c>
      <c r="C477" s="406"/>
      <c r="D477" s="318" t="s">
        <v>30</v>
      </c>
      <c r="E477" s="407"/>
      <c r="F477" s="407"/>
      <c r="G477" s="407"/>
      <c r="H477" s="408">
        <f>('Series 200 Design'!$H477)</f>
        <v>0</v>
      </c>
      <c r="J477" s="406"/>
      <c r="K477" s="318" t="s">
        <v>30</v>
      </c>
      <c r="L477" s="408">
        <f>('Series 200 Final'!$H477)</f>
        <v>0</v>
      </c>
    </row>
    <row r="478" spans="1:12" s="389" customFormat="1" ht="12.75" hidden="1" customHeight="1" x14ac:dyDescent="0.2">
      <c r="A478" s="404"/>
      <c r="B478" s="405"/>
      <c r="C478" s="406"/>
      <c r="D478" s="318"/>
      <c r="E478" s="407"/>
      <c r="F478" s="407"/>
      <c r="G478" s="407"/>
      <c r="H478" s="408">
        <f>('Series 200 Design'!$H478)</f>
        <v>0</v>
      </c>
      <c r="J478" s="406"/>
      <c r="K478" s="318"/>
      <c r="L478" s="408">
        <f>('Series 200 Final'!$H478)</f>
        <v>0</v>
      </c>
    </row>
    <row r="479" spans="1:12" s="389" customFormat="1" ht="25.5" hidden="1" customHeight="1" x14ac:dyDescent="0.2">
      <c r="A479" s="316" t="s">
        <v>567</v>
      </c>
      <c r="B479" s="317" t="s">
        <v>795</v>
      </c>
      <c r="C479" s="406"/>
      <c r="D479" s="318" t="s">
        <v>30</v>
      </c>
      <c r="E479" s="407"/>
      <c r="F479" s="407"/>
      <c r="G479" s="407"/>
      <c r="H479" s="408">
        <f>('Series 200 Design'!$H479)</f>
        <v>0</v>
      </c>
      <c r="J479" s="406"/>
      <c r="K479" s="318" t="s">
        <v>30</v>
      </c>
      <c r="L479" s="408">
        <f>('Series 200 Final'!$H479)</f>
        <v>0</v>
      </c>
    </row>
    <row r="480" spans="1:12" s="389" customFormat="1" ht="12.75" hidden="1" customHeight="1" x14ac:dyDescent="0.2">
      <c r="A480" s="404"/>
      <c r="B480" s="405"/>
      <c r="C480" s="406"/>
      <c r="D480" s="318"/>
      <c r="E480" s="407"/>
      <c r="F480" s="407"/>
      <c r="G480" s="407"/>
      <c r="H480" s="408">
        <f>('Series 200 Design'!$H480)</f>
        <v>0</v>
      </c>
      <c r="J480" s="406"/>
      <c r="K480" s="318"/>
      <c r="L480" s="408">
        <f>('Series 200 Final'!$H480)</f>
        <v>0</v>
      </c>
    </row>
    <row r="481" spans="1:12" s="389" customFormat="1" ht="25.5" hidden="1" customHeight="1" x14ac:dyDescent="0.2">
      <c r="A481" s="316" t="s">
        <v>796</v>
      </c>
      <c r="B481" s="317" t="s">
        <v>797</v>
      </c>
      <c r="C481" s="406"/>
      <c r="D481" s="318" t="s">
        <v>30</v>
      </c>
      <c r="E481" s="407"/>
      <c r="F481" s="407"/>
      <c r="G481" s="407"/>
      <c r="H481" s="408">
        <f>('Series 200 Design'!$H481)</f>
        <v>0</v>
      </c>
      <c r="J481" s="406"/>
      <c r="K481" s="318" t="s">
        <v>30</v>
      </c>
      <c r="L481" s="408">
        <f>('Series 200 Final'!$H481)</f>
        <v>0</v>
      </c>
    </row>
    <row r="482" spans="1:12" s="389" customFormat="1" ht="12.75" hidden="1" customHeight="1" x14ac:dyDescent="0.2">
      <c r="A482" s="404"/>
      <c r="B482" s="405"/>
      <c r="C482" s="406"/>
      <c r="D482" s="318"/>
      <c r="E482" s="407"/>
      <c r="F482" s="407"/>
      <c r="G482" s="407"/>
      <c r="H482" s="408">
        <f>('Series 200 Design'!$H482)</f>
        <v>0</v>
      </c>
      <c r="J482" s="406"/>
      <c r="K482" s="318"/>
      <c r="L482" s="408">
        <f>('Series 200 Final'!$H482)</f>
        <v>0</v>
      </c>
    </row>
    <row r="483" spans="1:12" s="389" customFormat="1" ht="25.5" hidden="1" customHeight="1" x14ac:dyDescent="0.2">
      <c r="A483" s="316" t="s">
        <v>798</v>
      </c>
      <c r="B483" s="317" t="s">
        <v>799</v>
      </c>
      <c r="C483" s="406"/>
      <c r="D483" s="318" t="s">
        <v>30</v>
      </c>
      <c r="E483" s="407"/>
      <c r="F483" s="407"/>
      <c r="G483" s="407"/>
      <c r="H483" s="408">
        <f>('Series 200 Design'!$H483)</f>
        <v>0</v>
      </c>
      <c r="J483" s="406"/>
      <c r="K483" s="318" t="s">
        <v>30</v>
      </c>
      <c r="L483" s="408">
        <f>('Series 200 Final'!$H483)</f>
        <v>0</v>
      </c>
    </row>
    <row r="484" spans="1:12" s="389" customFormat="1" ht="12.75" hidden="1" customHeight="1" x14ac:dyDescent="0.2">
      <c r="A484" s="316"/>
      <c r="B484" s="317"/>
      <c r="C484" s="406"/>
      <c r="D484" s="318"/>
      <c r="E484" s="416"/>
      <c r="F484" s="416"/>
      <c r="G484" s="416"/>
      <c r="H484" s="416">
        <f>('Series 200 Design'!$H484)</f>
        <v>0</v>
      </c>
      <c r="J484" s="406"/>
      <c r="K484" s="318"/>
      <c r="L484" s="416">
        <f>('Series 200 Final'!$H484)</f>
        <v>0</v>
      </c>
    </row>
    <row r="485" spans="1:12" s="389" customFormat="1" ht="12.75" hidden="1" customHeight="1" x14ac:dyDescent="0.2">
      <c r="A485" s="316"/>
      <c r="B485" s="317"/>
      <c r="C485" s="486"/>
      <c r="D485" s="330"/>
      <c r="E485" s="428" t="s">
        <v>396</v>
      </c>
      <c r="F485" s="429" t="s">
        <v>800</v>
      </c>
      <c r="G485" s="428" t="s">
        <v>398</v>
      </c>
      <c r="H485" s="428">
        <f>('Series 200 Design'!$H485)</f>
        <v>0</v>
      </c>
      <c r="J485" s="486"/>
      <c r="K485" s="330"/>
      <c r="L485" s="428">
        <f>('Series 200 Final'!$H485)</f>
        <v>0</v>
      </c>
    </row>
    <row r="486" spans="1:12" s="389" customFormat="1" ht="12.75" hidden="1" customHeight="1" x14ac:dyDescent="0.2">
      <c r="A486" s="404"/>
      <c r="B486" s="405"/>
      <c r="C486" s="406"/>
      <c r="D486" s="318"/>
      <c r="E486" s="416"/>
      <c r="F486" s="416"/>
      <c r="G486" s="416"/>
      <c r="H486" s="416">
        <f>('Series 200 Design'!$H486)</f>
        <v>0</v>
      </c>
      <c r="J486" s="406"/>
      <c r="K486" s="318"/>
      <c r="L486" s="416">
        <f>('Series 200 Final'!$H486)</f>
        <v>0</v>
      </c>
    </row>
    <row r="487" spans="1:12" s="389" customFormat="1" ht="38.25" hidden="1" customHeight="1" x14ac:dyDescent="0.2">
      <c r="A487" s="316" t="s">
        <v>570</v>
      </c>
      <c r="B487" s="317" t="s">
        <v>801</v>
      </c>
      <c r="C487" s="406"/>
      <c r="D487" s="318" t="s">
        <v>451</v>
      </c>
      <c r="E487" s="407"/>
      <c r="F487" s="407"/>
      <c r="G487" s="407"/>
      <c r="H487" s="408">
        <f>('Series 200 Design'!$H487)</f>
        <v>0</v>
      </c>
      <c r="J487" s="406"/>
      <c r="K487" s="318" t="s">
        <v>451</v>
      </c>
      <c r="L487" s="408">
        <f>('Series 200 Final'!$H487)</f>
        <v>0</v>
      </c>
    </row>
    <row r="488" spans="1:12" s="389" customFormat="1" ht="12.75" hidden="1" customHeight="1" x14ac:dyDescent="0.2">
      <c r="A488" s="316"/>
      <c r="B488" s="317"/>
      <c r="C488" s="406"/>
      <c r="D488" s="318"/>
      <c r="E488" s="407"/>
      <c r="F488" s="407"/>
      <c r="G488" s="407"/>
      <c r="H488" s="408">
        <f>('Series 200 Design'!$H488)</f>
        <v>0</v>
      </c>
      <c r="J488" s="406"/>
      <c r="K488" s="318"/>
      <c r="L488" s="408">
        <f>('Series 200 Final'!$H488)</f>
        <v>0</v>
      </c>
    </row>
    <row r="489" spans="1:12" s="389" customFormat="1" ht="12.75" hidden="1" customHeight="1" x14ac:dyDescent="0.2">
      <c r="A489" s="404"/>
      <c r="B489" s="405"/>
      <c r="C489" s="406"/>
      <c r="D489" s="318"/>
      <c r="E489" s="455"/>
      <c r="F489" s="455"/>
      <c r="G489" s="455"/>
      <c r="H489" s="408">
        <f>('Series 200 Design'!$H489)</f>
        <v>0</v>
      </c>
      <c r="J489" s="406"/>
      <c r="K489" s="318"/>
      <c r="L489" s="408">
        <f>('Series 200 Final'!$H489)</f>
        <v>0</v>
      </c>
    </row>
    <row r="490" spans="1:12" s="389" customFormat="1" ht="25.5" hidden="1" customHeight="1" x14ac:dyDescent="0.2">
      <c r="A490" s="316" t="s">
        <v>572</v>
      </c>
      <c r="B490" s="317" t="s">
        <v>802</v>
      </c>
      <c r="C490" s="406"/>
      <c r="D490" s="318" t="s">
        <v>451</v>
      </c>
      <c r="E490" s="407"/>
      <c r="F490" s="407"/>
      <c r="G490" s="407"/>
      <c r="H490" s="408">
        <f>('Series 200 Design'!$H490)</f>
        <v>0</v>
      </c>
      <c r="J490" s="406"/>
      <c r="K490" s="318" t="s">
        <v>451</v>
      </c>
      <c r="L490" s="408">
        <f>('Series 200 Final'!$H490)</f>
        <v>0</v>
      </c>
    </row>
    <row r="491" spans="1:12" s="389" customFormat="1" ht="12.75" hidden="1" customHeight="1" x14ac:dyDescent="0.2">
      <c r="A491" s="316"/>
      <c r="B491" s="317"/>
      <c r="C491" s="406"/>
      <c r="D491" s="318"/>
      <c r="E491" s="407"/>
      <c r="F491" s="407"/>
      <c r="G491" s="407"/>
      <c r="H491" s="408">
        <f>('Series 200 Design'!$H491)</f>
        <v>0</v>
      </c>
      <c r="J491" s="406"/>
      <c r="K491" s="318"/>
      <c r="L491" s="408">
        <f>('Series 200 Final'!$H491)</f>
        <v>0</v>
      </c>
    </row>
    <row r="492" spans="1:12" s="389" customFormat="1" ht="12.75" hidden="1" customHeight="1" x14ac:dyDescent="0.2">
      <c r="A492" s="316"/>
      <c r="B492" s="317"/>
      <c r="C492" s="486"/>
      <c r="D492" s="330"/>
      <c r="E492" s="428" t="s">
        <v>803</v>
      </c>
      <c r="F492" s="429" t="s">
        <v>804</v>
      </c>
      <c r="G492" s="428" t="s">
        <v>486</v>
      </c>
      <c r="H492" s="428">
        <f>('Series 200 Design'!$H492)</f>
        <v>0</v>
      </c>
      <c r="J492" s="486"/>
      <c r="K492" s="330"/>
      <c r="L492" s="428">
        <f>('Series 200 Final'!$H492)</f>
        <v>0</v>
      </c>
    </row>
    <row r="493" spans="1:12" s="389" customFormat="1" ht="12.75" hidden="1" customHeight="1" x14ac:dyDescent="0.2">
      <c r="A493" s="404"/>
      <c r="B493" s="405"/>
      <c r="C493" s="406"/>
      <c r="D493" s="318"/>
      <c r="E493" s="416"/>
      <c r="F493" s="416"/>
      <c r="G493" s="416"/>
      <c r="H493" s="416">
        <f>('Series 200 Design'!$H493)</f>
        <v>0</v>
      </c>
      <c r="J493" s="406"/>
      <c r="K493" s="318"/>
      <c r="L493" s="416">
        <f>('Series 200 Final'!$H493)</f>
        <v>0</v>
      </c>
    </row>
    <row r="494" spans="1:12" s="457" customFormat="1" ht="25.5" hidden="1" customHeight="1" x14ac:dyDescent="0.2">
      <c r="A494" s="316" t="s">
        <v>574</v>
      </c>
      <c r="B494" s="317" t="s">
        <v>805</v>
      </c>
      <c r="C494" s="406"/>
      <c r="D494" s="318" t="s">
        <v>30</v>
      </c>
      <c r="E494" s="407"/>
      <c r="F494" s="407"/>
      <c r="G494" s="407"/>
      <c r="H494" s="408">
        <f>('Series 200 Design'!$H494)</f>
        <v>0</v>
      </c>
      <c r="J494" s="406"/>
      <c r="K494" s="318" t="s">
        <v>30</v>
      </c>
      <c r="L494" s="408">
        <f>('Series 200 Final'!$H494)</f>
        <v>0</v>
      </c>
    </row>
    <row r="495" spans="1:12" s="389" customFormat="1" ht="12.75" hidden="1" customHeight="1" x14ac:dyDescent="0.2">
      <c r="A495" s="404"/>
      <c r="B495" s="405"/>
      <c r="C495" s="406"/>
      <c r="D495" s="318"/>
      <c r="E495" s="407"/>
      <c r="F495" s="407"/>
      <c r="G495" s="407"/>
      <c r="H495" s="408">
        <f>('Series 200 Design'!$H495)</f>
        <v>0</v>
      </c>
      <c r="J495" s="406"/>
      <c r="K495" s="318"/>
      <c r="L495" s="408">
        <f>('Series 200 Final'!$H495)</f>
        <v>0</v>
      </c>
    </row>
    <row r="496" spans="1:12" s="457" customFormat="1" ht="25.5" hidden="1" customHeight="1" x14ac:dyDescent="0.2">
      <c r="A496" s="404" t="s">
        <v>576</v>
      </c>
      <c r="B496" s="405" t="s">
        <v>806</v>
      </c>
      <c r="C496" s="406"/>
      <c r="D496" s="318" t="s">
        <v>30</v>
      </c>
      <c r="E496" s="407"/>
      <c r="F496" s="407"/>
      <c r="G496" s="407"/>
      <c r="H496" s="408">
        <f>('Series 200 Design'!$H496)</f>
        <v>0</v>
      </c>
      <c r="J496" s="406"/>
      <c r="K496" s="318" t="s">
        <v>30</v>
      </c>
      <c r="L496" s="408">
        <f>('Series 200 Final'!$H496)</f>
        <v>0</v>
      </c>
    </row>
    <row r="497" spans="1:12" s="389" customFormat="1" x14ac:dyDescent="0.2">
      <c r="A497" s="331"/>
      <c r="B497" s="343" t="s">
        <v>626</v>
      </c>
      <c r="C497" s="485"/>
      <c r="D497" s="333"/>
      <c r="E497" s="423" t="s">
        <v>396</v>
      </c>
      <c r="F497" s="424" t="s">
        <v>397</v>
      </c>
      <c r="G497" s="423" t="s">
        <v>398</v>
      </c>
      <c r="H497" s="423"/>
      <c r="J497" s="485"/>
      <c r="K497" s="333"/>
      <c r="L497" s="423"/>
    </row>
    <row r="498" spans="1:12" x14ac:dyDescent="0.2">
      <c r="A498" s="458"/>
      <c r="B498" s="459"/>
      <c r="C498" s="489"/>
      <c r="D498" s="458"/>
      <c r="E498" s="460"/>
      <c r="F498" s="460"/>
      <c r="G498" s="460"/>
      <c r="H498" s="460"/>
      <c r="J498" s="489"/>
      <c r="K498" s="458"/>
      <c r="L498" s="460"/>
    </row>
    <row r="499" spans="1:12" s="389" customFormat="1" ht="28.5" customHeight="1" x14ac:dyDescent="0.2">
      <c r="A499" s="404" t="s">
        <v>807</v>
      </c>
      <c r="B499" s="317" t="s">
        <v>808</v>
      </c>
      <c r="C499" s="406"/>
      <c r="D499" s="318" t="s">
        <v>451</v>
      </c>
      <c r="E499" s="407">
        <v>16.3</v>
      </c>
      <c r="F499" s="407">
        <v>16.3</v>
      </c>
      <c r="G499" s="407">
        <v>16.3</v>
      </c>
      <c r="H499" s="412" t="str">
        <f>('Series 200 Design'!$H499)</f>
        <v/>
      </c>
      <c r="J499" s="406"/>
      <c r="K499" s="318" t="s">
        <v>451</v>
      </c>
      <c r="L499" s="412" t="str">
        <f>('Series 200 Final'!$H499)</f>
        <v/>
      </c>
    </row>
    <row r="500" spans="1:12" s="389" customFormat="1" ht="12.75" customHeight="1" x14ac:dyDescent="0.2">
      <c r="A500" s="404"/>
      <c r="B500" s="444"/>
      <c r="C500" s="406"/>
      <c r="D500" s="318"/>
      <c r="E500" s="407"/>
      <c r="F500" s="407"/>
      <c r="G500" s="407"/>
      <c r="H500" s="408"/>
      <c r="J500" s="406"/>
      <c r="K500" s="318"/>
      <c r="L500" s="408"/>
    </row>
    <row r="501" spans="1:12" s="389" customFormat="1" ht="30.75" customHeight="1" x14ac:dyDescent="0.2">
      <c r="A501" s="404" t="s">
        <v>809</v>
      </c>
      <c r="B501" s="317" t="s">
        <v>810</v>
      </c>
      <c r="C501" s="406"/>
      <c r="D501" s="318" t="s">
        <v>451</v>
      </c>
      <c r="E501" s="407">
        <v>16.3</v>
      </c>
      <c r="F501" s="407">
        <v>16.3</v>
      </c>
      <c r="G501" s="407">
        <v>16.3</v>
      </c>
      <c r="H501" s="412" t="str">
        <f>('Series 200 Design'!$H501)</f>
        <v/>
      </c>
      <c r="J501" s="406"/>
      <c r="K501" s="318" t="s">
        <v>451</v>
      </c>
      <c r="L501" s="412" t="str">
        <f>('Series 200 Final'!$H501)</f>
        <v/>
      </c>
    </row>
    <row r="502" spans="1:12" s="389" customFormat="1" ht="12.75" customHeight="1" x14ac:dyDescent="0.2">
      <c r="A502" s="404"/>
      <c r="B502" s="444"/>
      <c r="C502" s="406"/>
      <c r="D502" s="318"/>
      <c r="E502" s="407"/>
      <c r="F502" s="407"/>
      <c r="G502" s="407"/>
      <c r="H502" s="408"/>
      <c r="J502" s="406"/>
      <c r="K502" s="318"/>
      <c r="L502" s="408"/>
    </row>
    <row r="503" spans="1:12" s="389" customFormat="1" ht="29.25" customHeight="1" x14ac:dyDescent="0.2">
      <c r="A503" s="404" t="s">
        <v>811</v>
      </c>
      <c r="B503" s="317" t="s">
        <v>812</v>
      </c>
      <c r="C503" s="406"/>
      <c r="D503" s="318" t="s">
        <v>30</v>
      </c>
      <c r="E503" s="407">
        <v>20.38</v>
      </c>
      <c r="F503" s="407">
        <v>20.38</v>
      </c>
      <c r="G503" s="407">
        <v>20.38</v>
      </c>
      <c r="H503" s="412" t="str">
        <f>('Series 200 Design'!$H503)</f>
        <v/>
      </c>
      <c r="J503" s="406"/>
      <c r="K503" s="318" t="s">
        <v>30</v>
      </c>
      <c r="L503" s="412" t="str">
        <f>('Series 200 Final'!$H503)</f>
        <v/>
      </c>
    </row>
    <row r="504" spans="1:12" s="389" customFormat="1" ht="12.75" customHeight="1" x14ac:dyDescent="0.2">
      <c r="A504" s="404"/>
      <c r="B504" s="444"/>
      <c r="C504" s="406"/>
      <c r="D504" s="318"/>
      <c r="E504" s="407"/>
      <c r="F504" s="407"/>
      <c r="G504" s="407"/>
      <c r="H504" s="428"/>
      <c r="J504" s="406"/>
      <c r="K504" s="318"/>
      <c r="L504" s="428"/>
    </row>
    <row r="505" spans="1:12" s="389" customFormat="1" ht="27.4" customHeight="1" x14ac:dyDescent="0.2">
      <c r="A505" s="404" t="s">
        <v>813</v>
      </c>
      <c r="B505" s="317" t="s">
        <v>814</v>
      </c>
      <c r="C505" s="406"/>
      <c r="D505" s="318" t="s">
        <v>30</v>
      </c>
      <c r="E505" s="407">
        <v>20.38</v>
      </c>
      <c r="F505" s="407">
        <v>20.38</v>
      </c>
      <c r="G505" s="407">
        <v>20.38</v>
      </c>
      <c r="H505" s="412" t="str">
        <f>('Series 200 Design'!$H505)</f>
        <v/>
      </c>
      <c r="J505" s="406"/>
      <c r="K505" s="318" t="s">
        <v>30</v>
      </c>
      <c r="L505" s="412" t="str">
        <f>('Series 200 Final'!$H505)</f>
        <v/>
      </c>
    </row>
    <row r="506" spans="1:12" s="389" customFormat="1" ht="12.75" customHeight="1" x14ac:dyDescent="0.2">
      <c r="A506" s="404"/>
      <c r="B506" s="317"/>
      <c r="C506" s="406"/>
      <c r="D506" s="318"/>
      <c r="E506" s="407"/>
      <c r="F506" s="407"/>
      <c r="G506" s="407"/>
      <c r="H506" s="428"/>
      <c r="J506" s="406"/>
      <c r="K506" s="318"/>
      <c r="L506" s="428"/>
    </row>
    <row r="507" spans="1:12" s="389" customFormat="1" ht="29.65" customHeight="1" x14ac:dyDescent="0.2">
      <c r="A507" s="404" t="s">
        <v>815</v>
      </c>
      <c r="B507" s="317" t="s">
        <v>816</v>
      </c>
      <c r="C507" s="406"/>
      <c r="D507" s="318" t="s">
        <v>451</v>
      </c>
      <c r="E507" s="407">
        <v>16.3</v>
      </c>
      <c r="F507" s="407">
        <v>16.3</v>
      </c>
      <c r="G507" s="407">
        <v>16.3</v>
      </c>
      <c r="H507" s="412" t="str">
        <f>('Series 200 Design'!$H507)</f>
        <v/>
      </c>
      <c r="J507" s="406"/>
      <c r="K507" s="318" t="s">
        <v>451</v>
      </c>
      <c r="L507" s="412" t="str">
        <f>('Series 200 Final'!$H507)</f>
        <v/>
      </c>
    </row>
    <row r="508" spans="1:12" s="389" customFormat="1" ht="12.75" customHeight="1" x14ac:dyDescent="0.2">
      <c r="A508" s="404"/>
      <c r="B508" s="444"/>
      <c r="C508" s="406"/>
      <c r="D508" s="318"/>
      <c r="E508" s="407"/>
      <c r="F508" s="407"/>
      <c r="G508" s="407"/>
      <c r="H508" s="428"/>
      <c r="J508" s="406"/>
      <c r="K508" s="318"/>
      <c r="L508" s="428"/>
    </row>
    <row r="509" spans="1:12" s="389" customFormat="1" ht="27.4" customHeight="1" x14ac:dyDescent="0.2">
      <c r="A509" s="404" t="s">
        <v>817</v>
      </c>
      <c r="B509" s="317" t="s">
        <v>818</v>
      </c>
      <c r="C509" s="406"/>
      <c r="D509" s="318" t="s">
        <v>451</v>
      </c>
      <c r="E509" s="407">
        <v>16.3</v>
      </c>
      <c r="F509" s="407">
        <v>16.3</v>
      </c>
      <c r="G509" s="407">
        <v>16.3</v>
      </c>
      <c r="H509" s="412" t="str">
        <f>('Series 200 Design'!$H509)</f>
        <v/>
      </c>
      <c r="J509" s="406"/>
      <c r="K509" s="318" t="s">
        <v>451</v>
      </c>
      <c r="L509" s="412" t="str">
        <f>('Series 200 Final'!$H509)</f>
        <v/>
      </c>
    </row>
    <row r="510" spans="1:12" s="389" customFormat="1" ht="12.75" customHeight="1" x14ac:dyDescent="0.2">
      <c r="A510" s="404"/>
      <c r="B510" s="444"/>
      <c r="C510" s="406"/>
      <c r="D510" s="318"/>
      <c r="E510" s="407"/>
      <c r="F510" s="407"/>
      <c r="G510" s="407"/>
      <c r="H510" s="428"/>
      <c r="J510" s="406"/>
      <c r="K510" s="318"/>
      <c r="L510" s="428"/>
    </row>
    <row r="511" spans="1:12" s="389" customFormat="1" ht="26.65" customHeight="1" x14ac:dyDescent="0.2">
      <c r="A511" s="404" t="s">
        <v>819</v>
      </c>
      <c r="B511" s="317" t="s">
        <v>820</v>
      </c>
      <c r="C511" s="406"/>
      <c r="D511" s="318" t="s">
        <v>30</v>
      </c>
      <c r="E511" s="407">
        <v>20.38</v>
      </c>
      <c r="F511" s="407">
        <v>20.38</v>
      </c>
      <c r="G511" s="407">
        <v>20.38</v>
      </c>
      <c r="H511" s="412" t="str">
        <f>('Series 200 Design'!$H511)</f>
        <v/>
      </c>
      <c r="J511" s="406"/>
      <c r="K511" s="318" t="s">
        <v>30</v>
      </c>
      <c r="L511" s="412" t="str">
        <f>('Series 200 Final'!$H511)</f>
        <v/>
      </c>
    </row>
    <row r="512" spans="1:12" s="389" customFormat="1" ht="12.75" customHeight="1" x14ac:dyDescent="0.2">
      <c r="A512" s="404"/>
      <c r="B512" s="444"/>
      <c r="C512" s="406"/>
      <c r="D512" s="318"/>
      <c r="E512" s="407"/>
      <c r="F512" s="407"/>
      <c r="G512" s="407"/>
      <c r="H512" s="428"/>
      <c r="J512" s="406"/>
      <c r="K512" s="318"/>
      <c r="L512" s="428"/>
    </row>
    <row r="513" spans="1:12" s="389" customFormat="1" ht="28.15" customHeight="1" x14ac:dyDescent="0.2">
      <c r="A513" s="404" t="s">
        <v>821</v>
      </c>
      <c r="B513" s="317" t="s">
        <v>822</v>
      </c>
      <c r="C513" s="406"/>
      <c r="D513" s="318" t="s">
        <v>30</v>
      </c>
      <c r="E513" s="407">
        <v>20.38</v>
      </c>
      <c r="F513" s="407">
        <v>20.38</v>
      </c>
      <c r="G513" s="407">
        <v>20.38</v>
      </c>
      <c r="H513" s="412" t="str">
        <f>('Series 200 Design'!$H513)</f>
        <v/>
      </c>
      <c r="J513" s="406"/>
      <c r="K513" s="318" t="s">
        <v>30</v>
      </c>
      <c r="L513" s="412" t="str">
        <f>('Series 200 Final'!$H513)</f>
        <v/>
      </c>
    </row>
    <row r="514" spans="1:12" s="389" customFormat="1" ht="12.4" customHeight="1" x14ac:dyDescent="0.2">
      <c r="A514" s="404"/>
      <c r="B514" s="317"/>
      <c r="C514" s="406"/>
      <c r="D514" s="318"/>
      <c r="E514" s="416"/>
      <c r="F514" s="416"/>
      <c r="G514" s="416"/>
      <c r="H514" s="416"/>
      <c r="J514" s="406"/>
      <c r="K514" s="318"/>
      <c r="L514" s="416"/>
    </row>
    <row r="515" spans="1:12" x14ac:dyDescent="0.2">
      <c r="A515" s="445"/>
      <c r="B515" s="446" t="s">
        <v>643</v>
      </c>
      <c r="C515" s="484"/>
      <c r="D515" s="334"/>
      <c r="E515" s="447" t="s">
        <v>644</v>
      </c>
      <c r="F515" s="424" t="s">
        <v>645</v>
      </c>
      <c r="G515" s="447" t="s">
        <v>646</v>
      </c>
      <c r="H515" s="434"/>
      <c r="J515" s="484"/>
      <c r="K515" s="334"/>
      <c r="L515" s="434"/>
    </row>
    <row r="516" spans="1:12" x14ac:dyDescent="0.2">
      <c r="A516" s="448"/>
      <c r="B516" s="405"/>
      <c r="C516" s="406"/>
      <c r="D516" s="318"/>
      <c r="E516" s="407"/>
      <c r="F516" s="407"/>
      <c r="G516" s="407"/>
      <c r="H516" s="408"/>
      <c r="J516" s="406"/>
      <c r="K516" s="318"/>
      <c r="L516" s="408"/>
    </row>
    <row r="517" spans="1:12" ht="25.5" x14ac:dyDescent="0.2">
      <c r="A517" s="448" t="s">
        <v>823</v>
      </c>
      <c r="B517" s="405" t="s">
        <v>824</v>
      </c>
      <c r="C517" s="406"/>
      <c r="D517" s="318" t="s">
        <v>649</v>
      </c>
      <c r="E517" s="407">
        <v>111.4</v>
      </c>
      <c r="F517" s="407">
        <v>111.4</v>
      </c>
      <c r="G517" s="407">
        <v>111.4</v>
      </c>
      <c r="H517" s="412" t="str">
        <f>('Series 200 Design'!$H517)</f>
        <v/>
      </c>
      <c r="J517" s="406"/>
      <c r="K517" s="318" t="s">
        <v>649</v>
      </c>
      <c r="L517" s="412" t="str">
        <f>('Series 200 Final'!$H517)</f>
        <v/>
      </c>
    </row>
    <row r="518" spans="1:12" x14ac:dyDescent="0.2">
      <c r="A518" s="448"/>
      <c r="B518" s="405"/>
      <c r="C518" s="406"/>
      <c r="D518" s="318"/>
      <c r="E518" s="407"/>
      <c r="F518" s="407"/>
      <c r="G518" s="407"/>
      <c r="H518" s="408"/>
      <c r="J518" s="406"/>
      <c r="K518" s="318"/>
      <c r="L518" s="408"/>
    </row>
    <row r="519" spans="1:12" ht="25.5" x14ac:dyDescent="0.2">
      <c r="A519" s="448" t="s">
        <v>825</v>
      </c>
      <c r="B519" s="405" t="s">
        <v>826</v>
      </c>
      <c r="C519" s="406"/>
      <c r="D519" s="318" t="s">
        <v>649</v>
      </c>
      <c r="E519" s="407">
        <v>169.63</v>
      </c>
      <c r="F519" s="407">
        <v>169.63</v>
      </c>
      <c r="G519" s="407">
        <v>169.63</v>
      </c>
      <c r="H519" s="412" t="str">
        <f>('Series 200 Design'!$H519)</f>
        <v/>
      </c>
      <c r="J519" s="406"/>
      <c r="K519" s="318" t="s">
        <v>649</v>
      </c>
      <c r="L519" s="412" t="str">
        <f>('Series 200 Final'!$H519)</f>
        <v/>
      </c>
    </row>
    <row r="520" spans="1:12" x14ac:dyDescent="0.2">
      <c r="A520" s="448"/>
      <c r="B520" s="405"/>
      <c r="C520" s="406"/>
      <c r="D520" s="318"/>
      <c r="E520" s="407"/>
      <c r="F520" s="407"/>
      <c r="G520" s="407"/>
      <c r="H520" s="408"/>
      <c r="J520" s="406"/>
      <c r="K520" s="318"/>
      <c r="L520" s="408"/>
    </row>
    <row r="521" spans="1:12" ht="25.5" x14ac:dyDescent="0.2">
      <c r="A521" s="448" t="s">
        <v>827</v>
      </c>
      <c r="B521" s="405" t="s">
        <v>828</v>
      </c>
      <c r="C521" s="406"/>
      <c r="D521" s="318" t="s">
        <v>649</v>
      </c>
      <c r="E521" s="407">
        <v>140.57</v>
      </c>
      <c r="F521" s="407">
        <v>140.57</v>
      </c>
      <c r="G521" s="407">
        <v>140.57</v>
      </c>
      <c r="H521" s="412" t="str">
        <f>('Series 200 Design'!$H521)</f>
        <v/>
      </c>
      <c r="J521" s="406"/>
      <c r="K521" s="318" t="s">
        <v>649</v>
      </c>
      <c r="L521" s="412" t="str">
        <f>('Series 200 Final'!$H521)</f>
        <v/>
      </c>
    </row>
    <row r="522" spans="1:12" x14ac:dyDescent="0.2">
      <c r="A522" s="448"/>
      <c r="B522" s="405"/>
      <c r="C522" s="406"/>
      <c r="D522" s="318"/>
      <c r="E522" s="407"/>
      <c r="F522" s="407"/>
      <c r="G522" s="407"/>
      <c r="H522" s="428"/>
      <c r="J522" s="406"/>
      <c r="K522" s="318"/>
      <c r="L522" s="428"/>
    </row>
    <row r="523" spans="1:12" ht="25.5" x14ac:dyDescent="0.2">
      <c r="A523" s="448" t="s">
        <v>829</v>
      </c>
      <c r="B523" s="405" t="s">
        <v>830</v>
      </c>
      <c r="C523" s="406"/>
      <c r="D523" s="318" t="s">
        <v>649</v>
      </c>
      <c r="E523" s="407">
        <v>124.53</v>
      </c>
      <c r="F523" s="407">
        <v>124.53</v>
      </c>
      <c r="G523" s="407">
        <v>124.53</v>
      </c>
      <c r="H523" s="412" t="str">
        <f>('Series 200 Design'!$H523)</f>
        <v/>
      </c>
      <c r="J523" s="406"/>
      <c r="K523" s="318" t="s">
        <v>649</v>
      </c>
      <c r="L523" s="412" t="str">
        <f>('Series 200 Final'!$H523)</f>
        <v/>
      </c>
    </row>
    <row r="524" spans="1:12" x14ac:dyDescent="0.2">
      <c r="A524" s="448"/>
      <c r="B524" s="405"/>
      <c r="C524" s="406"/>
      <c r="D524" s="318"/>
      <c r="E524" s="407"/>
      <c r="F524" s="407"/>
      <c r="G524" s="407"/>
      <c r="H524" s="428"/>
      <c r="J524" s="406"/>
      <c r="K524" s="318"/>
      <c r="L524" s="428"/>
    </row>
    <row r="525" spans="1:12" ht="25.5" x14ac:dyDescent="0.2">
      <c r="A525" s="448" t="s">
        <v>831</v>
      </c>
      <c r="B525" s="405" t="s">
        <v>832</v>
      </c>
      <c r="C525" s="406"/>
      <c r="D525" s="318" t="s">
        <v>649</v>
      </c>
      <c r="E525" s="407">
        <v>117.64</v>
      </c>
      <c r="F525" s="407">
        <v>117.64</v>
      </c>
      <c r="G525" s="407">
        <v>117.64</v>
      </c>
      <c r="H525" s="412" t="str">
        <f>('Series 200 Design'!$H525)</f>
        <v/>
      </c>
      <c r="J525" s="406"/>
      <c r="K525" s="318" t="s">
        <v>649</v>
      </c>
      <c r="L525" s="412" t="str">
        <f>('Series 200 Final'!$H525)</f>
        <v/>
      </c>
    </row>
    <row r="526" spans="1:12" x14ac:dyDescent="0.2">
      <c r="A526" s="448"/>
      <c r="B526" s="405"/>
      <c r="C526" s="406"/>
      <c r="D526" s="318"/>
      <c r="E526" s="407"/>
      <c r="F526" s="407"/>
      <c r="G526" s="407"/>
      <c r="H526" s="428"/>
      <c r="J526" s="406"/>
      <c r="K526" s="318"/>
      <c r="L526" s="428"/>
    </row>
    <row r="527" spans="1:12" ht="25.5" x14ac:dyDescent="0.2">
      <c r="A527" s="448" t="s">
        <v>833</v>
      </c>
      <c r="B527" s="405" t="s">
        <v>834</v>
      </c>
      <c r="C527" s="406"/>
      <c r="D527" s="318" t="s">
        <v>649</v>
      </c>
      <c r="E527" s="407">
        <v>111.4</v>
      </c>
      <c r="F527" s="407">
        <v>111.4</v>
      </c>
      <c r="G527" s="407">
        <v>111.4</v>
      </c>
      <c r="H527" s="412" t="str">
        <f>('Series 200 Design'!$H527)</f>
        <v/>
      </c>
      <c r="J527" s="406"/>
      <c r="K527" s="318" t="s">
        <v>649</v>
      </c>
      <c r="L527" s="412" t="str">
        <f>('Series 200 Final'!$H527)</f>
        <v/>
      </c>
    </row>
    <row r="528" spans="1:12" x14ac:dyDescent="0.2">
      <c r="A528" s="448"/>
      <c r="B528" s="405"/>
      <c r="C528" s="406"/>
      <c r="D528" s="318"/>
      <c r="E528" s="407"/>
      <c r="F528" s="407"/>
      <c r="G528" s="407"/>
      <c r="H528" s="428"/>
      <c r="J528" s="406"/>
      <c r="K528" s="318"/>
      <c r="L528" s="428"/>
    </row>
    <row r="529" spans="1:12" ht="25.5" x14ac:dyDescent="0.2">
      <c r="A529" s="448" t="s">
        <v>835</v>
      </c>
      <c r="B529" s="405" t="s">
        <v>836</v>
      </c>
      <c r="C529" s="406"/>
      <c r="D529" s="318" t="s">
        <v>649</v>
      </c>
      <c r="E529" s="407">
        <v>177.52</v>
      </c>
      <c r="F529" s="407">
        <v>177.52</v>
      </c>
      <c r="G529" s="407">
        <v>177.52</v>
      </c>
      <c r="H529" s="412" t="str">
        <f>('Series 200 Design'!$H529)</f>
        <v/>
      </c>
      <c r="J529" s="406"/>
      <c r="K529" s="318" t="s">
        <v>649</v>
      </c>
      <c r="L529" s="412" t="str">
        <f>('Series 200 Final'!$H529)</f>
        <v/>
      </c>
    </row>
    <row r="530" spans="1:12" x14ac:dyDescent="0.2">
      <c r="A530" s="448"/>
      <c r="B530" s="405"/>
      <c r="C530" s="406"/>
      <c r="D530" s="318"/>
      <c r="E530" s="407"/>
      <c r="F530" s="407"/>
      <c r="G530" s="407"/>
      <c r="H530" s="428"/>
      <c r="J530" s="406"/>
      <c r="K530" s="318"/>
      <c r="L530" s="428"/>
    </row>
    <row r="531" spans="1:12" ht="25.5" x14ac:dyDescent="0.2">
      <c r="A531" s="448" t="s">
        <v>837</v>
      </c>
      <c r="B531" s="405" t="s">
        <v>838</v>
      </c>
      <c r="C531" s="406"/>
      <c r="D531" s="318" t="s">
        <v>649</v>
      </c>
      <c r="E531" s="407">
        <v>161.49</v>
      </c>
      <c r="F531" s="407">
        <v>161.49</v>
      </c>
      <c r="G531" s="407">
        <v>161.49</v>
      </c>
      <c r="H531" s="412" t="str">
        <f>('Series 200 Design'!$H531)</f>
        <v/>
      </c>
      <c r="J531" s="406"/>
      <c r="K531" s="318" t="s">
        <v>649</v>
      </c>
      <c r="L531" s="412" t="str">
        <f>('Series 200 Final'!$H531)</f>
        <v/>
      </c>
    </row>
    <row r="532" spans="1:12" x14ac:dyDescent="0.2">
      <c r="A532" s="448"/>
      <c r="B532" s="405"/>
      <c r="C532" s="406"/>
      <c r="D532" s="318"/>
      <c r="E532" s="407"/>
      <c r="F532" s="407"/>
      <c r="G532" s="407"/>
      <c r="H532" s="408"/>
      <c r="J532" s="406"/>
      <c r="K532" s="318"/>
      <c r="L532" s="408"/>
    </row>
    <row r="533" spans="1:12" ht="25.5" x14ac:dyDescent="0.2">
      <c r="A533" s="448" t="s">
        <v>839</v>
      </c>
      <c r="B533" s="405" t="s">
        <v>840</v>
      </c>
      <c r="C533" s="406"/>
      <c r="D533" s="318" t="s">
        <v>649</v>
      </c>
      <c r="E533" s="407">
        <v>149.66</v>
      </c>
      <c r="F533" s="407">
        <v>149.66</v>
      </c>
      <c r="G533" s="407">
        <v>149.66</v>
      </c>
      <c r="H533" s="412" t="str">
        <f>('Series 200 Design'!$H533)</f>
        <v/>
      </c>
      <c r="J533" s="406"/>
      <c r="K533" s="318" t="s">
        <v>649</v>
      </c>
      <c r="L533" s="412" t="str">
        <f>('Series 200 Final'!$H533)</f>
        <v/>
      </c>
    </row>
    <row r="534" spans="1:12" x14ac:dyDescent="0.2">
      <c r="A534" s="448"/>
      <c r="B534" s="405"/>
      <c r="C534" s="406"/>
      <c r="D534" s="318"/>
      <c r="E534" s="407"/>
      <c r="F534" s="407"/>
      <c r="G534" s="407"/>
      <c r="H534" s="408"/>
      <c r="J534" s="406"/>
      <c r="K534" s="318"/>
      <c r="L534" s="408"/>
    </row>
    <row r="535" spans="1:12" ht="25.5" x14ac:dyDescent="0.2">
      <c r="A535" s="448" t="s">
        <v>841</v>
      </c>
      <c r="B535" s="405" t="s">
        <v>842</v>
      </c>
      <c r="C535" s="406"/>
      <c r="D535" s="318" t="s">
        <v>649</v>
      </c>
      <c r="E535" s="407">
        <v>141.07</v>
      </c>
      <c r="F535" s="407">
        <v>141.07</v>
      </c>
      <c r="G535" s="407">
        <v>141.07</v>
      </c>
      <c r="H535" s="412" t="str">
        <f>('Series 200 Design'!$H535)</f>
        <v/>
      </c>
      <c r="J535" s="406"/>
      <c r="K535" s="318" t="s">
        <v>649</v>
      </c>
      <c r="L535" s="412" t="str">
        <f>('Series 200 Final'!$H535)</f>
        <v/>
      </c>
    </row>
    <row r="536" spans="1:12" s="389" customFormat="1" ht="12.4" customHeight="1" x14ac:dyDescent="0.2">
      <c r="A536" s="404"/>
      <c r="B536" s="317"/>
      <c r="C536" s="406"/>
      <c r="D536" s="318"/>
      <c r="E536" s="416"/>
      <c r="F536" s="416"/>
      <c r="G536" s="416"/>
      <c r="H536" s="416"/>
      <c r="J536" s="406"/>
      <c r="K536" s="318"/>
      <c r="L536" s="416"/>
    </row>
    <row r="537" spans="1:12" x14ac:dyDescent="0.2">
      <c r="A537" s="398"/>
      <c r="B537" s="399" t="s">
        <v>843</v>
      </c>
      <c r="C537" s="490"/>
      <c r="D537" s="463"/>
      <c r="E537" s="450"/>
      <c r="F537" s="451"/>
      <c r="G537" s="450"/>
      <c r="H537" s="450"/>
      <c r="J537" s="490"/>
      <c r="K537" s="463"/>
      <c r="L537" s="450"/>
    </row>
    <row r="538" spans="1:12" x14ac:dyDescent="0.2">
      <c r="A538" s="404"/>
      <c r="B538" s="464"/>
      <c r="C538" s="491"/>
      <c r="D538" s="454"/>
      <c r="E538" s="428"/>
      <c r="F538" s="429"/>
      <c r="G538" s="428"/>
      <c r="H538" s="428"/>
      <c r="J538" s="491"/>
      <c r="K538" s="454"/>
      <c r="L538" s="428"/>
    </row>
    <row r="539" spans="1:12" x14ac:dyDescent="0.2">
      <c r="A539" s="420"/>
      <c r="B539" s="421" t="s">
        <v>395</v>
      </c>
      <c r="C539" s="483"/>
      <c r="D539" s="422"/>
      <c r="E539" s="423" t="s">
        <v>396</v>
      </c>
      <c r="F539" s="424" t="s">
        <v>397</v>
      </c>
      <c r="G539" s="423" t="s">
        <v>398</v>
      </c>
      <c r="H539" s="423"/>
      <c r="J539" s="483"/>
      <c r="K539" s="422"/>
      <c r="L539" s="423"/>
    </row>
    <row r="540" spans="1:12" x14ac:dyDescent="0.2">
      <c r="A540" s="404"/>
      <c r="B540" s="405"/>
      <c r="C540" s="481"/>
      <c r="D540" s="415"/>
      <c r="E540" s="416"/>
      <c r="F540" s="416"/>
      <c r="G540" s="416"/>
      <c r="H540" s="416"/>
      <c r="J540" s="481"/>
      <c r="K540" s="415"/>
      <c r="L540" s="416"/>
    </row>
    <row r="541" spans="1:12" ht="25.5" x14ac:dyDescent="0.2">
      <c r="A541" s="404" t="s">
        <v>844</v>
      </c>
      <c r="B541" s="405" t="s">
        <v>845</v>
      </c>
      <c r="C541" s="406"/>
      <c r="D541" s="318" t="s">
        <v>401</v>
      </c>
      <c r="E541" s="407">
        <v>42.73</v>
      </c>
      <c r="F541" s="407">
        <v>10.68</v>
      </c>
      <c r="G541" s="407">
        <v>10.68</v>
      </c>
      <c r="H541" s="412" t="str">
        <f>('Series 200 Design'!$H541)</f>
        <v/>
      </c>
      <c r="J541" s="406"/>
      <c r="K541" s="318" t="s">
        <v>401</v>
      </c>
      <c r="L541" s="412" t="str">
        <f>('Series 200 Final'!$H541)</f>
        <v/>
      </c>
    </row>
    <row r="542" spans="1:12" x14ac:dyDescent="0.2">
      <c r="A542" s="404"/>
      <c r="B542" s="405"/>
      <c r="C542" s="406"/>
      <c r="D542" s="318"/>
      <c r="E542" s="407"/>
      <c r="F542" s="407"/>
      <c r="G542" s="407"/>
      <c r="H542" s="408"/>
      <c r="J542" s="406"/>
      <c r="K542" s="318"/>
      <c r="L542" s="408"/>
    </row>
    <row r="543" spans="1:12" ht="25.5" x14ac:dyDescent="0.2">
      <c r="A543" s="404" t="s">
        <v>846</v>
      </c>
      <c r="B543" s="405" t="s">
        <v>847</v>
      </c>
      <c r="C543" s="406"/>
      <c r="D543" s="318" t="s">
        <v>401</v>
      </c>
      <c r="E543" s="407">
        <v>42.73</v>
      </c>
      <c r="F543" s="407">
        <v>11.87</v>
      </c>
      <c r="G543" s="407">
        <v>11.87</v>
      </c>
      <c r="H543" s="412" t="str">
        <f>('Series 200 Design'!$H543)</f>
        <v/>
      </c>
      <c r="J543" s="406"/>
      <c r="K543" s="318" t="s">
        <v>401</v>
      </c>
      <c r="L543" s="412" t="str">
        <f>('Series 200 Final'!$H543)</f>
        <v/>
      </c>
    </row>
    <row r="544" spans="1:12" x14ac:dyDescent="0.2">
      <c r="A544" s="404"/>
      <c r="B544" s="405"/>
      <c r="C544" s="406"/>
      <c r="D544" s="318"/>
      <c r="E544" s="407"/>
      <c r="F544" s="407"/>
      <c r="G544" s="407"/>
      <c r="H544" s="408"/>
      <c r="J544" s="406"/>
      <c r="K544" s="318"/>
      <c r="L544" s="408"/>
    </row>
    <row r="545" spans="1:12" ht="25.5" x14ac:dyDescent="0.2">
      <c r="A545" s="404" t="s">
        <v>848</v>
      </c>
      <c r="B545" s="405" t="s">
        <v>849</v>
      </c>
      <c r="C545" s="406"/>
      <c r="D545" s="318" t="s">
        <v>401</v>
      </c>
      <c r="E545" s="407">
        <v>42.73</v>
      </c>
      <c r="F545" s="407">
        <v>10.68</v>
      </c>
      <c r="G545" s="407">
        <v>10.68</v>
      </c>
      <c r="H545" s="412" t="str">
        <f>('Series 200 Design'!$H545)</f>
        <v/>
      </c>
      <c r="J545" s="406"/>
      <c r="K545" s="318" t="s">
        <v>401</v>
      </c>
      <c r="L545" s="412" t="str">
        <f>('Series 200 Final'!$H545)</f>
        <v/>
      </c>
    </row>
    <row r="546" spans="1:12" x14ac:dyDescent="0.2">
      <c r="A546" s="404"/>
      <c r="B546" s="405"/>
      <c r="C546" s="406"/>
      <c r="D546" s="318"/>
      <c r="E546" s="407"/>
      <c r="F546" s="407"/>
      <c r="G546" s="407"/>
      <c r="H546" s="428"/>
      <c r="J546" s="406"/>
      <c r="K546" s="318"/>
      <c r="L546" s="428"/>
    </row>
    <row r="547" spans="1:12" ht="25.5" x14ac:dyDescent="0.2">
      <c r="A547" s="404" t="s">
        <v>850</v>
      </c>
      <c r="B547" s="405" t="s">
        <v>851</v>
      </c>
      <c r="C547" s="406"/>
      <c r="D547" s="318" t="s">
        <v>401</v>
      </c>
      <c r="E547" s="407">
        <v>42.73</v>
      </c>
      <c r="F547" s="407">
        <v>11.87</v>
      </c>
      <c r="G547" s="407">
        <v>11.87</v>
      </c>
      <c r="H547" s="412" t="str">
        <f>('Series 200 Design'!$H547)</f>
        <v/>
      </c>
      <c r="J547" s="406"/>
      <c r="K547" s="318" t="s">
        <v>401</v>
      </c>
      <c r="L547" s="412" t="str">
        <f>('Series 200 Final'!$H547)</f>
        <v/>
      </c>
    </row>
    <row r="548" spans="1:12" x14ac:dyDescent="0.2">
      <c r="A548" s="404"/>
      <c r="B548" s="405"/>
      <c r="C548" s="406"/>
      <c r="D548" s="318"/>
      <c r="E548" s="407"/>
      <c r="F548" s="407"/>
      <c r="G548" s="407"/>
      <c r="H548" s="428"/>
      <c r="J548" s="406"/>
      <c r="K548" s="318"/>
      <c r="L548" s="428"/>
    </row>
    <row r="549" spans="1:12" ht="25.5" x14ac:dyDescent="0.2">
      <c r="A549" s="404" t="s">
        <v>852</v>
      </c>
      <c r="B549" s="405" t="s">
        <v>853</v>
      </c>
      <c r="C549" s="406"/>
      <c r="D549" s="318" t="s">
        <v>401</v>
      </c>
      <c r="E549" s="407">
        <v>42.73</v>
      </c>
      <c r="F549" s="407">
        <v>10.68</v>
      </c>
      <c r="G549" s="407">
        <v>10.68</v>
      </c>
      <c r="H549" s="412" t="str">
        <f>('Series 200 Design'!$H549)</f>
        <v/>
      </c>
      <c r="J549" s="406"/>
      <c r="K549" s="318" t="s">
        <v>401</v>
      </c>
      <c r="L549" s="412" t="str">
        <f>('Series 200 Final'!$H549)</f>
        <v/>
      </c>
    </row>
    <row r="550" spans="1:12" x14ac:dyDescent="0.2">
      <c r="A550" s="404"/>
      <c r="B550" s="405"/>
      <c r="C550" s="406"/>
      <c r="D550" s="318"/>
      <c r="E550" s="407"/>
      <c r="F550" s="407"/>
      <c r="G550" s="407"/>
      <c r="H550" s="428"/>
      <c r="J550" s="406"/>
      <c r="K550" s="318"/>
      <c r="L550" s="428"/>
    </row>
    <row r="551" spans="1:12" ht="25.5" x14ac:dyDescent="0.2">
      <c r="A551" s="404" t="s">
        <v>854</v>
      </c>
      <c r="B551" s="405" t="s">
        <v>855</v>
      </c>
      <c r="C551" s="406"/>
      <c r="D551" s="318" t="s">
        <v>401</v>
      </c>
      <c r="E551" s="407">
        <v>42.73</v>
      </c>
      <c r="F551" s="407">
        <v>11.87</v>
      </c>
      <c r="G551" s="407">
        <v>11.87</v>
      </c>
      <c r="H551" s="412" t="str">
        <f>('Series 200 Design'!$H551)</f>
        <v/>
      </c>
      <c r="J551" s="406"/>
      <c r="K551" s="318" t="s">
        <v>401</v>
      </c>
      <c r="L551" s="412" t="str">
        <f>('Series 200 Final'!$H551)</f>
        <v/>
      </c>
    </row>
    <row r="552" spans="1:12" x14ac:dyDescent="0.2">
      <c r="A552" s="404"/>
      <c r="B552" s="405"/>
      <c r="C552" s="406"/>
      <c r="D552" s="318"/>
      <c r="E552" s="407"/>
      <c r="F552" s="407"/>
      <c r="G552" s="407"/>
      <c r="H552" s="428"/>
      <c r="J552" s="406"/>
      <c r="K552" s="318"/>
      <c r="L552" s="428"/>
    </row>
    <row r="553" spans="1:12" ht="25.5" x14ac:dyDescent="0.2">
      <c r="A553" s="404" t="s">
        <v>856</v>
      </c>
      <c r="B553" s="405" t="s">
        <v>857</v>
      </c>
      <c r="C553" s="406"/>
      <c r="D553" s="318" t="s">
        <v>401</v>
      </c>
      <c r="E553" s="407">
        <v>42.73</v>
      </c>
      <c r="F553" s="407">
        <v>14.24</v>
      </c>
      <c r="G553" s="407">
        <v>14.24</v>
      </c>
      <c r="H553" s="412" t="str">
        <f>('Series 200 Design'!$H553)</f>
        <v/>
      </c>
      <c r="J553" s="406"/>
      <c r="K553" s="318" t="s">
        <v>401</v>
      </c>
      <c r="L553" s="412" t="str">
        <f>('Series 200 Final'!$H553)</f>
        <v/>
      </c>
    </row>
    <row r="554" spans="1:12" x14ac:dyDescent="0.2">
      <c r="A554" s="404"/>
      <c r="B554" s="405"/>
      <c r="C554" s="406"/>
      <c r="D554" s="318"/>
      <c r="E554" s="407"/>
      <c r="F554" s="407"/>
      <c r="G554" s="407"/>
      <c r="H554" s="428"/>
      <c r="J554" s="406"/>
      <c r="K554" s="318"/>
      <c r="L554" s="428"/>
    </row>
    <row r="555" spans="1:12" ht="25.5" x14ac:dyDescent="0.2">
      <c r="A555" s="404" t="s">
        <v>858</v>
      </c>
      <c r="B555" s="405" t="s">
        <v>859</v>
      </c>
      <c r="C555" s="406"/>
      <c r="D555" s="318" t="s">
        <v>401</v>
      </c>
      <c r="E555" s="407">
        <v>42.73</v>
      </c>
      <c r="F555" s="407">
        <v>17.8</v>
      </c>
      <c r="G555" s="407">
        <v>17.8</v>
      </c>
      <c r="H555" s="412" t="str">
        <f>('Series 200 Design'!$H555)</f>
        <v/>
      </c>
      <c r="J555" s="406"/>
      <c r="K555" s="318" t="s">
        <v>401</v>
      </c>
      <c r="L555" s="412" t="str">
        <f>('Series 200 Final'!$H555)</f>
        <v/>
      </c>
    </row>
    <row r="556" spans="1:12" x14ac:dyDescent="0.2">
      <c r="A556" s="404"/>
      <c r="B556" s="405"/>
      <c r="C556" s="406"/>
      <c r="D556" s="318"/>
      <c r="E556" s="407"/>
      <c r="F556" s="407"/>
      <c r="G556" s="407"/>
      <c r="H556" s="408"/>
      <c r="J556" s="406"/>
      <c r="K556" s="318"/>
      <c r="L556" s="408"/>
    </row>
    <row r="557" spans="1:12" ht="25.5" x14ac:dyDescent="0.2">
      <c r="A557" s="404" t="s">
        <v>860</v>
      </c>
      <c r="B557" s="405" t="s">
        <v>861</v>
      </c>
      <c r="C557" s="406"/>
      <c r="D557" s="318" t="s">
        <v>401</v>
      </c>
      <c r="E557" s="407">
        <v>42.73</v>
      </c>
      <c r="F557" s="407">
        <v>21.37</v>
      </c>
      <c r="G557" s="407">
        <v>21.37</v>
      </c>
      <c r="H557" s="412" t="str">
        <f>('Series 200 Design'!$H557)</f>
        <v/>
      </c>
      <c r="J557" s="406"/>
      <c r="K557" s="318" t="s">
        <v>401</v>
      </c>
      <c r="L557" s="412" t="str">
        <f>('Series 200 Final'!$H557)</f>
        <v/>
      </c>
    </row>
    <row r="558" spans="1:12" x14ac:dyDescent="0.2">
      <c r="A558" s="404"/>
      <c r="B558" s="405"/>
      <c r="C558" s="406"/>
      <c r="D558" s="318"/>
      <c r="E558" s="407"/>
      <c r="F558" s="407"/>
      <c r="G558" s="407"/>
      <c r="H558" s="408"/>
      <c r="J558" s="406"/>
      <c r="K558" s="318"/>
      <c r="L558" s="408"/>
    </row>
    <row r="559" spans="1:12" x14ac:dyDescent="0.2">
      <c r="A559" s="420"/>
      <c r="B559" s="421" t="s">
        <v>420</v>
      </c>
      <c r="C559" s="484"/>
      <c r="D559" s="334"/>
      <c r="E559" s="423" t="s">
        <v>396</v>
      </c>
      <c r="F559" s="424" t="s">
        <v>397</v>
      </c>
      <c r="G559" s="423" t="s">
        <v>398</v>
      </c>
      <c r="H559" s="426"/>
      <c r="J559" s="484"/>
      <c r="K559" s="334"/>
      <c r="L559" s="426"/>
    </row>
    <row r="560" spans="1:12" x14ac:dyDescent="0.2">
      <c r="A560" s="404"/>
      <c r="B560" s="405"/>
      <c r="C560" s="406"/>
      <c r="D560" s="318"/>
      <c r="E560" s="407"/>
      <c r="F560" s="407"/>
      <c r="G560" s="407"/>
      <c r="H560" s="408"/>
      <c r="J560" s="406"/>
      <c r="K560" s="318"/>
      <c r="L560" s="408"/>
    </row>
    <row r="561" spans="1:12" ht="25.5" x14ac:dyDescent="0.2">
      <c r="A561" s="404" t="s">
        <v>862</v>
      </c>
      <c r="B561" s="405" t="s">
        <v>863</v>
      </c>
      <c r="C561" s="406"/>
      <c r="D561" s="318" t="s">
        <v>401</v>
      </c>
      <c r="E561" s="407">
        <v>26.21</v>
      </c>
      <c r="F561" s="407">
        <v>6.56</v>
      </c>
      <c r="G561" s="407">
        <v>6.56</v>
      </c>
      <c r="H561" s="412" t="str">
        <f>('Series 200 Design'!$H561)</f>
        <v/>
      </c>
      <c r="J561" s="406"/>
      <c r="K561" s="318" t="s">
        <v>401</v>
      </c>
      <c r="L561" s="412" t="str">
        <f>('Series 200 Final'!$H561)</f>
        <v/>
      </c>
    </row>
    <row r="562" spans="1:12" x14ac:dyDescent="0.2">
      <c r="A562" s="404"/>
      <c r="B562" s="405"/>
      <c r="C562" s="406"/>
      <c r="D562" s="318"/>
      <c r="E562" s="407"/>
      <c r="F562" s="407"/>
      <c r="G562" s="407"/>
      <c r="H562" s="408"/>
      <c r="J562" s="406"/>
      <c r="K562" s="318"/>
      <c r="L562" s="408"/>
    </row>
    <row r="563" spans="1:12" ht="25.5" x14ac:dyDescent="0.2">
      <c r="A563" s="404" t="s">
        <v>864</v>
      </c>
      <c r="B563" s="405" t="s">
        <v>865</v>
      </c>
      <c r="C563" s="406"/>
      <c r="D563" s="318" t="s">
        <v>401</v>
      </c>
      <c r="E563" s="407">
        <v>26.21</v>
      </c>
      <c r="F563" s="407">
        <v>8.19</v>
      </c>
      <c r="G563" s="407">
        <v>8.19</v>
      </c>
      <c r="H563" s="412" t="str">
        <f>('Series 200 Design'!$H563)</f>
        <v/>
      </c>
      <c r="J563" s="406"/>
      <c r="K563" s="318" t="s">
        <v>401</v>
      </c>
      <c r="L563" s="412" t="str">
        <f>('Series 200 Final'!$H563)</f>
        <v/>
      </c>
    </row>
    <row r="564" spans="1:12" x14ac:dyDescent="0.2">
      <c r="A564" s="404"/>
      <c r="B564" s="405"/>
      <c r="C564" s="406"/>
      <c r="D564" s="318"/>
      <c r="E564" s="407"/>
      <c r="F564" s="407"/>
      <c r="G564" s="407"/>
      <c r="H564" s="408"/>
      <c r="J564" s="406"/>
      <c r="K564" s="318"/>
      <c r="L564" s="408"/>
    </row>
    <row r="565" spans="1:12" ht="25.5" x14ac:dyDescent="0.2">
      <c r="A565" s="404" t="s">
        <v>866</v>
      </c>
      <c r="B565" s="405" t="s">
        <v>867</v>
      </c>
      <c r="C565" s="406"/>
      <c r="D565" s="318" t="s">
        <v>401</v>
      </c>
      <c r="E565" s="407">
        <v>26.21</v>
      </c>
      <c r="F565" s="407">
        <v>8.74</v>
      </c>
      <c r="G565" s="407">
        <v>8.74</v>
      </c>
      <c r="H565" s="412" t="str">
        <f>('Series 200 Design'!$H565)</f>
        <v/>
      </c>
      <c r="J565" s="406"/>
      <c r="K565" s="318" t="s">
        <v>401</v>
      </c>
      <c r="L565" s="412" t="str">
        <f>('Series 200 Final'!$H565)</f>
        <v/>
      </c>
    </row>
    <row r="566" spans="1:12" x14ac:dyDescent="0.2">
      <c r="A566" s="404"/>
      <c r="B566" s="405"/>
      <c r="C566" s="406"/>
      <c r="D566" s="318"/>
      <c r="E566" s="407"/>
      <c r="F566" s="407"/>
      <c r="G566" s="407"/>
      <c r="H566" s="428"/>
      <c r="J566" s="406"/>
      <c r="K566" s="318"/>
      <c r="L566" s="428"/>
    </row>
    <row r="567" spans="1:12" ht="25.5" x14ac:dyDescent="0.2">
      <c r="A567" s="404" t="s">
        <v>868</v>
      </c>
      <c r="B567" s="405" t="s">
        <v>869</v>
      </c>
      <c r="C567" s="406"/>
      <c r="D567" s="318" t="s">
        <v>401</v>
      </c>
      <c r="E567" s="407">
        <v>34.44</v>
      </c>
      <c r="F567" s="407">
        <v>19.14</v>
      </c>
      <c r="G567" s="407">
        <v>19.14</v>
      </c>
      <c r="H567" s="412" t="str">
        <f>('Series 200 Design'!$H567)</f>
        <v/>
      </c>
      <c r="J567" s="406"/>
      <c r="K567" s="318" t="s">
        <v>401</v>
      </c>
      <c r="L567" s="412" t="str">
        <f>('Series 200 Final'!$H567)</f>
        <v/>
      </c>
    </row>
    <row r="568" spans="1:12" x14ac:dyDescent="0.2">
      <c r="A568" s="404"/>
      <c r="B568" s="405"/>
      <c r="C568" s="406"/>
      <c r="D568" s="318"/>
      <c r="E568" s="407"/>
      <c r="F568" s="407"/>
      <c r="G568" s="407"/>
      <c r="H568" s="428"/>
      <c r="J568" s="406"/>
      <c r="K568" s="318"/>
      <c r="L568" s="428"/>
    </row>
    <row r="569" spans="1:12" ht="25.5" x14ac:dyDescent="0.2">
      <c r="A569" s="404" t="s">
        <v>870</v>
      </c>
      <c r="B569" s="317" t="s">
        <v>871</v>
      </c>
      <c r="C569" s="406"/>
      <c r="D569" s="318" t="s">
        <v>401</v>
      </c>
      <c r="E569" s="407">
        <v>26.21</v>
      </c>
      <c r="F569" s="407">
        <v>13.1</v>
      </c>
      <c r="G569" s="407">
        <v>13.1</v>
      </c>
      <c r="H569" s="412" t="str">
        <f>('Series 200 Design'!$H569)</f>
        <v/>
      </c>
      <c r="J569" s="406"/>
      <c r="K569" s="318" t="s">
        <v>401</v>
      </c>
      <c r="L569" s="412" t="str">
        <f>('Series 200 Final'!$H569)</f>
        <v/>
      </c>
    </row>
    <row r="570" spans="1:12" x14ac:dyDescent="0.2">
      <c r="A570" s="404"/>
      <c r="B570" s="317"/>
      <c r="C570" s="406"/>
      <c r="D570" s="318"/>
      <c r="E570" s="407"/>
      <c r="F570" s="407"/>
      <c r="G570" s="407"/>
      <c r="H570" s="428"/>
      <c r="J570" s="406"/>
      <c r="K570" s="318"/>
      <c r="L570" s="428"/>
    </row>
    <row r="571" spans="1:12" ht="25.5" x14ac:dyDescent="0.2">
      <c r="A571" s="404" t="s">
        <v>872</v>
      </c>
      <c r="B571" s="405" t="s">
        <v>873</v>
      </c>
      <c r="C571" s="406"/>
      <c r="D571" s="318" t="s">
        <v>401</v>
      </c>
      <c r="E571" s="407">
        <v>26.21</v>
      </c>
      <c r="F571" s="407">
        <v>7.28</v>
      </c>
      <c r="G571" s="407">
        <v>7.28</v>
      </c>
      <c r="H571" s="412" t="str">
        <f>('Series 200 Design'!$H571)</f>
        <v/>
      </c>
      <c r="J571" s="406"/>
      <c r="K571" s="318" t="s">
        <v>401</v>
      </c>
      <c r="L571" s="412" t="str">
        <f>('Series 200 Final'!$H571)</f>
        <v/>
      </c>
    </row>
    <row r="572" spans="1:12" x14ac:dyDescent="0.2">
      <c r="A572" s="404"/>
      <c r="B572" s="405"/>
      <c r="C572" s="406"/>
      <c r="D572" s="318"/>
      <c r="E572" s="407"/>
      <c r="F572" s="407"/>
      <c r="G572" s="407"/>
      <c r="H572" s="428"/>
      <c r="J572" s="406"/>
      <c r="K572" s="318"/>
      <c r="L572" s="428"/>
    </row>
    <row r="573" spans="1:12" ht="25.5" x14ac:dyDescent="0.2">
      <c r="A573" s="404" t="s">
        <v>874</v>
      </c>
      <c r="B573" s="405" t="s">
        <v>875</v>
      </c>
      <c r="C573" s="406"/>
      <c r="D573" s="318" t="s">
        <v>401</v>
      </c>
      <c r="E573" s="407">
        <v>26.21</v>
      </c>
      <c r="F573" s="407">
        <v>8.74</v>
      </c>
      <c r="G573" s="407">
        <v>8.74</v>
      </c>
      <c r="H573" s="412" t="str">
        <f>('Series 200 Design'!$H573)</f>
        <v/>
      </c>
      <c r="J573" s="406"/>
      <c r="K573" s="318" t="s">
        <v>401</v>
      </c>
      <c r="L573" s="412" t="str">
        <f>('Series 200 Final'!$H573)</f>
        <v/>
      </c>
    </row>
    <row r="574" spans="1:12" x14ac:dyDescent="0.2">
      <c r="A574" s="404"/>
      <c r="B574" s="405"/>
      <c r="C574" s="406"/>
      <c r="D574" s="318"/>
      <c r="E574" s="407"/>
      <c r="F574" s="407"/>
      <c r="G574" s="407"/>
      <c r="H574" s="428"/>
      <c r="J574" s="406"/>
      <c r="K574" s="318"/>
      <c r="L574" s="428"/>
    </row>
    <row r="575" spans="1:12" ht="25.5" x14ac:dyDescent="0.2">
      <c r="A575" s="404" t="s">
        <v>876</v>
      </c>
      <c r="B575" s="405" t="s">
        <v>877</v>
      </c>
      <c r="C575" s="406"/>
      <c r="D575" s="318" t="s">
        <v>401</v>
      </c>
      <c r="E575" s="407">
        <v>26.21</v>
      </c>
      <c r="F575" s="407">
        <v>10.91</v>
      </c>
      <c r="G575" s="407">
        <v>10.91</v>
      </c>
      <c r="H575" s="412" t="str">
        <f>('Series 200 Design'!$H575)</f>
        <v/>
      </c>
      <c r="J575" s="406"/>
      <c r="K575" s="318" t="s">
        <v>401</v>
      </c>
      <c r="L575" s="412" t="str">
        <f>('Series 200 Final'!$H575)</f>
        <v/>
      </c>
    </row>
    <row r="576" spans="1:12" x14ac:dyDescent="0.2">
      <c r="A576" s="404"/>
      <c r="B576" s="405"/>
      <c r="C576" s="406"/>
      <c r="D576" s="318"/>
      <c r="E576" s="407"/>
      <c r="F576" s="407"/>
      <c r="G576" s="407"/>
      <c r="H576" s="408"/>
      <c r="J576" s="406"/>
      <c r="K576" s="318"/>
      <c r="L576" s="408"/>
    </row>
    <row r="577" spans="1:12" ht="25.5" x14ac:dyDescent="0.2">
      <c r="A577" s="404" t="s">
        <v>878</v>
      </c>
      <c r="B577" s="405" t="s">
        <v>879</v>
      </c>
      <c r="C577" s="406"/>
      <c r="D577" s="318" t="s">
        <v>401</v>
      </c>
      <c r="E577" s="407">
        <v>26.21</v>
      </c>
      <c r="F577" s="407">
        <v>13.1</v>
      </c>
      <c r="G577" s="407">
        <v>13.1</v>
      </c>
      <c r="H577" s="412" t="str">
        <f>('Series 200 Design'!$H577)</f>
        <v/>
      </c>
      <c r="J577" s="406"/>
      <c r="K577" s="318" t="s">
        <v>401</v>
      </c>
      <c r="L577" s="412" t="str">
        <f>('Series 200 Final'!$H577)</f>
        <v/>
      </c>
    </row>
    <row r="578" spans="1:12" x14ac:dyDescent="0.2">
      <c r="A578" s="404"/>
      <c r="B578" s="405"/>
      <c r="C578" s="406"/>
      <c r="D578" s="318"/>
      <c r="E578" s="407"/>
      <c r="F578" s="407"/>
      <c r="G578" s="407"/>
      <c r="H578" s="408"/>
      <c r="J578" s="406"/>
      <c r="K578" s="318"/>
      <c r="L578" s="408"/>
    </row>
    <row r="579" spans="1:12" ht="25.5" x14ac:dyDescent="0.2">
      <c r="A579" s="404" t="s">
        <v>880</v>
      </c>
      <c r="B579" s="317" t="s">
        <v>881</v>
      </c>
      <c r="C579" s="406"/>
      <c r="D579" s="318" t="s">
        <v>401</v>
      </c>
      <c r="E579" s="407">
        <v>26.21</v>
      </c>
      <c r="F579" s="407">
        <v>16.38</v>
      </c>
      <c r="G579" s="407">
        <v>16.38</v>
      </c>
      <c r="H579" s="412" t="str">
        <f>('Series 200 Design'!$H579)</f>
        <v/>
      </c>
      <c r="J579" s="406"/>
      <c r="K579" s="318" t="s">
        <v>401</v>
      </c>
      <c r="L579" s="412" t="str">
        <f>('Series 200 Final'!$H579)</f>
        <v/>
      </c>
    </row>
    <row r="580" spans="1:12" x14ac:dyDescent="0.2">
      <c r="A580" s="404"/>
      <c r="B580" s="317"/>
      <c r="C580" s="406"/>
      <c r="D580" s="318"/>
      <c r="E580" s="407"/>
      <c r="F580" s="407"/>
      <c r="G580" s="407"/>
      <c r="H580" s="408"/>
      <c r="J580" s="406"/>
      <c r="K580" s="318"/>
      <c r="L580" s="408"/>
    </row>
    <row r="581" spans="1:12" ht="25.5" x14ac:dyDescent="0.2">
      <c r="A581" s="404" t="s">
        <v>882</v>
      </c>
      <c r="B581" s="405" t="s">
        <v>883</v>
      </c>
      <c r="C581" s="406"/>
      <c r="D581" s="318" t="s">
        <v>401</v>
      </c>
      <c r="E581" s="407">
        <v>26.21</v>
      </c>
      <c r="F581" s="407">
        <v>21.84</v>
      </c>
      <c r="G581" s="407">
        <v>21.84</v>
      </c>
      <c r="H581" s="412" t="str">
        <f>('Series 200 Design'!$H581)</f>
        <v/>
      </c>
      <c r="J581" s="406"/>
      <c r="K581" s="318" t="s">
        <v>401</v>
      </c>
      <c r="L581" s="412" t="str">
        <f>('Series 200 Final'!$H581)</f>
        <v/>
      </c>
    </row>
    <row r="582" spans="1:12" x14ac:dyDescent="0.2">
      <c r="A582" s="404"/>
      <c r="B582" s="464"/>
      <c r="C582" s="491"/>
      <c r="D582" s="454"/>
      <c r="E582" s="428"/>
      <c r="F582" s="429"/>
      <c r="G582" s="428"/>
      <c r="H582" s="428"/>
      <c r="J582" s="491"/>
      <c r="K582" s="454"/>
      <c r="L582" s="428"/>
    </row>
    <row r="583" spans="1:12" x14ac:dyDescent="0.2">
      <c r="A583" s="420"/>
      <c r="B583" s="421" t="s">
        <v>448</v>
      </c>
      <c r="C583" s="484"/>
      <c r="D583" s="334"/>
      <c r="E583" s="423" t="s">
        <v>396</v>
      </c>
      <c r="F583" s="424" t="s">
        <v>397</v>
      </c>
      <c r="G583" s="423" t="s">
        <v>398</v>
      </c>
      <c r="H583" s="433"/>
      <c r="J583" s="484"/>
      <c r="K583" s="334"/>
      <c r="L583" s="433"/>
    </row>
    <row r="584" spans="1:12" x14ac:dyDescent="0.2">
      <c r="A584" s="404"/>
      <c r="B584" s="405"/>
      <c r="C584" s="406"/>
      <c r="D584" s="318"/>
      <c r="E584" s="407"/>
      <c r="F584" s="407"/>
      <c r="G584" s="407"/>
      <c r="H584" s="408"/>
      <c r="J584" s="406"/>
      <c r="K584" s="318"/>
      <c r="L584" s="408"/>
    </row>
    <row r="585" spans="1:12" ht="25.5" x14ac:dyDescent="0.2">
      <c r="A585" s="404" t="s">
        <v>884</v>
      </c>
      <c r="B585" s="405" t="s">
        <v>885</v>
      </c>
      <c r="C585" s="406"/>
      <c r="D585" s="318" t="s">
        <v>451</v>
      </c>
      <c r="E585" s="407">
        <v>32.33</v>
      </c>
      <c r="F585" s="407">
        <v>16.170000000000002</v>
      </c>
      <c r="G585" s="407">
        <v>16.170000000000002</v>
      </c>
      <c r="H585" s="412" t="str">
        <f>('Series 200 Design'!$H585)</f>
        <v/>
      </c>
      <c r="J585" s="406"/>
      <c r="K585" s="318" t="s">
        <v>451</v>
      </c>
      <c r="L585" s="412" t="str">
        <f>('Series 200 Final'!$H585)</f>
        <v/>
      </c>
    </row>
    <row r="586" spans="1:12" x14ac:dyDescent="0.2">
      <c r="A586" s="404"/>
      <c r="B586" s="405"/>
      <c r="C586" s="406"/>
      <c r="D586" s="318"/>
      <c r="E586" s="407"/>
      <c r="F586" s="407"/>
      <c r="G586" s="407"/>
      <c r="H586" s="428"/>
      <c r="J586" s="406"/>
      <c r="K586" s="318"/>
      <c r="L586" s="428"/>
    </row>
    <row r="587" spans="1:12" ht="25.5" x14ac:dyDescent="0.2">
      <c r="A587" s="404" t="s">
        <v>886</v>
      </c>
      <c r="B587" s="317" t="s">
        <v>887</v>
      </c>
      <c r="C587" s="406"/>
      <c r="D587" s="318" t="s">
        <v>451</v>
      </c>
      <c r="E587" s="407">
        <v>23.33</v>
      </c>
      <c r="F587" s="407">
        <v>13.47</v>
      </c>
      <c r="G587" s="407">
        <v>13.47</v>
      </c>
      <c r="H587" s="412" t="str">
        <f>('Series 200 Design'!$H587)</f>
        <v/>
      </c>
      <c r="J587" s="406"/>
      <c r="K587" s="318" t="s">
        <v>451</v>
      </c>
      <c r="L587" s="412" t="str">
        <f>('Series 200 Final'!$H587)</f>
        <v/>
      </c>
    </row>
    <row r="588" spans="1:12" x14ac:dyDescent="0.2">
      <c r="A588" s="404"/>
      <c r="B588" s="317"/>
      <c r="C588" s="406"/>
      <c r="D588" s="318"/>
      <c r="E588" s="407"/>
      <c r="F588" s="407"/>
      <c r="G588" s="407"/>
      <c r="H588" s="428"/>
      <c r="J588" s="406"/>
      <c r="K588" s="318"/>
      <c r="L588" s="428"/>
    </row>
    <row r="589" spans="1:12" ht="25.5" x14ac:dyDescent="0.2">
      <c r="A589" s="404" t="s">
        <v>888</v>
      </c>
      <c r="B589" s="405" t="s">
        <v>889</v>
      </c>
      <c r="C589" s="406"/>
      <c r="D589" s="318" t="s">
        <v>451</v>
      </c>
      <c r="E589" s="407">
        <v>32.33</v>
      </c>
      <c r="F589" s="407">
        <v>10.78</v>
      </c>
      <c r="G589" s="407">
        <v>10.78</v>
      </c>
      <c r="H589" s="412" t="str">
        <f>('Series 200 Design'!$H589)</f>
        <v/>
      </c>
      <c r="J589" s="406"/>
      <c r="K589" s="318" t="s">
        <v>451</v>
      </c>
      <c r="L589" s="412" t="str">
        <f>('Series 200 Final'!$H589)</f>
        <v/>
      </c>
    </row>
    <row r="590" spans="1:12" x14ac:dyDescent="0.2">
      <c r="A590" s="404"/>
      <c r="B590" s="405"/>
      <c r="C590" s="406"/>
      <c r="D590" s="318"/>
      <c r="E590" s="407"/>
      <c r="F590" s="407"/>
      <c r="G590" s="407"/>
      <c r="H590" s="408"/>
      <c r="J590" s="406"/>
      <c r="K590" s="318"/>
      <c r="L590" s="408"/>
    </row>
    <row r="591" spans="1:12" ht="25.5" x14ac:dyDescent="0.2">
      <c r="A591" s="404" t="s">
        <v>890</v>
      </c>
      <c r="B591" s="405" t="s">
        <v>891</v>
      </c>
      <c r="C591" s="406"/>
      <c r="D591" s="318" t="s">
        <v>451</v>
      </c>
      <c r="E591" s="407">
        <v>32.33</v>
      </c>
      <c r="F591" s="407">
        <v>20.21</v>
      </c>
      <c r="G591" s="407">
        <v>20.21</v>
      </c>
      <c r="H591" s="412" t="str">
        <f>('Series 200 Design'!$H591)</f>
        <v/>
      </c>
      <c r="J591" s="406"/>
      <c r="K591" s="318" t="s">
        <v>451</v>
      </c>
      <c r="L591" s="412" t="str">
        <f>('Series 200 Final'!$H591)</f>
        <v/>
      </c>
    </row>
    <row r="592" spans="1:12" x14ac:dyDescent="0.2">
      <c r="A592" s="404"/>
      <c r="B592" s="405"/>
      <c r="C592" s="406"/>
      <c r="D592" s="318"/>
      <c r="E592" s="407"/>
      <c r="F592" s="407"/>
      <c r="G592" s="407"/>
      <c r="H592" s="408"/>
      <c r="J592" s="406"/>
      <c r="K592" s="318"/>
      <c r="L592" s="408"/>
    </row>
    <row r="593" spans="1:12" ht="25.5" x14ac:dyDescent="0.2">
      <c r="A593" s="404" t="s">
        <v>892</v>
      </c>
      <c r="B593" s="405" t="s">
        <v>893</v>
      </c>
      <c r="C593" s="406"/>
      <c r="D593" s="318" t="s">
        <v>451</v>
      </c>
      <c r="E593" s="407">
        <v>32.33</v>
      </c>
      <c r="F593" s="407">
        <v>20.21</v>
      </c>
      <c r="G593" s="407">
        <v>20.21</v>
      </c>
      <c r="H593" s="412" t="str">
        <f>('Series 200 Design'!$H593)</f>
        <v/>
      </c>
      <c r="J593" s="406"/>
      <c r="K593" s="318" t="s">
        <v>451</v>
      </c>
      <c r="L593" s="412" t="str">
        <f>('Series 200 Final'!$H593)</f>
        <v/>
      </c>
    </row>
    <row r="594" spans="1:12" x14ac:dyDescent="0.2">
      <c r="A594" s="404"/>
      <c r="B594" s="405"/>
      <c r="C594" s="406"/>
      <c r="D594" s="318"/>
      <c r="E594" s="407"/>
      <c r="F594" s="407"/>
      <c r="G594" s="407"/>
      <c r="H594" s="408"/>
      <c r="J594" s="406"/>
      <c r="K594" s="318"/>
      <c r="L594" s="408"/>
    </row>
    <row r="595" spans="1:12" ht="25.5" x14ac:dyDescent="0.2">
      <c r="A595" s="404" t="s">
        <v>894</v>
      </c>
      <c r="B595" s="317" t="s">
        <v>895</v>
      </c>
      <c r="C595" s="406"/>
      <c r="D595" s="318" t="s">
        <v>451</v>
      </c>
      <c r="E595" s="407">
        <v>32.33</v>
      </c>
      <c r="F595" s="407">
        <v>16.170000000000002</v>
      </c>
      <c r="G595" s="407">
        <v>16.170000000000002</v>
      </c>
      <c r="H595" s="412" t="str">
        <f>('Series 200 Design'!$H595)</f>
        <v/>
      </c>
      <c r="J595" s="406"/>
      <c r="K595" s="318" t="s">
        <v>451</v>
      </c>
      <c r="L595" s="412" t="str">
        <f>('Series 200 Final'!$H595)</f>
        <v/>
      </c>
    </row>
    <row r="596" spans="1:12" x14ac:dyDescent="0.2">
      <c r="A596" s="404"/>
      <c r="B596" s="317"/>
      <c r="C596" s="406"/>
      <c r="D596" s="318"/>
      <c r="E596" s="407"/>
      <c r="F596" s="407"/>
      <c r="G596" s="407"/>
      <c r="H596" s="408"/>
      <c r="J596" s="406"/>
      <c r="K596" s="318"/>
      <c r="L596" s="408"/>
    </row>
    <row r="597" spans="1:12" ht="25.5" x14ac:dyDescent="0.2">
      <c r="A597" s="404" t="s">
        <v>896</v>
      </c>
      <c r="B597" s="405" t="s">
        <v>897</v>
      </c>
      <c r="C597" s="406"/>
      <c r="D597" s="318" t="s">
        <v>451</v>
      </c>
      <c r="E597" s="407">
        <v>32.33</v>
      </c>
      <c r="F597" s="407">
        <v>13.47</v>
      </c>
      <c r="G597" s="407">
        <v>13.47</v>
      </c>
      <c r="H597" s="412" t="str">
        <f>('Series 200 Design'!$H597)</f>
        <v/>
      </c>
      <c r="J597" s="406"/>
      <c r="K597" s="318" t="s">
        <v>451</v>
      </c>
      <c r="L597" s="412" t="str">
        <f>('Series 200 Final'!$H597)</f>
        <v/>
      </c>
    </row>
    <row r="598" spans="1:12" x14ac:dyDescent="0.2">
      <c r="A598" s="404"/>
      <c r="B598" s="405"/>
      <c r="C598" s="406"/>
      <c r="D598" s="318"/>
      <c r="E598" s="407"/>
      <c r="F598" s="407"/>
      <c r="G598" s="407"/>
      <c r="H598" s="408"/>
      <c r="J598" s="406"/>
      <c r="K598" s="318"/>
      <c r="L598" s="408"/>
    </row>
    <row r="599" spans="1:12" x14ac:dyDescent="0.2">
      <c r="A599" s="420"/>
      <c r="B599" s="421" t="s">
        <v>464</v>
      </c>
      <c r="C599" s="484"/>
      <c r="D599" s="334"/>
      <c r="E599" s="423" t="s">
        <v>396</v>
      </c>
      <c r="F599" s="424" t="s">
        <v>397</v>
      </c>
      <c r="G599" s="423" t="s">
        <v>398</v>
      </c>
      <c r="H599" s="433"/>
      <c r="J599" s="484"/>
      <c r="K599" s="334"/>
      <c r="L599" s="433"/>
    </row>
    <row r="600" spans="1:12" x14ac:dyDescent="0.2">
      <c r="A600" s="404"/>
      <c r="B600" s="405"/>
      <c r="C600" s="406"/>
      <c r="D600" s="318"/>
      <c r="E600" s="407"/>
      <c r="F600" s="407"/>
      <c r="G600" s="407"/>
      <c r="H600" s="408"/>
      <c r="J600" s="406"/>
      <c r="K600" s="318"/>
      <c r="L600" s="408"/>
    </row>
    <row r="601" spans="1:12" ht="25.5" x14ac:dyDescent="0.2">
      <c r="A601" s="404" t="s">
        <v>898</v>
      </c>
      <c r="B601" s="405" t="s">
        <v>899</v>
      </c>
      <c r="C601" s="406"/>
      <c r="D601" s="318" t="s">
        <v>451</v>
      </c>
      <c r="E601" s="407">
        <v>32.33</v>
      </c>
      <c r="F601" s="407">
        <v>8.08</v>
      </c>
      <c r="G601" s="407">
        <v>8.08</v>
      </c>
      <c r="H601" s="412" t="str">
        <f>('Series 200 Design'!$H601)</f>
        <v/>
      </c>
      <c r="J601" s="406"/>
      <c r="K601" s="318" t="s">
        <v>451</v>
      </c>
      <c r="L601" s="412" t="str">
        <f>('Series 200 Final'!$H601)</f>
        <v/>
      </c>
    </row>
    <row r="602" spans="1:12" x14ac:dyDescent="0.2">
      <c r="A602" s="404"/>
      <c r="B602" s="405"/>
      <c r="C602" s="406"/>
      <c r="D602" s="318"/>
      <c r="E602" s="407"/>
      <c r="F602" s="407"/>
      <c r="G602" s="407"/>
      <c r="H602" s="408"/>
      <c r="J602" s="406"/>
      <c r="K602" s="318"/>
      <c r="L602" s="408"/>
    </row>
    <row r="603" spans="1:12" ht="25.5" x14ac:dyDescent="0.2">
      <c r="A603" s="404" t="s">
        <v>900</v>
      </c>
      <c r="B603" s="405" t="s">
        <v>901</v>
      </c>
      <c r="C603" s="406"/>
      <c r="D603" s="318" t="s">
        <v>451</v>
      </c>
      <c r="E603" s="407">
        <v>32.33</v>
      </c>
      <c r="F603" s="407">
        <v>10.78</v>
      </c>
      <c r="G603" s="407">
        <v>10.87</v>
      </c>
      <c r="H603" s="412" t="str">
        <f>('Series 200 Design'!$H603)</f>
        <v/>
      </c>
      <c r="J603" s="406"/>
      <c r="K603" s="318" t="s">
        <v>451</v>
      </c>
      <c r="L603" s="412" t="str">
        <f>('Series 200 Final'!$H603)</f>
        <v/>
      </c>
    </row>
    <row r="604" spans="1:12" x14ac:dyDescent="0.2">
      <c r="A604" s="404"/>
      <c r="B604" s="405"/>
      <c r="C604" s="406"/>
      <c r="D604" s="318"/>
      <c r="E604" s="407"/>
      <c r="F604" s="407"/>
      <c r="G604" s="407"/>
      <c r="H604" s="408"/>
      <c r="J604" s="406"/>
      <c r="K604" s="318"/>
      <c r="L604" s="408"/>
    </row>
    <row r="605" spans="1:12" ht="25.5" x14ac:dyDescent="0.2">
      <c r="A605" s="404" t="s">
        <v>902</v>
      </c>
      <c r="B605" s="317" t="s">
        <v>903</v>
      </c>
      <c r="C605" s="406"/>
      <c r="D605" s="318" t="s">
        <v>451</v>
      </c>
      <c r="E605" s="407">
        <v>32.33</v>
      </c>
      <c r="F605" s="407">
        <v>10.78</v>
      </c>
      <c r="G605" s="407">
        <v>10.87</v>
      </c>
      <c r="H605" s="412" t="str">
        <f>('Series 200 Design'!$H605)</f>
        <v/>
      </c>
      <c r="J605" s="406"/>
      <c r="K605" s="318" t="s">
        <v>451</v>
      </c>
      <c r="L605" s="412" t="str">
        <f>('Series 200 Final'!$H605)</f>
        <v/>
      </c>
    </row>
    <row r="606" spans="1:12" x14ac:dyDescent="0.2">
      <c r="A606" s="404"/>
      <c r="B606" s="464"/>
      <c r="C606" s="491"/>
      <c r="D606" s="454"/>
      <c r="E606" s="428"/>
      <c r="F606" s="429"/>
      <c r="G606" s="428"/>
      <c r="H606" s="428"/>
      <c r="J606" s="491"/>
      <c r="K606" s="454"/>
      <c r="L606" s="428"/>
    </row>
    <row r="607" spans="1:12" s="389" customFormat="1" ht="13.15" customHeight="1" x14ac:dyDescent="0.2">
      <c r="A607" s="420"/>
      <c r="B607" s="421" t="s">
        <v>471</v>
      </c>
      <c r="C607" s="484"/>
      <c r="D607" s="334"/>
      <c r="E607" s="423" t="s">
        <v>396</v>
      </c>
      <c r="F607" s="424" t="s">
        <v>397</v>
      </c>
      <c r="G607" s="423" t="s">
        <v>398</v>
      </c>
      <c r="H607" s="433"/>
      <c r="J607" s="484"/>
      <c r="K607" s="334"/>
      <c r="L607" s="433"/>
    </row>
    <row r="608" spans="1:12" s="389" customFormat="1" ht="13.15" customHeight="1" x14ac:dyDescent="0.2">
      <c r="A608" s="404"/>
      <c r="B608" s="405"/>
      <c r="C608" s="406"/>
      <c r="D608" s="318"/>
      <c r="E608" s="407"/>
      <c r="F608" s="407"/>
      <c r="G608" s="407"/>
      <c r="H608" s="408"/>
      <c r="J608" s="406"/>
      <c r="K608" s="318"/>
      <c r="L608" s="408"/>
    </row>
    <row r="609" spans="1:12" s="389" customFormat="1" ht="25.9" customHeight="1" x14ac:dyDescent="0.2">
      <c r="A609" s="404" t="s">
        <v>904</v>
      </c>
      <c r="B609" s="432" t="s">
        <v>905</v>
      </c>
      <c r="C609" s="406"/>
      <c r="D609" s="318" t="s">
        <v>451</v>
      </c>
      <c r="E609" s="407">
        <v>20.21</v>
      </c>
      <c r="F609" s="407">
        <v>20.21</v>
      </c>
      <c r="G609" s="407">
        <v>20.21</v>
      </c>
      <c r="H609" s="412" t="str">
        <f>('Series 200 Design'!$H609)</f>
        <v/>
      </c>
      <c r="J609" s="406"/>
      <c r="K609" s="318" t="s">
        <v>451</v>
      </c>
      <c r="L609" s="412" t="str">
        <f>('Series 200 Final'!$H609)</f>
        <v/>
      </c>
    </row>
    <row r="610" spans="1:12" s="389" customFormat="1" ht="13.15" customHeight="1" x14ac:dyDescent="0.2">
      <c r="A610" s="316"/>
      <c r="B610" s="317"/>
      <c r="C610" s="406"/>
      <c r="D610" s="318"/>
      <c r="E610" s="407"/>
      <c r="F610" s="407"/>
      <c r="G610" s="407"/>
      <c r="H610" s="408"/>
      <c r="J610" s="406"/>
      <c r="K610" s="318"/>
      <c r="L610" s="408"/>
    </row>
    <row r="611" spans="1:12" s="389" customFormat="1" ht="28.15" customHeight="1" x14ac:dyDescent="0.2">
      <c r="A611" s="404" t="s">
        <v>906</v>
      </c>
      <c r="B611" s="432" t="s">
        <v>907</v>
      </c>
      <c r="C611" s="406"/>
      <c r="D611" s="318" t="s">
        <v>451</v>
      </c>
      <c r="E611" s="407">
        <v>32.33</v>
      </c>
      <c r="F611" s="407">
        <v>20.21</v>
      </c>
      <c r="G611" s="407">
        <v>20.21</v>
      </c>
      <c r="H611" s="412" t="str">
        <f>('Series 200 Design'!$H611)</f>
        <v/>
      </c>
      <c r="J611" s="406"/>
      <c r="K611" s="318" t="s">
        <v>451</v>
      </c>
      <c r="L611" s="412" t="str">
        <f>('Series 200 Final'!$H611)</f>
        <v/>
      </c>
    </row>
    <row r="612" spans="1:12" s="389" customFormat="1" ht="13.15" customHeight="1" x14ac:dyDescent="0.2">
      <c r="A612" s="316"/>
      <c r="B612" s="317"/>
      <c r="C612" s="406"/>
      <c r="D612" s="318"/>
      <c r="E612" s="407"/>
      <c r="F612" s="407"/>
      <c r="G612" s="407"/>
      <c r="H612" s="408"/>
      <c r="J612" s="406"/>
      <c r="K612" s="318"/>
      <c r="L612" s="408"/>
    </row>
    <row r="613" spans="1:12" s="389" customFormat="1" ht="27.75" customHeight="1" x14ac:dyDescent="0.2">
      <c r="A613" s="404" t="s">
        <v>908</v>
      </c>
      <c r="B613" s="317" t="s">
        <v>909</v>
      </c>
      <c r="C613" s="406"/>
      <c r="D613" s="318" t="s">
        <v>451</v>
      </c>
      <c r="E613" s="407">
        <v>32.33</v>
      </c>
      <c r="F613" s="407">
        <v>32.33</v>
      </c>
      <c r="G613" s="407">
        <v>32.33</v>
      </c>
      <c r="H613" s="412" t="str">
        <f>('Series 200 Design'!$H613)</f>
        <v/>
      </c>
      <c r="J613" s="406"/>
      <c r="K613" s="318" t="s">
        <v>451</v>
      </c>
      <c r="L613" s="412" t="str">
        <f>('Series 200 Final'!$H613)</f>
        <v/>
      </c>
    </row>
    <row r="614" spans="1:12" s="389" customFormat="1" x14ac:dyDescent="0.2">
      <c r="A614" s="316"/>
      <c r="B614" s="317"/>
      <c r="C614" s="406"/>
      <c r="D614" s="318"/>
      <c r="E614" s="407"/>
      <c r="F614" s="407"/>
      <c r="G614" s="407"/>
      <c r="H614" s="408"/>
      <c r="J614" s="406"/>
      <c r="K614" s="318"/>
      <c r="L614" s="408"/>
    </row>
    <row r="615" spans="1:12" s="389" customFormat="1" ht="13.15" customHeight="1" x14ac:dyDescent="0.2">
      <c r="A615" s="331"/>
      <c r="B615" s="343" t="s">
        <v>478</v>
      </c>
      <c r="C615" s="484"/>
      <c r="D615" s="334"/>
      <c r="E615" s="427"/>
      <c r="F615" s="427"/>
      <c r="G615" s="427"/>
      <c r="H615" s="433"/>
      <c r="J615" s="484"/>
      <c r="K615" s="334"/>
      <c r="L615" s="433"/>
    </row>
    <row r="616" spans="1:12" s="389" customFormat="1" ht="13.15" customHeight="1" x14ac:dyDescent="0.2">
      <c r="A616" s="331"/>
      <c r="B616" s="344"/>
      <c r="C616" s="484"/>
      <c r="D616" s="334"/>
      <c r="E616" s="427"/>
      <c r="F616" s="427"/>
      <c r="G616" s="427"/>
      <c r="H616" s="433"/>
      <c r="J616" s="484"/>
      <c r="K616" s="334"/>
      <c r="L616" s="433"/>
    </row>
    <row r="617" spans="1:12" s="389" customFormat="1" x14ac:dyDescent="0.2">
      <c r="A617" s="331"/>
      <c r="B617" s="343" t="s">
        <v>479</v>
      </c>
      <c r="C617" s="485"/>
      <c r="D617" s="333"/>
      <c r="E617" s="423" t="s">
        <v>396</v>
      </c>
      <c r="F617" s="424" t="s">
        <v>397</v>
      </c>
      <c r="G617" s="423" t="s">
        <v>398</v>
      </c>
      <c r="H617" s="434"/>
      <c r="J617" s="485"/>
      <c r="K617" s="333"/>
      <c r="L617" s="434"/>
    </row>
    <row r="618" spans="1:12" s="389" customFormat="1" x14ac:dyDescent="0.2">
      <c r="A618" s="316"/>
      <c r="B618" s="317"/>
      <c r="C618" s="486"/>
      <c r="D618" s="330"/>
      <c r="E618" s="428"/>
      <c r="F618" s="429"/>
      <c r="G618" s="428"/>
      <c r="H618" s="435"/>
      <c r="J618" s="486"/>
      <c r="K618" s="330"/>
      <c r="L618" s="435"/>
    </row>
    <row r="619" spans="1:12" s="389" customFormat="1" ht="27.75" customHeight="1" x14ac:dyDescent="0.2">
      <c r="A619" s="316" t="s">
        <v>910</v>
      </c>
      <c r="B619" s="317" t="s">
        <v>911</v>
      </c>
      <c r="C619" s="406"/>
      <c r="D619" s="318" t="s">
        <v>451</v>
      </c>
      <c r="E619" s="407">
        <v>13.06</v>
      </c>
      <c r="F619" s="407">
        <v>8.16</v>
      </c>
      <c r="G619" s="407">
        <v>8.16</v>
      </c>
      <c r="H619" s="412" t="str">
        <f>('Series 200 Design'!$H619)</f>
        <v/>
      </c>
      <c r="J619" s="406"/>
      <c r="K619" s="318" t="s">
        <v>451</v>
      </c>
      <c r="L619" s="412" t="str">
        <f>('Series 200 Final'!$H619)</f>
        <v/>
      </c>
    </row>
    <row r="620" spans="1:12" s="389" customFormat="1" ht="12.75" customHeight="1" x14ac:dyDescent="0.2">
      <c r="A620" s="316"/>
      <c r="B620" s="317"/>
      <c r="C620" s="406"/>
      <c r="D620" s="318"/>
      <c r="E620" s="407"/>
      <c r="F620" s="407"/>
      <c r="G620" s="407"/>
      <c r="H620" s="408"/>
      <c r="J620" s="406"/>
      <c r="K620" s="318"/>
      <c r="L620" s="408"/>
    </row>
    <row r="621" spans="1:12" s="389" customFormat="1" ht="27.75" customHeight="1" x14ac:dyDescent="0.2">
      <c r="A621" s="316" t="s">
        <v>912</v>
      </c>
      <c r="B621" s="317" t="s">
        <v>913</v>
      </c>
      <c r="C621" s="406"/>
      <c r="D621" s="318" t="s">
        <v>451</v>
      </c>
      <c r="E621" s="407">
        <v>13.06</v>
      </c>
      <c r="F621" s="407">
        <v>8.16</v>
      </c>
      <c r="G621" s="407">
        <v>8.16</v>
      </c>
      <c r="H621" s="412" t="str">
        <f>('Series 200 Design'!$H621)</f>
        <v/>
      </c>
      <c r="J621" s="406"/>
      <c r="K621" s="318" t="s">
        <v>451</v>
      </c>
      <c r="L621" s="412" t="str">
        <f>('Series 200 Final'!$H621)</f>
        <v/>
      </c>
    </row>
    <row r="622" spans="1:12" s="389" customFormat="1" x14ac:dyDescent="0.2">
      <c r="A622" s="316"/>
      <c r="B622" s="317"/>
      <c r="C622" s="406"/>
      <c r="D622" s="318"/>
      <c r="E622" s="416"/>
      <c r="F622" s="416"/>
      <c r="G622" s="416"/>
      <c r="H622" s="416"/>
      <c r="J622" s="406"/>
      <c r="K622" s="318"/>
      <c r="L622" s="416"/>
    </row>
    <row r="623" spans="1:12" s="389" customFormat="1" x14ac:dyDescent="0.2">
      <c r="A623" s="331"/>
      <c r="B623" s="332" t="s">
        <v>484</v>
      </c>
      <c r="C623" s="485"/>
      <c r="D623" s="333"/>
      <c r="E623" s="423" t="s">
        <v>386</v>
      </c>
      <c r="F623" s="424" t="s">
        <v>485</v>
      </c>
      <c r="G623" s="423" t="s">
        <v>486</v>
      </c>
      <c r="H623" s="423"/>
      <c r="J623" s="485"/>
      <c r="K623" s="333"/>
      <c r="L623" s="423"/>
    </row>
    <row r="624" spans="1:12" s="389" customFormat="1" x14ac:dyDescent="0.2">
      <c r="A624" s="316"/>
      <c r="B624" s="317"/>
      <c r="C624" s="406"/>
      <c r="D624" s="318"/>
      <c r="E624" s="416"/>
      <c r="F624" s="416"/>
      <c r="G624" s="416"/>
      <c r="H624" s="416"/>
      <c r="J624" s="406"/>
      <c r="K624" s="318"/>
      <c r="L624" s="416"/>
    </row>
    <row r="625" spans="1:12" s="389" customFormat="1" ht="27" customHeight="1" x14ac:dyDescent="0.2">
      <c r="A625" s="316" t="s">
        <v>914</v>
      </c>
      <c r="B625" s="317" t="s">
        <v>915</v>
      </c>
      <c r="C625" s="406"/>
      <c r="D625" s="318" t="s">
        <v>30</v>
      </c>
      <c r="E625" s="407">
        <v>16.309999999999999</v>
      </c>
      <c r="F625" s="407">
        <v>5.43</v>
      </c>
      <c r="G625" s="407">
        <v>5.43</v>
      </c>
      <c r="H625" s="412" t="str">
        <f>('Series 200 Design'!$H625)</f>
        <v/>
      </c>
      <c r="J625" s="406"/>
      <c r="K625" s="318" t="s">
        <v>30</v>
      </c>
      <c r="L625" s="412" t="str">
        <f>('Series 200 Final'!$H625)</f>
        <v/>
      </c>
    </row>
    <row r="626" spans="1:12" s="389" customFormat="1" x14ac:dyDescent="0.2">
      <c r="A626" s="316"/>
      <c r="B626" s="317"/>
      <c r="C626" s="406"/>
      <c r="D626" s="318"/>
      <c r="E626" s="407"/>
      <c r="F626" s="407"/>
      <c r="G626" s="407"/>
      <c r="H626" s="408"/>
      <c r="J626" s="406"/>
      <c r="K626" s="318"/>
      <c r="L626" s="408"/>
    </row>
    <row r="627" spans="1:12" s="389" customFormat="1" ht="25.5" x14ac:dyDescent="0.2">
      <c r="A627" s="316" t="s">
        <v>916</v>
      </c>
      <c r="B627" s="317" t="s">
        <v>917</v>
      </c>
      <c r="C627" s="406"/>
      <c r="D627" s="318" t="s">
        <v>30</v>
      </c>
      <c r="E627" s="407">
        <v>80.84</v>
      </c>
      <c r="F627" s="407">
        <v>20.21</v>
      </c>
      <c r="G627" s="407">
        <v>20.21</v>
      </c>
      <c r="H627" s="412" t="str">
        <f>('Series 200 Design'!$H627)</f>
        <v/>
      </c>
      <c r="J627" s="406"/>
      <c r="K627" s="318" t="s">
        <v>30</v>
      </c>
      <c r="L627" s="412" t="str">
        <f>('Series 200 Final'!$H627)</f>
        <v/>
      </c>
    </row>
    <row r="628" spans="1:12" s="389" customFormat="1" x14ac:dyDescent="0.2">
      <c r="A628" s="316"/>
      <c r="B628" s="317"/>
      <c r="C628" s="406"/>
      <c r="D628" s="318"/>
      <c r="E628" s="407"/>
      <c r="F628" s="407"/>
      <c r="G628" s="407"/>
      <c r="H628" s="408"/>
      <c r="J628" s="406"/>
      <c r="K628" s="318"/>
      <c r="L628" s="408"/>
    </row>
    <row r="629" spans="1:12" s="389" customFormat="1" ht="25.5" x14ac:dyDescent="0.2">
      <c r="A629" s="316" t="s">
        <v>918</v>
      </c>
      <c r="B629" s="317" t="s">
        <v>919</v>
      </c>
      <c r="C629" s="406"/>
      <c r="D629" s="318" t="s">
        <v>30</v>
      </c>
      <c r="E629" s="407">
        <v>80.84</v>
      </c>
      <c r="F629" s="407">
        <v>80.84</v>
      </c>
      <c r="G629" s="407">
        <v>80.84</v>
      </c>
      <c r="H629" s="412" t="str">
        <f>('Series 200 Design'!$H629)</f>
        <v/>
      </c>
      <c r="J629" s="406"/>
      <c r="K629" s="318" t="s">
        <v>30</v>
      </c>
      <c r="L629" s="412" t="str">
        <f>('Series 200 Final'!$H629)</f>
        <v/>
      </c>
    </row>
    <row r="630" spans="1:12" s="389" customFormat="1" x14ac:dyDescent="0.2">
      <c r="A630" s="316"/>
      <c r="B630" s="317"/>
      <c r="C630" s="406"/>
      <c r="D630" s="318"/>
      <c r="E630" s="407"/>
      <c r="F630" s="407"/>
      <c r="G630" s="407"/>
      <c r="H630" s="408"/>
      <c r="J630" s="406"/>
      <c r="K630" s="318"/>
      <c r="L630" s="408"/>
    </row>
    <row r="631" spans="1:12" s="389" customFormat="1" ht="25.5" x14ac:dyDescent="0.2">
      <c r="A631" s="316" t="s">
        <v>920</v>
      </c>
      <c r="B631" s="317" t="s">
        <v>921</v>
      </c>
      <c r="C631" s="406"/>
      <c r="D631" s="318" t="s">
        <v>30</v>
      </c>
      <c r="E631" s="407">
        <v>32.630000000000003</v>
      </c>
      <c r="F631" s="407">
        <v>32.630000000000003</v>
      </c>
      <c r="G631" s="407">
        <v>32.630000000000003</v>
      </c>
      <c r="H631" s="412" t="str">
        <f>('Series 200 Design'!$H631)</f>
        <v/>
      </c>
      <c r="J631" s="406"/>
      <c r="K631" s="318" t="s">
        <v>30</v>
      </c>
      <c r="L631" s="412" t="str">
        <f>('Series 200 Final'!$H631)</f>
        <v/>
      </c>
    </row>
    <row r="632" spans="1:12" s="389" customFormat="1" x14ac:dyDescent="0.2">
      <c r="A632" s="316"/>
      <c r="B632" s="317"/>
      <c r="C632" s="406"/>
      <c r="D632" s="318"/>
      <c r="E632" s="407"/>
      <c r="F632" s="407"/>
      <c r="G632" s="407"/>
      <c r="H632" s="408"/>
      <c r="J632" s="406"/>
      <c r="K632" s="318"/>
      <c r="L632" s="408"/>
    </row>
    <row r="633" spans="1:12" s="389" customFormat="1" ht="25.5" x14ac:dyDescent="0.2">
      <c r="A633" s="316" t="s">
        <v>922</v>
      </c>
      <c r="B633" s="317" t="s">
        <v>923</v>
      </c>
      <c r="C633" s="406"/>
      <c r="D633" s="318" t="s">
        <v>30</v>
      </c>
      <c r="E633" s="407">
        <v>80.84</v>
      </c>
      <c r="F633" s="407">
        <v>80.84</v>
      </c>
      <c r="G633" s="407">
        <v>80.84</v>
      </c>
      <c r="H633" s="412" t="str">
        <f>('Series 200 Design'!$H633)</f>
        <v/>
      </c>
      <c r="J633" s="406"/>
      <c r="K633" s="318" t="s">
        <v>30</v>
      </c>
      <c r="L633" s="412" t="str">
        <f>('Series 200 Final'!$H633)</f>
        <v/>
      </c>
    </row>
    <row r="634" spans="1:12" s="389" customFormat="1" x14ac:dyDescent="0.2">
      <c r="A634" s="316"/>
      <c r="B634" s="317"/>
      <c r="C634" s="406"/>
      <c r="D634" s="318"/>
      <c r="E634" s="407"/>
      <c r="F634" s="407"/>
      <c r="G634" s="407"/>
      <c r="H634" s="408"/>
      <c r="J634" s="406"/>
      <c r="K634" s="318"/>
      <c r="L634" s="408"/>
    </row>
    <row r="635" spans="1:12" s="389" customFormat="1" ht="25.5" x14ac:dyDescent="0.2">
      <c r="A635" s="316" t="s">
        <v>924</v>
      </c>
      <c r="B635" s="317" t="s">
        <v>925</v>
      </c>
      <c r="C635" s="406"/>
      <c r="D635" s="318" t="s">
        <v>30</v>
      </c>
      <c r="E635" s="407">
        <v>32.630000000000003</v>
      </c>
      <c r="F635" s="407">
        <v>32.630000000000003</v>
      </c>
      <c r="G635" s="407">
        <v>32.630000000000003</v>
      </c>
      <c r="H635" s="412" t="str">
        <f>('Series 200 Design'!$H635)</f>
        <v/>
      </c>
      <c r="J635" s="406"/>
      <c r="K635" s="318" t="s">
        <v>30</v>
      </c>
      <c r="L635" s="412" t="str">
        <f>('Series 200 Final'!$H635)</f>
        <v/>
      </c>
    </row>
    <row r="636" spans="1:12" s="389" customFormat="1" x14ac:dyDescent="0.2">
      <c r="A636" s="316"/>
      <c r="B636" s="317"/>
      <c r="C636" s="406"/>
      <c r="D636" s="318"/>
      <c r="E636" s="407"/>
      <c r="F636" s="407"/>
      <c r="G636" s="407"/>
      <c r="H636" s="408"/>
      <c r="J636" s="406"/>
      <c r="K636" s="318"/>
      <c r="L636" s="408"/>
    </row>
    <row r="637" spans="1:12" s="389" customFormat="1" ht="25.5" x14ac:dyDescent="0.2">
      <c r="A637" s="316" t="s">
        <v>926</v>
      </c>
      <c r="B637" s="317" t="s">
        <v>927</v>
      </c>
      <c r="C637" s="406"/>
      <c r="D637" s="318" t="s">
        <v>30</v>
      </c>
      <c r="E637" s="407">
        <v>80.84</v>
      </c>
      <c r="F637" s="407">
        <v>80.84</v>
      </c>
      <c r="G637" s="407">
        <v>80.84</v>
      </c>
      <c r="H637" s="412" t="str">
        <f>('Series 200 Design'!$H637)</f>
        <v/>
      </c>
      <c r="J637" s="406"/>
      <c r="K637" s="318" t="s">
        <v>30</v>
      </c>
      <c r="L637" s="412" t="str">
        <f>('Series 200 Final'!$H637)</f>
        <v/>
      </c>
    </row>
    <row r="638" spans="1:12" s="389" customFormat="1" x14ac:dyDescent="0.2">
      <c r="A638" s="316"/>
      <c r="B638" s="317"/>
      <c r="C638" s="406"/>
      <c r="D638" s="318"/>
      <c r="E638" s="407"/>
      <c r="F638" s="407"/>
      <c r="G638" s="407"/>
      <c r="H638" s="408"/>
      <c r="J638" s="406"/>
      <c r="K638" s="318"/>
      <c r="L638" s="408"/>
    </row>
    <row r="639" spans="1:12" s="389" customFormat="1" ht="25.5" x14ac:dyDescent="0.2">
      <c r="A639" s="316" t="s">
        <v>928</v>
      </c>
      <c r="B639" s="317" t="s">
        <v>929</v>
      </c>
      <c r="C639" s="406"/>
      <c r="D639" s="318" t="s">
        <v>30</v>
      </c>
      <c r="E639" s="407">
        <v>32.630000000000003</v>
      </c>
      <c r="F639" s="407">
        <v>32.630000000000003</v>
      </c>
      <c r="G639" s="407">
        <v>32.630000000000003</v>
      </c>
      <c r="H639" s="412" t="str">
        <f>('Series 200 Design'!$H639)</f>
        <v/>
      </c>
      <c r="J639" s="406"/>
      <c r="K639" s="318" t="s">
        <v>30</v>
      </c>
      <c r="L639" s="412" t="str">
        <f>('Series 200 Final'!$H639)</f>
        <v/>
      </c>
    </row>
    <row r="640" spans="1:12" s="389" customFormat="1" x14ac:dyDescent="0.2">
      <c r="A640" s="316"/>
      <c r="B640" s="317"/>
      <c r="C640" s="406"/>
      <c r="D640" s="318"/>
      <c r="E640" s="407"/>
      <c r="F640" s="407"/>
      <c r="G640" s="407"/>
      <c r="H640" s="408"/>
      <c r="J640" s="406"/>
      <c r="K640" s="318"/>
      <c r="L640" s="408"/>
    </row>
    <row r="641" spans="1:12" s="389" customFormat="1" ht="25.5" x14ac:dyDescent="0.2">
      <c r="A641" s="316" t="s">
        <v>930</v>
      </c>
      <c r="B641" s="317" t="s">
        <v>931</v>
      </c>
      <c r="C641" s="406"/>
      <c r="D641" s="318" t="s">
        <v>30</v>
      </c>
      <c r="E641" s="407">
        <v>80.84</v>
      </c>
      <c r="F641" s="407">
        <v>80.84</v>
      </c>
      <c r="G641" s="407">
        <v>80.84</v>
      </c>
      <c r="H641" s="412" t="str">
        <f>('Series 200 Design'!$H641)</f>
        <v/>
      </c>
      <c r="J641" s="406"/>
      <c r="K641" s="318" t="s">
        <v>30</v>
      </c>
      <c r="L641" s="412" t="str">
        <f>('Series 200 Final'!$H641)</f>
        <v/>
      </c>
    </row>
    <row r="642" spans="1:12" s="389" customFormat="1" x14ac:dyDescent="0.2">
      <c r="A642" s="316"/>
      <c r="B642" s="317"/>
      <c r="C642" s="406"/>
      <c r="D642" s="318"/>
      <c r="E642" s="407"/>
      <c r="F642" s="407"/>
      <c r="G642" s="407"/>
      <c r="H642" s="408"/>
      <c r="J642" s="406"/>
      <c r="K642" s="318"/>
      <c r="L642" s="408"/>
    </row>
    <row r="643" spans="1:12" s="389" customFormat="1" ht="27.75" customHeight="1" x14ac:dyDescent="0.2">
      <c r="A643" s="316" t="s">
        <v>932</v>
      </c>
      <c r="B643" s="317" t="s">
        <v>933</v>
      </c>
      <c r="C643" s="406"/>
      <c r="D643" s="318" t="s">
        <v>30</v>
      </c>
      <c r="E643" s="407">
        <v>32.630000000000003</v>
      </c>
      <c r="F643" s="407">
        <v>32.630000000000003</v>
      </c>
      <c r="G643" s="407">
        <v>32.630000000000003</v>
      </c>
      <c r="H643" s="412" t="str">
        <f>('Series 200 Design'!$H643)</f>
        <v/>
      </c>
      <c r="J643" s="406"/>
      <c r="K643" s="318" t="s">
        <v>30</v>
      </c>
      <c r="L643" s="412" t="str">
        <f>('Series 200 Final'!$H643)</f>
        <v/>
      </c>
    </row>
    <row r="644" spans="1:12" s="389" customFormat="1" x14ac:dyDescent="0.2">
      <c r="A644" s="316"/>
      <c r="B644" s="317"/>
      <c r="C644" s="406"/>
      <c r="D644" s="318"/>
      <c r="E644" s="407"/>
      <c r="F644" s="407"/>
      <c r="G644" s="407"/>
      <c r="H644" s="408"/>
      <c r="J644" s="406"/>
      <c r="K644" s="318"/>
      <c r="L644" s="408"/>
    </row>
    <row r="645" spans="1:12" s="389" customFormat="1" x14ac:dyDescent="0.2">
      <c r="A645" s="331"/>
      <c r="B645" s="343" t="s">
        <v>507</v>
      </c>
      <c r="C645" s="484"/>
      <c r="D645" s="437"/>
      <c r="E645" s="423" t="s">
        <v>386</v>
      </c>
      <c r="F645" s="424" t="s">
        <v>485</v>
      </c>
      <c r="G645" s="423" t="s">
        <v>486</v>
      </c>
      <c r="H645" s="433"/>
      <c r="J645" s="484"/>
      <c r="K645" s="437"/>
      <c r="L645" s="433"/>
    </row>
    <row r="646" spans="1:12" s="389" customFormat="1" x14ac:dyDescent="0.2">
      <c r="A646" s="316"/>
      <c r="B646" s="317"/>
      <c r="C646" s="406"/>
      <c r="D646" s="318"/>
      <c r="E646" s="407"/>
      <c r="F646" s="407"/>
      <c r="G646" s="407"/>
      <c r="H646" s="408"/>
      <c r="J646" s="406"/>
      <c r="K646" s="318"/>
      <c r="L646" s="408"/>
    </row>
    <row r="647" spans="1:12" s="389" customFormat="1" ht="27" customHeight="1" x14ac:dyDescent="0.2">
      <c r="A647" s="316" t="s">
        <v>934</v>
      </c>
      <c r="B647" s="317" t="s">
        <v>935</v>
      </c>
      <c r="C647" s="406"/>
      <c r="D647" s="318" t="s">
        <v>30</v>
      </c>
      <c r="E647" s="407">
        <v>215.56</v>
      </c>
      <c r="F647" s="407">
        <v>215.56</v>
      </c>
      <c r="G647" s="407">
        <v>215.56</v>
      </c>
      <c r="H647" s="412" t="str">
        <f>('Series 200 Design'!$H647)</f>
        <v/>
      </c>
      <c r="J647" s="406"/>
      <c r="K647" s="318" t="s">
        <v>30</v>
      </c>
      <c r="L647" s="412" t="str">
        <f>('Series 200 Final'!$H647)</f>
        <v/>
      </c>
    </row>
    <row r="648" spans="1:12" s="389" customFormat="1" x14ac:dyDescent="0.2">
      <c r="A648" s="316"/>
      <c r="B648" s="317"/>
      <c r="C648" s="406"/>
      <c r="D648" s="318"/>
      <c r="E648" s="407"/>
      <c r="F648" s="407"/>
      <c r="G648" s="407"/>
      <c r="H648" s="408"/>
      <c r="J648" s="406"/>
      <c r="K648" s="318"/>
      <c r="L648" s="408"/>
    </row>
    <row r="649" spans="1:12" s="389" customFormat="1" x14ac:dyDescent="0.2">
      <c r="A649" s="331"/>
      <c r="B649" s="332" t="s">
        <v>510</v>
      </c>
      <c r="C649" s="484"/>
      <c r="D649" s="334"/>
      <c r="E649" s="423" t="s">
        <v>386</v>
      </c>
      <c r="F649" s="424" t="s">
        <v>485</v>
      </c>
      <c r="G649" s="423" t="s">
        <v>486</v>
      </c>
      <c r="H649" s="433"/>
      <c r="J649" s="484"/>
      <c r="K649" s="334"/>
      <c r="L649" s="433"/>
    </row>
    <row r="650" spans="1:12" s="389" customFormat="1" x14ac:dyDescent="0.2">
      <c r="A650" s="316"/>
      <c r="B650" s="317"/>
      <c r="C650" s="406"/>
      <c r="D650" s="318"/>
      <c r="E650" s="407"/>
      <c r="F650" s="407"/>
      <c r="G650" s="407"/>
      <c r="H650" s="408"/>
      <c r="J650" s="406"/>
      <c r="K650" s="318"/>
      <c r="L650" s="408"/>
    </row>
    <row r="651" spans="1:12" s="389" customFormat="1" ht="25.5" x14ac:dyDescent="0.2">
      <c r="A651" s="316" t="s">
        <v>936</v>
      </c>
      <c r="B651" s="317" t="s">
        <v>937</v>
      </c>
      <c r="C651" s="406"/>
      <c r="D651" s="318" t="s">
        <v>30</v>
      </c>
      <c r="E651" s="407">
        <v>161.66999999999999</v>
      </c>
      <c r="F651" s="407">
        <v>161.66999999999999</v>
      </c>
      <c r="G651" s="407">
        <v>161.66999999999999</v>
      </c>
      <c r="H651" s="412" t="str">
        <f>('Series 200 Design'!$H651)</f>
        <v/>
      </c>
      <c r="J651" s="406"/>
      <c r="K651" s="318" t="s">
        <v>30</v>
      </c>
      <c r="L651" s="412" t="str">
        <f>('Series 200 Final'!$H651)</f>
        <v/>
      </c>
    </row>
    <row r="652" spans="1:12" s="389" customFormat="1" x14ac:dyDescent="0.2">
      <c r="A652" s="316"/>
      <c r="B652" s="317"/>
      <c r="C652" s="406"/>
      <c r="D652" s="318"/>
      <c r="E652" s="407"/>
      <c r="F652" s="407"/>
      <c r="G652" s="407"/>
      <c r="H652" s="408"/>
      <c r="J652" s="406"/>
      <c r="K652" s="318"/>
      <c r="L652" s="408"/>
    </row>
    <row r="653" spans="1:12" s="389" customFormat="1" ht="25.5" x14ac:dyDescent="0.2">
      <c r="A653" s="316" t="s">
        <v>938</v>
      </c>
      <c r="B653" s="317" t="s">
        <v>939</v>
      </c>
      <c r="C653" s="406"/>
      <c r="D653" s="318" t="s">
        <v>30</v>
      </c>
      <c r="E653" s="407">
        <v>161.66999999999999</v>
      </c>
      <c r="F653" s="407">
        <v>107.77</v>
      </c>
      <c r="G653" s="407">
        <v>107.77</v>
      </c>
      <c r="H653" s="412" t="str">
        <f>('Series 200 Design'!$H653)</f>
        <v/>
      </c>
      <c r="J653" s="406"/>
      <c r="K653" s="318" t="s">
        <v>30</v>
      </c>
      <c r="L653" s="412" t="str">
        <f>('Series 200 Final'!$H653)</f>
        <v/>
      </c>
    </row>
    <row r="654" spans="1:12" s="389" customFormat="1" x14ac:dyDescent="0.2">
      <c r="A654" s="316"/>
      <c r="B654" s="317"/>
      <c r="C654" s="406"/>
      <c r="D654" s="318"/>
      <c r="E654" s="407"/>
      <c r="F654" s="407"/>
      <c r="G654" s="407"/>
      <c r="H654" s="408"/>
      <c r="J654" s="406"/>
      <c r="K654" s="318"/>
      <c r="L654" s="408"/>
    </row>
    <row r="655" spans="1:12" s="389" customFormat="1" x14ac:dyDescent="0.2">
      <c r="A655" s="331"/>
      <c r="B655" s="332" t="s">
        <v>515</v>
      </c>
      <c r="C655" s="484"/>
      <c r="D655" s="334"/>
      <c r="E655" s="423" t="s">
        <v>386</v>
      </c>
      <c r="F655" s="424" t="s">
        <v>485</v>
      </c>
      <c r="G655" s="423" t="s">
        <v>486</v>
      </c>
      <c r="H655" s="433"/>
      <c r="J655" s="484"/>
      <c r="K655" s="334"/>
      <c r="L655" s="433"/>
    </row>
    <row r="656" spans="1:12" s="389" customFormat="1" x14ac:dyDescent="0.2">
      <c r="A656" s="316"/>
      <c r="B656" s="317"/>
      <c r="C656" s="406"/>
      <c r="D656" s="318"/>
      <c r="E656" s="407"/>
      <c r="F656" s="407"/>
      <c r="G656" s="407"/>
      <c r="H656" s="408"/>
      <c r="J656" s="406"/>
      <c r="K656" s="318"/>
      <c r="L656" s="408"/>
    </row>
    <row r="657" spans="1:12" s="389" customFormat="1" ht="25.5" x14ac:dyDescent="0.2">
      <c r="A657" s="316" t="s">
        <v>940</v>
      </c>
      <c r="B657" s="317" t="s">
        <v>941</v>
      </c>
      <c r="C657" s="406"/>
      <c r="D657" s="318" t="s">
        <v>30</v>
      </c>
      <c r="E657" s="407">
        <v>161.66999999999999</v>
      </c>
      <c r="F657" s="407">
        <v>161.66999999999999</v>
      </c>
      <c r="G657" s="407">
        <v>161.66999999999999</v>
      </c>
      <c r="H657" s="412" t="str">
        <f>('Series 200 Design'!$H657)</f>
        <v/>
      </c>
      <c r="J657" s="406"/>
      <c r="K657" s="318" t="s">
        <v>30</v>
      </c>
      <c r="L657" s="412" t="str">
        <f>('Series 200 Final'!$H657)</f>
        <v/>
      </c>
    </row>
    <row r="658" spans="1:12" s="389" customFormat="1" x14ac:dyDescent="0.2">
      <c r="A658" s="316"/>
      <c r="B658" s="317"/>
      <c r="C658" s="406"/>
      <c r="D658" s="318"/>
      <c r="E658" s="407"/>
      <c r="F658" s="407"/>
      <c r="G658" s="407"/>
      <c r="H658" s="408"/>
      <c r="J658" s="406"/>
      <c r="K658" s="318"/>
      <c r="L658" s="408"/>
    </row>
    <row r="659" spans="1:12" s="389" customFormat="1" ht="25.5" x14ac:dyDescent="0.2">
      <c r="A659" s="316" t="s">
        <v>942</v>
      </c>
      <c r="B659" s="317" t="s">
        <v>943</v>
      </c>
      <c r="C659" s="406"/>
      <c r="D659" s="318" t="s">
        <v>30</v>
      </c>
      <c r="E659" s="407">
        <v>161.66999999999999</v>
      </c>
      <c r="F659" s="407">
        <v>161.66999999999999</v>
      </c>
      <c r="G659" s="407">
        <v>161.66999999999999</v>
      </c>
      <c r="H659" s="412" t="str">
        <f>('Series 200 Design'!$H659)</f>
        <v/>
      </c>
      <c r="J659" s="406"/>
      <c r="K659" s="318" t="s">
        <v>30</v>
      </c>
      <c r="L659" s="412" t="str">
        <f>('Series 200 Final'!$H659)</f>
        <v/>
      </c>
    </row>
    <row r="660" spans="1:12" s="389" customFormat="1" x14ac:dyDescent="0.2">
      <c r="A660" s="316"/>
      <c r="B660" s="317"/>
      <c r="C660" s="406"/>
      <c r="D660" s="318"/>
      <c r="E660" s="407"/>
      <c r="F660" s="407"/>
      <c r="G660" s="407"/>
      <c r="H660" s="408"/>
      <c r="J660" s="406"/>
      <c r="K660" s="318"/>
      <c r="L660" s="408"/>
    </row>
    <row r="661" spans="1:12" s="389" customFormat="1" x14ac:dyDescent="0.2">
      <c r="A661" s="331"/>
      <c r="B661" s="343" t="s">
        <v>520</v>
      </c>
      <c r="C661" s="484"/>
      <c r="D661" s="334"/>
      <c r="E661" s="423" t="s">
        <v>386</v>
      </c>
      <c r="F661" s="424" t="s">
        <v>485</v>
      </c>
      <c r="G661" s="423" t="s">
        <v>486</v>
      </c>
      <c r="H661" s="433"/>
      <c r="J661" s="484"/>
      <c r="K661" s="334"/>
      <c r="L661" s="433"/>
    </row>
    <row r="662" spans="1:12" s="389" customFormat="1" x14ac:dyDescent="0.2">
      <c r="A662" s="316"/>
      <c r="B662" s="317"/>
      <c r="C662" s="406"/>
      <c r="D662" s="318"/>
      <c r="E662" s="407"/>
      <c r="F662" s="407"/>
      <c r="G662" s="407"/>
      <c r="H662" s="408"/>
      <c r="J662" s="406"/>
      <c r="K662" s="318"/>
      <c r="L662" s="408"/>
    </row>
    <row r="663" spans="1:12" s="389" customFormat="1" ht="25.5" x14ac:dyDescent="0.2">
      <c r="A663" s="316" t="s">
        <v>944</v>
      </c>
      <c r="B663" s="317" t="s">
        <v>945</v>
      </c>
      <c r="C663" s="406"/>
      <c r="D663" s="318" t="s">
        <v>30</v>
      </c>
      <c r="E663" s="407">
        <v>292.07</v>
      </c>
      <c r="F663" s="407">
        <v>292.07</v>
      </c>
      <c r="G663" s="407">
        <v>292.07</v>
      </c>
      <c r="H663" s="412" t="str">
        <f>('Series 200 Design'!$H663)</f>
        <v/>
      </c>
      <c r="J663" s="406"/>
      <c r="K663" s="318" t="s">
        <v>30</v>
      </c>
      <c r="L663" s="412" t="str">
        <f>('Series 200 Final'!$H663)</f>
        <v/>
      </c>
    </row>
    <row r="664" spans="1:12" s="389" customFormat="1" x14ac:dyDescent="0.2">
      <c r="A664" s="316"/>
      <c r="B664" s="317"/>
      <c r="C664" s="406"/>
      <c r="D664" s="318"/>
      <c r="E664" s="407"/>
      <c r="F664" s="407"/>
      <c r="G664" s="407"/>
      <c r="H664" s="408"/>
      <c r="J664" s="406"/>
      <c r="K664" s="318"/>
      <c r="L664" s="408"/>
    </row>
    <row r="665" spans="1:12" s="389" customFormat="1" ht="25.5" x14ac:dyDescent="0.2">
      <c r="A665" s="316" t="s">
        <v>946</v>
      </c>
      <c r="B665" s="317" t="s">
        <v>947</v>
      </c>
      <c r="C665" s="406"/>
      <c r="D665" s="318" t="s">
        <v>30</v>
      </c>
      <c r="E665" s="407">
        <v>350.48</v>
      </c>
      <c r="F665" s="407">
        <v>350.48</v>
      </c>
      <c r="G665" s="407">
        <v>350.48</v>
      </c>
      <c r="H665" s="412" t="str">
        <f>('Series 200 Design'!$H665)</f>
        <v/>
      </c>
      <c r="J665" s="406"/>
      <c r="K665" s="318" t="s">
        <v>30</v>
      </c>
      <c r="L665" s="412" t="str">
        <f>('Series 200 Final'!$H665)</f>
        <v/>
      </c>
    </row>
    <row r="666" spans="1:12" s="389" customFormat="1" x14ac:dyDescent="0.2">
      <c r="A666" s="316"/>
      <c r="B666" s="317"/>
      <c r="C666" s="406"/>
      <c r="D666" s="318"/>
      <c r="E666" s="407"/>
      <c r="F666" s="407"/>
      <c r="G666" s="407"/>
      <c r="H666" s="408"/>
      <c r="J666" s="406"/>
      <c r="K666" s="318"/>
      <c r="L666" s="408"/>
    </row>
    <row r="667" spans="1:12" s="389" customFormat="1" ht="25.5" x14ac:dyDescent="0.2">
      <c r="A667" s="316" t="s">
        <v>948</v>
      </c>
      <c r="B667" s="317" t="s">
        <v>949</v>
      </c>
      <c r="C667" s="406"/>
      <c r="D667" s="318" t="s">
        <v>30</v>
      </c>
      <c r="E667" s="407">
        <v>467.3</v>
      </c>
      <c r="F667" s="407">
        <v>467.3</v>
      </c>
      <c r="G667" s="407">
        <v>467.3</v>
      </c>
      <c r="H667" s="412" t="str">
        <f>('Series 200 Design'!$H667)</f>
        <v/>
      </c>
      <c r="J667" s="406"/>
      <c r="K667" s="318" t="s">
        <v>30</v>
      </c>
      <c r="L667" s="412" t="str">
        <f>('Series 200 Final'!$H667)</f>
        <v/>
      </c>
    </row>
    <row r="668" spans="1:12" s="389" customFormat="1" x14ac:dyDescent="0.2">
      <c r="A668" s="316"/>
      <c r="B668" s="317"/>
      <c r="C668" s="406"/>
      <c r="D668" s="318"/>
      <c r="E668" s="407"/>
      <c r="F668" s="407"/>
      <c r="G668" s="407"/>
      <c r="H668" s="408"/>
      <c r="J668" s="406"/>
      <c r="K668" s="318"/>
      <c r="L668" s="408"/>
    </row>
    <row r="669" spans="1:12" s="389" customFormat="1" ht="25.5" x14ac:dyDescent="0.2">
      <c r="A669" s="316" t="s">
        <v>950</v>
      </c>
      <c r="B669" s="317" t="s">
        <v>951</v>
      </c>
      <c r="C669" s="406"/>
      <c r="D669" s="318" t="s">
        <v>30</v>
      </c>
      <c r="E669" s="407">
        <v>525.72</v>
      </c>
      <c r="F669" s="407">
        <v>525.72</v>
      </c>
      <c r="G669" s="407">
        <v>525.72</v>
      </c>
      <c r="H669" s="412" t="str">
        <f>('Series 200 Design'!$H669)</f>
        <v/>
      </c>
      <c r="J669" s="406"/>
      <c r="K669" s="318" t="s">
        <v>30</v>
      </c>
      <c r="L669" s="412" t="str">
        <f>('Series 200 Final'!$H669)</f>
        <v/>
      </c>
    </row>
    <row r="670" spans="1:12" s="389" customFormat="1" x14ac:dyDescent="0.2">
      <c r="A670" s="316"/>
      <c r="B670" s="317"/>
      <c r="C670" s="406"/>
      <c r="D670" s="318"/>
      <c r="E670" s="407"/>
      <c r="F670" s="407"/>
      <c r="G670" s="407"/>
      <c r="H670" s="408"/>
      <c r="J670" s="406"/>
      <c r="K670" s="318"/>
      <c r="L670" s="408"/>
    </row>
    <row r="671" spans="1:12" s="389" customFormat="1" x14ac:dyDescent="0.2">
      <c r="A671" s="331"/>
      <c r="B671" s="343" t="s">
        <v>529</v>
      </c>
      <c r="C671" s="484"/>
      <c r="D671" s="334"/>
      <c r="E671" s="423" t="s">
        <v>386</v>
      </c>
      <c r="F671" s="424" t="s">
        <v>485</v>
      </c>
      <c r="G671" s="423" t="s">
        <v>486</v>
      </c>
      <c r="H671" s="433"/>
      <c r="J671" s="484"/>
      <c r="K671" s="334"/>
      <c r="L671" s="433"/>
    </row>
    <row r="672" spans="1:12" s="389" customFormat="1" x14ac:dyDescent="0.2">
      <c r="A672" s="316"/>
      <c r="B672" s="317"/>
      <c r="C672" s="406"/>
      <c r="D672" s="318"/>
      <c r="E672" s="407"/>
      <c r="F672" s="407"/>
      <c r="G672" s="407"/>
      <c r="H672" s="408"/>
      <c r="J672" s="406"/>
      <c r="K672" s="318"/>
      <c r="L672" s="408"/>
    </row>
    <row r="673" spans="1:12" s="389" customFormat="1" x14ac:dyDescent="0.2">
      <c r="A673" s="316" t="s">
        <v>952</v>
      </c>
      <c r="B673" s="317" t="s">
        <v>953</v>
      </c>
      <c r="C673" s="406"/>
      <c r="D673" s="318" t="s">
        <v>30</v>
      </c>
      <c r="E673" s="407">
        <v>16.309999999999999</v>
      </c>
      <c r="F673" s="407">
        <v>3.27</v>
      </c>
      <c r="G673" s="407">
        <v>3.27</v>
      </c>
      <c r="H673" s="412" t="str">
        <f>('Series 200 Design'!$H673)</f>
        <v/>
      </c>
      <c r="J673" s="406"/>
      <c r="K673" s="318" t="s">
        <v>30</v>
      </c>
      <c r="L673" s="412" t="str">
        <f>('Series 200 Final'!$H673)</f>
        <v/>
      </c>
    </row>
    <row r="674" spans="1:12" s="389" customFormat="1" x14ac:dyDescent="0.2">
      <c r="A674" s="316"/>
      <c r="B674" s="317"/>
      <c r="C674" s="406"/>
      <c r="D674" s="318"/>
      <c r="E674" s="407"/>
      <c r="F674" s="407"/>
      <c r="G674" s="407"/>
      <c r="H674" s="408"/>
      <c r="J674" s="406"/>
      <c r="K674" s="318"/>
      <c r="L674" s="408"/>
    </row>
    <row r="675" spans="1:12" s="389" customFormat="1" ht="25.5" x14ac:dyDescent="0.2">
      <c r="A675" s="316" t="s">
        <v>954</v>
      </c>
      <c r="B675" s="317" t="s">
        <v>955</v>
      </c>
      <c r="C675" s="406"/>
      <c r="D675" s="318" t="s">
        <v>30</v>
      </c>
      <c r="E675" s="407">
        <v>32.630000000000003</v>
      </c>
      <c r="F675" s="407">
        <v>32.630000000000003</v>
      </c>
      <c r="G675" s="407">
        <v>32.630000000000003</v>
      </c>
      <c r="H675" s="412" t="str">
        <f>('Series 200 Design'!$H675)</f>
        <v/>
      </c>
      <c r="J675" s="406"/>
      <c r="K675" s="318" t="s">
        <v>30</v>
      </c>
      <c r="L675" s="412" t="str">
        <f>('Series 200 Final'!$H675)</f>
        <v/>
      </c>
    </row>
    <row r="676" spans="1:12" s="389" customFormat="1" x14ac:dyDescent="0.2">
      <c r="A676" s="316"/>
      <c r="B676" s="317"/>
      <c r="C676" s="406"/>
      <c r="D676" s="318"/>
      <c r="E676" s="407"/>
      <c r="F676" s="407"/>
      <c r="G676" s="407"/>
      <c r="H676" s="408"/>
      <c r="J676" s="406"/>
      <c r="K676" s="318"/>
      <c r="L676" s="408"/>
    </row>
    <row r="677" spans="1:12" s="389" customFormat="1" ht="25.5" x14ac:dyDescent="0.2">
      <c r="A677" s="316" t="s">
        <v>956</v>
      </c>
      <c r="B677" s="317" t="s">
        <v>957</v>
      </c>
      <c r="C677" s="406"/>
      <c r="D677" s="318" t="s">
        <v>30</v>
      </c>
      <c r="E677" s="407">
        <v>32.630000000000003</v>
      </c>
      <c r="F677" s="407">
        <v>32.630000000000003</v>
      </c>
      <c r="G677" s="407">
        <v>32.630000000000003</v>
      </c>
      <c r="H677" s="412" t="str">
        <f>('Series 200 Design'!$H677)</f>
        <v/>
      </c>
      <c r="J677" s="406"/>
      <c r="K677" s="318" t="s">
        <v>30</v>
      </c>
      <c r="L677" s="412" t="str">
        <f>('Series 200 Final'!$H677)</f>
        <v/>
      </c>
    </row>
    <row r="678" spans="1:12" s="389" customFormat="1" x14ac:dyDescent="0.2">
      <c r="A678" s="316"/>
      <c r="B678" s="317"/>
      <c r="C678" s="406"/>
      <c r="D678" s="318"/>
      <c r="E678" s="407"/>
      <c r="F678" s="407"/>
      <c r="G678" s="407"/>
      <c r="H678" s="408"/>
      <c r="J678" s="406"/>
      <c r="K678" s="318"/>
      <c r="L678" s="408"/>
    </row>
    <row r="679" spans="1:12" s="389" customFormat="1" x14ac:dyDescent="0.2">
      <c r="A679" s="331"/>
      <c r="B679" s="343" t="s">
        <v>536</v>
      </c>
      <c r="C679" s="484"/>
      <c r="D679" s="334"/>
      <c r="E679" s="423"/>
      <c r="F679" s="424"/>
      <c r="G679" s="423"/>
      <c r="H679" s="433"/>
      <c r="J679" s="484"/>
      <c r="K679" s="334"/>
      <c r="L679" s="433"/>
    </row>
    <row r="680" spans="1:12" s="389" customFormat="1" x14ac:dyDescent="0.2">
      <c r="A680" s="331"/>
      <c r="B680" s="343"/>
      <c r="C680" s="484"/>
      <c r="D680" s="334"/>
      <c r="E680" s="423"/>
      <c r="F680" s="424"/>
      <c r="G680" s="423"/>
      <c r="H680" s="433"/>
      <c r="J680" s="484"/>
      <c r="K680" s="334"/>
      <c r="L680" s="433"/>
    </row>
    <row r="681" spans="1:12" s="389" customFormat="1" x14ac:dyDescent="0.2">
      <c r="A681" s="331"/>
      <c r="B681" s="343" t="s">
        <v>537</v>
      </c>
      <c r="C681" s="484"/>
      <c r="D681" s="334"/>
      <c r="E681" s="423" t="s">
        <v>396</v>
      </c>
      <c r="F681" s="424" t="s">
        <v>397</v>
      </c>
      <c r="G681" s="423" t="s">
        <v>398</v>
      </c>
      <c r="H681" s="433"/>
      <c r="J681" s="484"/>
      <c r="K681" s="334"/>
      <c r="L681" s="433"/>
    </row>
    <row r="682" spans="1:12" s="389" customFormat="1" x14ac:dyDescent="0.2">
      <c r="A682" s="316"/>
      <c r="B682" s="317"/>
      <c r="C682" s="406"/>
      <c r="D682" s="318"/>
      <c r="E682" s="407"/>
      <c r="F682" s="407"/>
      <c r="G682" s="407"/>
      <c r="H682" s="408"/>
      <c r="J682" s="406"/>
      <c r="K682" s="318"/>
      <c r="L682" s="408"/>
    </row>
    <row r="683" spans="1:12" s="389" customFormat="1" ht="27" customHeight="1" x14ac:dyDescent="0.2">
      <c r="A683" s="316" t="s">
        <v>958</v>
      </c>
      <c r="B683" s="317" t="s">
        <v>959</v>
      </c>
      <c r="C683" s="406"/>
      <c r="D683" s="318" t="s">
        <v>30</v>
      </c>
      <c r="E683" s="407">
        <v>34.24</v>
      </c>
      <c r="F683" s="407">
        <v>34.24</v>
      </c>
      <c r="G683" s="407">
        <v>34.24</v>
      </c>
      <c r="H683" s="412" t="str">
        <f>('Series 200 Design'!$H683)</f>
        <v/>
      </c>
      <c r="J683" s="406"/>
      <c r="K683" s="318" t="s">
        <v>30</v>
      </c>
      <c r="L683" s="412" t="str">
        <f>('Series 200 Final'!$H683)</f>
        <v/>
      </c>
    </row>
    <row r="684" spans="1:12" s="389" customFormat="1" x14ac:dyDescent="0.2">
      <c r="A684" s="316"/>
      <c r="B684" s="317"/>
      <c r="C684" s="406"/>
      <c r="D684" s="318"/>
      <c r="E684" s="407"/>
      <c r="F684" s="407"/>
      <c r="G684" s="407"/>
      <c r="H684" s="408"/>
      <c r="J684" s="406"/>
      <c r="K684" s="318"/>
      <c r="L684" s="408"/>
    </row>
    <row r="685" spans="1:12" s="389" customFormat="1" ht="27" customHeight="1" x14ac:dyDescent="0.2">
      <c r="A685" s="316" t="s">
        <v>960</v>
      </c>
      <c r="B685" s="317" t="s">
        <v>961</v>
      </c>
      <c r="C685" s="406"/>
      <c r="D685" s="318" t="s">
        <v>30</v>
      </c>
      <c r="E685" s="407">
        <v>34.24</v>
      </c>
      <c r="F685" s="407">
        <v>34.24</v>
      </c>
      <c r="G685" s="407">
        <v>34.24</v>
      </c>
      <c r="H685" s="412" t="str">
        <f>('Series 200 Design'!$H685)</f>
        <v/>
      </c>
      <c r="J685" s="406"/>
      <c r="K685" s="318" t="s">
        <v>30</v>
      </c>
      <c r="L685" s="412" t="str">
        <f>('Series 200 Final'!$H685)</f>
        <v/>
      </c>
    </row>
    <row r="686" spans="1:12" s="389" customFormat="1" x14ac:dyDescent="0.2">
      <c r="A686" s="316"/>
      <c r="B686" s="317"/>
      <c r="C686" s="406"/>
      <c r="D686" s="318"/>
      <c r="E686" s="407"/>
      <c r="F686" s="407"/>
      <c r="G686" s="407"/>
      <c r="H686" s="408"/>
      <c r="J686" s="406"/>
      <c r="K686" s="318"/>
      <c r="L686" s="408"/>
    </row>
    <row r="687" spans="1:12" s="389" customFormat="1" ht="27" customHeight="1" x14ac:dyDescent="0.2">
      <c r="A687" s="316" t="s">
        <v>962</v>
      </c>
      <c r="B687" s="317" t="s">
        <v>963</v>
      </c>
      <c r="C687" s="406"/>
      <c r="D687" s="318" t="s">
        <v>30</v>
      </c>
      <c r="E687" s="407">
        <v>42.81</v>
      </c>
      <c r="F687" s="407">
        <v>42.81</v>
      </c>
      <c r="G687" s="407">
        <v>42.81</v>
      </c>
      <c r="H687" s="412" t="str">
        <f>('Series 200 Design'!$H687)</f>
        <v/>
      </c>
      <c r="J687" s="406"/>
      <c r="K687" s="318" t="s">
        <v>30</v>
      </c>
      <c r="L687" s="412" t="str">
        <f>('Series 200 Final'!$H687)</f>
        <v/>
      </c>
    </row>
    <row r="688" spans="1:12" s="389" customFormat="1" x14ac:dyDescent="0.2">
      <c r="A688" s="316"/>
      <c r="B688" s="317"/>
      <c r="C688" s="406"/>
      <c r="D688" s="318"/>
      <c r="E688" s="407"/>
      <c r="F688" s="407"/>
      <c r="G688" s="407"/>
      <c r="H688" s="408"/>
      <c r="J688" s="406"/>
      <c r="K688" s="318"/>
      <c r="L688" s="408"/>
    </row>
    <row r="689" spans="1:12" s="389" customFormat="1" ht="27" customHeight="1" x14ac:dyDescent="0.2">
      <c r="A689" s="316" t="s">
        <v>964</v>
      </c>
      <c r="B689" s="317" t="s">
        <v>965</v>
      </c>
      <c r="C689" s="406"/>
      <c r="D689" s="318" t="s">
        <v>30</v>
      </c>
      <c r="E689" s="407">
        <v>64.209999999999994</v>
      </c>
      <c r="F689" s="407">
        <v>64.209999999999994</v>
      </c>
      <c r="G689" s="407">
        <v>64.209999999999994</v>
      </c>
      <c r="H689" s="412" t="str">
        <f>('Series 200 Design'!$H689)</f>
        <v/>
      </c>
      <c r="J689" s="406"/>
      <c r="K689" s="318" t="s">
        <v>30</v>
      </c>
      <c r="L689" s="412" t="str">
        <f>('Series 200 Final'!$H689)</f>
        <v/>
      </c>
    </row>
    <row r="690" spans="1:12" s="389" customFormat="1" ht="13.5" customHeight="1" x14ac:dyDescent="0.2">
      <c r="A690" s="316"/>
      <c r="B690" s="317"/>
      <c r="C690" s="406"/>
      <c r="D690" s="318"/>
      <c r="E690" s="407"/>
      <c r="F690" s="407"/>
      <c r="G690" s="407"/>
      <c r="H690" s="408"/>
      <c r="J690" s="406"/>
      <c r="K690" s="318"/>
      <c r="L690" s="408"/>
    </row>
    <row r="691" spans="1:12" s="389" customFormat="1" ht="30.75" customHeight="1" x14ac:dyDescent="0.2">
      <c r="A691" s="316" t="s">
        <v>966</v>
      </c>
      <c r="B691" s="317" t="s">
        <v>967</v>
      </c>
      <c r="C691" s="406"/>
      <c r="D691" s="318" t="s">
        <v>30</v>
      </c>
      <c r="E691" s="407">
        <v>68.5</v>
      </c>
      <c r="F691" s="407">
        <v>68.5</v>
      </c>
      <c r="G691" s="407">
        <v>68.5</v>
      </c>
      <c r="H691" s="412" t="str">
        <f>('Series 200 Design'!$H691)</f>
        <v/>
      </c>
      <c r="J691" s="406"/>
      <c r="K691" s="318" t="s">
        <v>30</v>
      </c>
      <c r="L691" s="412" t="str">
        <f>('Series 200 Final'!$H691)</f>
        <v/>
      </c>
    </row>
    <row r="692" spans="1:12" s="389" customFormat="1" ht="13.5" customHeight="1" x14ac:dyDescent="0.2">
      <c r="A692" s="316"/>
      <c r="B692" s="317"/>
      <c r="C692" s="406"/>
      <c r="D692" s="318"/>
      <c r="E692" s="407"/>
      <c r="F692" s="407"/>
      <c r="G692" s="407"/>
      <c r="H692" s="408"/>
      <c r="J692" s="406"/>
      <c r="K692" s="318"/>
      <c r="L692" s="408"/>
    </row>
    <row r="693" spans="1:12" s="389" customFormat="1" ht="30" customHeight="1" x14ac:dyDescent="0.2">
      <c r="A693" s="316" t="s">
        <v>968</v>
      </c>
      <c r="B693" s="317" t="s">
        <v>969</v>
      </c>
      <c r="C693" s="406"/>
      <c r="D693" s="318" t="s">
        <v>30</v>
      </c>
      <c r="E693" s="407">
        <v>85.62</v>
      </c>
      <c r="F693" s="407">
        <v>85.62</v>
      </c>
      <c r="G693" s="407">
        <v>85.62</v>
      </c>
      <c r="H693" s="412" t="str">
        <f>('Series 200 Design'!$H693)</f>
        <v/>
      </c>
      <c r="J693" s="406"/>
      <c r="K693" s="318" t="s">
        <v>30</v>
      </c>
      <c r="L693" s="412" t="str">
        <f>('Series 200 Final'!$H693)</f>
        <v/>
      </c>
    </row>
    <row r="694" spans="1:12" s="389" customFormat="1" ht="13.5" customHeight="1" x14ac:dyDescent="0.2">
      <c r="A694" s="316"/>
      <c r="B694" s="317"/>
      <c r="C694" s="406"/>
      <c r="D694" s="318"/>
      <c r="E694" s="407"/>
      <c r="F694" s="407"/>
      <c r="G694" s="407"/>
      <c r="H694" s="408"/>
      <c r="J694" s="406"/>
      <c r="K694" s="318"/>
      <c r="L694" s="408"/>
    </row>
    <row r="695" spans="1:12" s="389" customFormat="1" ht="27" customHeight="1" x14ac:dyDescent="0.2">
      <c r="A695" s="316" t="s">
        <v>970</v>
      </c>
      <c r="B695" s="317" t="s">
        <v>971</v>
      </c>
      <c r="C695" s="406"/>
      <c r="D695" s="318" t="s">
        <v>30</v>
      </c>
      <c r="E695" s="407">
        <v>85.62</v>
      </c>
      <c r="F695" s="407">
        <v>85.62</v>
      </c>
      <c r="G695" s="407">
        <v>85.62</v>
      </c>
      <c r="H695" s="412" t="str">
        <f>('Series 200 Design'!$H695)</f>
        <v/>
      </c>
      <c r="J695" s="406"/>
      <c r="K695" s="318" t="s">
        <v>30</v>
      </c>
      <c r="L695" s="412" t="str">
        <f>('Series 200 Final'!$H695)</f>
        <v/>
      </c>
    </row>
    <row r="696" spans="1:12" s="389" customFormat="1" ht="13.5" customHeight="1" x14ac:dyDescent="0.2">
      <c r="A696" s="316"/>
      <c r="B696" s="317"/>
      <c r="C696" s="406"/>
      <c r="D696" s="318"/>
      <c r="E696" s="407"/>
      <c r="F696" s="407"/>
      <c r="G696" s="407"/>
      <c r="H696" s="408"/>
      <c r="J696" s="406"/>
      <c r="K696" s="318"/>
      <c r="L696" s="408"/>
    </row>
    <row r="697" spans="1:12" s="389" customFormat="1" ht="30.75" customHeight="1" x14ac:dyDescent="0.2">
      <c r="A697" s="316" t="s">
        <v>972</v>
      </c>
      <c r="B697" s="317" t="s">
        <v>973</v>
      </c>
      <c r="C697" s="406"/>
      <c r="D697" s="318" t="s">
        <v>30</v>
      </c>
      <c r="E697" s="407">
        <v>85.62</v>
      </c>
      <c r="F697" s="407">
        <v>85.62</v>
      </c>
      <c r="G697" s="407">
        <v>85.62</v>
      </c>
      <c r="H697" s="412" t="str">
        <f>('Series 200 Design'!$H697)</f>
        <v/>
      </c>
      <c r="J697" s="406"/>
      <c r="K697" s="318" t="s">
        <v>30</v>
      </c>
      <c r="L697" s="412" t="str">
        <f>('Series 200 Final'!$H697)</f>
        <v/>
      </c>
    </row>
    <row r="698" spans="1:12" s="389" customFormat="1" ht="13.5" customHeight="1" x14ac:dyDescent="0.2">
      <c r="A698" s="316"/>
      <c r="B698" s="317"/>
      <c r="C698" s="406"/>
      <c r="D698" s="318"/>
      <c r="E698" s="407"/>
      <c r="F698" s="407"/>
      <c r="G698" s="407"/>
      <c r="H698" s="408"/>
      <c r="J698" s="406"/>
      <c r="K698" s="318"/>
      <c r="L698" s="408"/>
    </row>
    <row r="699" spans="1:12" s="389" customFormat="1" ht="27.75" customHeight="1" x14ac:dyDescent="0.2">
      <c r="A699" s="316" t="s">
        <v>974</v>
      </c>
      <c r="B699" s="317" t="s">
        <v>975</v>
      </c>
      <c r="C699" s="406"/>
      <c r="D699" s="318" t="s">
        <v>30</v>
      </c>
      <c r="E699" s="407">
        <v>85.62</v>
      </c>
      <c r="F699" s="407">
        <v>85.62</v>
      </c>
      <c r="G699" s="407">
        <v>85.62</v>
      </c>
      <c r="H699" s="412" t="str">
        <f>('Series 200 Design'!$H699)</f>
        <v/>
      </c>
      <c r="J699" s="406"/>
      <c r="K699" s="318" t="s">
        <v>30</v>
      </c>
      <c r="L699" s="412" t="str">
        <f>('Series 200 Final'!$H699)</f>
        <v/>
      </c>
    </row>
    <row r="700" spans="1:12" s="389" customFormat="1" x14ac:dyDescent="0.2">
      <c r="A700" s="316"/>
      <c r="B700" s="317"/>
      <c r="C700" s="406"/>
      <c r="D700" s="318"/>
      <c r="E700" s="407"/>
      <c r="F700" s="407"/>
      <c r="G700" s="407"/>
      <c r="H700" s="408"/>
      <c r="J700" s="406"/>
      <c r="K700" s="318"/>
      <c r="L700" s="408"/>
    </row>
    <row r="701" spans="1:12" s="389" customFormat="1" x14ac:dyDescent="0.2">
      <c r="A701" s="331"/>
      <c r="B701" s="343" t="s">
        <v>578</v>
      </c>
      <c r="C701" s="484"/>
      <c r="D701" s="334"/>
      <c r="E701" s="423" t="s">
        <v>396</v>
      </c>
      <c r="F701" s="424" t="s">
        <v>397</v>
      </c>
      <c r="G701" s="423" t="s">
        <v>398</v>
      </c>
      <c r="H701" s="433"/>
      <c r="J701" s="484"/>
      <c r="K701" s="334"/>
      <c r="L701" s="433"/>
    </row>
    <row r="702" spans="1:12" s="389" customFormat="1" x14ac:dyDescent="0.2">
      <c r="A702" s="316"/>
      <c r="B702" s="317"/>
      <c r="C702" s="406"/>
      <c r="D702" s="318"/>
      <c r="E702" s="407"/>
      <c r="F702" s="407"/>
      <c r="G702" s="407"/>
      <c r="H702" s="408"/>
      <c r="J702" s="406"/>
      <c r="K702" s="318"/>
      <c r="L702" s="408"/>
    </row>
    <row r="703" spans="1:12" s="389" customFormat="1" x14ac:dyDescent="0.2">
      <c r="A703" s="316"/>
      <c r="B703" s="317"/>
      <c r="C703" s="406"/>
      <c r="D703" s="318"/>
      <c r="E703" s="407"/>
      <c r="F703" s="407"/>
      <c r="G703" s="407"/>
      <c r="H703" s="408"/>
      <c r="J703" s="406"/>
      <c r="K703" s="318"/>
      <c r="L703" s="408"/>
    </row>
    <row r="704" spans="1:12" s="389" customFormat="1" ht="25.5" x14ac:dyDescent="0.2">
      <c r="A704" s="316" t="s">
        <v>976</v>
      </c>
      <c r="B704" s="317" t="s">
        <v>977</v>
      </c>
      <c r="C704" s="406"/>
      <c r="D704" s="318" t="s">
        <v>451</v>
      </c>
      <c r="E704" s="407">
        <v>42.73</v>
      </c>
      <c r="F704" s="407">
        <v>42.73</v>
      </c>
      <c r="G704" s="407">
        <v>42.73</v>
      </c>
      <c r="H704" s="412" t="str">
        <f>('Series 200 Design'!$H704)</f>
        <v/>
      </c>
      <c r="J704" s="406"/>
      <c r="K704" s="318" t="s">
        <v>451</v>
      </c>
      <c r="L704" s="412" t="str">
        <f>('Series 200 Final'!$H704)</f>
        <v/>
      </c>
    </row>
    <row r="705" spans="1:12" s="389" customFormat="1" x14ac:dyDescent="0.2">
      <c r="A705" s="316"/>
      <c r="B705" s="317"/>
      <c r="C705" s="406"/>
      <c r="D705" s="318"/>
      <c r="E705" s="407"/>
      <c r="F705" s="407"/>
      <c r="G705" s="407"/>
      <c r="H705" s="408"/>
      <c r="J705" s="406"/>
      <c r="K705" s="318"/>
      <c r="L705" s="408"/>
    </row>
    <row r="706" spans="1:12" s="389" customFormat="1" x14ac:dyDescent="0.2">
      <c r="A706" s="316"/>
      <c r="B706" s="317"/>
      <c r="C706" s="406"/>
      <c r="D706" s="318"/>
      <c r="E706" s="407"/>
      <c r="F706" s="407"/>
      <c r="G706" s="407"/>
      <c r="H706" s="408"/>
      <c r="J706" s="406"/>
      <c r="K706" s="318"/>
      <c r="L706" s="408"/>
    </row>
    <row r="707" spans="1:12" s="389" customFormat="1" x14ac:dyDescent="0.2">
      <c r="A707" s="331"/>
      <c r="B707" s="343" t="s">
        <v>601</v>
      </c>
      <c r="C707" s="484"/>
      <c r="D707" s="334"/>
      <c r="E707" s="423" t="s">
        <v>386</v>
      </c>
      <c r="F707" s="424" t="s">
        <v>485</v>
      </c>
      <c r="G707" s="423" t="s">
        <v>486</v>
      </c>
      <c r="H707" s="433"/>
      <c r="J707" s="484"/>
      <c r="K707" s="334"/>
      <c r="L707" s="433"/>
    </row>
    <row r="708" spans="1:12" s="389" customFormat="1" x14ac:dyDescent="0.2">
      <c r="A708" s="316"/>
      <c r="B708" s="317"/>
      <c r="C708" s="406"/>
      <c r="D708" s="318"/>
      <c r="E708" s="407"/>
      <c r="F708" s="407"/>
      <c r="G708" s="407"/>
      <c r="H708" s="408"/>
      <c r="J708" s="406"/>
      <c r="K708" s="318"/>
      <c r="L708" s="408"/>
    </row>
    <row r="709" spans="1:12" s="389" customFormat="1" ht="25.5" x14ac:dyDescent="0.2">
      <c r="A709" s="316" t="s">
        <v>978</v>
      </c>
      <c r="B709" s="317" t="s">
        <v>979</v>
      </c>
      <c r="C709" s="406"/>
      <c r="D709" s="318" t="s">
        <v>30</v>
      </c>
      <c r="E709" s="407">
        <v>234.5</v>
      </c>
      <c r="F709" s="407">
        <v>101</v>
      </c>
      <c r="G709" s="407">
        <v>101</v>
      </c>
      <c r="H709" s="412" t="str">
        <f>('Series 200 Design'!$H709)</f>
        <v/>
      </c>
      <c r="J709" s="406"/>
      <c r="K709" s="318" t="s">
        <v>30</v>
      </c>
      <c r="L709" s="412" t="str">
        <f>('Series 200 Final'!$H709)</f>
        <v/>
      </c>
    </row>
    <row r="710" spans="1:12" s="389" customFormat="1" x14ac:dyDescent="0.2">
      <c r="A710" s="316"/>
      <c r="B710" s="317"/>
      <c r="C710" s="406"/>
      <c r="D710" s="318"/>
      <c r="E710" s="407"/>
      <c r="F710" s="407"/>
      <c r="G710" s="407"/>
      <c r="H710" s="408"/>
      <c r="J710" s="406"/>
      <c r="K710" s="318"/>
      <c r="L710" s="408"/>
    </row>
    <row r="711" spans="1:12" s="389" customFormat="1" x14ac:dyDescent="0.2">
      <c r="A711" s="316" t="s">
        <v>980</v>
      </c>
      <c r="B711" s="317" t="s">
        <v>981</v>
      </c>
      <c r="C711" s="406"/>
      <c r="D711" s="318" t="s">
        <v>30</v>
      </c>
      <c r="E711" s="407">
        <v>117.25</v>
      </c>
      <c r="F711" s="407">
        <v>67.34</v>
      </c>
      <c r="G711" s="407">
        <v>67.34</v>
      </c>
      <c r="H711" s="412" t="str">
        <f>('Series 200 Design'!$H711)</f>
        <v/>
      </c>
      <c r="J711" s="406"/>
      <c r="K711" s="318" t="s">
        <v>30</v>
      </c>
      <c r="L711" s="412" t="str">
        <f>('Series 200 Final'!$H711)</f>
        <v/>
      </c>
    </row>
    <row r="712" spans="1:12" s="389" customFormat="1" x14ac:dyDescent="0.2">
      <c r="A712" s="316"/>
      <c r="B712" s="317"/>
      <c r="C712" s="406"/>
      <c r="D712" s="318"/>
      <c r="E712" s="407"/>
      <c r="F712" s="407"/>
      <c r="G712" s="407"/>
      <c r="H712" s="408"/>
      <c r="J712" s="406"/>
      <c r="K712" s="318"/>
      <c r="L712" s="408"/>
    </row>
    <row r="713" spans="1:12" s="389" customFormat="1" ht="25.5" x14ac:dyDescent="0.2">
      <c r="A713" s="316" t="s">
        <v>982</v>
      </c>
      <c r="B713" s="317" t="s">
        <v>983</v>
      </c>
      <c r="C713" s="406"/>
      <c r="D713" s="318" t="s">
        <v>30</v>
      </c>
      <c r="E713" s="407">
        <v>117.25</v>
      </c>
      <c r="F713" s="407">
        <v>67.34</v>
      </c>
      <c r="G713" s="407">
        <v>67.34</v>
      </c>
      <c r="H713" s="412" t="str">
        <f>('Series 200 Design'!$H713)</f>
        <v/>
      </c>
      <c r="J713" s="406"/>
      <c r="K713" s="318" t="s">
        <v>30</v>
      </c>
      <c r="L713" s="412" t="str">
        <f>('Series 200 Final'!$H713)</f>
        <v/>
      </c>
    </row>
    <row r="714" spans="1:12" s="389" customFormat="1" x14ac:dyDescent="0.2">
      <c r="A714" s="316"/>
      <c r="B714" s="317"/>
      <c r="C714" s="406"/>
      <c r="D714" s="318"/>
      <c r="E714" s="407"/>
      <c r="F714" s="407"/>
      <c r="G714" s="407"/>
      <c r="H714" s="408"/>
      <c r="J714" s="406"/>
      <c r="K714" s="318"/>
      <c r="L714" s="408"/>
    </row>
    <row r="715" spans="1:12" s="389" customFormat="1" ht="25.5" x14ac:dyDescent="0.2">
      <c r="A715" s="316" t="s">
        <v>984</v>
      </c>
      <c r="B715" s="317" t="s">
        <v>985</v>
      </c>
      <c r="C715" s="406"/>
      <c r="D715" s="318" t="s">
        <v>30</v>
      </c>
      <c r="E715" s="407">
        <v>134.66</v>
      </c>
      <c r="F715" s="407">
        <v>101</v>
      </c>
      <c r="G715" s="407">
        <v>101</v>
      </c>
      <c r="H715" s="412" t="str">
        <f>('Series 200 Design'!$H715)</f>
        <v/>
      </c>
      <c r="J715" s="406"/>
      <c r="K715" s="318" t="s">
        <v>30</v>
      </c>
      <c r="L715" s="412" t="str">
        <f>('Series 200 Final'!$H715)</f>
        <v/>
      </c>
    </row>
    <row r="716" spans="1:12" s="389" customFormat="1" x14ac:dyDescent="0.2">
      <c r="A716" s="316"/>
      <c r="B716" s="317"/>
      <c r="C716" s="406"/>
      <c r="D716" s="318"/>
      <c r="E716" s="407"/>
      <c r="F716" s="407"/>
      <c r="G716" s="407"/>
      <c r="H716" s="408"/>
      <c r="J716" s="406"/>
      <c r="K716" s="318"/>
      <c r="L716" s="408"/>
    </row>
    <row r="717" spans="1:12" s="389" customFormat="1" x14ac:dyDescent="0.2">
      <c r="A717" s="331"/>
      <c r="B717" s="343" t="s">
        <v>626</v>
      </c>
      <c r="C717" s="484"/>
      <c r="D717" s="334"/>
      <c r="E717" s="423" t="s">
        <v>396</v>
      </c>
      <c r="F717" s="424" t="s">
        <v>397</v>
      </c>
      <c r="G717" s="423" t="s">
        <v>398</v>
      </c>
      <c r="H717" s="433"/>
      <c r="J717" s="484"/>
      <c r="K717" s="334"/>
      <c r="L717" s="433"/>
    </row>
    <row r="718" spans="1:12" s="389" customFormat="1" x14ac:dyDescent="0.2">
      <c r="A718" s="316"/>
      <c r="B718" s="444"/>
      <c r="C718" s="406"/>
      <c r="D718" s="318"/>
      <c r="E718" s="407"/>
      <c r="F718" s="407"/>
      <c r="G718" s="407"/>
      <c r="H718" s="408"/>
      <c r="J718" s="406"/>
      <c r="K718" s="318"/>
      <c r="L718" s="408"/>
    </row>
    <row r="719" spans="1:12" s="389" customFormat="1" ht="25.5" x14ac:dyDescent="0.2">
      <c r="A719" s="465" t="s">
        <v>986</v>
      </c>
      <c r="B719" s="317" t="s">
        <v>987</v>
      </c>
      <c r="C719" s="406"/>
      <c r="D719" s="318" t="s">
        <v>451</v>
      </c>
      <c r="E719" s="407">
        <v>16.3</v>
      </c>
      <c r="F719" s="407">
        <v>16.3</v>
      </c>
      <c r="G719" s="407">
        <v>16.3</v>
      </c>
      <c r="H719" s="412" t="str">
        <f>('Series 200 Design'!$H719)</f>
        <v/>
      </c>
      <c r="J719" s="406"/>
      <c r="K719" s="318" t="s">
        <v>451</v>
      </c>
      <c r="L719" s="412" t="str">
        <f>('Series 200 Final'!$H719)</f>
        <v/>
      </c>
    </row>
    <row r="720" spans="1:12" s="389" customFormat="1" x14ac:dyDescent="0.2">
      <c r="A720" s="316"/>
      <c r="B720" s="444"/>
      <c r="C720" s="406"/>
      <c r="D720" s="318"/>
      <c r="E720" s="407"/>
      <c r="F720" s="407"/>
      <c r="G720" s="407"/>
      <c r="H720" s="408"/>
      <c r="J720" s="406"/>
      <c r="K720" s="318"/>
      <c r="L720" s="408"/>
    </row>
    <row r="721" spans="1:12" s="389" customFormat="1" ht="25.5" x14ac:dyDescent="0.2">
      <c r="A721" s="465" t="s">
        <v>988</v>
      </c>
      <c r="B721" s="317" t="s">
        <v>989</v>
      </c>
      <c r="C721" s="406"/>
      <c r="D721" s="318" t="s">
        <v>451</v>
      </c>
      <c r="E721" s="407">
        <v>16.3</v>
      </c>
      <c r="F721" s="407">
        <v>16.3</v>
      </c>
      <c r="G721" s="407">
        <v>16.3</v>
      </c>
      <c r="H721" s="412" t="str">
        <f>('Series 200 Design'!$H721)</f>
        <v/>
      </c>
      <c r="J721" s="406"/>
      <c r="K721" s="318" t="s">
        <v>451</v>
      </c>
      <c r="L721" s="412" t="str">
        <f>('Series 200 Final'!$H721)</f>
        <v/>
      </c>
    </row>
    <row r="722" spans="1:12" s="389" customFormat="1" x14ac:dyDescent="0.2">
      <c r="A722" s="316"/>
      <c r="B722" s="444"/>
      <c r="C722" s="406"/>
      <c r="D722" s="318"/>
      <c r="E722" s="407"/>
      <c r="F722" s="407"/>
      <c r="G722" s="407"/>
      <c r="H722" s="408"/>
      <c r="J722" s="406"/>
      <c r="K722" s="318"/>
      <c r="L722" s="408"/>
    </row>
    <row r="723" spans="1:12" s="389" customFormat="1" ht="25.5" x14ac:dyDescent="0.2">
      <c r="A723" s="465" t="s">
        <v>990</v>
      </c>
      <c r="B723" s="317" t="s">
        <v>991</v>
      </c>
      <c r="C723" s="406"/>
      <c r="D723" s="318" t="s">
        <v>30</v>
      </c>
      <c r="E723" s="407">
        <v>16.309999999999999</v>
      </c>
      <c r="F723" s="407">
        <v>16.309999999999999</v>
      </c>
      <c r="G723" s="407">
        <v>16.309999999999999</v>
      </c>
      <c r="H723" s="412" t="str">
        <f>('Series 200 Design'!$H723)</f>
        <v/>
      </c>
      <c r="J723" s="406"/>
      <c r="K723" s="318" t="s">
        <v>30</v>
      </c>
      <c r="L723" s="412" t="str">
        <f>('Series 200 Final'!$H723)</f>
        <v/>
      </c>
    </row>
    <row r="724" spans="1:12" s="389" customFormat="1" x14ac:dyDescent="0.2">
      <c r="A724" s="316"/>
      <c r="B724" s="444"/>
      <c r="C724" s="406"/>
      <c r="D724" s="318"/>
      <c r="E724" s="407"/>
      <c r="F724" s="407"/>
      <c r="G724" s="407"/>
      <c r="H724" s="408"/>
      <c r="J724" s="406"/>
      <c r="K724" s="318"/>
      <c r="L724" s="408"/>
    </row>
    <row r="725" spans="1:12" s="389" customFormat="1" ht="25.5" x14ac:dyDescent="0.2">
      <c r="A725" s="465" t="s">
        <v>992</v>
      </c>
      <c r="B725" s="317" t="s">
        <v>993</v>
      </c>
      <c r="C725" s="406"/>
      <c r="D725" s="318" t="s">
        <v>30</v>
      </c>
      <c r="E725" s="407">
        <v>32.630000000000003</v>
      </c>
      <c r="F725" s="407">
        <v>32.630000000000003</v>
      </c>
      <c r="G725" s="407">
        <v>32.630000000000003</v>
      </c>
      <c r="H725" s="412" t="str">
        <f>('Series 200 Design'!$H725)</f>
        <v/>
      </c>
      <c r="J725" s="406"/>
      <c r="K725" s="318" t="s">
        <v>30</v>
      </c>
      <c r="L725" s="412" t="str">
        <f>('Series 200 Final'!$H725)</f>
        <v/>
      </c>
    </row>
    <row r="726" spans="1:12" s="389" customFormat="1" x14ac:dyDescent="0.2">
      <c r="A726" s="316"/>
      <c r="B726" s="317"/>
      <c r="C726" s="406"/>
      <c r="D726" s="318"/>
      <c r="E726" s="407"/>
      <c r="F726" s="407"/>
      <c r="G726" s="407"/>
      <c r="H726" s="408"/>
      <c r="J726" s="406"/>
      <c r="K726" s="318"/>
      <c r="L726" s="408"/>
    </row>
    <row r="727" spans="1:12" s="389" customFormat="1" ht="25.5" x14ac:dyDescent="0.2">
      <c r="A727" s="465" t="s">
        <v>994</v>
      </c>
      <c r="B727" s="317" t="s">
        <v>995</v>
      </c>
      <c r="C727" s="406"/>
      <c r="D727" s="318" t="s">
        <v>30</v>
      </c>
      <c r="E727" s="407">
        <v>16.3</v>
      </c>
      <c r="F727" s="407">
        <v>16.3</v>
      </c>
      <c r="G727" s="407">
        <v>16.3</v>
      </c>
      <c r="H727" s="412" t="str">
        <f>('Series 200 Design'!$H727)</f>
        <v/>
      </c>
      <c r="J727" s="406"/>
      <c r="K727" s="318" t="s">
        <v>30</v>
      </c>
      <c r="L727" s="412" t="str">
        <f>('Series 200 Final'!$H727)</f>
        <v/>
      </c>
    </row>
    <row r="728" spans="1:12" s="389" customFormat="1" x14ac:dyDescent="0.2">
      <c r="A728" s="316"/>
      <c r="B728" s="444"/>
      <c r="C728" s="406"/>
      <c r="D728" s="318"/>
      <c r="E728" s="407"/>
      <c r="F728" s="407"/>
      <c r="G728" s="407"/>
      <c r="H728" s="408"/>
      <c r="J728" s="406"/>
      <c r="K728" s="318"/>
      <c r="L728" s="408"/>
    </row>
    <row r="729" spans="1:12" s="389" customFormat="1" ht="25.5" x14ac:dyDescent="0.2">
      <c r="A729" s="465" t="s">
        <v>996</v>
      </c>
      <c r="B729" s="317" t="s">
        <v>997</v>
      </c>
      <c r="C729" s="406"/>
      <c r="D729" s="318" t="s">
        <v>30</v>
      </c>
      <c r="E729" s="407">
        <v>16.3</v>
      </c>
      <c r="F729" s="407">
        <v>16.3</v>
      </c>
      <c r="G729" s="407">
        <v>16.3</v>
      </c>
      <c r="H729" s="412" t="str">
        <f>('Series 200 Design'!$H729)</f>
        <v/>
      </c>
      <c r="J729" s="406"/>
      <c r="K729" s="318" t="s">
        <v>30</v>
      </c>
      <c r="L729" s="412" t="str">
        <f>('Series 200 Final'!$H729)</f>
        <v/>
      </c>
    </row>
    <row r="730" spans="1:12" s="389" customFormat="1" x14ac:dyDescent="0.2">
      <c r="A730" s="316"/>
      <c r="B730" s="444"/>
      <c r="C730" s="406"/>
      <c r="D730" s="318"/>
      <c r="E730" s="407"/>
      <c r="F730" s="407"/>
      <c r="G730" s="407"/>
      <c r="H730" s="408"/>
      <c r="J730" s="406"/>
      <c r="K730" s="318"/>
      <c r="L730" s="408"/>
    </row>
    <row r="731" spans="1:12" s="389" customFormat="1" ht="25.5" x14ac:dyDescent="0.2">
      <c r="A731" s="465" t="s">
        <v>998</v>
      </c>
      <c r="B731" s="317" t="s">
        <v>999</v>
      </c>
      <c r="C731" s="406"/>
      <c r="D731" s="318" t="s">
        <v>30</v>
      </c>
      <c r="E731" s="407">
        <v>16.3</v>
      </c>
      <c r="F731" s="407">
        <v>16.3</v>
      </c>
      <c r="G731" s="407">
        <v>16.3</v>
      </c>
      <c r="H731" s="412" t="str">
        <f>('Series 200 Design'!$H731)</f>
        <v/>
      </c>
      <c r="J731" s="406"/>
      <c r="K731" s="318" t="s">
        <v>30</v>
      </c>
      <c r="L731" s="412" t="str">
        <f>('Series 200 Final'!$H731)</f>
        <v/>
      </c>
    </row>
    <row r="732" spans="1:12" s="389" customFormat="1" x14ac:dyDescent="0.2">
      <c r="A732" s="316"/>
      <c r="B732" s="444"/>
      <c r="C732" s="406"/>
      <c r="D732" s="318"/>
      <c r="E732" s="407"/>
      <c r="F732" s="407"/>
      <c r="G732" s="407"/>
      <c r="H732" s="408"/>
      <c r="J732" s="406"/>
      <c r="K732" s="318"/>
      <c r="L732" s="408"/>
    </row>
    <row r="733" spans="1:12" s="389" customFormat="1" ht="25.5" x14ac:dyDescent="0.2">
      <c r="A733" s="465" t="s">
        <v>1000</v>
      </c>
      <c r="B733" s="317" t="s">
        <v>1001</v>
      </c>
      <c r="C733" s="406"/>
      <c r="D733" s="318" t="s">
        <v>30</v>
      </c>
      <c r="E733" s="407">
        <v>16.3</v>
      </c>
      <c r="F733" s="407">
        <v>16.3</v>
      </c>
      <c r="G733" s="407">
        <v>16.3</v>
      </c>
      <c r="H733" s="412" t="str">
        <f>('Series 200 Design'!$H733)</f>
        <v/>
      </c>
      <c r="J733" s="406"/>
      <c r="K733" s="318" t="s">
        <v>30</v>
      </c>
      <c r="L733" s="412" t="str">
        <f>('Series 200 Final'!$H733)</f>
        <v/>
      </c>
    </row>
    <row r="734" spans="1:12" s="389" customFormat="1" x14ac:dyDescent="0.2">
      <c r="A734" s="465"/>
      <c r="B734" s="317"/>
      <c r="C734" s="406"/>
      <c r="D734" s="318"/>
      <c r="E734" s="407"/>
      <c r="F734" s="407"/>
      <c r="G734" s="407"/>
      <c r="H734" s="408"/>
      <c r="J734" s="406"/>
      <c r="K734" s="318"/>
      <c r="L734" s="408"/>
    </row>
    <row r="735" spans="1:12" x14ac:dyDescent="0.2">
      <c r="A735" s="445"/>
      <c r="B735" s="446" t="s">
        <v>643</v>
      </c>
      <c r="C735" s="484"/>
      <c r="D735" s="334"/>
      <c r="E735" s="447" t="s">
        <v>644</v>
      </c>
      <c r="F735" s="424" t="s">
        <v>645</v>
      </c>
      <c r="G735" s="447" t="s">
        <v>646</v>
      </c>
      <c r="H735" s="434"/>
      <c r="J735" s="484"/>
      <c r="K735" s="334"/>
      <c r="L735" s="434"/>
    </row>
    <row r="736" spans="1:12" x14ac:dyDescent="0.2">
      <c r="A736" s="448"/>
      <c r="B736" s="405"/>
      <c r="C736" s="406"/>
      <c r="D736" s="318"/>
      <c r="E736" s="407"/>
      <c r="F736" s="407"/>
      <c r="G736" s="407"/>
      <c r="H736" s="408"/>
      <c r="J736" s="406"/>
      <c r="K736" s="318"/>
      <c r="L736" s="408"/>
    </row>
    <row r="737" spans="1:12" x14ac:dyDescent="0.2">
      <c r="A737" s="448" t="s">
        <v>1002</v>
      </c>
      <c r="B737" s="405" t="s">
        <v>1003</v>
      </c>
      <c r="C737" s="406"/>
      <c r="D737" s="318" t="s">
        <v>649</v>
      </c>
      <c r="E737" s="407">
        <v>11.4</v>
      </c>
      <c r="F737" s="407">
        <v>111.4</v>
      </c>
      <c r="G737" s="407">
        <v>111.4</v>
      </c>
      <c r="H737" s="412" t="str">
        <f>('Series 200 Design'!$H737)</f>
        <v/>
      </c>
      <c r="J737" s="406"/>
      <c r="K737" s="318" t="s">
        <v>649</v>
      </c>
      <c r="L737" s="412" t="str">
        <f>('Series 200 Final'!$H737)</f>
        <v/>
      </c>
    </row>
    <row r="738" spans="1:12" x14ac:dyDescent="0.2">
      <c r="A738" s="448"/>
      <c r="B738" s="405"/>
      <c r="C738" s="406"/>
      <c r="D738" s="318"/>
      <c r="E738" s="407"/>
      <c r="F738" s="407"/>
      <c r="G738" s="407"/>
      <c r="H738" s="408"/>
      <c r="J738" s="406"/>
      <c r="K738" s="318"/>
      <c r="L738" s="408"/>
    </row>
    <row r="739" spans="1:12" ht="25.5" x14ac:dyDescent="0.2">
      <c r="A739" s="448" t="s">
        <v>1004</v>
      </c>
      <c r="B739" s="405" t="s">
        <v>1005</v>
      </c>
      <c r="C739" s="406"/>
      <c r="D739" s="318" t="s">
        <v>649</v>
      </c>
      <c r="E739" s="407">
        <v>55.3</v>
      </c>
      <c r="F739" s="407">
        <v>34.51</v>
      </c>
      <c r="G739" s="407">
        <v>34.51</v>
      </c>
      <c r="H739" s="412" t="str">
        <f>('Series 200 Design'!$H739)</f>
        <v/>
      </c>
      <c r="J739" s="406"/>
      <c r="K739" s="318" t="s">
        <v>649</v>
      </c>
      <c r="L739" s="412" t="str">
        <f>('Series 200 Final'!$H739)</f>
        <v/>
      </c>
    </row>
    <row r="740" spans="1:12" x14ac:dyDescent="0.2">
      <c r="A740" s="448"/>
      <c r="B740" s="405"/>
      <c r="C740" s="406"/>
      <c r="D740" s="318"/>
      <c r="E740" s="407"/>
      <c r="F740" s="407"/>
      <c r="G740" s="407"/>
      <c r="H740" s="408"/>
      <c r="J740" s="406"/>
      <c r="K740" s="318"/>
      <c r="L740" s="408"/>
    </row>
    <row r="741" spans="1:12" ht="25.5" x14ac:dyDescent="0.2">
      <c r="A741" s="448" t="s">
        <v>1006</v>
      </c>
      <c r="B741" s="405" t="s">
        <v>1007</v>
      </c>
      <c r="C741" s="406"/>
      <c r="D741" s="318" t="s">
        <v>649</v>
      </c>
      <c r="E741" s="407">
        <v>169.63</v>
      </c>
      <c r="F741" s="407">
        <v>169.63</v>
      </c>
      <c r="G741" s="407">
        <v>169.63</v>
      </c>
      <c r="H741" s="412" t="str">
        <f>('Series 200 Design'!$H741)</f>
        <v/>
      </c>
      <c r="J741" s="406"/>
      <c r="K741" s="318" t="s">
        <v>649</v>
      </c>
      <c r="L741" s="412" t="str">
        <f>('Series 200 Final'!$H741)</f>
        <v/>
      </c>
    </row>
    <row r="742" spans="1:12" x14ac:dyDescent="0.2">
      <c r="A742" s="448"/>
      <c r="B742" s="405"/>
      <c r="C742" s="406"/>
      <c r="D742" s="318"/>
      <c r="E742" s="407"/>
      <c r="F742" s="407"/>
      <c r="G742" s="407"/>
      <c r="H742" s="408"/>
      <c r="J742" s="406"/>
      <c r="K742" s="318"/>
      <c r="L742" s="408"/>
    </row>
    <row r="743" spans="1:12" ht="25.5" x14ac:dyDescent="0.2">
      <c r="A743" s="448" t="s">
        <v>1008</v>
      </c>
      <c r="B743" s="405" t="s">
        <v>1009</v>
      </c>
      <c r="C743" s="406"/>
      <c r="D743" s="318" t="s">
        <v>649</v>
      </c>
      <c r="E743" s="407">
        <v>140.57</v>
      </c>
      <c r="F743" s="407">
        <v>140.57</v>
      </c>
      <c r="G743" s="407">
        <v>140.57</v>
      </c>
      <c r="H743" s="412" t="str">
        <f>('Series 200 Design'!$H743)</f>
        <v/>
      </c>
      <c r="J743" s="406"/>
      <c r="K743" s="318" t="s">
        <v>649</v>
      </c>
      <c r="L743" s="412" t="str">
        <f>('Series 200 Final'!$H743)</f>
        <v/>
      </c>
    </row>
    <row r="744" spans="1:12" x14ac:dyDescent="0.2">
      <c r="A744" s="448"/>
      <c r="B744" s="405"/>
      <c r="C744" s="406"/>
      <c r="D744" s="318"/>
      <c r="E744" s="407"/>
      <c r="F744" s="407"/>
      <c r="G744" s="407"/>
      <c r="H744" s="408"/>
      <c r="J744" s="406"/>
      <c r="K744" s="318"/>
      <c r="L744" s="408"/>
    </row>
    <row r="745" spans="1:12" ht="25.5" x14ac:dyDescent="0.2">
      <c r="A745" s="448" t="s">
        <v>1010</v>
      </c>
      <c r="B745" s="405" t="s">
        <v>1011</v>
      </c>
      <c r="C745" s="406"/>
      <c r="D745" s="318" t="s">
        <v>649</v>
      </c>
      <c r="E745" s="407">
        <v>124.53</v>
      </c>
      <c r="F745" s="407">
        <v>124.53</v>
      </c>
      <c r="G745" s="407">
        <v>124.53</v>
      </c>
      <c r="H745" s="412" t="str">
        <f>('Series 200 Design'!$H745)</f>
        <v/>
      </c>
      <c r="J745" s="406"/>
      <c r="K745" s="318" t="s">
        <v>649</v>
      </c>
      <c r="L745" s="412" t="str">
        <f>('Series 200 Final'!$H745)</f>
        <v/>
      </c>
    </row>
    <row r="746" spans="1:12" x14ac:dyDescent="0.2">
      <c r="A746" s="448"/>
      <c r="B746" s="405"/>
      <c r="C746" s="406"/>
      <c r="D746" s="318"/>
      <c r="E746" s="407"/>
      <c r="F746" s="407"/>
      <c r="G746" s="407"/>
      <c r="H746" s="408"/>
      <c r="J746" s="406"/>
      <c r="K746" s="318"/>
      <c r="L746" s="408"/>
    </row>
    <row r="747" spans="1:12" ht="25.5" x14ac:dyDescent="0.2">
      <c r="A747" s="448" t="s">
        <v>1012</v>
      </c>
      <c r="B747" s="405" t="s">
        <v>1013</v>
      </c>
      <c r="C747" s="406"/>
      <c r="D747" s="318" t="s">
        <v>649</v>
      </c>
      <c r="E747" s="407">
        <v>117.64</v>
      </c>
      <c r="F747" s="407">
        <v>117.64</v>
      </c>
      <c r="G747" s="407">
        <v>117.64</v>
      </c>
      <c r="H747" s="412" t="str">
        <f>('Series 200 Design'!$H747)</f>
        <v/>
      </c>
      <c r="J747" s="406"/>
      <c r="K747" s="318" t="s">
        <v>649</v>
      </c>
      <c r="L747" s="412" t="str">
        <f>('Series 200 Final'!$H747)</f>
        <v/>
      </c>
    </row>
    <row r="748" spans="1:12" x14ac:dyDescent="0.2">
      <c r="A748" s="448"/>
      <c r="B748" s="405"/>
      <c r="C748" s="406"/>
      <c r="D748" s="318"/>
      <c r="E748" s="407"/>
      <c r="F748" s="407"/>
      <c r="G748" s="407"/>
      <c r="H748" s="408"/>
      <c r="J748" s="406"/>
      <c r="K748" s="318"/>
      <c r="L748" s="408"/>
    </row>
    <row r="749" spans="1:12" ht="25.5" x14ac:dyDescent="0.2">
      <c r="A749" s="448" t="s">
        <v>1014</v>
      </c>
      <c r="B749" s="405" t="s">
        <v>1015</v>
      </c>
      <c r="C749" s="406"/>
      <c r="D749" s="318" t="s">
        <v>649</v>
      </c>
      <c r="E749" s="407">
        <v>111.4</v>
      </c>
      <c r="F749" s="407">
        <v>111.4</v>
      </c>
      <c r="G749" s="407">
        <v>111.4</v>
      </c>
      <c r="H749" s="412" t="str">
        <f>('Series 200 Design'!$H749)</f>
        <v/>
      </c>
      <c r="J749" s="406"/>
      <c r="K749" s="318" t="s">
        <v>649</v>
      </c>
      <c r="L749" s="412" t="str">
        <f>('Series 200 Final'!$H749)</f>
        <v/>
      </c>
    </row>
    <row r="750" spans="1:12" x14ac:dyDescent="0.2">
      <c r="A750" s="448"/>
      <c r="B750" s="405"/>
      <c r="C750" s="406"/>
      <c r="D750" s="318"/>
      <c r="E750" s="407"/>
      <c r="F750" s="407"/>
      <c r="G750" s="407"/>
      <c r="H750" s="408"/>
      <c r="J750" s="406"/>
      <c r="K750" s="318"/>
      <c r="L750" s="408"/>
    </row>
    <row r="751" spans="1:12" ht="25.5" x14ac:dyDescent="0.2">
      <c r="A751" s="448" t="s">
        <v>1016</v>
      </c>
      <c r="B751" s="405" t="s">
        <v>1017</v>
      </c>
      <c r="C751" s="406"/>
      <c r="D751" s="318" t="s">
        <v>649</v>
      </c>
      <c r="E751" s="407">
        <v>177.52</v>
      </c>
      <c r="F751" s="407">
        <v>177.52</v>
      </c>
      <c r="G751" s="407">
        <v>177.52</v>
      </c>
      <c r="H751" s="412" t="str">
        <f>('Series 200 Design'!$H751)</f>
        <v/>
      </c>
      <c r="J751" s="406"/>
      <c r="K751" s="318" t="s">
        <v>649</v>
      </c>
      <c r="L751" s="412" t="str">
        <f>('Series 200 Final'!$H751)</f>
        <v/>
      </c>
    </row>
    <row r="752" spans="1:12" x14ac:dyDescent="0.2">
      <c r="A752" s="448"/>
      <c r="B752" s="405"/>
      <c r="C752" s="406"/>
      <c r="D752" s="318"/>
      <c r="E752" s="407"/>
      <c r="F752" s="407"/>
      <c r="G752" s="407"/>
      <c r="H752" s="408"/>
      <c r="J752" s="406"/>
      <c r="K752" s="318"/>
      <c r="L752" s="408"/>
    </row>
    <row r="753" spans="1:12" ht="25.5" x14ac:dyDescent="0.2">
      <c r="A753" s="448" t="s">
        <v>1018</v>
      </c>
      <c r="B753" s="405" t="s">
        <v>1019</v>
      </c>
      <c r="C753" s="406"/>
      <c r="D753" s="318" t="s">
        <v>649</v>
      </c>
      <c r="E753" s="407">
        <v>161.49</v>
      </c>
      <c r="F753" s="407">
        <v>161.49</v>
      </c>
      <c r="G753" s="407">
        <v>161.49</v>
      </c>
      <c r="H753" s="412" t="str">
        <f>('Series 200 Design'!$H753)</f>
        <v/>
      </c>
      <c r="J753" s="406"/>
      <c r="K753" s="318" t="s">
        <v>649</v>
      </c>
      <c r="L753" s="412" t="str">
        <f>('Series 200 Final'!$H753)</f>
        <v/>
      </c>
    </row>
    <row r="754" spans="1:12" x14ac:dyDescent="0.2">
      <c r="A754" s="448"/>
      <c r="B754" s="405"/>
      <c r="C754" s="406"/>
      <c r="D754" s="318"/>
      <c r="E754" s="407"/>
      <c r="F754" s="407"/>
      <c r="G754" s="407"/>
      <c r="H754" s="408"/>
      <c r="J754" s="406"/>
      <c r="K754" s="318"/>
      <c r="L754" s="408"/>
    </row>
    <row r="755" spans="1:12" ht="25.5" x14ac:dyDescent="0.2">
      <c r="A755" s="448" t="s">
        <v>1020</v>
      </c>
      <c r="B755" s="405" t="s">
        <v>1021</v>
      </c>
      <c r="C755" s="406"/>
      <c r="D755" s="318" t="s">
        <v>649</v>
      </c>
      <c r="E755" s="407">
        <v>149.66</v>
      </c>
      <c r="F755" s="407">
        <v>149.66</v>
      </c>
      <c r="G755" s="407">
        <v>149.66</v>
      </c>
      <c r="H755" s="412" t="str">
        <f>('Series 200 Design'!$H755)</f>
        <v/>
      </c>
      <c r="J755" s="406"/>
      <c r="K755" s="318" t="s">
        <v>649</v>
      </c>
      <c r="L755" s="412" t="str">
        <f>('Series 200 Final'!$H755)</f>
        <v/>
      </c>
    </row>
    <row r="756" spans="1:12" x14ac:dyDescent="0.2">
      <c r="A756" s="448"/>
      <c r="B756" s="405"/>
      <c r="C756" s="406"/>
      <c r="D756" s="318"/>
      <c r="E756" s="407"/>
      <c r="F756" s="407"/>
      <c r="G756" s="407"/>
      <c r="H756" s="408"/>
      <c r="J756" s="406"/>
      <c r="K756" s="318"/>
      <c r="L756" s="408"/>
    </row>
    <row r="757" spans="1:12" ht="25.5" x14ac:dyDescent="0.2">
      <c r="A757" s="448" t="s">
        <v>1022</v>
      </c>
      <c r="B757" s="405" t="s">
        <v>1023</v>
      </c>
      <c r="C757" s="406"/>
      <c r="D757" s="318" t="s">
        <v>649</v>
      </c>
      <c r="E757" s="407">
        <v>141.07</v>
      </c>
      <c r="F757" s="407">
        <v>141.07</v>
      </c>
      <c r="G757" s="407">
        <v>141.07</v>
      </c>
      <c r="H757" s="412" t="str">
        <f>('Series 200 Design'!$H757)</f>
        <v/>
      </c>
      <c r="J757" s="406"/>
      <c r="K757" s="318" t="s">
        <v>649</v>
      </c>
      <c r="L757" s="412" t="str">
        <f>('Series 200 Final'!$H757)</f>
        <v/>
      </c>
    </row>
    <row r="758" spans="1:12" x14ac:dyDescent="0.2">
      <c r="A758" s="448"/>
      <c r="B758" s="405"/>
      <c r="C758" s="406"/>
      <c r="D758" s="318"/>
      <c r="E758" s="407"/>
      <c r="F758" s="407"/>
      <c r="G758" s="407"/>
      <c r="H758" s="408"/>
      <c r="J758" s="406"/>
      <c r="K758" s="318"/>
      <c r="L758" s="408"/>
    </row>
    <row r="759" spans="1:12" x14ac:dyDescent="0.2">
      <c r="A759" s="448" t="s">
        <v>1024</v>
      </c>
      <c r="B759" s="405" t="s">
        <v>1025</v>
      </c>
      <c r="C759" s="406"/>
      <c r="D759" s="318" t="s">
        <v>649</v>
      </c>
      <c r="E759" s="407">
        <v>140.57</v>
      </c>
      <c r="F759" s="407">
        <v>140.57</v>
      </c>
      <c r="G759" s="407">
        <v>140.57</v>
      </c>
      <c r="H759" s="412" t="str">
        <f>IF('Series 200 Design'!$H759=0,,'Series 200 Design'!$H759)</f>
        <v/>
      </c>
      <c r="J759" s="406"/>
      <c r="K759" s="318" t="s">
        <v>649</v>
      </c>
      <c r="L759" s="412" t="str">
        <f>('Series 200 Final'!$H759)</f>
        <v/>
      </c>
    </row>
    <row r="760" spans="1:12" x14ac:dyDescent="0.2">
      <c r="A760" s="448"/>
      <c r="B760" s="405"/>
      <c r="C760" s="318"/>
      <c r="D760" s="318"/>
      <c r="E760" s="318"/>
      <c r="F760" s="318"/>
      <c r="G760" s="318"/>
      <c r="H760" s="318"/>
      <c r="J760" s="318"/>
      <c r="K760" s="318"/>
      <c r="L760" s="318"/>
    </row>
    <row r="761" spans="1:12" x14ac:dyDescent="0.2">
      <c r="A761" s="448"/>
      <c r="B761" s="405"/>
      <c r="C761" s="318"/>
      <c r="D761" s="318"/>
      <c r="E761" s="318"/>
      <c r="F761" s="318"/>
      <c r="G761" s="318"/>
      <c r="H761" s="318"/>
      <c r="J761" s="318"/>
      <c r="K761" s="318"/>
      <c r="L761" s="318"/>
    </row>
    <row r="762" spans="1:12" ht="21" customHeight="1" x14ac:dyDescent="0.2">
      <c r="A762" s="467"/>
      <c r="B762" s="468" t="s">
        <v>1026</v>
      </c>
      <c r="C762" s="469"/>
      <c r="D762" s="469"/>
      <c r="E762" s="469"/>
      <c r="F762" s="469"/>
      <c r="G762" s="469"/>
      <c r="H762" s="825">
        <f>('Series 200 Design'!$H762)</f>
        <v>0</v>
      </c>
      <c r="J762" s="469"/>
      <c r="K762" s="469"/>
      <c r="L762" s="825">
        <f>('Series 200 Final'!$H762)</f>
        <v>0</v>
      </c>
    </row>
    <row r="763" spans="1:12" x14ac:dyDescent="0.2">
      <c r="A763" s="357"/>
      <c r="B763" s="358" t="s">
        <v>4060</v>
      </c>
      <c r="C763" s="361"/>
      <c r="D763" s="361"/>
      <c r="E763" s="361"/>
      <c r="F763" s="361"/>
      <c r="G763" s="361"/>
      <c r="H763" s="472">
        <f>('Series 200 Design'!$H763)</f>
        <v>112.30200000000001</v>
      </c>
      <c r="J763" s="361"/>
      <c r="K763" s="361"/>
      <c r="L763" s="472">
        <f>('Series 200 Final'!$H763)</f>
        <v>0</v>
      </c>
    </row>
    <row r="764" spans="1:12" x14ac:dyDescent="0.2">
      <c r="A764" s="363"/>
      <c r="B764" s="364" t="s">
        <v>1028</v>
      </c>
      <c r="C764" s="367"/>
      <c r="D764" s="367"/>
      <c r="E764" s="367"/>
      <c r="F764" s="367"/>
      <c r="G764" s="367"/>
      <c r="H764" s="473">
        <f>('Series 200 Design'!$H764)</f>
        <v>900</v>
      </c>
      <c r="J764" s="367"/>
      <c r="K764" s="367"/>
      <c r="L764" s="473">
        <f>('Series 200 Final'!$H764)</f>
        <v>0</v>
      </c>
    </row>
    <row r="765" spans="1:12" x14ac:dyDescent="0.2">
      <c r="A765" s="474"/>
      <c r="B765" s="475" t="s">
        <v>4059</v>
      </c>
      <c r="C765" s="476"/>
      <c r="D765" s="476"/>
      <c r="E765" s="476"/>
      <c r="F765" s="476"/>
      <c r="G765" s="370"/>
      <c r="H765" s="492">
        <f>('Series 200 Design'!$H765)</f>
        <v>517.59974999999997</v>
      </c>
      <c r="J765" s="476"/>
      <c r="K765" s="370"/>
      <c r="L765" s="492">
        <f>('Series 200 Final'!$H765)</f>
        <v>0</v>
      </c>
    </row>
    <row r="766" spans="1:12" x14ac:dyDescent="0.2">
      <c r="A766" s="474"/>
      <c r="B766" s="475" t="s">
        <v>4049</v>
      </c>
      <c r="C766" s="476"/>
      <c r="D766" s="476"/>
      <c r="E766" s="476"/>
      <c r="F766" s="476"/>
      <c r="G766" s="370"/>
      <c r="H766" s="493">
        <f>('Series 200 Design'!$H766)</f>
        <v>4</v>
      </c>
      <c r="J766" s="476"/>
      <c r="K766" s="370"/>
      <c r="L766" s="493">
        <f>('Series 200 Final'!$H766)</f>
        <v>6</v>
      </c>
    </row>
  </sheetData>
  <sheetProtection algorithmName="SHA-512" hashValue="yN7d/yLGDovxAvz+GZ70BiWARfALJN7fcS6hgESZEKstXXVKyva9+jLn994Kq0IOHQ5Dv22q5jVCEG3VegDZRQ==" saltValue="077K608a233abONeXmoC5w==" spinCount="100000" sheet="1" objects="1" scenarios="1"/>
  <mergeCells count="3">
    <mergeCell ref="E2:H2"/>
    <mergeCell ref="C2:D2"/>
    <mergeCell ref="J2:K2"/>
  </mergeCells>
  <pageMargins left="0.70866141732283472" right="0.70866141732283472" top="0.74803149606299213" bottom="0.74803149606299213" header="0.31496062992125984" footer="0.31496062992125984"/>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3A07-67B3-4D6D-BAAE-F7A118C33121}">
  <sheetPr codeName="Sheet3">
    <tabColor rgb="FF7030A0"/>
    <pageSetUpPr fitToPage="1"/>
  </sheetPr>
  <dimension ref="A1:AC81"/>
  <sheetViews>
    <sheetView topLeftCell="A58" zoomScale="85" zoomScaleNormal="85" workbookViewId="0">
      <selection activeCell="C84" sqref="C84"/>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2"/>
      <c r="J3" s="1052"/>
      <c r="K3" s="1052"/>
      <c r="L3" s="1052"/>
      <c r="M3" s="1052"/>
      <c r="N3" s="1052"/>
      <c r="O3" s="1052"/>
      <c r="P3" s="1052"/>
      <c r="Q3" s="1052"/>
      <c r="R3" s="1052"/>
      <c r="S3" s="1052"/>
      <c r="T3" s="1052"/>
      <c r="U3" s="1052"/>
      <c r="V3" s="1052"/>
      <c r="W3" s="1052"/>
      <c r="X3" s="1052"/>
      <c r="Y3" s="1052"/>
      <c r="Z3" s="1052"/>
      <c r="AA3" s="1052"/>
      <c r="AB3" s="1052"/>
    </row>
    <row r="4" spans="1:29" s="389" customFormat="1" ht="13.15" customHeight="1" x14ac:dyDescent="0.2">
      <c r="A4" s="387" t="s">
        <v>1</v>
      </c>
      <c r="B4" s="388" t="s">
        <v>2</v>
      </c>
      <c r="C4" s="303" t="s">
        <v>3</v>
      </c>
      <c r="D4" s="303" t="s">
        <v>4</v>
      </c>
      <c r="E4" s="1058" t="s">
        <v>5</v>
      </c>
      <c r="F4" s="1058"/>
      <c r="G4" s="1058"/>
      <c r="H4" s="1058"/>
      <c r="I4" s="1057" t="s">
        <v>6</v>
      </c>
      <c r="J4" s="1057"/>
      <c r="K4" s="1057"/>
      <c r="L4" s="1057"/>
      <c r="M4" s="1058" t="s">
        <v>7</v>
      </c>
      <c r="N4" s="1058"/>
      <c r="O4" s="1058"/>
      <c r="P4" s="1058"/>
      <c r="Q4" s="1057" t="s">
        <v>381</v>
      </c>
      <c r="R4" s="1057"/>
      <c r="S4" s="1057"/>
      <c r="T4" s="1057"/>
      <c r="U4" s="1058" t="s">
        <v>9</v>
      </c>
      <c r="V4" s="1058"/>
      <c r="W4" s="1058"/>
      <c r="X4" s="1058"/>
      <c r="Y4" s="1057" t="s">
        <v>10</v>
      </c>
      <c r="Z4" s="1057"/>
      <c r="AA4" s="1057"/>
      <c r="AB4" s="1057"/>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Input'!C11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Input'!C13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Input'!C15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Input'!C17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Input'!C19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Input'!C21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Input'!C23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Input'!C25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Input'!C27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Input'!C29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Input'!C31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Input'!C33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Input'!C35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f>'Series 300 Input'!C37</f>
        <v>0</v>
      </c>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Input'!C39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Input'!C41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Input'!C47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Input'!C49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Input'!C51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Input'!C53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Input'!C55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Input'!C57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Input'!C59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Input'!C61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Input'!C63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Input'!C65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Input'!C67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Input'!C69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Input'!C75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Design'!$E27)</f>
        <v>0</v>
      </c>
      <c r="I78" s="526"/>
      <c r="J78" s="526"/>
      <c r="K78" s="526"/>
      <c r="L78" s="472">
        <f>SUM(L11:L75)*'Summary Design'!$E27</f>
        <v>0</v>
      </c>
      <c r="M78" s="526"/>
      <c r="N78" s="526"/>
      <c r="O78" s="526"/>
      <c r="P78" s="472">
        <f>SUM(P11:P75)*'Summary Design'!$E27</f>
        <v>0</v>
      </c>
      <c r="Q78" s="526"/>
      <c r="R78" s="526"/>
      <c r="S78" s="526"/>
      <c r="T78" s="472">
        <f>SUM(T11:T75)*'Summary Design'!$E27</f>
        <v>0</v>
      </c>
      <c r="U78" s="526"/>
      <c r="V78" s="526"/>
      <c r="W78" s="526"/>
      <c r="X78" s="472">
        <f>SUM(X11:X75)*'Summary Design'!$E27</f>
        <v>0</v>
      </c>
      <c r="Y78" s="526"/>
      <c r="Z78" s="526"/>
      <c r="AA78" s="526"/>
      <c r="AB78" s="472">
        <f>SUM(AB11:AB75)*'Summary Design'!$E27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64/51jOAkEEm6dYVHuXuEg9AOLQzB+4TeqloGpuly5cVXjug05tZdRogyZhH3PwPhW6du6OJMtvWmYPg8xwmQg==" saltValue="+xs9MbYozvak+ogdPS62Ow==" spinCount="100000" sheet="1" objects="1" scenarios="1" selectLockedCells="1" selectUnlockedCells="1"/>
  <mergeCells count="7">
    <mergeCell ref="E4:H4"/>
    <mergeCell ref="I4:L4"/>
    <mergeCell ref="M4:P4"/>
    <mergeCell ref="Q4:T4"/>
    <mergeCell ref="I3:AB3"/>
    <mergeCell ref="U4:X4"/>
    <mergeCell ref="Y4:AB4"/>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D47B-8505-472F-831B-13D1AB02307F}">
  <sheetPr codeName="Sheet22">
    <tabColor rgb="FF7030A0"/>
    <pageSetUpPr fitToPage="1"/>
  </sheetPr>
  <dimension ref="A1:AC81"/>
  <sheetViews>
    <sheetView zoomScale="85" zoomScaleNormal="85"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2"/>
      <c r="J3" s="1052"/>
      <c r="K3" s="1052"/>
      <c r="L3" s="1052"/>
      <c r="M3" s="1052"/>
      <c r="N3" s="1052"/>
      <c r="O3" s="1052"/>
      <c r="P3" s="1052"/>
      <c r="Q3" s="1052"/>
      <c r="R3" s="1052"/>
      <c r="S3" s="1052"/>
      <c r="T3" s="1052"/>
      <c r="U3" s="1052"/>
      <c r="V3" s="1052"/>
      <c r="W3" s="1052"/>
      <c r="X3" s="1052"/>
      <c r="Y3" s="1052"/>
      <c r="Z3" s="1052"/>
      <c r="AA3" s="1052"/>
      <c r="AB3" s="1052"/>
    </row>
    <row r="4" spans="1:29" s="389" customFormat="1" ht="13.15" customHeight="1" x14ac:dyDescent="0.2">
      <c r="A4" s="387" t="s">
        <v>1</v>
      </c>
      <c r="B4" s="388" t="s">
        <v>2</v>
      </c>
      <c r="C4" s="303" t="s">
        <v>3</v>
      </c>
      <c r="D4" s="303" t="s">
        <v>4</v>
      </c>
      <c r="E4" s="1058" t="s">
        <v>5</v>
      </c>
      <c r="F4" s="1058"/>
      <c r="G4" s="1058"/>
      <c r="H4" s="1058"/>
      <c r="I4" s="1057" t="s">
        <v>6</v>
      </c>
      <c r="J4" s="1057"/>
      <c r="K4" s="1057"/>
      <c r="L4" s="1057"/>
      <c r="M4" s="1058" t="s">
        <v>7</v>
      </c>
      <c r="N4" s="1058"/>
      <c r="O4" s="1058"/>
      <c r="P4" s="1058"/>
      <c r="Q4" s="1057" t="s">
        <v>381</v>
      </c>
      <c r="R4" s="1057"/>
      <c r="S4" s="1057"/>
      <c r="T4" s="1057"/>
      <c r="U4" s="1058" t="s">
        <v>9</v>
      </c>
      <c r="V4" s="1058"/>
      <c r="W4" s="1058"/>
      <c r="X4" s="1058"/>
      <c r="Y4" s="1057" t="s">
        <v>10</v>
      </c>
      <c r="Z4" s="1057"/>
      <c r="AA4" s="1057"/>
      <c r="AB4" s="1057"/>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Input'!J11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Input'!J13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Input'!J15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Input'!J17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Input'!J19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Input'!J21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Input'!J23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Input'!J25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Input'!J27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f>'Series 300 Input'!J28</f>
        <v>0</v>
      </c>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Input'!J29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Input'!J31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Input'!J33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Input'!J35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Input'!J39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Input'!J41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Input'!J47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Input'!J49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Input'!J51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Input'!J53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Input'!J55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Input'!J57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Input'!J59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Input'!J61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Input'!J63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Input'!J65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Input'!J67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Input'!J69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f>'Series 300 Input'!J70</f>
        <v>0</v>
      </c>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Input'!J75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Final'!$E27)</f>
        <v>0</v>
      </c>
      <c r="I78" s="526"/>
      <c r="J78" s="526"/>
      <c r="K78" s="526"/>
      <c r="L78" s="472">
        <f>SUM(L11:L75)*'Summary Final'!$E27</f>
        <v>0</v>
      </c>
      <c r="M78" s="526"/>
      <c r="N78" s="526"/>
      <c r="O78" s="526"/>
      <c r="P78" s="472">
        <f>SUM(P11:P75)*'Summary Final'!$E27</f>
        <v>0</v>
      </c>
      <c r="Q78" s="526"/>
      <c r="R78" s="526"/>
      <c r="S78" s="526"/>
      <c r="T78" s="472">
        <f>SUM(T11:T75)*'Summary Final'!$E27</f>
        <v>0</v>
      </c>
      <c r="U78" s="526"/>
      <c r="V78" s="526"/>
      <c r="W78" s="526"/>
      <c r="X78" s="472">
        <f>SUM(X11:X75)*'Summary Final'!$E27</f>
        <v>0</v>
      </c>
      <c r="Y78" s="526"/>
      <c r="Z78" s="526"/>
      <c r="AA78" s="526"/>
      <c r="AB78" s="472">
        <f>SUM(AB11:AB75)*'Summary Final'!$E27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EIwZ4tAMBNqgE8QTUr+QP3+X0uvA6cm+qc+wMImwwAlgGboDAt1VALzDhJ6psS26UOLRNbHXmcQeWrxRotqSxg==" saltValue="TfeTf8vzsqJ2/8xhV6+Tew==" spinCount="100000" sheet="1" objects="1" scenarios="1" selectLockedCells="1" selectUnlockedCells="1"/>
  <mergeCells count="7">
    <mergeCell ref="I3:AB3"/>
    <mergeCell ref="E4:H4"/>
    <mergeCell ref="I4:L4"/>
    <mergeCell ref="M4:P4"/>
    <mergeCell ref="Q4:T4"/>
    <mergeCell ref="U4:X4"/>
    <mergeCell ref="Y4:AB4"/>
  </mergeCells>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2327-AED2-471E-8592-65BE6D137C1B}">
  <sheetPr codeName="Sheet23">
    <tabColor rgb="FF7030A0"/>
    <pageSetUpPr fitToPage="1"/>
  </sheetPr>
  <dimension ref="A1:L81"/>
  <sheetViews>
    <sheetView zoomScaleNormal="10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28515625" style="477" bestFit="1" customWidth="1"/>
    <col min="6" max="6" width="10.7109375" style="477" customWidth="1"/>
    <col min="7" max="7" width="9" style="477" customWidth="1"/>
    <col min="8" max="8" width="11.28515625" style="477" customWidth="1"/>
    <col min="9" max="9" width="6.28515625" style="462" customWidth="1"/>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1029</v>
      </c>
      <c r="C1" s="385"/>
      <c r="J1" s="385"/>
    </row>
    <row r="2" spans="1:12" s="389" customFormat="1" ht="15.75" customHeight="1" x14ac:dyDescent="0.2">
      <c r="A2" s="390"/>
      <c r="C2" s="391"/>
      <c r="D2" s="391"/>
      <c r="E2" s="391"/>
      <c r="F2" s="391"/>
      <c r="G2" s="391"/>
      <c r="H2" s="391"/>
      <c r="J2" s="391"/>
      <c r="K2" s="391"/>
      <c r="L2" s="391"/>
    </row>
    <row r="3" spans="1:12" s="389" customFormat="1" ht="15" customHeight="1" x14ac:dyDescent="0.2">
      <c r="A3" s="387"/>
      <c r="B3" s="388"/>
      <c r="C3" s="303"/>
      <c r="D3" s="303"/>
      <c r="E3" s="303"/>
      <c r="F3" s="303"/>
      <c r="G3" s="303"/>
      <c r="H3" s="303"/>
      <c r="J3" s="303"/>
      <c r="K3" s="303"/>
      <c r="L3" s="303"/>
    </row>
    <row r="4" spans="1:12" s="389" customFormat="1" ht="13.15" customHeight="1" x14ac:dyDescent="0.2">
      <c r="C4" s="1055" t="s">
        <v>4050</v>
      </c>
      <c r="D4" s="1055"/>
      <c r="E4" s="1058" t="s">
        <v>5</v>
      </c>
      <c r="F4" s="1058"/>
      <c r="G4" s="1058"/>
      <c r="H4" s="1058"/>
      <c r="J4" s="1055" t="s">
        <v>4051</v>
      </c>
      <c r="K4" s="1055"/>
      <c r="L4" s="480"/>
    </row>
    <row r="5" spans="1:12" s="389" customFormat="1" x14ac:dyDescent="0.2">
      <c r="A5" s="387" t="s">
        <v>1</v>
      </c>
      <c r="B5" s="388" t="s">
        <v>2</v>
      </c>
      <c r="C5" s="380" t="s">
        <v>3</v>
      </c>
      <c r="D5" s="234" t="s">
        <v>4</v>
      </c>
      <c r="E5" s="392" t="s">
        <v>382</v>
      </c>
      <c r="F5" s="392" t="s">
        <v>383</v>
      </c>
      <c r="G5" s="392" t="s">
        <v>384</v>
      </c>
      <c r="H5" s="393" t="s">
        <v>13</v>
      </c>
      <c r="J5" s="380" t="s">
        <v>3</v>
      </c>
      <c r="K5" s="234" t="s">
        <v>4</v>
      </c>
      <c r="L5" s="393" t="s">
        <v>13</v>
      </c>
    </row>
    <row r="6" spans="1:12" s="389" customFormat="1" x14ac:dyDescent="0.2">
      <c r="A6" s="390"/>
      <c r="C6" s="303"/>
      <c r="D6" s="303"/>
      <c r="E6" s="394"/>
      <c r="F6" s="394"/>
      <c r="G6" s="394"/>
      <c r="H6" s="394"/>
      <c r="J6" s="303"/>
      <c r="K6" s="303"/>
      <c r="L6" s="394"/>
    </row>
    <row r="7" spans="1:12" s="389" customFormat="1" x14ac:dyDescent="0.2">
      <c r="A7" s="398"/>
      <c r="B7" s="356" t="s">
        <v>1030</v>
      </c>
      <c r="C7" s="463"/>
      <c r="D7" s="463"/>
      <c r="E7" s="463"/>
      <c r="F7" s="463"/>
      <c r="G7" s="463"/>
      <c r="H7" s="463"/>
      <c r="J7" s="463"/>
      <c r="K7" s="463"/>
      <c r="L7" s="463"/>
    </row>
    <row r="8" spans="1:12" s="389" customFormat="1" x14ac:dyDescent="0.2">
      <c r="A8" s="404"/>
      <c r="B8" s="405"/>
      <c r="C8" s="454"/>
      <c r="D8" s="454"/>
      <c r="E8" s="495"/>
      <c r="F8" s="495"/>
      <c r="G8" s="495"/>
      <c r="H8" s="495"/>
      <c r="J8" s="454"/>
      <c r="K8" s="454"/>
      <c r="L8" s="495"/>
    </row>
    <row r="9" spans="1:12" s="389" customFormat="1" x14ac:dyDescent="0.2">
      <c r="A9" s="420"/>
      <c r="B9" s="446" t="s">
        <v>626</v>
      </c>
      <c r="C9" s="496"/>
      <c r="D9" s="496"/>
      <c r="E9" s="497" t="s">
        <v>396</v>
      </c>
      <c r="F9" s="498" t="s">
        <v>1031</v>
      </c>
      <c r="G9" s="497" t="s">
        <v>398</v>
      </c>
      <c r="H9" s="497" t="s">
        <v>13</v>
      </c>
      <c r="J9" s="496"/>
      <c r="K9" s="496"/>
      <c r="L9" s="497" t="s">
        <v>13</v>
      </c>
    </row>
    <row r="10" spans="1:12" s="389" customFormat="1" x14ac:dyDescent="0.2">
      <c r="A10" s="404"/>
      <c r="B10" s="405"/>
      <c r="C10" s="499"/>
      <c r="D10" s="499"/>
      <c r="E10" s="500"/>
      <c r="F10" s="501"/>
      <c r="G10" s="500"/>
      <c r="H10" s="502"/>
      <c r="J10" s="499"/>
      <c r="K10" s="499"/>
      <c r="L10" s="502"/>
    </row>
    <row r="11" spans="1:12" s="389" customFormat="1" ht="25.5" x14ac:dyDescent="0.2">
      <c r="A11" s="404" t="s">
        <v>1032</v>
      </c>
      <c r="B11" s="405" t="s">
        <v>1033</v>
      </c>
      <c r="C11" s="551"/>
      <c r="D11" s="503" t="s">
        <v>451</v>
      </c>
      <c r="E11" s="504">
        <v>45.8</v>
      </c>
      <c r="F11" s="504">
        <v>41.38</v>
      </c>
      <c r="G11" s="504">
        <v>38.659999999999997</v>
      </c>
      <c r="H11" s="505">
        <f>'Series 300 Design'!H11</f>
        <v>0</v>
      </c>
      <c r="J11" s="551"/>
      <c r="K11" s="503" t="s">
        <v>451</v>
      </c>
      <c r="L11" s="505">
        <f>'Series 300 Final'!H11</f>
        <v>0</v>
      </c>
    </row>
    <row r="12" spans="1:12" s="389" customFormat="1" x14ac:dyDescent="0.2">
      <c r="A12" s="404"/>
      <c r="B12" s="405"/>
      <c r="C12" s="551"/>
      <c r="D12" s="503"/>
      <c r="E12" s="504"/>
      <c r="F12" s="504"/>
      <c r="G12" s="504"/>
      <c r="H12" s="506"/>
      <c r="J12" s="551"/>
      <c r="K12" s="503"/>
      <c r="L12" s="506"/>
    </row>
    <row r="13" spans="1:12" s="389" customFormat="1" ht="25.5" x14ac:dyDescent="0.2">
      <c r="A13" s="404" t="s">
        <v>1032</v>
      </c>
      <c r="B13" s="405" t="s">
        <v>1035</v>
      </c>
      <c r="C13" s="551"/>
      <c r="D13" s="503" t="s">
        <v>451</v>
      </c>
      <c r="E13" s="504">
        <v>46.46</v>
      </c>
      <c r="F13" s="504">
        <v>41.87</v>
      </c>
      <c r="G13" s="504">
        <v>39.08</v>
      </c>
      <c r="H13" s="505">
        <f>'Series 300 Design'!H13</f>
        <v>0</v>
      </c>
      <c r="J13" s="551"/>
      <c r="K13" s="503" t="s">
        <v>451</v>
      </c>
      <c r="L13" s="505">
        <f>'Series 300 Final'!H13</f>
        <v>0</v>
      </c>
    </row>
    <row r="14" spans="1:12" s="389" customFormat="1" x14ac:dyDescent="0.2">
      <c r="A14" s="404"/>
      <c r="B14" s="405"/>
      <c r="C14" s="551"/>
      <c r="D14" s="503"/>
      <c r="E14" s="504"/>
      <c r="F14" s="504"/>
      <c r="G14" s="504"/>
      <c r="H14" s="506"/>
      <c r="J14" s="551"/>
      <c r="K14" s="503"/>
      <c r="L14" s="506"/>
    </row>
    <row r="15" spans="1:12" s="389" customFormat="1" ht="25.5" x14ac:dyDescent="0.2">
      <c r="A15" s="404" t="s">
        <v>1036</v>
      </c>
      <c r="B15" s="405" t="s">
        <v>1037</v>
      </c>
      <c r="C15" s="551"/>
      <c r="D15" s="503" t="s">
        <v>451</v>
      </c>
      <c r="E15" s="504">
        <v>32.79</v>
      </c>
      <c r="F15" s="504">
        <v>19.78</v>
      </c>
      <c r="G15" s="504">
        <v>15.37</v>
      </c>
      <c r="H15" s="505">
        <f>'Series 300 Design'!H15</f>
        <v>0</v>
      </c>
      <c r="J15" s="551"/>
      <c r="K15" s="503" t="s">
        <v>451</v>
      </c>
      <c r="L15" s="505">
        <f>'Series 300 Final'!H15</f>
        <v>0</v>
      </c>
    </row>
    <row r="16" spans="1:12" s="389" customFormat="1" x14ac:dyDescent="0.2">
      <c r="A16" s="404"/>
      <c r="B16" s="405"/>
      <c r="C16" s="551"/>
      <c r="D16" s="503"/>
      <c r="E16" s="504"/>
      <c r="F16" s="504"/>
      <c r="G16" s="504"/>
      <c r="H16" s="506"/>
      <c r="J16" s="551"/>
      <c r="K16" s="503"/>
      <c r="L16" s="506"/>
    </row>
    <row r="17" spans="1:12" s="389" customFormat="1" ht="25.5" x14ac:dyDescent="0.2">
      <c r="A17" s="404" t="s">
        <v>1038</v>
      </c>
      <c r="B17" s="405" t="s">
        <v>1039</v>
      </c>
      <c r="C17" s="551"/>
      <c r="D17" s="503" t="s">
        <v>451</v>
      </c>
      <c r="E17" s="504">
        <v>47.61</v>
      </c>
      <c r="F17" s="504">
        <v>30.55</v>
      </c>
      <c r="G17" s="504">
        <v>22.08</v>
      </c>
      <c r="H17" s="505">
        <f>'Series 300 Design'!H17</f>
        <v>0</v>
      </c>
      <c r="J17" s="551"/>
      <c r="K17" s="503" t="s">
        <v>451</v>
      </c>
      <c r="L17" s="505">
        <f>'Series 300 Final'!H17</f>
        <v>0</v>
      </c>
    </row>
    <row r="18" spans="1:12" s="389" customFormat="1" x14ac:dyDescent="0.2">
      <c r="A18" s="404"/>
      <c r="B18" s="405"/>
      <c r="C18" s="551"/>
      <c r="D18" s="503"/>
      <c r="E18" s="504"/>
      <c r="F18" s="504"/>
      <c r="G18" s="504"/>
      <c r="H18" s="506"/>
      <c r="J18" s="551"/>
      <c r="K18" s="503"/>
      <c r="L18" s="506"/>
    </row>
    <row r="19" spans="1:12" s="389" customFormat="1" ht="25.5" x14ac:dyDescent="0.2">
      <c r="A19" s="404" t="s">
        <v>1040</v>
      </c>
      <c r="B19" s="405" t="s">
        <v>1041</v>
      </c>
      <c r="C19" s="551"/>
      <c r="D19" s="503" t="s">
        <v>51</v>
      </c>
      <c r="E19" s="504">
        <v>36.49</v>
      </c>
      <c r="F19" s="504">
        <v>36.49</v>
      </c>
      <c r="G19" s="504">
        <v>36.49</v>
      </c>
      <c r="H19" s="505">
        <f>'Series 300 Design'!H19</f>
        <v>0</v>
      </c>
      <c r="J19" s="551"/>
      <c r="K19" s="503" t="s">
        <v>51</v>
      </c>
      <c r="L19" s="505">
        <f>'Series 300 Final'!H19</f>
        <v>0</v>
      </c>
    </row>
    <row r="20" spans="1:12" s="389" customFormat="1" x14ac:dyDescent="0.2">
      <c r="A20" s="404"/>
      <c r="B20" s="405"/>
      <c r="C20" s="551"/>
      <c r="D20" s="503"/>
      <c r="E20" s="504"/>
      <c r="F20" s="504"/>
      <c r="G20" s="504"/>
      <c r="H20" s="506"/>
      <c r="J20" s="551"/>
      <c r="K20" s="503"/>
      <c r="L20" s="506"/>
    </row>
    <row r="21" spans="1:12" s="389" customFormat="1" ht="25.5" x14ac:dyDescent="0.2">
      <c r="A21" s="404" t="s">
        <v>1042</v>
      </c>
      <c r="B21" s="405" t="s">
        <v>1043</v>
      </c>
      <c r="C21" s="551"/>
      <c r="D21" s="503" t="s">
        <v>51</v>
      </c>
      <c r="E21" s="504">
        <v>36.49</v>
      </c>
      <c r="F21" s="504">
        <v>36.49</v>
      </c>
      <c r="G21" s="504">
        <v>36.49</v>
      </c>
      <c r="H21" s="505">
        <f>'Series 300 Design'!H21</f>
        <v>0</v>
      </c>
      <c r="J21" s="551"/>
      <c r="K21" s="503" t="s">
        <v>51</v>
      </c>
      <c r="L21" s="505">
        <f>'Series 300 Final'!H21</f>
        <v>0</v>
      </c>
    </row>
    <row r="22" spans="1:12" s="389" customFormat="1" x14ac:dyDescent="0.2">
      <c r="A22" s="404"/>
      <c r="B22" s="405"/>
      <c r="C22" s="551"/>
      <c r="D22" s="503"/>
      <c r="E22" s="504"/>
      <c r="F22" s="504"/>
      <c r="G22" s="504"/>
      <c r="H22" s="506"/>
      <c r="J22" s="551"/>
      <c r="K22" s="503"/>
      <c r="L22" s="506"/>
    </row>
    <row r="23" spans="1:12" s="389" customFormat="1" ht="25.5" x14ac:dyDescent="0.2">
      <c r="A23" s="404" t="s">
        <v>1044</v>
      </c>
      <c r="B23" s="405" t="s">
        <v>1045</v>
      </c>
      <c r="C23" s="551"/>
      <c r="D23" s="503" t="s">
        <v>51</v>
      </c>
      <c r="E23" s="504">
        <v>36.49</v>
      </c>
      <c r="F23" s="504">
        <v>36.49</v>
      </c>
      <c r="G23" s="504">
        <v>36.49</v>
      </c>
      <c r="H23" s="505">
        <f>'Series 300 Design'!H23</f>
        <v>0</v>
      </c>
      <c r="J23" s="551"/>
      <c r="K23" s="503" t="s">
        <v>51</v>
      </c>
      <c r="L23" s="505">
        <f>'Series 300 Final'!H23</f>
        <v>0</v>
      </c>
    </row>
    <row r="24" spans="1:12" s="389" customFormat="1" x14ac:dyDescent="0.2">
      <c r="A24" s="404"/>
      <c r="B24" s="405"/>
      <c r="C24" s="551"/>
      <c r="D24" s="503"/>
      <c r="E24" s="504"/>
      <c r="F24" s="504"/>
      <c r="G24" s="504"/>
      <c r="H24" s="506"/>
      <c r="J24" s="551"/>
      <c r="K24" s="503"/>
      <c r="L24" s="506"/>
    </row>
    <row r="25" spans="1:12" s="389" customFormat="1" ht="25.5" x14ac:dyDescent="0.2">
      <c r="A25" s="404" t="s">
        <v>1046</v>
      </c>
      <c r="B25" s="405" t="s">
        <v>1047</v>
      </c>
      <c r="C25" s="551"/>
      <c r="D25" s="503" t="s">
        <v>51</v>
      </c>
      <c r="E25" s="504">
        <v>36.49</v>
      </c>
      <c r="F25" s="504">
        <v>36.49</v>
      </c>
      <c r="G25" s="504">
        <v>36.49</v>
      </c>
      <c r="H25" s="505">
        <f>'Series 300 Design'!H25</f>
        <v>0</v>
      </c>
      <c r="J25" s="551"/>
      <c r="K25" s="503" t="s">
        <v>51</v>
      </c>
      <c r="L25" s="505">
        <f>'Series 300 Final'!H25</f>
        <v>0</v>
      </c>
    </row>
    <row r="26" spans="1:12" s="389" customFormat="1" x14ac:dyDescent="0.2">
      <c r="A26" s="404"/>
      <c r="B26" s="405"/>
      <c r="C26" s="551"/>
      <c r="D26" s="503"/>
      <c r="E26" s="504"/>
      <c r="F26" s="504"/>
      <c r="G26" s="504"/>
      <c r="H26" s="506"/>
      <c r="J26" s="551"/>
      <c r="K26" s="503"/>
      <c r="L26" s="506"/>
    </row>
    <row r="27" spans="1:12" s="389" customFormat="1" ht="25.5" x14ac:dyDescent="0.2">
      <c r="A27" s="404" t="s">
        <v>1048</v>
      </c>
      <c r="B27" s="405" t="s">
        <v>1049</v>
      </c>
      <c r="C27" s="551"/>
      <c r="D27" s="503" t="s">
        <v>51</v>
      </c>
      <c r="E27" s="504">
        <v>36.49</v>
      </c>
      <c r="F27" s="504">
        <v>36.49</v>
      </c>
      <c r="G27" s="504">
        <v>36.49</v>
      </c>
      <c r="H27" s="505">
        <f>'Series 300 Design'!H27</f>
        <v>0</v>
      </c>
      <c r="J27" s="551"/>
      <c r="K27" s="503" t="s">
        <v>51</v>
      </c>
      <c r="L27" s="505">
        <f>'Series 300 Final'!H27</f>
        <v>0</v>
      </c>
    </row>
    <row r="28" spans="1:12" s="389" customFormat="1" x14ac:dyDescent="0.2">
      <c r="A28" s="404"/>
      <c r="B28" s="405"/>
      <c r="C28" s="551"/>
      <c r="D28" s="503"/>
      <c r="E28" s="504"/>
      <c r="F28" s="504"/>
      <c r="G28" s="504"/>
      <c r="H28" s="506"/>
      <c r="J28" s="551"/>
      <c r="K28" s="503"/>
      <c r="L28" s="506"/>
    </row>
    <row r="29" spans="1:12" s="389" customFormat="1" ht="25.5" x14ac:dyDescent="0.2">
      <c r="A29" s="404" t="s">
        <v>1050</v>
      </c>
      <c r="B29" s="405" t="s">
        <v>1051</v>
      </c>
      <c r="C29" s="551"/>
      <c r="D29" s="503" t="s">
        <v>51</v>
      </c>
      <c r="E29" s="504">
        <v>36.49</v>
      </c>
      <c r="F29" s="504">
        <v>36.49</v>
      </c>
      <c r="G29" s="504">
        <v>36.49</v>
      </c>
      <c r="H29" s="505">
        <f>'Series 300 Design'!H29</f>
        <v>0</v>
      </c>
      <c r="J29" s="551"/>
      <c r="K29" s="503" t="s">
        <v>51</v>
      </c>
      <c r="L29" s="505">
        <f>'Series 300 Final'!H29</f>
        <v>0</v>
      </c>
    </row>
    <row r="30" spans="1:12" s="389" customFormat="1" x14ac:dyDescent="0.2">
      <c r="A30" s="404"/>
      <c r="B30" s="405"/>
      <c r="C30" s="551"/>
      <c r="D30" s="503"/>
      <c r="E30" s="504"/>
      <c r="F30" s="504"/>
      <c r="G30" s="504"/>
      <c r="H30" s="506"/>
      <c r="J30" s="551"/>
      <c r="K30" s="503"/>
      <c r="L30" s="506"/>
    </row>
    <row r="31" spans="1:12" s="389" customFormat="1" ht="25.5" x14ac:dyDescent="0.2">
      <c r="A31" s="404" t="s">
        <v>1052</v>
      </c>
      <c r="B31" s="405" t="s">
        <v>1053</v>
      </c>
      <c r="C31" s="551"/>
      <c r="D31" s="503" t="s">
        <v>51</v>
      </c>
      <c r="E31" s="504">
        <v>36.49</v>
      </c>
      <c r="F31" s="504">
        <v>36.49</v>
      </c>
      <c r="G31" s="504">
        <v>36.49</v>
      </c>
      <c r="H31" s="505">
        <f>'Series 300 Design'!H31</f>
        <v>0</v>
      </c>
      <c r="J31" s="551"/>
      <c r="K31" s="503" t="s">
        <v>51</v>
      </c>
      <c r="L31" s="505">
        <f>'Series 300 Final'!H31</f>
        <v>0</v>
      </c>
    </row>
    <row r="32" spans="1:12" s="389" customFormat="1" x14ac:dyDescent="0.2">
      <c r="A32" s="404"/>
      <c r="B32" s="405"/>
      <c r="C32" s="551"/>
      <c r="D32" s="503"/>
      <c r="E32" s="504"/>
      <c r="F32" s="504"/>
      <c r="G32" s="504"/>
      <c r="H32" s="506"/>
      <c r="J32" s="551"/>
      <c r="K32" s="503"/>
      <c r="L32" s="506"/>
    </row>
    <row r="33" spans="1:12" s="389" customFormat="1" ht="25.5" x14ac:dyDescent="0.2">
      <c r="A33" s="404" t="s">
        <v>1054</v>
      </c>
      <c r="B33" s="405" t="s">
        <v>1055</v>
      </c>
      <c r="C33" s="551"/>
      <c r="D33" s="503" t="s">
        <v>51</v>
      </c>
      <c r="E33" s="504">
        <v>36.49</v>
      </c>
      <c r="F33" s="504">
        <v>36.49</v>
      </c>
      <c r="G33" s="504">
        <v>36.49</v>
      </c>
      <c r="H33" s="505">
        <f>'Series 300 Design'!H33</f>
        <v>0</v>
      </c>
      <c r="J33" s="551"/>
      <c r="K33" s="503" t="s">
        <v>51</v>
      </c>
      <c r="L33" s="505">
        <f>'Series 300 Final'!H33</f>
        <v>0</v>
      </c>
    </row>
    <row r="34" spans="1:12" s="389" customFormat="1" x14ac:dyDescent="0.2">
      <c r="A34" s="404"/>
      <c r="B34" s="405"/>
      <c r="C34" s="551"/>
      <c r="D34" s="503"/>
      <c r="E34" s="504"/>
      <c r="F34" s="504"/>
      <c r="G34" s="504"/>
      <c r="H34" s="506"/>
      <c r="J34" s="551"/>
      <c r="K34" s="503"/>
      <c r="L34" s="506"/>
    </row>
    <row r="35" spans="1:12" s="389" customFormat="1" ht="25.5" x14ac:dyDescent="0.2">
      <c r="A35" s="404" t="s">
        <v>1056</v>
      </c>
      <c r="B35" s="405" t="s">
        <v>1057</v>
      </c>
      <c r="C35" s="551"/>
      <c r="D35" s="503" t="s">
        <v>451</v>
      </c>
      <c r="E35" s="504">
        <v>65.819999999999993</v>
      </c>
      <c r="F35" s="504">
        <v>39.99</v>
      </c>
      <c r="G35" s="504">
        <v>33.090000000000003</v>
      </c>
      <c r="H35" s="505">
        <f>'Series 300 Design'!H35</f>
        <v>0</v>
      </c>
      <c r="J35" s="551"/>
      <c r="K35" s="503" t="s">
        <v>451</v>
      </c>
      <c r="L35" s="505">
        <f>'Series 300 Final'!H35</f>
        <v>0</v>
      </c>
    </row>
    <row r="36" spans="1:12" s="389" customFormat="1" x14ac:dyDescent="0.2">
      <c r="A36" s="404"/>
      <c r="B36" s="405"/>
      <c r="C36" s="551"/>
      <c r="D36" s="503"/>
      <c r="E36" s="500"/>
      <c r="F36" s="501"/>
      <c r="G36" s="500"/>
      <c r="H36" s="507"/>
      <c r="J36" s="551"/>
      <c r="K36" s="503"/>
      <c r="L36" s="507"/>
    </row>
    <row r="37" spans="1:12" s="389" customFormat="1" x14ac:dyDescent="0.2">
      <c r="A37" s="420"/>
      <c r="B37" s="446" t="s">
        <v>1058</v>
      </c>
      <c r="C37" s="552"/>
      <c r="D37" s="508"/>
      <c r="E37" s="497" t="s">
        <v>1059</v>
      </c>
      <c r="F37" s="497" t="s">
        <v>1060</v>
      </c>
      <c r="G37" s="497" t="s">
        <v>1061</v>
      </c>
      <c r="H37" s="509"/>
      <c r="J37" s="552"/>
      <c r="K37" s="508"/>
      <c r="L37" s="509"/>
    </row>
    <row r="38" spans="1:12" s="389" customFormat="1" x14ac:dyDescent="0.2">
      <c r="A38" s="404"/>
      <c r="B38" s="405"/>
      <c r="C38" s="551"/>
      <c r="D38" s="503"/>
      <c r="E38" s="500"/>
      <c r="F38" s="501"/>
      <c r="G38" s="500"/>
      <c r="H38" s="507"/>
      <c r="J38" s="551"/>
      <c r="K38" s="503"/>
      <c r="L38" s="507"/>
    </row>
    <row r="39" spans="1:12" s="389" customFormat="1" ht="25.5" x14ac:dyDescent="0.2">
      <c r="A39" s="404" t="s">
        <v>1062</v>
      </c>
      <c r="B39" s="405" t="s">
        <v>1063</v>
      </c>
      <c r="C39" s="551"/>
      <c r="D39" s="503" t="s">
        <v>51</v>
      </c>
      <c r="E39" s="510">
        <v>1887.6</v>
      </c>
      <c r="F39" s="510">
        <v>1724.25</v>
      </c>
      <c r="G39" s="510">
        <v>1558.48</v>
      </c>
      <c r="H39" s="505">
        <f>'Series 300 Design'!H39</f>
        <v>0</v>
      </c>
      <c r="J39" s="551"/>
      <c r="K39" s="503" t="s">
        <v>51</v>
      </c>
      <c r="L39" s="505">
        <f>'Series 300 Final'!H39</f>
        <v>0</v>
      </c>
    </row>
    <row r="40" spans="1:12" s="389" customFormat="1" x14ac:dyDescent="0.2">
      <c r="A40" s="404"/>
      <c r="B40" s="405"/>
      <c r="C40" s="551"/>
      <c r="D40" s="503"/>
      <c r="E40" s="510"/>
      <c r="F40" s="510"/>
      <c r="G40" s="510"/>
      <c r="H40" s="507"/>
      <c r="J40" s="551"/>
      <c r="K40" s="503"/>
      <c r="L40" s="507"/>
    </row>
    <row r="41" spans="1:12" s="389" customFormat="1" ht="25.5" x14ac:dyDescent="0.2">
      <c r="A41" s="404" t="s">
        <v>1064</v>
      </c>
      <c r="B41" s="405" t="s">
        <v>1065</v>
      </c>
      <c r="C41" s="551"/>
      <c r="D41" s="503" t="s">
        <v>51</v>
      </c>
      <c r="E41" s="510">
        <v>556.72</v>
      </c>
      <c r="F41" s="510">
        <v>556.72</v>
      </c>
      <c r="G41" s="510">
        <v>556.72</v>
      </c>
      <c r="H41" s="505">
        <f>'Series 300 Design'!H41</f>
        <v>0</v>
      </c>
      <c r="J41" s="551"/>
      <c r="K41" s="503" t="s">
        <v>51</v>
      </c>
      <c r="L41" s="505">
        <f>'Series 300 Final'!H41</f>
        <v>0</v>
      </c>
    </row>
    <row r="42" spans="1:12" x14ac:dyDescent="0.2">
      <c r="A42" s="511"/>
      <c r="B42" s="459"/>
      <c r="C42" s="553"/>
      <c r="D42" s="512"/>
      <c r="E42" s="513"/>
      <c r="F42" s="513"/>
      <c r="G42" s="513"/>
      <c r="H42" s="507"/>
      <c r="J42" s="553"/>
      <c r="K42" s="512"/>
      <c r="L42" s="507"/>
    </row>
    <row r="43" spans="1:12" ht="25.5" x14ac:dyDescent="0.2">
      <c r="A43" s="514"/>
      <c r="B43" s="515" t="s">
        <v>1066</v>
      </c>
      <c r="C43" s="554"/>
      <c r="D43" s="516"/>
      <c r="E43" s="517"/>
      <c r="F43" s="517"/>
      <c r="G43" s="517"/>
      <c r="H43" s="518"/>
      <c r="J43" s="554"/>
      <c r="K43" s="516"/>
      <c r="L43" s="518"/>
    </row>
    <row r="44" spans="1:12" x14ac:dyDescent="0.2">
      <c r="A44" s="511"/>
      <c r="B44" s="459"/>
      <c r="C44" s="553"/>
      <c r="D44" s="512"/>
      <c r="E44" s="519"/>
      <c r="F44" s="519"/>
      <c r="G44" s="519"/>
      <c r="H44" s="507"/>
      <c r="J44" s="553"/>
      <c r="K44" s="512"/>
      <c r="L44" s="507"/>
    </row>
    <row r="45" spans="1:12" x14ac:dyDescent="0.2">
      <c r="A45" s="420"/>
      <c r="B45" s="446" t="s">
        <v>626</v>
      </c>
      <c r="C45" s="555"/>
      <c r="D45" s="496"/>
      <c r="E45" s="497" t="s">
        <v>396</v>
      </c>
      <c r="F45" s="498" t="s">
        <v>1031</v>
      </c>
      <c r="G45" s="497" t="s">
        <v>398</v>
      </c>
      <c r="H45" s="509"/>
      <c r="J45" s="555"/>
      <c r="K45" s="496"/>
      <c r="L45" s="509"/>
    </row>
    <row r="46" spans="1:12" x14ac:dyDescent="0.2">
      <c r="A46" s="511"/>
      <c r="B46" s="459"/>
      <c r="C46" s="553"/>
      <c r="D46" s="512"/>
      <c r="E46" s="520"/>
      <c r="F46" s="520"/>
      <c r="G46" s="520"/>
      <c r="H46" s="507"/>
      <c r="J46" s="553"/>
      <c r="K46" s="512"/>
      <c r="L46" s="507"/>
    </row>
    <row r="47" spans="1:12" ht="38.25" x14ac:dyDescent="0.2">
      <c r="A47" s="404" t="s">
        <v>1067</v>
      </c>
      <c r="B47" s="405" t="s">
        <v>1068</v>
      </c>
      <c r="C47" s="551"/>
      <c r="D47" s="503" t="s">
        <v>451</v>
      </c>
      <c r="E47" s="504">
        <v>45.8</v>
      </c>
      <c r="F47" s="504">
        <v>41.38</v>
      </c>
      <c r="G47" s="504">
        <v>38.659999999999997</v>
      </c>
      <c r="H47" s="505">
        <f>'Series 300 Design'!H47</f>
        <v>0</v>
      </c>
      <c r="J47" s="551"/>
      <c r="K47" s="503" t="s">
        <v>451</v>
      </c>
      <c r="L47" s="505">
        <f>'Series 300 Final'!H47</f>
        <v>0</v>
      </c>
    </row>
    <row r="48" spans="1:12" x14ac:dyDescent="0.2">
      <c r="A48" s="511"/>
      <c r="B48" s="405"/>
      <c r="C48" s="551"/>
      <c r="D48" s="503"/>
      <c r="E48" s="504"/>
      <c r="F48" s="504"/>
      <c r="G48" s="504"/>
      <c r="H48" s="507"/>
      <c r="J48" s="551"/>
      <c r="K48" s="503"/>
      <c r="L48" s="507"/>
    </row>
    <row r="49" spans="1:12" ht="38.25" x14ac:dyDescent="0.2">
      <c r="A49" s="404" t="s">
        <v>1069</v>
      </c>
      <c r="B49" s="405" t="s">
        <v>1070</v>
      </c>
      <c r="C49" s="551"/>
      <c r="D49" s="503" t="s">
        <v>451</v>
      </c>
      <c r="E49" s="504">
        <v>46.46</v>
      </c>
      <c r="F49" s="504">
        <v>41.87</v>
      </c>
      <c r="G49" s="504">
        <v>39.08</v>
      </c>
      <c r="H49" s="505">
        <f>'Series 300 Design'!H49</f>
        <v>0</v>
      </c>
      <c r="J49" s="551"/>
      <c r="K49" s="503" t="s">
        <v>451</v>
      </c>
      <c r="L49" s="505">
        <f>'Series 300 Final'!H49</f>
        <v>0</v>
      </c>
    </row>
    <row r="50" spans="1:12" x14ac:dyDescent="0.2">
      <c r="A50" s="511"/>
      <c r="B50" s="405"/>
      <c r="C50" s="551"/>
      <c r="D50" s="503"/>
      <c r="E50" s="504"/>
      <c r="F50" s="504"/>
      <c r="G50" s="504"/>
      <c r="H50" s="507"/>
      <c r="J50" s="551"/>
      <c r="K50" s="503"/>
      <c r="L50" s="507"/>
    </row>
    <row r="51" spans="1:12" ht="38.25" x14ac:dyDescent="0.2">
      <c r="A51" s="404" t="s">
        <v>1071</v>
      </c>
      <c r="B51" s="405" t="s">
        <v>1072</v>
      </c>
      <c r="C51" s="551"/>
      <c r="D51" s="503" t="s">
        <v>451</v>
      </c>
      <c r="E51" s="504">
        <v>32.79</v>
      </c>
      <c r="F51" s="504">
        <v>19.78</v>
      </c>
      <c r="G51" s="504">
        <v>15.37</v>
      </c>
      <c r="H51" s="505">
        <f>'Series 300 Design'!H51</f>
        <v>0</v>
      </c>
      <c r="J51" s="551"/>
      <c r="K51" s="503" t="s">
        <v>451</v>
      </c>
      <c r="L51" s="505">
        <f>'Series 300 Final'!H51</f>
        <v>0</v>
      </c>
    </row>
    <row r="52" spans="1:12" x14ac:dyDescent="0.2">
      <c r="A52" s="511"/>
      <c r="B52" s="405"/>
      <c r="C52" s="551"/>
      <c r="D52" s="503"/>
      <c r="E52" s="521"/>
      <c r="F52" s="521"/>
      <c r="G52" s="521"/>
      <c r="H52" s="507"/>
      <c r="J52" s="551"/>
      <c r="K52" s="503"/>
      <c r="L52" s="507"/>
    </row>
    <row r="53" spans="1:12" ht="38.25" x14ac:dyDescent="0.2">
      <c r="A53" s="404" t="s">
        <v>1073</v>
      </c>
      <c r="B53" s="405" t="s">
        <v>1074</v>
      </c>
      <c r="C53" s="551"/>
      <c r="D53" s="503" t="s">
        <v>451</v>
      </c>
      <c r="E53" s="504">
        <v>47.61</v>
      </c>
      <c r="F53" s="510">
        <v>30.55</v>
      </c>
      <c r="G53" s="510">
        <v>22.08</v>
      </c>
      <c r="H53" s="505">
        <f>'Series 300 Design'!H53</f>
        <v>0</v>
      </c>
      <c r="J53" s="551"/>
      <c r="K53" s="503" t="s">
        <v>451</v>
      </c>
      <c r="L53" s="505">
        <f>'Series 300 Final'!H53</f>
        <v>0</v>
      </c>
    </row>
    <row r="54" spans="1:12" x14ac:dyDescent="0.2">
      <c r="A54" s="511"/>
      <c r="B54" s="405"/>
      <c r="C54" s="551"/>
      <c r="D54" s="503"/>
      <c r="E54" s="521"/>
      <c r="F54" s="521"/>
      <c r="G54" s="521"/>
      <c r="H54" s="507"/>
      <c r="J54" s="551"/>
      <c r="K54" s="503"/>
      <c r="L54" s="507"/>
    </row>
    <row r="55" spans="1:12" ht="25.5" x14ac:dyDescent="0.2">
      <c r="A55" s="404" t="s">
        <v>1075</v>
      </c>
      <c r="B55" s="405" t="s">
        <v>1076</v>
      </c>
      <c r="C55" s="551"/>
      <c r="D55" s="503" t="s">
        <v>51</v>
      </c>
      <c r="E55" s="510">
        <v>36.49</v>
      </c>
      <c r="F55" s="510">
        <v>36.49</v>
      </c>
      <c r="G55" s="510">
        <v>36.49</v>
      </c>
      <c r="H55" s="505">
        <f>'Series 300 Design'!H55</f>
        <v>0</v>
      </c>
      <c r="J55" s="551"/>
      <c r="K55" s="503" t="s">
        <v>51</v>
      </c>
      <c r="L55" s="505">
        <f>'Series 300 Final'!H55</f>
        <v>0</v>
      </c>
    </row>
    <row r="56" spans="1:12" x14ac:dyDescent="0.2">
      <c r="A56" s="511"/>
      <c r="B56" s="405"/>
      <c r="C56" s="551"/>
      <c r="D56" s="503"/>
      <c r="E56" s="521"/>
      <c r="F56" s="521"/>
      <c r="G56" s="521"/>
      <c r="H56" s="507"/>
      <c r="J56" s="551"/>
      <c r="K56" s="503"/>
      <c r="L56" s="507"/>
    </row>
    <row r="57" spans="1:12" ht="25.5" x14ac:dyDescent="0.2">
      <c r="A57" s="404" t="s">
        <v>1077</v>
      </c>
      <c r="B57" s="405" t="s">
        <v>1078</v>
      </c>
      <c r="C57" s="551"/>
      <c r="D57" s="503" t="s">
        <v>51</v>
      </c>
      <c r="E57" s="504">
        <v>36.49</v>
      </c>
      <c r="F57" s="504">
        <v>36.49</v>
      </c>
      <c r="G57" s="504">
        <v>36.49</v>
      </c>
      <c r="H57" s="505">
        <f>'Series 300 Design'!H57</f>
        <v>0</v>
      </c>
      <c r="J57" s="551"/>
      <c r="K57" s="503" t="s">
        <v>51</v>
      </c>
      <c r="L57" s="505">
        <f>'Series 300 Final'!H57</f>
        <v>0</v>
      </c>
    </row>
    <row r="58" spans="1:12" x14ac:dyDescent="0.2">
      <c r="A58" s="511"/>
      <c r="B58" s="405"/>
      <c r="C58" s="551"/>
      <c r="D58" s="503"/>
      <c r="E58" s="504"/>
      <c r="F58" s="504"/>
      <c r="G58" s="504"/>
      <c r="H58" s="507"/>
      <c r="J58" s="551"/>
      <c r="K58" s="503"/>
      <c r="L58" s="507"/>
    </row>
    <row r="59" spans="1:12" ht="25.5" x14ac:dyDescent="0.2">
      <c r="A59" s="404" t="s">
        <v>1079</v>
      </c>
      <c r="B59" s="405" t="s">
        <v>1080</v>
      </c>
      <c r="C59" s="551"/>
      <c r="D59" s="503" t="s">
        <v>51</v>
      </c>
      <c r="E59" s="504">
        <v>36.49</v>
      </c>
      <c r="F59" s="504">
        <v>36.49</v>
      </c>
      <c r="G59" s="504">
        <v>36.49</v>
      </c>
      <c r="H59" s="505">
        <f>'Series 300 Design'!H59</f>
        <v>0</v>
      </c>
      <c r="J59" s="551"/>
      <c r="K59" s="503" t="s">
        <v>51</v>
      </c>
      <c r="L59" s="505">
        <f>'Series 300 Final'!H59</f>
        <v>0</v>
      </c>
    </row>
    <row r="60" spans="1:12" x14ac:dyDescent="0.2">
      <c r="A60" s="511"/>
      <c r="B60" s="405"/>
      <c r="C60" s="551"/>
      <c r="D60" s="503"/>
      <c r="E60" s="504"/>
      <c r="F60" s="504"/>
      <c r="G60" s="504"/>
      <c r="H60" s="507"/>
      <c r="J60" s="551"/>
      <c r="K60" s="503"/>
      <c r="L60" s="507"/>
    </row>
    <row r="61" spans="1:12" ht="25.5" x14ac:dyDescent="0.2">
      <c r="A61" s="404" t="s">
        <v>1081</v>
      </c>
      <c r="B61" s="405" t="s">
        <v>1082</v>
      </c>
      <c r="C61" s="551"/>
      <c r="D61" s="503" t="s">
        <v>51</v>
      </c>
      <c r="E61" s="510">
        <v>36.49</v>
      </c>
      <c r="F61" s="510">
        <v>36.49</v>
      </c>
      <c r="G61" s="510">
        <v>36.49</v>
      </c>
      <c r="H61" s="505">
        <f>'Series 300 Design'!H61</f>
        <v>0</v>
      </c>
      <c r="J61" s="551"/>
      <c r="K61" s="503" t="s">
        <v>51</v>
      </c>
      <c r="L61" s="505">
        <f>'Series 300 Final'!H61</f>
        <v>0</v>
      </c>
    </row>
    <row r="62" spans="1:12" x14ac:dyDescent="0.2">
      <c r="A62" s="511"/>
      <c r="B62" s="405"/>
      <c r="C62" s="551"/>
      <c r="D62" s="503"/>
      <c r="E62" s="510"/>
      <c r="F62" s="510"/>
      <c r="G62" s="510"/>
      <c r="H62" s="507"/>
      <c r="J62" s="551"/>
      <c r="K62" s="503"/>
      <c r="L62" s="507"/>
    </row>
    <row r="63" spans="1:12" ht="25.5" x14ac:dyDescent="0.2">
      <c r="A63" s="404" t="s">
        <v>1083</v>
      </c>
      <c r="B63" s="405" t="s">
        <v>1049</v>
      </c>
      <c r="C63" s="551"/>
      <c r="D63" s="503" t="s">
        <v>51</v>
      </c>
      <c r="E63" s="510">
        <v>36.49</v>
      </c>
      <c r="F63" s="510">
        <v>36.49</v>
      </c>
      <c r="G63" s="510">
        <v>36.49</v>
      </c>
      <c r="H63" s="505">
        <f>'Series 300 Design'!H63</f>
        <v>0</v>
      </c>
      <c r="J63" s="551"/>
      <c r="K63" s="503" t="s">
        <v>51</v>
      </c>
      <c r="L63" s="505">
        <f>'Series 300 Final'!H63</f>
        <v>0</v>
      </c>
    </row>
    <row r="64" spans="1:12" x14ac:dyDescent="0.2">
      <c r="A64" s="511"/>
      <c r="B64" s="405"/>
      <c r="C64" s="551"/>
      <c r="D64" s="503"/>
      <c r="E64" s="510"/>
      <c r="F64" s="510"/>
      <c r="G64" s="510"/>
      <c r="H64" s="506"/>
      <c r="J64" s="551"/>
      <c r="K64" s="503"/>
      <c r="L64" s="506"/>
    </row>
    <row r="65" spans="1:12" ht="25.5" x14ac:dyDescent="0.2">
      <c r="A65" s="404" t="s">
        <v>1084</v>
      </c>
      <c r="B65" s="405" t="s">
        <v>1085</v>
      </c>
      <c r="C65" s="551"/>
      <c r="D65" s="503" t="s">
        <v>51</v>
      </c>
      <c r="E65" s="510">
        <v>36.49</v>
      </c>
      <c r="F65" s="510">
        <v>36.49</v>
      </c>
      <c r="G65" s="510">
        <v>36.49</v>
      </c>
      <c r="H65" s="505">
        <f>'Series 300 Design'!H65</f>
        <v>0</v>
      </c>
      <c r="J65" s="551"/>
      <c r="K65" s="503" t="s">
        <v>51</v>
      </c>
      <c r="L65" s="505">
        <f>'Series 300 Final'!H65</f>
        <v>0</v>
      </c>
    </row>
    <row r="66" spans="1:12" x14ac:dyDescent="0.2">
      <c r="A66" s="511"/>
      <c r="B66" s="405"/>
      <c r="C66" s="551"/>
      <c r="D66" s="503"/>
      <c r="E66" s="510"/>
      <c r="F66" s="510"/>
      <c r="G66" s="510"/>
      <c r="H66" s="506"/>
      <c r="J66" s="551"/>
      <c r="K66" s="503"/>
      <c r="L66" s="506"/>
    </row>
    <row r="67" spans="1:12" ht="25.5" x14ac:dyDescent="0.2">
      <c r="A67" s="404" t="s">
        <v>1086</v>
      </c>
      <c r="B67" s="405" t="s">
        <v>1087</v>
      </c>
      <c r="C67" s="551"/>
      <c r="D67" s="503" t="s">
        <v>51</v>
      </c>
      <c r="E67" s="510">
        <v>36.49</v>
      </c>
      <c r="F67" s="510">
        <v>36.49</v>
      </c>
      <c r="G67" s="510">
        <v>36.49</v>
      </c>
      <c r="H67" s="505">
        <f>'Series 300 Design'!H67</f>
        <v>0</v>
      </c>
      <c r="J67" s="551"/>
      <c r="K67" s="503" t="s">
        <v>51</v>
      </c>
      <c r="L67" s="505">
        <f>'Series 300 Final'!H67</f>
        <v>0</v>
      </c>
    </row>
    <row r="68" spans="1:12" x14ac:dyDescent="0.2">
      <c r="A68" s="511"/>
      <c r="B68" s="405"/>
      <c r="C68" s="551"/>
      <c r="D68" s="503"/>
      <c r="E68" s="510"/>
      <c r="F68" s="510"/>
      <c r="G68" s="510"/>
      <c r="H68" s="506"/>
      <c r="J68" s="551"/>
      <c r="K68" s="503"/>
      <c r="L68" s="506"/>
    </row>
    <row r="69" spans="1:12" ht="25.5" x14ac:dyDescent="0.2">
      <c r="A69" s="404" t="s">
        <v>1088</v>
      </c>
      <c r="B69" s="405" t="s">
        <v>1089</v>
      </c>
      <c r="C69" s="551"/>
      <c r="D69" s="503" t="s">
        <v>51</v>
      </c>
      <c r="E69" s="510">
        <v>36.49</v>
      </c>
      <c r="F69" s="510">
        <v>36.49</v>
      </c>
      <c r="G69" s="510">
        <v>36.49</v>
      </c>
      <c r="H69" s="505">
        <f>'Series 300 Design'!H69</f>
        <v>0</v>
      </c>
      <c r="J69" s="551"/>
      <c r="K69" s="503" t="s">
        <v>51</v>
      </c>
      <c r="L69" s="505">
        <f>'Series 300 Final'!H69</f>
        <v>0</v>
      </c>
    </row>
    <row r="70" spans="1:12" x14ac:dyDescent="0.2">
      <c r="A70" s="511"/>
      <c r="B70" s="459"/>
      <c r="C70" s="553"/>
      <c r="D70" s="512"/>
      <c r="E70" s="520"/>
      <c r="F70" s="520"/>
      <c r="G70" s="520"/>
      <c r="H70" s="522"/>
      <c r="J70" s="553"/>
      <c r="K70" s="512"/>
      <c r="L70" s="522"/>
    </row>
    <row r="71" spans="1:12" x14ac:dyDescent="0.2">
      <c r="A71" s="514"/>
      <c r="B71" s="356" t="s">
        <v>1090</v>
      </c>
      <c r="C71" s="554"/>
      <c r="D71" s="516"/>
      <c r="E71" s="517"/>
      <c r="F71" s="517"/>
      <c r="G71" s="517"/>
      <c r="H71" s="516"/>
      <c r="J71" s="554"/>
      <c r="K71" s="516"/>
      <c r="L71" s="516"/>
    </row>
    <row r="72" spans="1:12" x14ac:dyDescent="0.2">
      <c r="A72" s="511"/>
      <c r="B72" s="523"/>
      <c r="C72" s="553"/>
      <c r="D72" s="512"/>
      <c r="E72" s="513"/>
      <c r="F72" s="513"/>
      <c r="G72" s="513"/>
      <c r="H72" s="522"/>
      <c r="J72" s="553"/>
      <c r="K72" s="512"/>
      <c r="L72" s="522"/>
    </row>
    <row r="73" spans="1:12" x14ac:dyDescent="0.2">
      <c r="A73" s="511"/>
      <c r="B73" s="459"/>
      <c r="C73" s="553"/>
      <c r="D73" s="512"/>
      <c r="E73" s="519" t="s">
        <v>386</v>
      </c>
      <c r="F73" s="519" t="s">
        <v>1091</v>
      </c>
      <c r="G73" s="519" t="s">
        <v>388</v>
      </c>
      <c r="H73" s="522"/>
      <c r="J73" s="553"/>
      <c r="K73" s="512"/>
      <c r="L73" s="522"/>
    </row>
    <row r="74" spans="1:12" x14ac:dyDescent="0.2">
      <c r="A74" s="511"/>
      <c r="B74" s="459"/>
      <c r="C74" s="553"/>
      <c r="D74" s="512"/>
      <c r="E74" s="520"/>
      <c r="F74" s="520"/>
      <c r="G74" s="520"/>
      <c r="H74" s="522"/>
      <c r="J74" s="553"/>
      <c r="K74" s="512"/>
      <c r="L74" s="522"/>
    </row>
    <row r="75" spans="1:12" ht="25.5" x14ac:dyDescent="0.2">
      <c r="A75" s="404" t="s">
        <v>1092</v>
      </c>
      <c r="B75" s="524" t="s">
        <v>1093</v>
      </c>
      <c r="C75" s="553"/>
      <c r="D75" s="512" t="s">
        <v>1094</v>
      </c>
      <c r="E75" s="525">
        <v>332.75</v>
      </c>
      <c r="F75" s="525">
        <v>272.25</v>
      </c>
      <c r="G75" s="525">
        <v>242</v>
      </c>
      <c r="H75" s="505">
        <f>'Series 300 Design'!H75</f>
        <v>0</v>
      </c>
      <c r="J75" s="553"/>
      <c r="K75" s="512" t="s">
        <v>1094</v>
      </c>
      <c r="L75" s="505">
        <f>'Series 300 Final'!H75</f>
        <v>0</v>
      </c>
    </row>
    <row r="76" spans="1:12" x14ac:dyDescent="0.2">
      <c r="A76" s="458"/>
      <c r="B76" s="459"/>
      <c r="C76" s="458"/>
      <c r="D76" s="458"/>
      <c r="E76" s="458"/>
      <c r="F76" s="458"/>
      <c r="G76" s="458"/>
      <c r="H76" s="458"/>
      <c r="J76" s="458"/>
      <c r="K76" s="458"/>
      <c r="L76" s="458"/>
    </row>
    <row r="77" spans="1:12" x14ac:dyDescent="0.2">
      <c r="A77" s="467"/>
      <c r="B77" s="468" t="s">
        <v>1095</v>
      </c>
      <c r="C77" s="469"/>
      <c r="D77" s="469"/>
      <c r="E77" s="469"/>
      <c r="F77" s="469"/>
      <c r="G77" s="469"/>
      <c r="H77" s="825"/>
      <c r="J77" s="469"/>
      <c r="K77" s="469"/>
      <c r="L77" s="825"/>
    </row>
    <row r="78" spans="1:12" x14ac:dyDescent="0.2">
      <c r="A78" s="357"/>
      <c r="B78" s="358" t="s">
        <v>1096</v>
      </c>
      <c r="C78" s="361"/>
      <c r="D78" s="361"/>
      <c r="E78" s="526"/>
      <c r="F78" s="526"/>
      <c r="G78" s="526"/>
      <c r="H78" s="472">
        <f>'Series 300 Design'!H78</f>
        <v>0</v>
      </c>
      <c r="J78" s="361"/>
      <c r="K78" s="361"/>
      <c r="L78" s="472">
        <f>'Series 300 Final'!H78</f>
        <v>0</v>
      </c>
    </row>
    <row r="79" spans="1:12" x14ac:dyDescent="0.2">
      <c r="A79" s="363"/>
      <c r="B79" s="364" t="s">
        <v>1097</v>
      </c>
      <c r="C79" s="367"/>
      <c r="D79" s="367"/>
      <c r="E79" s="527"/>
      <c r="F79" s="527"/>
      <c r="G79" s="527"/>
      <c r="H79" s="473">
        <f>'Series 300 Design'!H79</f>
        <v>0</v>
      </c>
      <c r="J79" s="367"/>
      <c r="K79" s="367"/>
      <c r="L79" s="473">
        <f>'Series 300 Final'!H79</f>
        <v>0</v>
      </c>
    </row>
    <row r="80" spans="1:12" x14ac:dyDescent="0.2">
      <c r="A80" s="474"/>
      <c r="B80" s="475" t="s">
        <v>4061</v>
      </c>
      <c r="C80" s="476"/>
      <c r="D80" s="476"/>
      <c r="E80" s="476"/>
      <c r="F80" s="476"/>
      <c r="G80" s="370"/>
      <c r="H80" s="661">
        <f>'Series 300 Design'!H80</f>
        <v>0</v>
      </c>
      <c r="J80" s="476"/>
      <c r="K80" s="370"/>
      <c r="L80" s="661">
        <f>'Series 300 Final'!H80</f>
        <v>0</v>
      </c>
    </row>
    <row r="81" spans="1:12" x14ac:dyDescent="0.2">
      <c r="A81" s="474"/>
      <c r="B81" s="475" t="s">
        <v>4049</v>
      </c>
      <c r="C81" s="476"/>
      <c r="D81" s="476"/>
      <c r="E81" s="476"/>
      <c r="F81" s="476"/>
      <c r="G81" s="370"/>
      <c r="H81" s="372">
        <f>'Series 300 Design'!H81</f>
        <v>6</v>
      </c>
      <c r="J81" s="476"/>
      <c r="K81" s="370"/>
      <c r="L81" s="372">
        <f>'Series 300 Final'!H81</f>
        <v>6</v>
      </c>
    </row>
  </sheetData>
  <sheetProtection algorithmName="SHA-512" hashValue="aAvS2XkA6ofj66YZ/r0gxKEqfolKAtFFZa7JjfB9kGW4vHNuH5i46RU2PCcAhqOKcjussk8r2pfwxF0ho6thVQ==" saltValue="OxbT1jZzdh3rdkOj0zXngQ=="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5EE2-0BDE-4CB7-90DC-B8A79259057E}">
  <sheetPr codeName="Sheet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2"/>
      <c r="J3" s="1052"/>
      <c r="K3" s="1052"/>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9" t="s">
        <v>5</v>
      </c>
      <c r="F4" s="1060"/>
      <c r="G4" s="1060"/>
      <c r="H4" s="1061"/>
      <c r="I4" s="1062" t="s">
        <v>6</v>
      </c>
      <c r="J4" s="1063"/>
      <c r="K4" s="1063"/>
      <c r="L4" s="1064"/>
      <c r="M4" s="1065" t="s">
        <v>7</v>
      </c>
      <c r="N4" s="1066"/>
      <c r="O4" s="1066"/>
      <c r="P4" s="1067"/>
      <c r="Q4" s="1062" t="s">
        <v>381</v>
      </c>
      <c r="R4" s="1063"/>
      <c r="S4" s="1063"/>
      <c r="T4" s="1064"/>
      <c r="U4" s="1065" t="s">
        <v>9</v>
      </c>
      <c r="V4" s="1066"/>
      <c r="W4" s="1066"/>
      <c r="X4" s="1067"/>
      <c r="Y4" s="1062" t="s">
        <v>10</v>
      </c>
      <c r="Z4" s="1063"/>
      <c r="AA4" s="1063"/>
      <c r="AB4" s="1064"/>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Input'!C9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Input'!C11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Input'!C13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Input'!C15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Input'!C17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Input'!C19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Input'!C23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Input'!C25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Input'!C27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Input'!C29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Input'!C31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Input'!C33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Input'!C35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Input'!C37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Input'!C39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Input'!C43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Input'!C45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Input'!C47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Input'!C49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Input'!C51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Input'!C53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Input'!C55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Input'!C57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Input'!C59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Design'!$E27)</f>
        <v>0</v>
      </c>
      <c r="I62" s="581"/>
      <c r="J62" s="581"/>
      <c r="K62" s="582"/>
      <c r="L62" s="472">
        <f>SUM(L9:L59)*'Summary Design'!$E27</f>
        <v>0</v>
      </c>
      <c r="M62" s="581"/>
      <c r="N62" s="581"/>
      <c r="O62" s="582"/>
      <c r="P62" s="472">
        <f>SUM(P9:P59)*'Summary Design'!$E27</f>
        <v>0</v>
      </c>
      <c r="Q62" s="581"/>
      <c r="R62" s="581"/>
      <c r="S62" s="582"/>
      <c r="T62" s="472">
        <f>SUM(T9:T59)*'Summary Design'!$E27</f>
        <v>0</v>
      </c>
      <c r="U62" s="581"/>
      <c r="V62" s="581"/>
      <c r="W62" s="582"/>
      <c r="X62" s="472">
        <f>SUM(X9:X59)*'Summary Design'!$E27</f>
        <v>0</v>
      </c>
      <c r="Y62" s="581"/>
      <c r="Z62" s="581"/>
      <c r="AA62" s="582"/>
      <c r="AB62" s="472">
        <f>SUM(AB9:AB59)*'Summary Design'!$E27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478">
        <f>6-COUNTIF(H63:AB63,"No offer")</f>
        <v>6</v>
      </c>
    </row>
  </sheetData>
  <sheetProtection algorithmName="SHA-512" hashValue="uwmHOgoCFKTA6gp9YLqPCISHDV9qiJkTWJZl5uoQuDnvhiInU1KdYacZfCEeA1f2ZkVZg4uCKYh1NKZSjlmuYw==" saltValue="UvPowK339uWJzijK3NMNBA==" spinCount="100000" sheet="1" objects="1" scenarios="1" selectLockedCells="1" selectUnlockedCells="1"/>
  <mergeCells count="7">
    <mergeCell ref="E4:H4"/>
    <mergeCell ref="I3:K3"/>
    <mergeCell ref="I4:L4"/>
    <mergeCell ref="Y4:AB4"/>
    <mergeCell ref="M4:P4"/>
    <mergeCell ref="Q4:T4"/>
    <mergeCell ref="U4:X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2470-FB08-42A3-9978-29B1DD7B0CFD}">
  <sheetPr codeName="Sheet2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2"/>
      <c r="J3" s="1052"/>
      <c r="K3" s="1052"/>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9" t="s">
        <v>5</v>
      </c>
      <c r="F4" s="1060"/>
      <c r="G4" s="1060"/>
      <c r="H4" s="1061"/>
      <c r="I4" s="1062" t="s">
        <v>6</v>
      </c>
      <c r="J4" s="1063"/>
      <c r="K4" s="1063"/>
      <c r="L4" s="1064"/>
      <c r="M4" s="1065" t="s">
        <v>7</v>
      </c>
      <c r="N4" s="1066"/>
      <c r="O4" s="1066"/>
      <c r="P4" s="1067"/>
      <c r="Q4" s="1062" t="s">
        <v>381</v>
      </c>
      <c r="R4" s="1063"/>
      <c r="S4" s="1063"/>
      <c r="T4" s="1064"/>
      <c r="U4" s="1065" t="s">
        <v>9</v>
      </c>
      <c r="V4" s="1066"/>
      <c r="W4" s="1066"/>
      <c r="X4" s="1067"/>
      <c r="Y4" s="1062" t="s">
        <v>10</v>
      </c>
      <c r="Z4" s="1063"/>
      <c r="AA4" s="1063"/>
      <c r="AB4" s="1064"/>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Input'!J9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Input'!J11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Input'!J13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Input'!J15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Input'!J17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Input'!J19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Input'!J23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Input'!J25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Input'!J27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Input'!J29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Input'!J31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Input'!J33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Input'!J35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Input'!J37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Input'!J39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Input'!J43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Input'!J45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Input'!J47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Input'!J49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Input'!J51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Input'!J53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Input'!J55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Input'!J57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Input'!J59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Final'!$E27)</f>
        <v>0</v>
      </c>
      <c r="I62" s="581"/>
      <c r="J62" s="581"/>
      <c r="K62" s="582"/>
      <c r="L62" s="472">
        <f>SUM(L9:L59)*'Summary Final'!$E27</f>
        <v>0</v>
      </c>
      <c r="M62" s="581"/>
      <c r="N62" s="581"/>
      <c r="O62" s="582"/>
      <c r="P62" s="472">
        <f>SUM(P9:P59)*'Summary Final'!$E27</f>
        <v>0</v>
      </c>
      <c r="Q62" s="581"/>
      <c r="R62" s="581"/>
      <c r="S62" s="582"/>
      <c r="T62" s="472">
        <f>SUM(T9:T59)*'Summary Final'!$E27</f>
        <v>0</v>
      </c>
      <c r="U62" s="581"/>
      <c r="V62" s="581"/>
      <c r="W62" s="582"/>
      <c r="X62" s="472">
        <f>SUM(X9:X59)*'Summary Final'!$E27</f>
        <v>0</v>
      </c>
      <c r="Y62" s="581"/>
      <c r="Z62" s="581"/>
      <c r="AA62" s="582"/>
      <c r="AB62" s="472">
        <f>SUM(AB9:AB59)*'Summary Final'!$E27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372">
        <f>6-COUNTIF(H63:AB63,"No offer")</f>
        <v>6</v>
      </c>
    </row>
  </sheetData>
  <sheetProtection algorithmName="SHA-512" hashValue="H+O3SvEe35KNSvjTiUP2T0Nz2RWphAmBKnmWNlTjGweC9IlN6OaFeBYiZwGNC5NrpvKtFhy5Vq9gS+OuZlAXYw==" saltValue="9gY/z0XqkMTLq+0qBF3X6A==" spinCount="100000" sheet="1" objects="1" scenarios="1" selectLockedCells="1" selectUnlockedCells="1"/>
  <mergeCells count="7">
    <mergeCell ref="Y4:AB4"/>
    <mergeCell ref="I3:K3"/>
    <mergeCell ref="E4:H4"/>
    <mergeCell ref="I4:L4"/>
    <mergeCell ref="M4:P4"/>
    <mergeCell ref="Q4:T4"/>
    <mergeCell ref="U4:X4"/>
  </mergeCells>
  <pageMargins left="0.70866141732283472" right="0.70866141732283472" top="0.74803149606299213" bottom="0.7480314960629921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AA56-5354-4AB0-BA1D-EED3D951C54A}">
  <sheetPr codeName="Sheet25">
    <tabColor rgb="FF7030A0"/>
    <pageSetUpPr fitToPage="1"/>
  </sheetPr>
  <dimension ref="A1:L65"/>
  <sheetViews>
    <sheetView zoomScaleNormal="10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3.7109375" style="557" customWidth="1"/>
    <col min="10" max="11" width="9.140625" style="584"/>
    <col min="12" max="12" width="12.5703125" style="584" customWidth="1"/>
    <col min="13" max="16384" width="9.140625" style="557"/>
  </cols>
  <sheetData>
    <row r="1" spans="1:12" s="295" customFormat="1" ht="15.75" x14ac:dyDescent="0.25">
      <c r="A1" s="294" t="s">
        <v>1098</v>
      </c>
      <c r="C1" s="296"/>
      <c r="D1" s="296"/>
      <c r="E1" s="296"/>
      <c r="F1" s="296"/>
      <c r="G1" s="296"/>
      <c r="H1" s="296"/>
      <c r="J1" s="296"/>
      <c r="K1" s="296"/>
      <c r="L1" s="296"/>
    </row>
    <row r="2" spans="1:12" s="295" customFormat="1" ht="15.75" x14ac:dyDescent="0.25">
      <c r="A2" s="294"/>
      <c r="C2" s="296"/>
      <c r="D2" s="296"/>
      <c r="E2" s="296"/>
      <c r="F2" s="296"/>
      <c r="G2" s="296"/>
      <c r="H2" s="296"/>
      <c r="J2" s="296"/>
      <c r="K2" s="296"/>
      <c r="L2" s="296"/>
    </row>
    <row r="3" spans="1:12" s="295" customFormat="1" ht="15.75" x14ac:dyDescent="0.25">
      <c r="A3" s="294"/>
      <c r="C3" s="296"/>
      <c r="D3" s="296"/>
      <c r="E3" s="296"/>
      <c r="F3" s="296"/>
      <c r="G3" s="296"/>
      <c r="H3" s="296"/>
      <c r="J3" s="296"/>
      <c r="K3" s="296"/>
      <c r="L3" s="296"/>
    </row>
    <row r="4" spans="1:12" s="295" customFormat="1" ht="15" x14ac:dyDescent="0.2">
      <c r="C4" s="1055" t="s">
        <v>4050</v>
      </c>
      <c r="D4" s="1055"/>
      <c r="E4" s="1058" t="s">
        <v>5</v>
      </c>
      <c r="F4" s="1058"/>
      <c r="G4" s="1058"/>
      <c r="H4" s="1058"/>
      <c r="I4" s="389"/>
      <c r="J4" s="1055" t="s">
        <v>4051</v>
      </c>
      <c r="K4" s="1055"/>
      <c r="L4" s="480"/>
    </row>
    <row r="5" spans="1:12" x14ac:dyDescent="0.2">
      <c r="A5" s="387" t="s">
        <v>1</v>
      </c>
      <c r="B5" s="388" t="s">
        <v>2</v>
      </c>
      <c r="C5" s="380" t="s">
        <v>3</v>
      </c>
      <c r="D5" s="234" t="s">
        <v>4</v>
      </c>
      <c r="E5" s="392" t="s">
        <v>382</v>
      </c>
      <c r="F5" s="392" t="s">
        <v>383</v>
      </c>
      <c r="G5" s="392" t="s">
        <v>384</v>
      </c>
      <c r="H5" s="393" t="s">
        <v>13</v>
      </c>
      <c r="I5" s="389"/>
      <c r="J5" s="380" t="s">
        <v>3</v>
      </c>
      <c r="K5" s="234" t="s">
        <v>4</v>
      </c>
      <c r="L5" s="393" t="s">
        <v>13</v>
      </c>
    </row>
    <row r="6" spans="1:12" x14ac:dyDescent="0.2">
      <c r="A6" s="316"/>
      <c r="B6" s="558"/>
      <c r="C6" s="318"/>
      <c r="D6" s="318"/>
      <c r="E6" s="319"/>
      <c r="F6" s="319"/>
      <c r="G6" s="319"/>
      <c r="H6" s="319"/>
      <c r="J6" s="318"/>
      <c r="K6" s="318"/>
      <c r="L6" s="319"/>
    </row>
    <row r="7" spans="1:12" x14ac:dyDescent="0.2">
      <c r="A7" s="311"/>
      <c r="B7" s="563" t="s">
        <v>1100</v>
      </c>
      <c r="C7" s="313"/>
      <c r="D7" s="314"/>
      <c r="E7" s="564" t="s">
        <v>644</v>
      </c>
      <c r="F7" s="565" t="s">
        <v>397</v>
      </c>
      <c r="G7" s="564" t="s">
        <v>398</v>
      </c>
      <c r="H7" s="314"/>
      <c r="J7" s="313"/>
      <c r="K7" s="314"/>
      <c r="L7" s="314"/>
    </row>
    <row r="8" spans="1:12" x14ac:dyDescent="0.2">
      <c r="A8" s="316"/>
      <c r="B8" s="558"/>
      <c r="C8" s="318"/>
      <c r="D8" s="318"/>
      <c r="E8" s="569"/>
      <c r="F8" s="569"/>
      <c r="G8" s="569"/>
      <c r="H8" s="319"/>
      <c r="J8" s="318"/>
      <c r="K8" s="318"/>
      <c r="L8" s="319"/>
    </row>
    <row r="9" spans="1:12" ht="25.5" x14ac:dyDescent="0.2">
      <c r="A9" s="316" t="s">
        <v>1101</v>
      </c>
      <c r="B9" s="317" t="s">
        <v>1102</v>
      </c>
      <c r="C9" s="406"/>
      <c r="D9" s="318" t="s">
        <v>451</v>
      </c>
      <c r="E9" s="572">
        <v>246.82</v>
      </c>
      <c r="F9" s="572">
        <v>209.81</v>
      </c>
      <c r="G9" s="572">
        <v>210.48</v>
      </c>
      <c r="H9" s="324">
        <f>'Series 400 Design'!$H9</f>
        <v>0</v>
      </c>
      <c r="J9" s="406"/>
      <c r="K9" s="318" t="s">
        <v>451</v>
      </c>
      <c r="L9" s="324">
        <f>'Series 400 Final'!$H9</f>
        <v>0</v>
      </c>
    </row>
    <row r="10" spans="1:12" x14ac:dyDescent="0.2">
      <c r="A10" s="316"/>
      <c r="B10" s="558"/>
      <c r="C10" s="406"/>
      <c r="D10" s="318"/>
      <c r="E10" s="572"/>
      <c r="F10" s="572"/>
      <c r="G10" s="572"/>
      <c r="H10" s="319"/>
      <c r="J10" s="406"/>
      <c r="K10" s="318"/>
      <c r="L10" s="319"/>
    </row>
    <row r="11" spans="1:12" ht="25.5" x14ac:dyDescent="0.2">
      <c r="A11" s="316" t="s">
        <v>1103</v>
      </c>
      <c r="B11" s="558" t="s">
        <v>1104</v>
      </c>
      <c r="C11" s="406"/>
      <c r="D11" s="318" t="s">
        <v>451</v>
      </c>
      <c r="E11" s="572">
        <v>257.70999999999998</v>
      </c>
      <c r="F11" s="572">
        <v>232.43</v>
      </c>
      <c r="G11" s="572">
        <v>234.78</v>
      </c>
      <c r="H11" s="324">
        <f>'Series 400 Design'!$H11</f>
        <v>0</v>
      </c>
      <c r="J11" s="406"/>
      <c r="K11" s="318" t="s">
        <v>451</v>
      </c>
      <c r="L11" s="324">
        <f>'Series 400 Final'!$H11</f>
        <v>0</v>
      </c>
    </row>
    <row r="12" spans="1:12" x14ac:dyDescent="0.2">
      <c r="A12" s="316"/>
      <c r="B12" s="558"/>
      <c r="C12" s="406"/>
      <c r="D12" s="318"/>
      <c r="E12" s="572"/>
      <c r="F12" s="572"/>
      <c r="G12" s="572"/>
      <c r="H12" s="319"/>
      <c r="J12" s="406"/>
      <c r="K12" s="318"/>
      <c r="L12" s="319"/>
    </row>
    <row r="13" spans="1:12" ht="25.5" x14ac:dyDescent="0.2">
      <c r="A13" s="316" t="s">
        <v>1105</v>
      </c>
      <c r="B13" s="558" t="s">
        <v>1106</v>
      </c>
      <c r="C13" s="406"/>
      <c r="D13" s="318" t="s">
        <v>451</v>
      </c>
      <c r="E13" s="572">
        <v>257.70999999999998</v>
      </c>
      <c r="F13" s="572">
        <v>232.43</v>
      </c>
      <c r="G13" s="572">
        <v>234.78</v>
      </c>
      <c r="H13" s="324">
        <f>'Series 400 Design'!$H13</f>
        <v>0</v>
      </c>
      <c r="J13" s="406"/>
      <c r="K13" s="318" t="s">
        <v>451</v>
      </c>
      <c r="L13" s="324">
        <f>'Series 400 Final'!$H13</f>
        <v>0</v>
      </c>
    </row>
    <row r="14" spans="1:12" x14ac:dyDescent="0.2">
      <c r="A14" s="316"/>
      <c r="B14" s="558"/>
      <c r="C14" s="406"/>
      <c r="D14" s="318"/>
      <c r="E14" s="572"/>
      <c r="F14" s="572"/>
      <c r="G14" s="572"/>
      <c r="H14" s="319"/>
      <c r="J14" s="406"/>
      <c r="K14" s="318"/>
      <c r="L14" s="319"/>
    </row>
    <row r="15" spans="1:12" ht="25.5" x14ac:dyDescent="0.2">
      <c r="A15" s="316" t="s">
        <v>1107</v>
      </c>
      <c r="B15" s="558" t="s">
        <v>1108</v>
      </c>
      <c r="C15" s="406"/>
      <c r="D15" s="318" t="s">
        <v>451</v>
      </c>
      <c r="E15" s="572">
        <v>261.76</v>
      </c>
      <c r="F15" s="572">
        <v>256.22000000000003</v>
      </c>
      <c r="G15" s="572">
        <v>257.70999999999998</v>
      </c>
      <c r="H15" s="324">
        <f>'Series 400 Design'!$H15</f>
        <v>0</v>
      </c>
      <c r="J15" s="406"/>
      <c r="K15" s="318" t="s">
        <v>451</v>
      </c>
      <c r="L15" s="324">
        <f>'Series 400 Final'!$H15</f>
        <v>0</v>
      </c>
    </row>
    <row r="16" spans="1:12" x14ac:dyDescent="0.2">
      <c r="A16" s="316"/>
      <c r="B16" s="558"/>
      <c r="C16" s="406"/>
      <c r="D16" s="318"/>
      <c r="E16" s="572"/>
      <c r="F16" s="572"/>
      <c r="G16" s="572"/>
      <c r="H16" s="319"/>
      <c r="J16" s="406"/>
      <c r="K16" s="318"/>
      <c r="L16" s="319"/>
    </row>
    <row r="17" spans="1:12" ht="25.5" x14ac:dyDescent="0.2">
      <c r="A17" s="316" t="s">
        <v>1109</v>
      </c>
      <c r="B17" s="558" t="s">
        <v>1110</v>
      </c>
      <c r="C17" s="406"/>
      <c r="D17" s="318" t="s">
        <v>451</v>
      </c>
      <c r="E17" s="572">
        <v>285.48</v>
      </c>
      <c r="F17" s="572">
        <v>272.83</v>
      </c>
      <c r="G17" s="572">
        <v>271.10000000000002</v>
      </c>
      <c r="H17" s="324">
        <f>'Series 400 Design'!$H17</f>
        <v>0</v>
      </c>
      <c r="J17" s="406"/>
      <c r="K17" s="318" t="s">
        <v>451</v>
      </c>
      <c r="L17" s="324">
        <f>'Series 400 Final'!$H17</f>
        <v>0</v>
      </c>
    </row>
    <row r="18" spans="1:12" x14ac:dyDescent="0.2">
      <c r="A18" s="316"/>
      <c r="B18" s="558"/>
      <c r="C18" s="406"/>
      <c r="D18" s="318"/>
      <c r="E18" s="572"/>
      <c r="F18" s="572"/>
      <c r="G18" s="572"/>
      <c r="H18" s="319"/>
      <c r="J18" s="406"/>
      <c r="K18" s="318"/>
      <c r="L18" s="319"/>
    </row>
    <row r="19" spans="1:12" ht="25.5" x14ac:dyDescent="0.2">
      <c r="A19" s="316" t="s">
        <v>1111</v>
      </c>
      <c r="B19" s="558" t="s">
        <v>1112</v>
      </c>
      <c r="C19" s="406"/>
      <c r="D19" s="318" t="s">
        <v>451</v>
      </c>
      <c r="E19" s="572">
        <v>281.85000000000002</v>
      </c>
      <c r="F19" s="572">
        <v>272.83</v>
      </c>
      <c r="G19" s="572">
        <v>271.10000000000002</v>
      </c>
      <c r="H19" s="324">
        <f>'Series 400 Design'!$H19</f>
        <v>0</v>
      </c>
      <c r="J19" s="406"/>
      <c r="K19" s="318" t="s">
        <v>451</v>
      </c>
      <c r="L19" s="324">
        <f>'Series 400 Final'!$H19</f>
        <v>0</v>
      </c>
    </row>
    <row r="20" spans="1:12" x14ac:dyDescent="0.2">
      <c r="A20" s="316"/>
      <c r="B20" s="558"/>
      <c r="C20" s="406"/>
      <c r="D20" s="318"/>
      <c r="E20" s="572"/>
      <c r="F20" s="572"/>
      <c r="G20" s="572"/>
      <c r="H20" s="319"/>
      <c r="J20" s="406"/>
      <c r="K20" s="318"/>
      <c r="L20" s="319"/>
    </row>
    <row r="21" spans="1:12" ht="25.5" customHeight="1" x14ac:dyDescent="0.2">
      <c r="A21" s="311"/>
      <c r="B21" s="563" t="s">
        <v>1113</v>
      </c>
      <c r="C21" s="487"/>
      <c r="D21" s="314"/>
      <c r="E21" s="564" t="s">
        <v>644</v>
      </c>
      <c r="F21" s="565" t="s">
        <v>397</v>
      </c>
      <c r="G21" s="564" t="s">
        <v>398</v>
      </c>
      <c r="H21" s="577"/>
      <c r="J21" s="487"/>
      <c r="K21" s="314"/>
      <c r="L21" s="577"/>
    </row>
    <row r="22" spans="1:12" ht="12.75" customHeight="1" x14ac:dyDescent="0.2">
      <c r="A22" s="316"/>
      <c r="B22" s="558"/>
      <c r="C22" s="406"/>
      <c r="D22" s="318"/>
      <c r="E22" s="572"/>
      <c r="F22" s="572"/>
      <c r="G22" s="572"/>
      <c r="H22" s="319"/>
      <c r="J22" s="406"/>
      <c r="K22" s="318"/>
      <c r="L22" s="319"/>
    </row>
    <row r="23" spans="1:12" ht="27" customHeight="1" x14ac:dyDescent="0.2">
      <c r="A23" s="316" t="s">
        <v>1114</v>
      </c>
      <c r="B23" s="558" t="s">
        <v>1115</v>
      </c>
      <c r="C23" s="406"/>
      <c r="D23" s="318" t="s">
        <v>451</v>
      </c>
      <c r="E23" s="572">
        <v>123.84</v>
      </c>
      <c r="F23" s="572">
        <v>101.69</v>
      </c>
      <c r="G23" s="572">
        <v>101.52</v>
      </c>
      <c r="H23" s="324">
        <f>'Series 400 Design'!$H23</f>
        <v>0</v>
      </c>
      <c r="J23" s="406"/>
      <c r="K23" s="318" t="s">
        <v>451</v>
      </c>
      <c r="L23" s="324">
        <f>'Series 400 Final'!$H23</f>
        <v>0</v>
      </c>
    </row>
    <row r="24" spans="1:12" x14ac:dyDescent="0.2">
      <c r="A24" s="316"/>
      <c r="B24" s="558"/>
      <c r="C24" s="406"/>
      <c r="D24" s="318"/>
      <c r="E24" s="572"/>
      <c r="F24" s="572"/>
      <c r="G24" s="572"/>
      <c r="H24" s="319"/>
      <c r="J24" s="406"/>
      <c r="K24" s="318"/>
      <c r="L24" s="319"/>
    </row>
    <row r="25" spans="1:12" ht="38.25" x14ac:dyDescent="0.2">
      <c r="A25" s="316" t="s">
        <v>1116</v>
      </c>
      <c r="B25" s="558" t="s">
        <v>1117</v>
      </c>
      <c r="C25" s="406"/>
      <c r="D25" s="318" t="s">
        <v>451</v>
      </c>
      <c r="E25" s="572">
        <v>123.84</v>
      </c>
      <c r="F25" s="572">
        <v>113.43</v>
      </c>
      <c r="G25" s="572">
        <v>114.91</v>
      </c>
      <c r="H25" s="324">
        <f>'Series 400 Design'!$H25</f>
        <v>0</v>
      </c>
      <c r="J25" s="406"/>
      <c r="K25" s="318" t="s">
        <v>451</v>
      </c>
      <c r="L25" s="324">
        <f>'Series 400 Final'!$H25</f>
        <v>0</v>
      </c>
    </row>
    <row r="26" spans="1:12" x14ac:dyDescent="0.2">
      <c r="A26" s="316"/>
      <c r="B26" s="558"/>
      <c r="C26" s="406"/>
      <c r="D26" s="318"/>
      <c r="E26" s="572"/>
      <c r="F26" s="572"/>
      <c r="G26" s="572"/>
      <c r="H26" s="319"/>
      <c r="J26" s="406"/>
      <c r="K26" s="318"/>
      <c r="L26" s="319"/>
    </row>
    <row r="27" spans="1:12" ht="38.25" x14ac:dyDescent="0.2">
      <c r="A27" s="316" t="s">
        <v>1118</v>
      </c>
      <c r="B27" s="558" t="s">
        <v>1119</v>
      </c>
      <c r="C27" s="406"/>
      <c r="D27" s="318" t="s">
        <v>451</v>
      </c>
      <c r="E27" s="572">
        <v>123.84</v>
      </c>
      <c r="F27" s="572">
        <v>113.43</v>
      </c>
      <c r="G27" s="572">
        <v>114.91</v>
      </c>
      <c r="H27" s="324">
        <f>'Series 400 Design'!$H27</f>
        <v>0</v>
      </c>
      <c r="J27" s="406"/>
      <c r="K27" s="318" t="s">
        <v>451</v>
      </c>
      <c r="L27" s="324">
        <f>'Series 400 Final'!$H27</f>
        <v>0</v>
      </c>
    </row>
    <row r="28" spans="1:12" x14ac:dyDescent="0.2">
      <c r="A28" s="316"/>
      <c r="B28" s="558"/>
      <c r="C28" s="406"/>
      <c r="D28" s="318"/>
      <c r="E28" s="572"/>
      <c r="F28" s="572"/>
      <c r="G28" s="572"/>
      <c r="H28" s="319"/>
      <c r="J28" s="406"/>
      <c r="K28" s="318"/>
      <c r="L28" s="319"/>
    </row>
    <row r="29" spans="1:12" ht="38.25" x14ac:dyDescent="0.2">
      <c r="A29" s="316" t="s">
        <v>1114</v>
      </c>
      <c r="B29" s="558" t="s">
        <v>1120</v>
      </c>
      <c r="C29" s="406"/>
      <c r="D29" s="318" t="s">
        <v>451</v>
      </c>
      <c r="E29" s="572">
        <v>123.84</v>
      </c>
      <c r="F29" s="572">
        <v>109.08</v>
      </c>
      <c r="G29" s="572">
        <v>101.52</v>
      </c>
      <c r="H29" s="324">
        <f>'Series 400 Design'!$H29</f>
        <v>0</v>
      </c>
      <c r="J29" s="406"/>
      <c r="K29" s="318" t="s">
        <v>451</v>
      </c>
      <c r="L29" s="324">
        <f>'Series 400 Final'!$H29</f>
        <v>0</v>
      </c>
    </row>
    <row r="30" spans="1:12" x14ac:dyDescent="0.2">
      <c r="A30" s="316"/>
      <c r="B30" s="558"/>
      <c r="C30" s="406"/>
      <c r="D30" s="318"/>
      <c r="E30" s="572"/>
      <c r="F30" s="572"/>
      <c r="G30" s="572"/>
      <c r="H30" s="319"/>
      <c r="J30" s="406"/>
      <c r="K30" s="318"/>
      <c r="L30" s="319"/>
    </row>
    <row r="31" spans="1:12" ht="38.25" x14ac:dyDescent="0.2">
      <c r="A31" s="316" t="s">
        <v>1116</v>
      </c>
      <c r="B31" s="558" t="s">
        <v>1121</v>
      </c>
      <c r="C31" s="406"/>
      <c r="D31" s="318" t="s">
        <v>451</v>
      </c>
      <c r="E31" s="572">
        <v>123.84</v>
      </c>
      <c r="F31" s="572">
        <v>118.31</v>
      </c>
      <c r="G31" s="572">
        <v>114.91</v>
      </c>
      <c r="H31" s="324">
        <f>'Series 400 Design'!$H31</f>
        <v>0</v>
      </c>
      <c r="J31" s="406"/>
      <c r="K31" s="318" t="s">
        <v>451</v>
      </c>
      <c r="L31" s="324">
        <f>'Series 400 Final'!$H31</f>
        <v>0</v>
      </c>
    </row>
    <row r="32" spans="1:12" x14ac:dyDescent="0.2">
      <c r="A32" s="316"/>
      <c r="B32" s="558"/>
      <c r="C32" s="406"/>
      <c r="D32" s="318"/>
      <c r="E32" s="572"/>
      <c r="F32" s="572"/>
      <c r="G32" s="572"/>
      <c r="H32" s="319"/>
      <c r="J32" s="406"/>
      <c r="K32" s="318"/>
      <c r="L32" s="319"/>
    </row>
    <row r="33" spans="1:12" ht="38.25" x14ac:dyDescent="0.2">
      <c r="A33" s="316" t="s">
        <v>1118</v>
      </c>
      <c r="B33" s="558" t="s">
        <v>1122</v>
      </c>
      <c r="C33" s="406"/>
      <c r="D33" s="318" t="s">
        <v>451</v>
      </c>
      <c r="E33" s="572">
        <v>123.84</v>
      </c>
      <c r="F33" s="572">
        <v>118.31</v>
      </c>
      <c r="G33" s="572">
        <v>114.91</v>
      </c>
      <c r="H33" s="324">
        <f>'Series 400 Design'!$H33</f>
        <v>0</v>
      </c>
      <c r="J33" s="406"/>
      <c r="K33" s="318" t="s">
        <v>451</v>
      </c>
      <c r="L33" s="324">
        <f>'Series 400 Final'!$H33</f>
        <v>0</v>
      </c>
    </row>
    <row r="34" spans="1:12" x14ac:dyDescent="0.2">
      <c r="A34" s="316"/>
      <c r="B34" s="558"/>
      <c r="C34" s="406"/>
      <c r="D34" s="318"/>
      <c r="E34" s="572"/>
      <c r="F34" s="572"/>
      <c r="G34" s="572"/>
      <c r="H34" s="319"/>
      <c r="J34" s="406"/>
      <c r="K34" s="318"/>
      <c r="L34" s="319"/>
    </row>
    <row r="35" spans="1:12" ht="38.25" x14ac:dyDescent="0.2">
      <c r="A35" s="316" t="s">
        <v>1123</v>
      </c>
      <c r="B35" s="558" t="s">
        <v>1124</v>
      </c>
      <c r="C35" s="406"/>
      <c r="D35" s="318" t="s">
        <v>451</v>
      </c>
      <c r="E35" s="572">
        <v>130.28</v>
      </c>
      <c r="F35" s="572">
        <v>102.98</v>
      </c>
      <c r="G35" s="572">
        <v>105.43</v>
      </c>
      <c r="H35" s="324">
        <f>'Series 400 Design'!$H35</f>
        <v>0</v>
      </c>
      <c r="J35" s="406"/>
      <c r="K35" s="318" t="s">
        <v>451</v>
      </c>
      <c r="L35" s="324">
        <f>'Series 400 Final'!$H35</f>
        <v>0</v>
      </c>
    </row>
    <row r="36" spans="1:12" x14ac:dyDescent="0.2">
      <c r="A36" s="316"/>
      <c r="B36" s="558"/>
      <c r="C36" s="406"/>
      <c r="D36" s="318"/>
      <c r="E36" s="572"/>
      <c r="F36" s="572"/>
      <c r="G36" s="572"/>
      <c r="H36" s="319"/>
      <c r="J36" s="406"/>
      <c r="K36" s="318"/>
      <c r="L36" s="319"/>
    </row>
    <row r="37" spans="1:12" ht="38.25" x14ac:dyDescent="0.2">
      <c r="A37" s="316" t="s">
        <v>1125</v>
      </c>
      <c r="B37" s="558" t="s">
        <v>1126</v>
      </c>
      <c r="C37" s="406"/>
      <c r="D37" s="318" t="s">
        <v>451</v>
      </c>
      <c r="E37" s="572">
        <v>130.28</v>
      </c>
      <c r="F37" s="572">
        <v>119.6</v>
      </c>
      <c r="G37" s="572">
        <v>115.66</v>
      </c>
      <c r="H37" s="324">
        <f>'Series 400 Design'!$H37</f>
        <v>0</v>
      </c>
      <c r="J37" s="406"/>
      <c r="K37" s="318" t="s">
        <v>451</v>
      </c>
      <c r="L37" s="324">
        <f>'Series 400 Final'!$H37</f>
        <v>0</v>
      </c>
    </row>
    <row r="38" spans="1:12" x14ac:dyDescent="0.2">
      <c r="A38" s="316"/>
      <c r="B38" s="558"/>
      <c r="C38" s="406"/>
      <c r="D38" s="318"/>
      <c r="E38" s="572"/>
      <c r="F38" s="572"/>
      <c r="G38" s="572"/>
      <c r="H38" s="319"/>
      <c r="J38" s="406"/>
      <c r="K38" s="318"/>
      <c r="L38" s="319"/>
    </row>
    <row r="39" spans="1:12" ht="38.25" x14ac:dyDescent="0.2">
      <c r="A39" s="316" t="s">
        <v>1127</v>
      </c>
      <c r="B39" s="558" t="s">
        <v>1128</v>
      </c>
      <c r="C39" s="406"/>
      <c r="D39" s="318" t="s">
        <v>451</v>
      </c>
      <c r="E39" s="572">
        <v>130.28</v>
      </c>
      <c r="F39" s="572">
        <v>119.6</v>
      </c>
      <c r="G39" s="572">
        <v>115.66</v>
      </c>
      <c r="H39" s="324">
        <f>'Series 400 Design'!$H39</f>
        <v>0</v>
      </c>
      <c r="J39" s="406"/>
      <c r="K39" s="318" t="s">
        <v>451</v>
      </c>
      <c r="L39" s="324">
        <f>'Series 400 Final'!$H39</f>
        <v>0</v>
      </c>
    </row>
    <row r="40" spans="1:12" x14ac:dyDescent="0.2">
      <c r="A40" s="316"/>
      <c r="B40" s="558"/>
      <c r="C40" s="406"/>
      <c r="D40" s="318"/>
      <c r="E40" s="572"/>
      <c r="F40" s="572"/>
      <c r="G40" s="572"/>
      <c r="H40" s="319"/>
      <c r="J40" s="406"/>
      <c r="K40" s="318"/>
      <c r="L40" s="319"/>
    </row>
    <row r="41" spans="1:12" ht="25.5" x14ac:dyDescent="0.2">
      <c r="A41" s="311"/>
      <c r="B41" s="563" t="s">
        <v>1129</v>
      </c>
      <c r="C41" s="487"/>
      <c r="D41" s="314"/>
      <c r="E41" s="564" t="s">
        <v>644</v>
      </c>
      <c r="F41" s="565" t="s">
        <v>397</v>
      </c>
      <c r="G41" s="564" t="s">
        <v>398</v>
      </c>
      <c r="H41" s="577"/>
      <c r="J41" s="487"/>
      <c r="K41" s="314"/>
      <c r="L41" s="577"/>
    </row>
    <row r="42" spans="1:12" ht="12.75" customHeight="1" x14ac:dyDescent="0.2">
      <c r="A42" s="316"/>
      <c r="B42" s="558"/>
      <c r="C42" s="406"/>
      <c r="D42" s="318"/>
      <c r="E42" s="572"/>
      <c r="F42" s="572"/>
      <c r="G42" s="572"/>
      <c r="H42" s="319"/>
      <c r="J42" s="406"/>
      <c r="K42" s="318"/>
      <c r="L42" s="319"/>
    </row>
    <row r="43" spans="1:12" ht="27" customHeight="1" x14ac:dyDescent="0.2">
      <c r="A43" s="316" t="s">
        <v>1130</v>
      </c>
      <c r="B43" s="558" t="s">
        <v>1131</v>
      </c>
      <c r="C43" s="406"/>
      <c r="D43" s="318" t="s">
        <v>451</v>
      </c>
      <c r="E43" s="572">
        <v>123.84</v>
      </c>
      <c r="F43" s="572">
        <v>96.2</v>
      </c>
      <c r="G43" s="572">
        <v>101.52</v>
      </c>
      <c r="H43" s="324">
        <f>'Series 400 Design'!$H43</f>
        <v>0</v>
      </c>
      <c r="J43" s="406"/>
      <c r="K43" s="318" t="s">
        <v>451</v>
      </c>
      <c r="L43" s="324">
        <f>'Series 400 Final'!$H43</f>
        <v>0</v>
      </c>
    </row>
    <row r="44" spans="1:12" x14ac:dyDescent="0.2">
      <c r="A44" s="316"/>
      <c r="B44" s="558"/>
      <c r="C44" s="406"/>
      <c r="D44" s="318"/>
      <c r="E44" s="572"/>
      <c r="F44" s="572"/>
      <c r="G44" s="572"/>
      <c r="H44" s="319"/>
      <c r="J44" s="406"/>
      <c r="K44" s="318"/>
      <c r="L44" s="319"/>
    </row>
    <row r="45" spans="1:12" ht="38.25" x14ac:dyDescent="0.2">
      <c r="A45" s="316" t="s">
        <v>1132</v>
      </c>
      <c r="B45" s="558" t="s">
        <v>1133</v>
      </c>
      <c r="C45" s="406"/>
      <c r="D45" s="318" t="s">
        <v>451</v>
      </c>
      <c r="E45" s="572">
        <v>123.84</v>
      </c>
      <c r="F45" s="572">
        <v>107.92</v>
      </c>
      <c r="G45" s="572">
        <v>114.91</v>
      </c>
      <c r="H45" s="324">
        <f>'Series 400 Design'!$H45</f>
        <v>0</v>
      </c>
      <c r="J45" s="406"/>
      <c r="K45" s="318" t="s">
        <v>451</v>
      </c>
      <c r="L45" s="324">
        <f>'Series 400 Final'!$H45</f>
        <v>0</v>
      </c>
    </row>
    <row r="46" spans="1:12" x14ac:dyDescent="0.2">
      <c r="A46" s="316"/>
      <c r="B46" s="558"/>
      <c r="C46" s="406"/>
      <c r="D46" s="318"/>
      <c r="E46" s="572"/>
      <c r="F46" s="572"/>
      <c r="G46" s="572"/>
      <c r="H46" s="319"/>
      <c r="J46" s="406"/>
      <c r="K46" s="318"/>
      <c r="L46" s="319"/>
    </row>
    <row r="47" spans="1:12" ht="38.25" x14ac:dyDescent="0.2">
      <c r="A47" s="316" t="s">
        <v>1134</v>
      </c>
      <c r="B47" s="558" t="s">
        <v>1135</v>
      </c>
      <c r="C47" s="406"/>
      <c r="D47" s="318" t="s">
        <v>451</v>
      </c>
      <c r="E47" s="572">
        <v>123.84</v>
      </c>
      <c r="F47" s="572">
        <v>107.92</v>
      </c>
      <c r="G47" s="572">
        <v>114.91</v>
      </c>
      <c r="H47" s="324">
        <f>'Series 400 Design'!$H47</f>
        <v>0</v>
      </c>
      <c r="J47" s="406"/>
      <c r="K47" s="318" t="s">
        <v>451</v>
      </c>
      <c r="L47" s="324">
        <f>'Series 400 Final'!$H47</f>
        <v>0</v>
      </c>
    </row>
    <row r="48" spans="1:12" x14ac:dyDescent="0.2">
      <c r="A48" s="316"/>
      <c r="B48" s="558"/>
      <c r="C48" s="406"/>
      <c r="D48" s="318"/>
      <c r="E48" s="572"/>
      <c r="F48" s="572"/>
      <c r="G48" s="572"/>
      <c r="H48" s="319"/>
      <c r="J48" s="406"/>
      <c r="K48" s="318"/>
      <c r="L48" s="319"/>
    </row>
    <row r="49" spans="1:12" ht="38.25" x14ac:dyDescent="0.2">
      <c r="A49" s="316" t="s">
        <v>1130</v>
      </c>
      <c r="B49" s="558" t="s">
        <v>1136</v>
      </c>
      <c r="C49" s="406"/>
      <c r="D49" s="318" t="s">
        <v>451</v>
      </c>
      <c r="E49" s="572">
        <v>123.84</v>
      </c>
      <c r="F49" s="572">
        <v>103.58</v>
      </c>
      <c r="G49" s="572">
        <v>101.52</v>
      </c>
      <c r="H49" s="324">
        <f>'Series 400 Design'!$H49</f>
        <v>0</v>
      </c>
      <c r="J49" s="406"/>
      <c r="K49" s="318" t="s">
        <v>451</v>
      </c>
      <c r="L49" s="324">
        <f>'Series 400 Final'!$H49</f>
        <v>0</v>
      </c>
    </row>
    <row r="50" spans="1:12" x14ac:dyDescent="0.2">
      <c r="A50" s="316"/>
      <c r="B50" s="558"/>
      <c r="C50" s="406"/>
      <c r="D50" s="318"/>
      <c r="E50" s="572"/>
      <c r="F50" s="572"/>
      <c r="G50" s="572"/>
      <c r="H50" s="319"/>
      <c r="J50" s="406"/>
      <c r="K50" s="318"/>
      <c r="L50" s="319"/>
    </row>
    <row r="51" spans="1:12" ht="38.25" x14ac:dyDescent="0.2">
      <c r="A51" s="316" t="s">
        <v>1132</v>
      </c>
      <c r="B51" s="558" t="s">
        <v>1137</v>
      </c>
      <c r="C51" s="406"/>
      <c r="D51" s="318" t="s">
        <v>451</v>
      </c>
      <c r="E51" s="572">
        <v>123.84</v>
      </c>
      <c r="F51" s="572">
        <v>112.81</v>
      </c>
      <c r="G51" s="572">
        <v>114.91</v>
      </c>
      <c r="H51" s="324">
        <f>'Series 400 Design'!$H51</f>
        <v>0</v>
      </c>
      <c r="J51" s="406"/>
      <c r="K51" s="318" t="s">
        <v>451</v>
      </c>
      <c r="L51" s="324">
        <f>'Series 400 Final'!$H51</f>
        <v>0</v>
      </c>
    </row>
    <row r="52" spans="1:12" x14ac:dyDescent="0.2">
      <c r="A52" s="316"/>
      <c r="B52" s="558"/>
      <c r="C52" s="406"/>
      <c r="D52" s="318"/>
      <c r="E52" s="572"/>
      <c r="F52" s="572"/>
      <c r="G52" s="572"/>
      <c r="H52" s="319"/>
      <c r="J52" s="406"/>
      <c r="K52" s="318"/>
      <c r="L52" s="319"/>
    </row>
    <row r="53" spans="1:12" ht="38.25" x14ac:dyDescent="0.2">
      <c r="A53" s="316" t="s">
        <v>1134</v>
      </c>
      <c r="B53" s="558" t="s">
        <v>1138</v>
      </c>
      <c r="C53" s="406"/>
      <c r="D53" s="318" t="s">
        <v>451</v>
      </c>
      <c r="E53" s="572">
        <v>123.84</v>
      </c>
      <c r="F53" s="572">
        <v>112.81</v>
      </c>
      <c r="G53" s="572">
        <v>114.91</v>
      </c>
      <c r="H53" s="324">
        <f>'Series 400 Design'!$H53</f>
        <v>0</v>
      </c>
      <c r="J53" s="406"/>
      <c r="K53" s="318" t="s">
        <v>451</v>
      </c>
      <c r="L53" s="324">
        <f>'Series 400 Final'!$H53</f>
        <v>0</v>
      </c>
    </row>
    <row r="54" spans="1:12" x14ac:dyDescent="0.2">
      <c r="A54" s="316"/>
      <c r="B54" s="558"/>
      <c r="C54" s="406"/>
      <c r="D54" s="318"/>
      <c r="E54" s="572"/>
      <c r="F54" s="572"/>
      <c r="G54" s="572"/>
      <c r="H54" s="319"/>
      <c r="J54" s="406"/>
      <c r="K54" s="318"/>
      <c r="L54" s="319"/>
    </row>
    <row r="55" spans="1:12" ht="38.25" x14ac:dyDescent="0.2">
      <c r="A55" s="316" t="s">
        <v>1139</v>
      </c>
      <c r="B55" s="558" t="s">
        <v>1140</v>
      </c>
      <c r="C55" s="406"/>
      <c r="D55" s="318" t="s">
        <v>451</v>
      </c>
      <c r="E55" s="572">
        <v>130.28</v>
      </c>
      <c r="F55" s="572">
        <v>97.48</v>
      </c>
      <c r="G55" s="572">
        <v>102.26</v>
      </c>
      <c r="H55" s="324">
        <f>'Series 400 Design'!$H55</f>
        <v>0</v>
      </c>
      <c r="J55" s="406"/>
      <c r="K55" s="318" t="s">
        <v>451</v>
      </c>
      <c r="L55" s="324">
        <f>'Series 400 Final'!$H55</f>
        <v>0</v>
      </c>
    </row>
    <row r="56" spans="1:12" x14ac:dyDescent="0.2">
      <c r="A56" s="316"/>
      <c r="B56" s="558"/>
      <c r="C56" s="406"/>
      <c r="D56" s="318"/>
      <c r="E56" s="572"/>
      <c r="F56" s="572"/>
      <c r="G56" s="572"/>
      <c r="H56" s="319"/>
      <c r="J56" s="406"/>
      <c r="K56" s="318"/>
      <c r="L56" s="319"/>
    </row>
    <row r="57" spans="1:12" ht="38.25" x14ac:dyDescent="0.2">
      <c r="A57" s="316" t="s">
        <v>1141</v>
      </c>
      <c r="B57" s="558" t="s">
        <v>1142</v>
      </c>
      <c r="C57" s="406"/>
      <c r="D57" s="318" t="s">
        <v>451</v>
      </c>
      <c r="E57" s="572">
        <v>130.28</v>
      </c>
      <c r="F57" s="572">
        <v>114.1</v>
      </c>
      <c r="G57" s="572">
        <v>115.66</v>
      </c>
      <c r="H57" s="324">
        <f>'Series 400 Design'!$H57</f>
        <v>0</v>
      </c>
      <c r="J57" s="406"/>
      <c r="K57" s="318" t="s">
        <v>451</v>
      </c>
      <c r="L57" s="324">
        <f>'Series 400 Final'!$H57</f>
        <v>0</v>
      </c>
    </row>
    <row r="58" spans="1:12" x14ac:dyDescent="0.2">
      <c r="A58" s="316"/>
      <c r="B58" s="558"/>
      <c r="C58" s="406"/>
      <c r="D58" s="318"/>
      <c r="E58" s="572"/>
      <c r="F58" s="572"/>
      <c r="G58" s="572"/>
      <c r="H58" s="319"/>
      <c r="J58" s="406"/>
      <c r="K58" s="318"/>
      <c r="L58" s="319"/>
    </row>
    <row r="59" spans="1:12" ht="38.25" x14ac:dyDescent="0.2">
      <c r="A59" s="316" t="s">
        <v>1143</v>
      </c>
      <c r="B59" s="558" t="s">
        <v>1144</v>
      </c>
      <c r="C59" s="406"/>
      <c r="D59" s="318" t="s">
        <v>451</v>
      </c>
      <c r="E59" s="572">
        <v>130.28</v>
      </c>
      <c r="F59" s="572">
        <v>114.1</v>
      </c>
      <c r="G59" s="572">
        <v>115.66</v>
      </c>
      <c r="H59" s="324">
        <f>'Series 400 Design'!$H59</f>
        <v>0</v>
      </c>
      <c r="J59" s="406"/>
      <c r="K59" s="318" t="s">
        <v>451</v>
      </c>
      <c r="L59" s="324">
        <f>'Series 400 Final'!$H59</f>
        <v>0</v>
      </c>
    </row>
    <row r="60" spans="1:12" ht="17.25" customHeight="1" x14ac:dyDescent="0.2">
      <c r="A60" s="316"/>
      <c r="B60" s="558"/>
      <c r="C60" s="318"/>
      <c r="D60" s="318"/>
      <c r="E60" s="318"/>
      <c r="F60" s="318"/>
      <c r="G60" s="318"/>
      <c r="H60" s="318"/>
      <c r="J60" s="318"/>
      <c r="K60" s="318"/>
      <c r="L60" s="318"/>
    </row>
    <row r="61" spans="1:12" ht="17.25" customHeight="1" x14ac:dyDescent="0.2">
      <c r="A61" s="578"/>
      <c r="B61" s="353" t="s">
        <v>1145</v>
      </c>
      <c r="C61" s="579"/>
      <c r="D61" s="579"/>
      <c r="E61" s="579"/>
      <c r="F61" s="579"/>
      <c r="G61" s="579"/>
      <c r="H61" s="579"/>
      <c r="J61" s="579"/>
      <c r="K61" s="579"/>
      <c r="L61" s="579"/>
    </row>
    <row r="62" spans="1:12" x14ac:dyDescent="0.2">
      <c r="A62" s="357"/>
      <c r="B62" s="358" t="s">
        <v>1146</v>
      </c>
      <c r="C62" s="361"/>
      <c r="D62" s="360"/>
      <c r="E62" s="581"/>
      <c r="F62" s="581"/>
      <c r="G62" s="582"/>
      <c r="H62" s="472">
        <f>'Series 400 Design'!$H62</f>
        <v>0</v>
      </c>
      <c r="J62" s="361"/>
      <c r="K62" s="360"/>
      <c r="L62" s="472">
        <f>'Series 400 Final'!$H62</f>
        <v>0</v>
      </c>
    </row>
    <row r="63" spans="1:12" x14ac:dyDescent="0.2">
      <c r="A63" s="363"/>
      <c r="B63" s="364" t="s">
        <v>1147</v>
      </c>
      <c r="C63" s="367"/>
      <c r="D63" s="366"/>
      <c r="E63" s="366"/>
      <c r="F63" s="366"/>
      <c r="G63" s="583"/>
      <c r="H63" s="473">
        <f>'Series 400 Design'!$H63</f>
        <v>0</v>
      </c>
      <c r="J63" s="367"/>
      <c r="K63" s="366"/>
      <c r="L63" s="473">
        <f>'Series 400 Final'!$H63</f>
        <v>0</v>
      </c>
    </row>
    <row r="64" spans="1:12" x14ac:dyDescent="0.2">
      <c r="A64" s="474"/>
      <c r="B64" s="475" t="s">
        <v>4062</v>
      </c>
      <c r="C64" s="476"/>
      <c r="D64" s="476"/>
      <c r="E64" s="476"/>
      <c r="F64" s="476"/>
      <c r="G64" s="370"/>
      <c r="H64" s="661">
        <f>'Series 400 Design'!$H64</f>
        <v>0</v>
      </c>
      <c r="J64" s="476"/>
      <c r="K64" s="370"/>
      <c r="L64" s="661">
        <f>'Series 400 Final'!$H64</f>
        <v>0</v>
      </c>
    </row>
    <row r="65" spans="1:12" x14ac:dyDescent="0.2">
      <c r="A65" s="474"/>
      <c r="B65" s="475" t="s">
        <v>4049</v>
      </c>
      <c r="C65" s="476"/>
      <c r="D65" s="476"/>
      <c r="E65" s="476"/>
      <c r="F65" s="476"/>
      <c r="G65" s="370"/>
      <c r="H65" s="478">
        <f>'Series 400 Design'!$H65</f>
        <v>6</v>
      </c>
      <c r="J65" s="476"/>
      <c r="K65" s="370"/>
      <c r="L65" s="478">
        <f>'Series 400 Final'!$H65</f>
        <v>6</v>
      </c>
    </row>
  </sheetData>
  <sheetProtection algorithmName="SHA-512" hashValue="ykBoe/vvrzbOM+LASx7G2q6Chf0Kg/B2YbcCQv415LZNbVwNzVA1ks3lFUaRK7ZZZCkh5djDsHV3P7DXJU0ddA==" saltValue="WZo5je/PELx7DHMHFabFaA=="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CB5A-DC1A-42FA-907D-A92506A78A84}">
  <sheetPr codeName="Sheet5">
    <tabColor rgb="FF7030A0"/>
    <pageSetUpPr fitToPage="1"/>
  </sheetPr>
  <dimension ref="A1:AC528"/>
  <sheetViews>
    <sheetView zoomScale="85" zoomScaleNormal="85" workbookViewId="0"/>
  </sheetViews>
  <sheetFormatPr defaultColWidth="9.140625" defaultRowHeight="12.75" x14ac:dyDescent="0.2"/>
  <cols>
    <col min="1" max="1" width="9.140625" style="8"/>
    <col min="2" max="2" width="55.28515625" style="2" customWidth="1"/>
    <col min="3" max="3" width="11.85546875" style="8" customWidth="1"/>
    <col min="4" max="4" width="9" style="8" customWidth="1"/>
    <col min="5" max="5" width="11.140625" style="8" customWidth="1"/>
    <col min="6" max="6" width="10.7109375" style="8" customWidth="1"/>
    <col min="7" max="7" width="11.42578125" style="8" customWidth="1"/>
    <col min="8" max="8" width="13.7109375" style="8" customWidth="1"/>
    <col min="9" max="11" width="9" style="8" customWidth="1"/>
    <col min="12" max="12" width="14" style="8" customWidth="1"/>
    <col min="13" max="13" width="11.7109375" style="8" customWidth="1"/>
    <col min="14" max="14" width="11" style="8" customWidth="1"/>
    <col min="15" max="15" width="10" style="8" customWidth="1"/>
    <col min="16" max="16" width="15.42578125" style="8" customWidth="1"/>
    <col min="17" max="17" width="11.140625" style="8" customWidth="1"/>
    <col min="18" max="18" width="11.42578125" style="8" customWidth="1"/>
    <col min="19" max="19" width="11.85546875" style="8" customWidth="1"/>
    <col min="20" max="20" width="15" style="8" customWidth="1"/>
    <col min="21" max="22" width="11.140625" style="8" customWidth="1"/>
    <col min="23" max="23" width="10.42578125" style="8" customWidth="1"/>
    <col min="24" max="24" width="12.7109375" style="8" customWidth="1"/>
    <col min="25" max="25" width="11.140625" style="8" customWidth="1"/>
    <col min="26" max="26" width="12" style="8" customWidth="1"/>
    <col min="27" max="27" width="11.85546875" style="8" customWidth="1"/>
    <col min="28" max="28" width="19" style="8" customWidth="1"/>
    <col min="29" max="29" width="14.140625" customWidth="1"/>
  </cols>
  <sheetData>
    <row r="1" spans="1:29" s="1" customFormat="1" ht="15.75" x14ac:dyDescent="0.25">
      <c r="A1" s="32" t="s">
        <v>1148</v>
      </c>
      <c r="B1" s="33"/>
      <c r="C1" s="34"/>
      <c r="D1" s="34"/>
      <c r="E1" s="34"/>
      <c r="F1" s="34"/>
      <c r="G1" s="34"/>
      <c r="H1" s="34"/>
      <c r="I1" s="34"/>
      <c r="J1" s="34"/>
      <c r="K1" s="34"/>
      <c r="L1" s="34"/>
      <c r="M1" s="34"/>
      <c r="N1" s="34"/>
      <c r="O1" s="34"/>
      <c r="P1" s="34"/>
      <c r="Q1" s="34"/>
      <c r="R1" s="34"/>
      <c r="S1" s="34"/>
      <c r="T1" s="34"/>
      <c r="U1" s="34"/>
      <c r="V1" s="34"/>
      <c r="W1" s="34"/>
      <c r="X1" s="34"/>
      <c r="Y1" s="35"/>
      <c r="Z1" s="35"/>
      <c r="AA1" s="35"/>
      <c r="AB1" s="35"/>
    </row>
    <row r="2" spans="1:29" s="7" customFormat="1" ht="21" customHeight="1" x14ac:dyDescent="0.25">
      <c r="A2" s="36"/>
      <c r="B2" s="33"/>
      <c r="C2" s="34"/>
      <c r="D2" s="34"/>
      <c r="E2" s="34"/>
      <c r="F2" s="34"/>
      <c r="G2" s="34"/>
      <c r="H2" s="34"/>
      <c r="I2" s="34"/>
      <c r="J2" s="34"/>
      <c r="K2" s="34"/>
      <c r="L2" s="34"/>
      <c r="M2" s="34"/>
      <c r="N2" s="34"/>
      <c r="O2" s="34"/>
      <c r="P2" s="34"/>
      <c r="Q2" s="34"/>
      <c r="R2" s="34"/>
      <c r="S2" s="34"/>
      <c r="T2" s="34"/>
      <c r="U2" s="34"/>
      <c r="V2" s="34"/>
      <c r="W2" s="34"/>
      <c r="X2" s="34"/>
      <c r="Y2" s="1071"/>
      <c r="Z2" s="1071"/>
      <c r="AA2" s="1071"/>
      <c r="AB2" s="1071"/>
    </row>
    <row r="3" spans="1:29" s="7" customFormat="1" ht="15" customHeight="1" x14ac:dyDescent="0.2">
      <c r="A3" s="26" t="s">
        <v>1</v>
      </c>
      <c r="B3" s="19" t="s">
        <v>2</v>
      </c>
      <c r="C3" s="18" t="s">
        <v>3</v>
      </c>
      <c r="D3" s="18" t="s">
        <v>4</v>
      </c>
      <c r="E3" s="1068" t="s">
        <v>5</v>
      </c>
      <c r="F3" s="1069"/>
      <c r="G3" s="1069"/>
      <c r="H3" s="1070"/>
      <c r="I3" s="1072" t="s">
        <v>6</v>
      </c>
      <c r="J3" s="1073"/>
      <c r="K3" s="1073"/>
      <c r="L3" s="1074"/>
      <c r="M3" s="1075" t="s">
        <v>7</v>
      </c>
      <c r="N3" s="1076"/>
      <c r="O3" s="1076"/>
      <c r="P3" s="1077"/>
      <c r="Q3" s="1072" t="s">
        <v>381</v>
      </c>
      <c r="R3" s="1073"/>
      <c r="S3" s="1073"/>
      <c r="T3" s="1074"/>
      <c r="U3" s="1075" t="s">
        <v>9</v>
      </c>
      <c r="V3" s="1076"/>
      <c r="W3" s="1076"/>
      <c r="X3" s="1077"/>
      <c r="Y3" s="1072" t="s">
        <v>10</v>
      </c>
      <c r="Z3" s="1073"/>
      <c r="AA3" s="1073"/>
      <c r="AB3" s="1074"/>
      <c r="AC3" s="6"/>
    </row>
    <row r="4" spans="1:29" s="7" customFormat="1" ht="15" x14ac:dyDescent="0.2">
      <c r="A4" s="26"/>
      <c r="B4" s="19"/>
      <c r="C4" s="18"/>
      <c r="D4" s="18"/>
      <c r="E4" s="112" t="s">
        <v>382</v>
      </c>
      <c r="F4" s="112" t="s">
        <v>383</v>
      </c>
      <c r="G4" s="112" t="s">
        <v>384</v>
      </c>
      <c r="H4" s="112" t="s">
        <v>13</v>
      </c>
      <c r="I4" s="18" t="s">
        <v>382</v>
      </c>
      <c r="J4" s="18" t="s">
        <v>383</v>
      </c>
      <c r="K4" s="18" t="s">
        <v>384</v>
      </c>
      <c r="L4" s="18" t="s">
        <v>13</v>
      </c>
      <c r="M4" s="112" t="s">
        <v>382</v>
      </c>
      <c r="N4" s="112" t="s">
        <v>383</v>
      </c>
      <c r="O4" s="112" t="s">
        <v>384</v>
      </c>
      <c r="P4" s="112" t="s">
        <v>13</v>
      </c>
      <c r="Q4" s="18" t="s">
        <v>382</v>
      </c>
      <c r="R4" s="18" t="s">
        <v>383</v>
      </c>
      <c r="S4" s="18" t="s">
        <v>384</v>
      </c>
      <c r="T4" s="18" t="s">
        <v>13</v>
      </c>
      <c r="U4" s="112" t="s">
        <v>382</v>
      </c>
      <c r="V4" s="112" t="s">
        <v>383</v>
      </c>
      <c r="W4" s="112" t="s">
        <v>384</v>
      </c>
      <c r="X4" s="112" t="s">
        <v>13</v>
      </c>
      <c r="Y4" s="18" t="s">
        <v>382</v>
      </c>
      <c r="Z4" s="18" t="s">
        <v>383</v>
      </c>
      <c r="AA4" s="18" t="s">
        <v>384</v>
      </c>
      <c r="AB4" s="18" t="s">
        <v>13</v>
      </c>
    </row>
    <row r="5" spans="1:29" x14ac:dyDescent="0.2">
      <c r="A5" s="29"/>
      <c r="B5" s="37"/>
      <c r="C5" s="29"/>
      <c r="D5" s="29"/>
      <c r="E5" s="113"/>
      <c r="F5" s="113"/>
      <c r="G5" s="113"/>
      <c r="H5" s="113"/>
      <c r="I5" s="29"/>
      <c r="J5" s="29"/>
      <c r="K5" s="29"/>
      <c r="L5" s="29"/>
      <c r="M5" s="113"/>
      <c r="N5" s="113"/>
      <c r="O5" s="113"/>
      <c r="P5" s="113"/>
      <c r="Q5" s="29"/>
      <c r="R5" s="29"/>
      <c r="S5" s="29"/>
      <c r="T5" s="29"/>
      <c r="U5" s="113"/>
      <c r="V5" s="113"/>
      <c r="W5" s="113"/>
      <c r="X5" s="113"/>
      <c r="Y5" s="38"/>
      <c r="Z5" s="38"/>
      <c r="AA5" s="38"/>
      <c r="AB5" s="38"/>
    </row>
    <row r="6" spans="1:29" ht="38.25" x14ac:dyDescent="0.2">
      <c r="A6" s="43"/>
      <c r="B6" s="45" t="s">
        <v>1149</v>
      </c>
      <c r="C6" s="44"/>
      <c r="D6" s="46"/>
      <c r="E6" s="46"/>
      <c r="F6" s="46"/>
      <c r="G6" s="46"/>
      <c r="H6" s="46"/>
      <c r="I6" s="46"/>
      <c r="J6" s="46"/>
      <c r="K6" s="46"/>
      <c r="L6" s="46"/>
      <c r="M6" s="46"/>
      <c r="N6" s="46"/>
      <c r="O6" s="46"/>
      <c r="P6" s="46"/>
      <c r="Q6" s="46"/>
      <c r="R6" s="46"/>
      <c r="S6" s="46"/>
      <c r="T6" s="46"/>
      <c r="U6" s="46"/>
      <c r="V6" s="46"/>
      <c r="W6" s="46"/>
      <c r="X6" s="46"/>
      <c r="Y6" s="90"/>
      <c r="Z6" s="90"/>
      <c r="AA6" s="90"/>
      <c r="AB6" s="47"/>
    </row>
    <row r="7" spans="1:29" x14ac:dyDescent="0.2">
      <c r="A7" s="13"/>
      <c r="B7" s="30"/>
      <c r="C7" s="15"/>
      <c r="D7" s="29"/>
      <c r="E7" s="113"/>
      <c r="F7" s="113"/>
      <c r="G7" s="113"/>
      <c r="H7" s="113"/>
      <c r="I7" s="29"/>
      <c r="J7" s="29"/>
      <c r="K7" s="29"/>
      <c r="L7" s="29"/>
      <c r="M7" s="113"/>
      <c r="N7" s="113"/>
      <c r="O7" s="113"/>
      <c r="P7" s="113"/>
      <c r="Q7" s="29"/>
      <c r="R7" s="29"/>
      <c r="S7" s="29"/>
      <c r="T7" s="29"/>
      <c r="U7" s="113"/>
      <c r="V7" s="113"/>
      <c r="W7" s="113"/>
      <c r="X7" s="113"/>
      <c r="Y7" s="86"/>
      <c r="Z7" s="86"/>
      <c r="AA7" s="86"/>
      <c r="AB7" s="38"/>
    </row>
    <row r="8" spans="1:29" x14ac:dyDescent="0.2">
      <c r="A8" s="53"/>
      <c r="B8" s="57" t="s">
        <v>1150</v>
      </c>
      <c r="C8" s="54"/>
      <c r="D8" s="58"/>
      <c r="E8" s="59" t="s">
        <v>644</v>
      </c>
      <c r="F8" s="59" t="s">
        <v>397</v>
      </c>
      <c r="G8" s="59" t="s">
        <v>398</v>
      </c>
      <c r="H8" s="58"/>
      <c r="I8" s="88" t="s">
        <v>644</v>
      </c>
      <c r="J8" s="88" t="s">
        <v>397</v>
      </c>
      <c r="K8" s="88" t="s">
        <v>398</v>
      </c>
      <c r="L8" s="88"/>
      <c r="M8" s="59" t="s">
        <v>644</v>
      </c>
      <c r="N8" s="59" t="s">
        <v>397</v>
      </c>
      <c r="O8" s="59" t="s">
        <v>398</v>
      </c>
      <c r="P8" s="59"/>
      <c r="Q8" s="59" t="s">
        <v>644</v>
      </c>
      <c r="R8" s="59" t="s">
        <v>397</v>
      </c>
      <c r="S8" s="59" t="s">
        <v>398</v>
      </c>
      <c r="T8" s="59"/>
      <c r="U8" s="88" t="s">
        <v>644</v>
      </c>
      <c r="V8" s="88" t="s">
        <v>397</v>
      </c>
      <c r="W8" s="88" t="s">
        <v>398</v>
      </c>
      <c r="X8" s="88"/>
      <c r="Y8" s="88" t="s">
        <v>644</v>
      </c>
      <c r="Z8" s="88" t="s">
        <v>397</v>
      </c>
      <c r="AA8" s="88" t="s">
        <v>398</v>
      </c>
      <c r="AB8" s="60"/>
    </row>
    <row r="9" spans="1:29" x14ac:dyDescent="0.2">
      <c r="A9" s="13"/>
      <c r="B9" s="30"/>
      <c r="C9" s="15"/>
      <c r="D9" s="29"/>
      <c r="E9" s="114"/>
      <c r="F9" s="114"/>
      <c r="G9" s="114"/>
      <c r="H9" s="113"/>
      <c r="I9" s="87"/>
      <c r="J9" s="87"/>
      <c r="K9" s="87"/>
      <c r="L9" s="87"/>
      <c r="M9" s="114"/>
      <c r="N9" s="114"/>
      <c r="O9" s="114"/>
      <c r="P9" s="114"/>
      <c r="Q9" s="39"/>
      <c r="R9" s="39"/>
      <c r="S9" s="39"/>
      <c r="T9" s="39"/>
      <c r="U9" s="116"/>
      <c r="V9" s="116"/>
      <c r="W9" s="116"/>
      <c r="X9" s="116"/>
      <c r="Y9" s="87"/>
      <c r="Z9" s="87"/>
      <c r="AA9" s="87"/>
      <c r="AB9" s="28"/>
    </row>
    <row r="10" spans="1:29" ht="39" customHeight="1" x14ac:dyDescent="0.2">
      <c r="A10" s="316" t="s">
        <v>1151</v>
      </c>
      <c r="B10" s="558" t="s">
        <v>1152</v>
      </c>
      <c r="C10" s="318">
        <f>'Series 500 Input'!C10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Input'!C11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Input'!C12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Input'!C13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Input'!C14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Input'!C15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Input'!C16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Input'!C17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Input'!C18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Input'!C19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Input'!C20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Input'!C21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Input'!C22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Input'!C23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Input'!C24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Input'!C25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Input'!C26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Input'!C27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Input'!C28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Input'!C29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Input'!C30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Input'!C31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Input'!C32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Input'!C33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Input'!C34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Input'!C35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Input'!C36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Input'!C37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Input'!C38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Input'!C39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Input'!C40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Input'!C41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Input'!C42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Input'!C43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Input'!C44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Input'!C45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Input'!C46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Input'!C47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Input'!C48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Input'!C49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Input'!C50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Input'!C51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Input'!C52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Input'!C53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Input'!C54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Input'!C55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Input'!C56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Input'!C57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Input'!C58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Input'!C59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Input'!C60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Input'!C61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Input'!C62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Input'!C63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Input'!C64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Input'!C65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Input'!C66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Input'!C67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Input'!C68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Input'!C69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Input'!C70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Input'!C71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Input'!C72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Input'!C73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Input'!C74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Input'!C75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Input'!C76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Input'!C77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Input'!C78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Input'!C79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Input'!C80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Input'!C81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Input'!C82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Input'!C83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Input'!C84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Input'!C85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Input'!C86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Input'!C87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Input'!C88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Input'!C89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Input'!C90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Input'!C91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Input'!C92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Input'!C93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Input'!C94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Input'!C95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Input'!C96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Input'!C97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Input'!C98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Input'!C99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Input'!C100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Input'!C101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Input'!C102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Input'!C103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Input'!C104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Input'!C105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Input'!C106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Input'!C107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Input'!C108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Input'!C109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Input'!C110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Input'!C111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Input'!C112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Input'!C113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Input'!C114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Input'!C115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Input'!C116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Input'!C117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Input'!C118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Input'!C119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Input'!C120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Input'!C121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Input'!C122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Input'!C123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Input'!C124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Input'!C125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Input'!C126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Input'!C127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Input'!C128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Input'!C129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Input'!C130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Input'!C131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Input'!C132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Input'!C133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Input'!C134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Input'!C135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Input'!C136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Input'!C137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Input'!C138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Input'!C139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Input'!C140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Input'!C141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Input'!C142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Input'!C143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Input'!C144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Input'!C145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Input'!C146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Input'!C147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Input'!C148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Input'!C149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Input'!C150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Input'!C151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Input'!C152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Input'!C153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Input'!C154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Input'!C155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Input'!C156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Input'!C157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Input'!C158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Input'!C159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Input'!C160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Input'!C161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Input'!C162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Input'!C163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Input'!C164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Input'!C165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Input'!C166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Input'!C167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Input'!C168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Input'!C169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Input'!C170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Input'!C171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Input'!C172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Input'!C173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Input'!C174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Input'!C175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Input'!C176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Input'!C177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Input'!C178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Input'!C179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Input'!C180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Input'!C181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Input'!C182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Input'!C183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Input'!C184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Input'!C185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Input'!C186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Input'!C187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Input'!C188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Input'!C189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Input'!C190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Input'!C191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Input'!C192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Input'!C193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Input'!C194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Input'!C195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Input'!C196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Input'!C197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Input'!C198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Input'!C199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Input'!C200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Input'!C201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Input'!C202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Input'!C203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Input'!C204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Input'!C205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Input'!C206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Input'!C207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Input'!C208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Input'!C209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Input'!C210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Input'!C211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Input'!C212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Input'!C213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Input'!C214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Input'!C215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Input'!C216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Input'!C217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Input'!C218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Input'!C219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Input'!C220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Input'!C221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Input'!C222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Input'!C223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Input'!C224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Input'!C225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Input'!C226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Input'!C227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Input'!C228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Input'!C229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Input'!C230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Input'!C231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Input'!C232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Input'!C233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Input'!C234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Input'!C235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Input'!C236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Input'!C237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Input'!C238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Input'!C239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Input'!C240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Input'!C241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Input'!C242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Input'!C243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Input'!C244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Input'!C245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Input'!C246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Input'!C247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Input'!C248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Input'!C249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Input'!C250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Input'!C251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Input'!C252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Input'!C253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Input'!C254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Input'!C255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Input'!C256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Input'!C257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Input'!C258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Input'!C259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Input'!C260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Input'!C261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Input'!C262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Input'!C263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Input'!C264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Input'!C265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Input'!C266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Input'!C267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Input'!C268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Input'!C269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Input'!C270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Input'!C271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Input'!C272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Input'!C273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Input'!C274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Input'!C275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Input'!C276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Input'!C277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Input'!C278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Input'!C279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Input'!C280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Input'!C281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Input'!C282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Input'!C283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Input'!C284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Input'!C285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Input'!C286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Input'!C287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Input'!C288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Input'!C289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Input'!C290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Input'!C291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Input'!C292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Input'!C293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Input'!C294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Input'!C295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Input'!C296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Input'!C297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Input'!C298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Input'!C299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Input'!C300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Input'!C301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Input'!C302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Input'!C303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Input'!C304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Input'!C305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Input'!C306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Input'!C307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Input'!C308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Input'!C309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Input'!C310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Input'!C311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Input'!C312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Input'!C313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Input'!C314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Input'!C315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Input'!C316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Input'!C317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Input'!C318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Input'!C319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Input'!C320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Input'!C321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Input'!C322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Input'!C323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Input'!C324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Input'!C325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20"/>
    </row>
    <row r="326" spans="1:29" x14ac:dyDescent="0.2">
      <c r="A326" s="316"/>
      <c r="B326" s="596"/>
      <c r="C326" s="318">
        <f>'Series 500 Input'!C326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20"/>
    </row>
    <row r="327" spans="1:29" x14ac:dyDescent="0.2">
      <c r="A327" s="316"/>
      <c r="B327" s="558"/>
      <c r="C327" s="318">
        <f>'Series 500 Input'!C327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20"/>
    </row>
    <row r="328" spans="1:29" ht="38.25" customHeight="1" x14ac:dyDescent="0.2">
      <c r="A328" s="316" t="s">
        <v>1430</v>
      </c>
      <c r="B328" s="558" t="s">
        <v>1431</v>
      </c>
      <c r="C328" s="318">
        <f>'Series 500 Input'!C328</f>
        <v>5</v>
      </c>
      <c r="D328" s="562" t="s">
        <v>30</v>
      </c>
      <c r="E328" s="572">
        <v>108.85</v>
      </c>
      <c r="F328" s="572">
        <v>108.85</v>
      </c>
      <c r="G328" s="572">
        <v>108.85</v>
      </c>
      <c r="H328" s="324">
        <f>(IF(C328&lt;5,E328,IF(AND(C328&gt;=5,C328&lt;=25),F328,IF(C328&gt;25,G328,""))))*C328</f>
        <v>544.25</v>
      </c>
      <c r="I328" s="573">
        <v>80</v>
      </c>
      <c r="J328" s="573">
        <v>80</v>
      </c>
      <c r="K328" s="573">
        <v>80</v>
      </c>
      <c r="L328" s="326">
        <f>(IF(C328&lt;5,I328,IF(AND(C328&gt;=5,C328&lt;=25),J328,IF(C328&gt;25,K328,""))))*C328</f>
        <v>400</v>
      </c>
      <c r="M328" s="572">
        <v>63.9</v>
      </c>
      <c r="N328" s="572">
        <v>63.9</v>
      </c>
      <c r="O328" s="572">
        <v>63.9</v>
      </c>
      <c r="P328" s="324">
        <f>(IF(C328&lt;5,M328,IF(AND(C328&gt;=5,C328&lt;=25),N328,IF(C328&gt;25,O328,""))))*C328</f>
        <v>319.5</v>
      </c>
      <c r="Q328" s="575">
        <v>40</v>
      </c>
      <c r="R328" s="575">
        <v>40</v>
      </c>
      <c r="S328" s="575">
        <v>40</v>
      </c>
      <c r="T328" s="326">
        <f>(IF(C328&lt;5,Q328,IF(AND(C328&gt;=5,C328&lt;=25),R328,IF(C328&gt;25,S328,""))))*C328</f>
        <v>200</v>
      </c>
      <c r="U328" s="576">
        <v>163.63999999999999</v>
      </c>
      <c r="V328" s="576">
        <v>163.63999999999999</v>
      </c>
      <c r="W328" s="576">
        <v>148.76</v>
      </c>
      <c r="X328" s="324">
        <f>(IF(C328&lt;5,U328,IF(AND(C328&gt;=5,C328&lt;=25),V328,IF(C328&gt;25,W328,""))))*C328</f>
        <v>818.19999999999993</v>
      </c>
      <c r="Y328" s="573">
        <v>200</v>
      </c>
      <c r="Z328" s="573">
        <v>150</v>
      </c>
      <c r="AA328" s="573">
        <v>140</v>
      </c>
      <c r="AB328" s="326">
        <f>(IF(C328&lt;5,Y328,IF(AND(C328&gt;=5,C328&lt;=25),Z328,IF(C328&gt;25,AA328,""))))*C328</f>
        <v>750</v>
      </c>
    </row>
    <row r="329" spans="1:29" x14ac:dyDescent="0.2">
      <c r="A329" s="316"/>
      <c r="B329" s="558"/>
      <c r="C329" s="318">
        <f>'Series 500 Input'!C329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Input'!C330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Input'!C331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Input'!C332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Input'!C333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Input'!C334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Input'!C335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Input'!C336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Input'!C337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Input'!C338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Input'!C339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Input'!C340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Input'!C341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Input'!C342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Input'!C343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Input'!C344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Input'!C345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Input'!C346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Input'!C347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Input'!C348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Input'!C349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Input'!C350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Input'!C351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Input'!C352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Input'!C353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Input'!C354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Input'!C355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Input'!C356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Input'!C357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Input'!C358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Input'!C359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Input'!C360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Input'!C361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Input'!C362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Input'!C363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Input'!C364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Input'!C365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Input'!C366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Input'!C367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Input'!C368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Input'!C369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Input'!C370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Input'!C371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Input'!C372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Input'!C373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Input'!C374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Input'!C375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Input'!C376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Input'!C377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Input'!C378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Input'!C379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Input'!C380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Input'!C381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Input'!C382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Input'!C383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Input'!C384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Input'!C385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Input'!C386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Input'!C387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Input'!C388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Input'!C389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Input'!C390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Input'!C391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Input'!C392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Input'!C393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Input'!C394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Input'!C395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Input'!C396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Input'!C397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Input'!C398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Input'!C399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Input'!C400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Input'!C401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Input'!C402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Input'!C403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Input'!C404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Input'!C405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Input'!C406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Input'!C407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Input'!C408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Input'!C409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Input'!C410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Input'!C411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Input'!C412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Input'!C413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Input'!C414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Input'!C415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Input'!C416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Input'!C417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Input'!C418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Input'!C419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Input'!C420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Input'!C421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Input'!C422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Input'!C423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Input'!C424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Input'!C425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Input'!C426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Input'!C427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Input'!C428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Input'!C429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Input'!C430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Input'!C431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Input'!C432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Input'!C433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Input'!C434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Input'!C435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Input'!C436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Input'!C437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Input'!C438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Input'!C439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Input'!C440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Input'!C441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Input'!C442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Input'!C443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Input'!C444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Input'!C445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Input'!C446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Input'!C447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Input'!C448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Input'!C449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Input'!C450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Input'!C451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Input'!C452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Input'!C453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Input'!C454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Input'!C455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Input'!C456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Input'!C457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Input'!C458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Input'!C459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Input'!C460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Input'!C461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Input'!C462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Input'!C463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Input'!C464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Input'!C465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Input'!C466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Input'!C467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Input'!C468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Input'!C469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Input'!C470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Input'!C471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Input'!C472</f>
        <v>0</v>
      </c>
      <c r="D472" s="562" t="s">
        <v>30</v>
      </c>
      <c r="E472" s="572">
        <v>228.77</v>
      </c>
      <c r="F472" s="572">
        <v>228.77</v>
      </c>
      <c r="G472" s="572">
        <v>228.77</v>
      </c>
      <c r="H472" s="324">
        <f t="shared" si="533"/>
        <v>0</v>
      </c>
      <c r="I472" s="573">
        <v>120</v>
      </c>
      <c r="J472" s="573">
        <v>120</v>
      </c>
      <c r="K472" s="573">
        <v>120</v>
      </c>
      <c r="L472" s="326">
        <f t="shared" ref="L472" si="541">(IF(C472&lt;5,I472,IF(AND(C472&gt;=5,C472&lt;=25),J472,IF(C472&gt;25,K472,""))))*C472</f>
        <v>0</v>
      </c>
      <c r="M472" s="572">
        <v>238.19</v>
      </c>
      <c r="N472" s="572">
        <v>238.19</v>
      </c>
      <c r="O472" s="572">
        <v>238.19</v>
      </c>
      <c r="P472" s="324">
        <f t="shared" si="534"/>
        <v>0</v>
      </c>
      <c r="Q472" s="575">
        <v>90</v>
      </c>
      <c r="R472" s="575">
        <v>90</v>
      </c>
      <c r="S472" s="575">
        <v>90</v>
      </c>
      <c r="T472" s="326">
        <f t="shared" si="535"/>
        <v>0</v>
      </c>
      <c r="U472" s="576">
        <v>181.59</v>
      </c>
      <c r="V472" s="576">
        <v>181.59</v>
      </c>
      <c r="W472" s="576">
        <v>173.45</v>
      </c>
      <c r="X472" s="324">
        <f t="shared" ref="X472" si="542">(IF(C472&lt;5,U472,IF(AND(C472&gt;=5,C472&lt;=25),V472,IF(C472&gt;25,W472,""))))*C472</f>
        <v>0</v>
      </c>
      <c r="Y472" s="573">
        <v>325</v>
      </c>
      <c r="Z472" s="573">
        <v>300</v>
      </c>
      <c r="AA472" s="573">
        <v>295</v>
      </c>
      <c r="AB472" s="326">
        <f t="shared" ref="AB472:AB476" si="543">(IF(C472&lt;5,Y472,IF(AND(C472&gt;=5,C472&lt;=25),Z472,IF(C472&gt;25,AA472,""))))*C472</f>
        <v>0</v>
      </c>
    </row>
    <row r="473" spans="1:28" x14ac:dyDescent="0.2">
      <c r="A473" s="316"/>
      <c r="B473" s="558"/>
      <c r="C473" s="318">
        <f>'Series 500 Input'!C473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Input'!C474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Input'!C475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Input'!C476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Input'!C477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Input'!C478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Input'!C479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Input'!C480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Input'!C481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Input'!C482</f>
        <v>0</v>
      </c>
      <c r="D482" s="562" t="s">
        <v>30</v>
      </c>
      <c r="E482" s="572">
        <v>42.17</v>
      </c>
      <c r="F482" s="572">
        <v>42.17</v>
      </c>
      <c r="G482" s="572">
        <v>42.17</v>
      </c>
      <c r="H482" s="324">
        <f t="shared" ref="H482:H494" si="548">(IF(C482&lt;5,E482,IF(AND(C482&gt;=5,C482&lt;=25),F482,IF(C482&gt;25,G482,""))))*C482</f>
        <v>0</v>
      </c>
      <c r="I482" s="573">
        <v>20</v>
      </c>
      <c r="J482" s="573">
        <v>20</v>
      </c>
      <c r="K482" s="573">
        <v>20</v>
      </c>
      <c r="L482" s="326">
        <f>(IF(C482&lt;5,I482,IF(AND(C482&gt;=5,C482&lt;=25),J482,IF(C482&gt;25,K482,""))))*C482</f>
        <v>0</v>
      </c>
      <c r="M482" s="572">
        <v>77.91</v>
      </c>
      <c r="N482" s="572">
        <v>77.91</v>
      </c>
      <c r="O482" s="572">
        <v>77.91</v>
      </c>
      <c r="P482" s="324">
        <f t="shared" ref="P482:P494" si="549">(IF(C482&lt;5,M482,IF(AND(C482&gt;=5,C482&lt;=25),N482,IF(C482&gt;25,O482,""))))*C482</f>
        <v>0</v>
      </c>
      <c r="Q482" s="575">
        <v>15</v>
      </c>
      <c r="R482" s="575">
        <v>15</v>
      </c>
      <c r="S482" s="575">
        <v>15</v>
      </c>
      <c r="T482" s="326">
        <f t="shared" ref="T482:T494" si="550">(IF(C482&lt;5,Q482,IF(AND(C482&gt;=5,C482&lt;=25),R482,IF(C482&gt;25,S482,""))))*C482</f>
        <v>0</v>
      </c>
      <c r="U482" s="576">
        <v>46</v>
      </c>
      <c r="V482" s="576">
        <v>34.5</v>
      </c>
      <c r="W482" s="576">
        <v>28.75</v>
      </c>
      <c r="X482" s="324">
        <f t="shared" ref="X482" si="551">(IF(C482&lt;5,U482,IF(AND(C482&gt;=5,C482&lt;=25),V482,IF(C482&gt;25,W482,""))))*C482</f>
        <v>0</v>
      </c>
      <c r="Y482" s="573">
        <v>20</v>
      </c>
      <c r="Z482" s="573">
        <v>20</v>
      </c>
      <c r="AA482" s="573">
        <v>20</v>
      </c>
      <c r="AB482" s="326">
        <f>(IF(C482&lt;5,Y482,IF(AND(C482&gt;=5,C482&lt;=25),Z482,IF(C482&gt;25,AA482,""))))*C482</f>
        <v>0</v>
      </c>
    </row>
    <row r="483" spans="1:28" x14ac:dyDescent="0.2">
      <c r="A483" s="316"/>
      <c r="B483" s="558"/>
      <c r="C483" s="318">
        <f>'Series 500 Input'!C483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Input'!C484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Input'!C485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Input'!C486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Input'!C487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Input'!C488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Input'!C489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Input'!C490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Input'!C491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Input'!C492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Input'!C493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Input'!C494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Input'!C495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Input'!C496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Input'!C497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Input'!C498</f>
        <v>30</v>
      </c>
      <c r="D498" s="562" t="s">
        <v>451</v>
      </c>
      <c r="E498" s="572">
        <v>24.46</v>
      </c>
      <c r="F498" s="572">
        <v>11.48</v>
      </c>
      <c r="G498" s="572">
        <v>10.24</v>
      </c>
      <c r="H498" s="324">
        <f>(IF(C498&lt;20,E498,IF(AND(C498&gt;=20,C498&lt;=100),F498,IF(C498&gt;100,G498,""))))*C498</f>
        <v>344.40000000000003</v>
      </c>
      <c r="I498" s="573">
        <v>1</v>
      </c>
      <c r="J498" s="573">
        <v>1</v>
      </c>
      <c r="K498" s="573">
        <v>1</v>
      </c>
      <c r="L498" s="326">
        <f>(IF(C498&lt;20,I498,IF(AND(C498&gt;=20,C498&lt;=100),J498,IF(C498&gt;100,K498,""))))*C498</f>
        <v>30</v>
      </c>
      <c r="M498" s="572">
        <v>3.24</v>
      </c>
      <c r="N498" s="572">
        <v>3.24</v>
      </c>
      <c r="O498" s="572">
        <v>3.24</v>
      </c>
      <c r="P498" s="324">
        <f>(IF(C498&lt;20,M498,IF(AND(C498&gt;=20,C498&lt;=100),N498,IF(C498&gt;100,O498,""))))*C498</f>
        <v>97.2</v>
      </c>
      <c r="Q498" s="575">
        <v>10</v>
      </c>
      <c r="R498" s="575">
        <v>5</v>
      </c>
      <c r="S498" s="575">
        <v>5</v>
      </c>
      <c r="T498" s="326">
        <f>(IF(C498&lt;20,Q498,IF(AND(C498&gt;=20,C498&lt;=100),R498,IF(C498&gt;100,S498,""))))*C498</f>
        <v>150</v>
      </c>
      <c r="U498" s="576">
        <v>17.25</v>
      </c>
      <c r="V498" s="576">
        <v>15.81</v>
      </c>
      <c r="W498" s="576">
        <v>14.38</v>
      </c>
      <c r="X498" s="324">
        <f>(IF(C498&lt;20,U498,IF(AND(C498&gt;=20,C498&lt;=100),V498,IF(C498&gt;100,W498,""))))*C498</f>
        <v>474.3</v>
      </c>
      <c r="Y498" s="573" t="s">
        <v>403</v>
      </c>
      <c r="Z498" s="573" t="s">
        <v>403</v>
      </c>
      <c r="AA498" s="573" t="s">
        <v>403</v>
      </c>
      <c r="AB498" s="326" t="str">
        <f>IF((0=$C498),"",IFERROR(IF($C498&lt;5,$C498*Y498,IF(AND(5&lt;=$C498,$C498&lt;=10),$C498*Z498,IF($C498&gt;10,$C498*AA498,"No Offer"))),"No Offer"))</f>
        <v>No Offer</v>
      </c>
    </row>
    <row r="499" spans="1:28" x14ac:dyDescent="0.2">
      <c r="A499" s="316"/>
      <c r="B499" s="558"/>
      <c r="C499" s="318">
        <f>'Series 500 Input'!C499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Input'!C500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Input'!C501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Input'!C502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Input'!C503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Input'!C504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Input'!C505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Input'!C506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Input'!C507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Input'!C508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Input'!C509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Input'!C510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Input'!C511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Input'!C512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Input'!C513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Input'!C514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Input'!C515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Input'!C516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Input'!C517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Input'!C518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Input'!C519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Input'!C520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Input'!C521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Input'!C522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13"/>
      <c r="B523" s="27"/>
      <c r="C523" s="11"/>
      <c r="D523" s="29"/>
      <c r="E523" s="29"/>
      <c r="F523" s="29"/>
      <c r="G523" s="29"/>
      <c r="H523" s="29"/>
      <c r="I523" s="29"/>
      <c r="J523" s="29"/>
      <c r="K523" s="29"/>
      <c r="L523" s="29"/>
      <c r="M523" s="29"/>
      <c r="N523" s="29"/>
      <c r="O523" s="29"/>
      <c r="P523" s="29"/>
      <c r="Q523" s="29"/>
      <c r="R523" s="29"/>
      <c r="S523" s="29"/>
      <c r="T523" s="29"/>
      <c r="U523" s="85"/>
      <c r="V523" s="85"/>
      <c r="W523" s="85"/>
      <c r="X523" s="85"/>
      <c r="Y523" s="31"/>
      <c r="Z523" s="31"/>
      <c r="AA523" s="31"/>
      <c r="AB523" s="24"/>
    </row>
    <row r="524" spans="1:28" ht="17.25" customHeight="1" x14ac:dyDescent="0.2">
      <c r="A524" s="46"/>
      <c r="B524" s="61" t="s">
        <v>1628</v>
      </c>
      <c r="C524" s="109"/>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1"/>
      <c r="AB524" s="50"/>
    </row>
    <row r="525" spans="1:28" x14ac:dyDescent="0.2">
      <c r="A525" s="66"/>
      <c r="B525" s="67" t="s">
        <v>1629</v>
      </c>
      <c r="C525" s="106"/>
      <c r="D525" s="107"/>
      <c r="E525" s="107"/>
      <c r="F525" s="107"/>
      <c r="G525" s="108"/>
      <c r="H525" s="117">
        <f>(SUM(H7:H522)*'Summary Design'!$E27)</f>
        <v>110.88574700000001</v>
      </c>
      <c r="I525" s="120"/>
      <c r="J525" s="120"/>
      <c r="K525" s="121"/>
      <c r="L525" s="117">
        <f>SUM(L7:L522)*'Summary Design'!$E27</f>
        <v>53.6554</v>
      </c>
      <c r="M525" s="120"/>
      <c r="N525" s="120"/>
      <c r="O525" s="121"/>
      <c r="P525" s="117">
        <f>SUM(P7:P522)*'Summary Design'!$E27</f>
        <v>51.995826000000001</v>
      </c>
      <c r="Q525" s="120"/>
      <c r="R525" s="120"/>
      <c r="S525" s="121"/>
      <c r="T525" s="117">
        <f>SUM(T7:T522)*'Summary Design'!$E27</f>
        <v>43.673000000000002</v>
      </c>
      <c r="U525" s="120"/>
      <c r="V525" s="120"/>
      <c r="W525" s="121"/>
      <c r="X525" s="117">
        <f>SUM(X7:X522)*'Summary Design'!$E27</f>
        <v>161.27815000000001</v>
      </c>
      <c r="Y525" s="120"/>
      <c r="Z525" s="120"/>
      <c r="AA525" s="121"/>
      <c r="AB525" s="117">
        <f>SUM($AB7:AB522)*'Summary Design'!$E27</f>
        <v>93.585000000000008</v>
      </c>
    </row>
    <row r="526" spans="1:28" x14ac:dyDescent="0.2">
      <c r="A526" s="77"/>
      <c r="B526" s="78" t="s">
        <v>1630</v>
      </c>
      <c r="C526" s="89"/>
      <c r="D526" s="84"/>
      <c r="E526" s="84"/>
      <c r="F526" s="84"/>
      <c r="G526" s="82"/>
      <c r="H526" s="119">
        <f t="shared" ref="H526" si="620">IF(COUNTIF(H7:H522,"No offer")&gt;0,"No Offer",SUM(H7:H522))</f>
        <v>888.65000000000009</v>
      </c>
      <c r="I526" s="84"/>
      <c r="J526" s="84"/>
      <c r="K526" s="82"/>
      <c r="L526" s="119">
        <f t="shared" ref="L526" si="621">IF(COUNTIF(L7:L522,"No offer")&gt;0,"No Offer",SUM(L7:L522))</f>
        <v>430</v>
      </c>
      <c r="M526" s="84"/>
      <c r="N526" s="84"/>
      <c r="O526" s="82"/>
      <c r="P526" s="119">
        <f t="shared" ref="P526" si="622">IF(COUNTIF(P7:P522,"No offer")&gt;0,"No Offer",SUM(P7:P522))</f>
        <v>416.7</v>
      </c>
      <c r="Q526" s="84"/>
      <c r="R526" s="84"/>
      <c r="S526" s="82"/>
      <c r="T526" s="119">
        <f t="shared" ref="T526" si="623">IF(COUNTIF(T7:T522,"No offer")&gt;0,"No Offer",SUM(T7:T522))</f>
        <v>350</v>
      </c>
      <c r="U526" s="84"/>
      <c r="V526" s="84"/>
      <c r="W526" s="82"/>
      <c r="X526" s="119">
        <f t="shared" ref="X526" si="624">IF(COUNTIF(X7:X522,"No offer")&gt;0,"No Offer",SUM(X7:X522))</f>
        <v>1292.5</v>
      </c>
      <c r="Y526" s="84"/>
      <c r="Z526" s="84"/>
      <c r="AA526" s="82"/>
      <c r="AB526" s="119" t="str">
        <f>IF(COUNTIF($AB7:AB522,"No offer")&gt;0,"No Offer",SUM($AB7:AB522))</f>
        <v>No Offer</v>
      </c>
    </row>
    <row r="527" spans="1:28" x14ac:dyDescent="0.2">
      <c r="A527" s="68"/>
      <c r="B527" s="69" t="s">
        <v>4048</v>
      </c>
      <c r="C527" s="375"/>
      <c r="D527" s="376"/>
      <c r="E527" s="376"/>
      <c r="F527" s="376"/>
      <c r="G527" s="377"/>
      <c r="H527" s="226">
        <f>SUM(H526:AB526)/H528</f>
        <v>675.57</v>
      </c>
    </row>
    <row r="528" spans="1:28" x14ac:dyDescent="0.2">
      <c r="A528" s="68"/>
      <c r="B528" s="69" t="s">
        <v>4049</v>
      </c>
      <c r="C528" s="375"/>
      <c r="D528" s="376"/>
      <c r="E528" s="376"/>
      <c r="F528" s="376"/>
      <c r="G528" s="377"/>
      <c r="H528" s="374">
        <f>6-COUNTIF(H526:AB526,"No offer")</f>
        <v>5</v>
      </c>
    </row>
  </sheetData>
  <sheetProtection algorithmName="SHA-512" hashValue="vXl6ZhYMbnU9iDnBSagjp9o65eSj4AOMXGQoRAGCOJ1RbDr+/Q4h4m8GiDlV0dgewuYFOt6D2UUn1r6k8nGGpA==" saltValue="PaCan7w0Y8q46bYgCYU1Ng==" spinCount="100000" sheet="1" objects="1" scenarios="1" selectLockedCells="1" selectUnlockedCells="1"/>
  <mergeCells count="7">
    <mergeCell ref="E3:H3"/>
    <mergeCell ref="Y2:AB2"/>
    <mergeCell ref="I3:L3"/>
    <mergeCell ref="M3:P3"/>
    <mergeCell ref="Q3:T3"/>
    <mergeCell ref="U3:X3"/>
    <mergeCell ref="Y3:AB3"/>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2658-823E-4684-BED4-AAD6AAFF519A}">
  <sheetPr codeName="Sheet26">
    <tabColor rgb="FF7030A0"/>
    <pageSetUpPr fitToPage="1"/>
  </sheetPr>
  <dimension ref="A1:AC528"/>
  <sheetViews>
    <sheetView zoomScale="85" zoomScaleNormal="85" workbookViewId="0"/>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11" width="9" style="584" customWidth="1"/>
    <col min="12" max="12" width="14" style="584" customWidth="1"/>
    <col min="13" max="13" width="11.7109375" style="584" customWidth="1"/>
    <col min="14" max="14" width="11" style="584" customWidth="1"/>
    <col min="15" max="15" width="10" style="584" customWidth="1"/>
    <col min="16" max="16" width="15.42578125" style="584" customWidth="1"/>
    <col min="17" max="17" width="11.140625" style="584" customWidth="1"/>
    <col min="18" max="18" width="11.42578125" style="584" customWidth="1"/>
    <col min="19" max="19" width="11.85546875" style="584" customWidth="1"/>
    <col min="20" max="20" width="15" style="584" customWidth="1"/>
    <col min="21" max="22" width="11.140625" style="584" customWidth="1"/>
    <col min="23" max="23" width="10.42578125" style="584" customWidth="1"/>
    <col min="24" max="24" width="12.7109375" style="584" customWidth="1"/>
    <col min="25" max="25" width="11.140625" style="584" customWidth="1"/>
    <col min="26" max="26" width="12" style="584" customWidth="1"/>
    <col min="27" max="27" width="11.85546875" style="584" customWidth="1"/>
    <col min="28" max="28" width="19" style="584" customWidth="1"/>
    <col min="29" max="29" width="14.140625" style="557" customWidth="1"/>
    <col min="30" max="16384" width="9.140625" style="557"/>
  </cols>
  <sheetData>
    <row r="1" spans="1:29" s="295" customFormat="1" ht="15.75" x14ac:dyDescent="0.25">
      <c r="A1" s="646" t="s">
        <v>1148</v>
      </c>
      <c r="B1" s="647"/>
      <c r="C1" s="648"/>
      <c r="D1" s="648"/>
      <c r="E1" s="648"/>
      <c r="F1" s="648"/>
      <c r="G1" s="648"/>
      <c r="H1" s="648"/>
      <c r="I1" s="648"/>
      <c r="J1" s="648"/>
      <c r="K1" s="648"/>
      <c r="L1" s="648"/>
      <c r="M1" s="648"/>
      <c r="N1" s="648"/>
      <c r="O1" s="648"/>
      <c r="P1" s="648"/>
      <c r="Q1" s="648"/>
      <c r="R1" s="648"/>
      <c r="S1" s="648"/>
      <c r="T1" s="648"/>
      <c r="U1" s="648"/>
      <c r="V1" s="648"/>
      <c r="W1" s="648"/>
      <c r="X1" s="648"/>
      <c r="Y1" s="649"/>
      <c r="Z1" s="649"/>
      <c r="AA1" s="649"/>
      <c r="AB1" s="649"/>
    </row>
    <row r="2" spans="1:29" s="651" customFormat="1" ht="21" customHeight="1" x14ac:dyDescent="0.25">
      <c r="A2" s="650"/>
      <c r="B2" s="647"/>
      <c r="C2" s="648"/>
      <c r="D2" s="648"/>
      <c r="E2" s="648"/>
      <c r="F2" s="648"/>
      <c r="G2" s="648"/>
      <c r="H2" s="648"/>
      <c r="I2" s="648"/>
      <c r="J2" s="648"/>
      <c r="K2" s="648"/>
      <c r="L2" s="648"/>
      <c r="M2" s="648"/>
      <c r="N2" s="648"/>
      <c r="O2" s="648"/>
      <c r="P2" s="648"/>
      <c r="Q2" s="648"/>
      <c r="R2" s="648"/>
      <c r="S2" s="648"/>
      <c r="T2" s="648"/>
      <c r="U2" s="648"/>
      <c r="V2" s="648"/>
      <c r="W2" s="648"/>
      <c r="X2" s="648"/>
      <c r="Y2" s="1078"/>
      <c r="Z2" s="1078"/>
      <c r="AA2" s="1078"/>
      <c r="AB2" s="1078"/>
    </row>
    <row r="3" spans="1:29" s="651" customFormat="1" ht="15" customHeight="1" x14ac:dyDescent="0.2">
      <c r="A3" s="556" t="s">
        <v>1</v>
      </c>
      <c r="B3" s="464" t="s">
        <v>2</v>
      </c>
      <c r="C3" s="454" t="s">
        <v>3</v>
      </c>
      <c r="D3" s="454" t="s">
        <v>4</v>
      </c>
      <c r="E3" s="1059" t="s">
        <v>5</v>
      </c>
      <c r="F3" s="1060"/>
      <c r="G3" s="1060"/>
      <c r="H3" s="1061"/>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c r="AC3" s="303"/>
    </row>
    <row r="4" spans="1:29" s="651" customFormat="1" ht="15" x14ac:dyDescent="0.2">
      <c r="A4" s="556"/>
      <c r="B4" s="464"/>
      <c r="C4" s="454"/>
      <c r="D4" s="454"/>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A5" s="562"/>
      <c r="B5" s="597"/>
      <c r="C5" s="562"/>
      <c r="D5" s="562"/>
      <c r="E5" s="569"/>
      <c r="F5" s="569"/>
      <c r="G5" s="569"/>
      <c r="H5" s="569"/>
      <c r="I5" s="562"/>
      <c r="J5" s="562"/>
      <c r="K5" s="562"/>
      <c r="L5" s="562"/>
      <c r="M5" s="569"/>
      <c r="N5" s="569"/>
      <c r="O5" s="569"/>
      <c r="P5" s="569"/>
      <c r="Q5" s="562"/>
      <c r="R5" s="562"/>
      <c r="S5" s="562"/>
      <c r="T5" s="562"/>
      <c r="U5" s="569"/>
      <c r="V5" s="569"/>
      <c r="W5" s="569"/>
      <c r="X5" s="569"/>
      <c r="Y5" s="601"/>
      <c r="Z5" s="601"/>
      <c r="AA5" s="601"/>
      <c r="AB5" s="601"/>
    </row>
    <row r="6" spans="1:29" ht="38.25" x14ac:dyDescent="0.2">
      <c r="A6" s="311"/>
      <c r="B6" s="563" t="s">
        <v>1149</v>
      </c>
      <c r="C6" s="313"/>
      <c r="D6" s="568"/>
      <c r="E6" s="568"/>
      <c r="F6" s="568"/>
      <c r="G6" s="568"/>
      <c r="H6" s="568"/>
      <c r="I6" s="568"/>
      <c r="J6" s="568"/>
      <c r="K6" s="568"/>
      <c r="L6" s="568"/>
      <c r="M6" s="568"/>
      <c r="N6" s="568"/>
      <c r="O6" s="568"/>
      <c r="P6" s="568"/>
      <c r="Q6" s="568"/>
      <c r="R6" s="568"/>
      <c r="S6" s="568"/>
      <c r="T6" s="568"/>
      <c r="U6" s="568"/>
      <c r="V6" s="568"/>
      <c r="W6" s="568"/>
      <c r="X6" s="568"/>
      <c r="Y6" s="567"/>
      <c r="Z6" s="567"/>
      <c r="AA6" s="567"/>
      <c r="AB6" s="613"/>
    </row>
    <row r="7" spans="1:29" x14ac:dyDescent="0.2">
      <c r="A7" s="316"/>
      <c r="B7" s="596"/>
      <c r="C7" s="330"/>
      <c r="D7" s="562"/>
      <c r="E7" s="569"/>
      <c r="F7" s="569"/>
      <c r="G7" s="569"/>
      <c r="H7" s="569"/>
      <c r="I7" s="562"/>
      <c r="J7" s="562"/>
      <c r="K7" s="562"/>
      <c r="L7" s="562"/>
      <c r="M7" s="569"/>
      <c r="N7" s="569"/>
      <c r="O7" s="569"/>
      <c r="P7" s="569"/>
      <c r="Q7" s="562"/>
      <c r="R7" s="562"/>
      <c r="S7" s="562"/>
      <c r="T7" s="562"/>
      <c r="U7" s="569"/>
      <c r="V7" s="569"/>
      <c r="W7" s="569"/>
      <c r="X7" s="569"/>
      <c r="Y7" s="600"/>
      <c r="Z7" s="600"/>
      <c r="AA7" s="600"/>
      <c r="AB7" s="601"/>
    </row>
    <row r="8" spans="1:29" x14ac:dyDescent="0.2">
      <c r="A8" s="331"/>
      <c r="B8" s="586" t="s">
        <v>1150</v>
      </c>
      <c r="C8" s="333"/>
      <c r="D8" s="587"/>
      <c r="E8" s="588" t="s">
        <v>644</v>
      </c>
      <c r="F8" s="588" t="s">
        <v>397</v>
      </c>
      <c r="G8" s="588" t="s">
        <v>398</v>
      </c>
      <c r="H8" s="587"/>
      <c r="I8" s="589" t="s">
        <v>644</v>
      </c>
      <c r="J8" s="589" t="s">
        <v>397</v>
      </c>
      <c r="K8" s="589" t="s">
        <v>398</v>
      </c>
      <c r="L8" s="589"/>
      <c r="M8" s="588" t="s">
        <v>644</v>
      </c>
      <c r="N8" s="588" t="s">
        <v>397</v>
      </c>
      <c r="O8" s="588" t="s">
        <v>398</v>
      </c>
      <c r="P8" s="588"/>
      <c r="Q8" s="588" t="s">
        <v>644</v>
      </c>
      <c r="R8" s="588" t="s">
        <v>397</v>
      </c>
      <c r="S8" s="588" t="s">
        <v>398</v>
      </c>
      <c r="T8" s="588"/>
      <c r="U8" s="589" t="s">
        <v>644</v>
      </c>
      <c r="V8" s="589" t="s">
        <v>397</v>
      </c>
      <c r="W8" s="589" t="s">
        <v>398</v>
      </c>
      <c r="X8" s="589"/>
      <c r="Y8" s="589" t="s">
        <v>644</v>
      </c>
      <c r="Z8" s="589" t="s">
        <v>397</v>
      </c>
      <c r="AA8" s="589" t="s">
        <v>398</v>
      </c>
      <c r="AB8" s="590"/>
    </row>
    <row r="9" spans="1:29" x14ac:dyDescent="0.2">
      <c r="A9" s="316"/>
      <c r="B9" s="596"/>
      <c r="C9" s="330"/>
      <c r="D9" s="562"/>
      <c r="E9" s="652"/>
      <c r="F9" s="652"/>
      <c r="G9" s="652"/>
      <c r="H9" s="569"/>
      <c r="I9" s="653"/>
      <c r="J9" s="653"/>
      <c r="K9" s="653"/>
      <c r="L9" s="653"/>
      <c r="M9" s="652"/>
      <c r="N9" s="652"/>
      <c r="O9" s="652"/>
      <c r="P9" s="652"/>
      <c r="Q9" s="629"/>
      <c r="R9" s="629"/>
      <c r="S9" s="629"/>
      <c r="T9" s="629"/>
      <c r="U9" s="654"/>
      <c r="V9" s="654"/>
      <c r="W9" s="654"/>
      <c r="X9" s="654"/>
      <c r="Y9" s="653"/>
      <c r="Z9" s="653"/>
      <c r="AA9" s="653"/>
      <c r="AB9" s="560"/>
    </row>
    <row r="10" spans="1:29" ht="39" customHeight="1" x14ac:dyDescent="0.2">
      <c r="A10" s="316" t="s">
        <v>1151</v>
      </c>
      <c r="B10" s="558" t="s">
        <v>1152</v>
      </c>
      <c r="C10" s="318">
        <f>'Series 500 Input'!J10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Input'!J11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Input'!J12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Input'!J13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Input'!J14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Input'!J15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Input'!J16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Input'!J17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Input'!J18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Input'!J19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Input'!J20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Input'!J21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Input'!J22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Input'!J23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Input'!J24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Input'!J25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Input'!J26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Input'!J27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Input'!J28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Input'!J29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Input'!J30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Input'!J31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Input'!J32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Input'!J33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Input'!J34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Input'!J35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Input'!J36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Input'!J37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Input'!J38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Input'!J39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Input'!J40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Input'!J41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Input'!J42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Input'!J43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Input'!J44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Input'!J45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Input'!J46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Input'!J47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Input'!J48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Input'!J49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Input'!J50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Input'!J51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Input'!J52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Input'!J53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Input'!J54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Input'!J55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Input'!J56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Input'!J57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Input'!J58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Input'!J59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Input'!J60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Input'!J61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Input'!J62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Input'!J63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Input'!J64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Input'!J65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Input'!J66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Input'!J67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Input'!J68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Input'!J69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Input'!J70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Input'!J71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Input'!J72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Input'!J73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Input'!J74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Input'!J75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Input'!J76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Input'!J77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Input'!J78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Input'!J79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Input'!J80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Input'!J81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Input'!J82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Input'!J83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Input'!J84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Input'!J85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Input'!J86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Input'!J87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Input'!J88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Input'!J89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Input'!J90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Input'!J91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Input'!J92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Input'!J93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Input'!J94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Input'!J95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Input'!J96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Input'!J97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Input'!J98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Input'!J99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Input'!J100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Input'!J101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Input'!J102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Input'!J103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Input'!J104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Input'!J105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Input'!J106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Input'!J107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Input'!J108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Input'!J109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Input'!J110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Input'!J111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Input'!J112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Input'!J113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Input'!J114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Input'!J115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Input'!J116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Input'!J117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Input'!J118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Input'!J119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Input'!J120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Input'!J121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Input'!J122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Input'!J123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Input'!J124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Input'!J125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Input'!J126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Input'!J127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Input'!J128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Input'!J129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Input'!J130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Input'!J131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Input'!J132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Input'!J133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Input'!J134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Input'!J135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Input'!J136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Input'!J137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Input'!J138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Input'!J139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Input'!J140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Input'!J141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Input'!J142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Input'!J143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Input'!J144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Input'!J145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Input'!J146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Input'!J147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Input'!J148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Input'!J149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Input'!J150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Input'!J151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Input'!J152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Input'!J153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Input'!J154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Input'!J155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Input'!J156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Input'!J157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Input'!J158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Input'!J159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Input'!J160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Input'!J161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Input'!J162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Input'!J163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Input'!J164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Input'!J165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Input'!J166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Input'!J167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Input'!J168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Input'!J169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Input'!J170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Input'!J171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Input'!J172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Input'!J173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Input'!J174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Input'!J175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Input'!J176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Input'!J177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Input'!J178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Input'!J179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Input'!J180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Input'!J181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Input'!J182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Input'!J183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Input'!J184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Input'!J185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Input'!J186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Input'!J187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Input'!J188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Input'!J189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Input'!J190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Input'!J191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Input'!J192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Input'!J193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Input'!J194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Input'!J195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Input'!J196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Input'!J197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Input'!J198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Input'!J199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Input'!J200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Input'!J201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Input'!J202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Input'!J203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Input'!J204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Input'!J205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Input'!J206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Input'!J207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Input'!J208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Input'!J209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Input'!J210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Input'!J211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Input'!J212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Input'!J213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Input'!J214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Input'!J215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Input'!J216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Input'!J217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Input'!J218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Input'!J219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Input'!J220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Input'!J221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Input'!J222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Input'!J223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Input'!J224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Input'!J225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Input'!J226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Input'!J227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Input'!J228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Input'!J229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Input'!J230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Input'!J231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Input'!J232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Input'!J233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Input'!J234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Input'!J235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Input'!J236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Input'!J237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Input'!J238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Input'!J239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Input'!J240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Input'!J241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Input'!J242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Input'!J243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Input'!J244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Input'!J245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Input'!J246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Input'!J247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Input'!J248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Input'!J249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Input'!J250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Input'!J251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Input'!J252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Input'!J253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Input'!J254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Input'!J255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Input'!J256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Input'!J257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Input'!J258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Input'!J259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Input'!J260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Input'!J261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Input'!J262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Input'!J263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Input'!J264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Input'!J265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Input'!J266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Input'!J267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Input'!J268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Input'!J269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Input'!J270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Input'!J271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Input'!J272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Input'!J273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Input'!J274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Input'!J275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Input'!J276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Input'!J277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Input'!J278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Input'!J279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Input'!J280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Input'!J281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Input'!J282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Input'!J283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Input'!J284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Input'!J285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Input'!J286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Input'!J287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Input'!J288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Input'!J289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Input'!J290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Input'!J291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Input'!J292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Input'!J293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Input'!J294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Input'!J295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Input'!J296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Input'!J297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Input'!J298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Input'!J299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Input'!J300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Input'!J301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Input'!J302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Input'!J303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Input'!J304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Input'!J305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Input'!J306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Input'!J307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Input'!J308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Input'!J309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Input'!J310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Input'!J311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Input'!J312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Input'!J313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Input'!J314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Input'!J315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Input'!J316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Input'!J317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Input'!J318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Input'!J319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Input'!J320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Input'!J321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Input'!J322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Input'!J323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Input'!J324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Input'!J325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655"/>
    </row>
    <row r="326" spans="1:29" x14ac:dyDescent="0.2">
      <c r="A326" s="316"/>
      <c r="B326" s="596"/>
      <c r="C326" s="318">
        <f>'Series 500 Input'!J326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655"/>
    </row>
    <row r="327" spans="1:29" x14ac:dyDescent="0.2">
      <c r="A327" s="316"/>
      <c r="B327" s="558"/>
      <c r="C327" s="318">
        <f>'Series 500 Input'!J327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655"/>
    </row>
    <row r="328" spans="1:29" ht="38.25" customHeight="1" x14ac:dyDescent="0.2">
      <c r="A328" s="316" t="s">
        <v>1430</v>
      </c>
      <c r="B328" s="558" t="s">
        <v>1431</v>
      </c>
      <c r="C328" s="318">
        <f>'Series 500 Input'!J328</f>
        <v>0</v>
      </c>
      <c r="D328" s="562" t="s">
        <v>30</v>
      </c>
      <c r="E328" s="572">
        <v>108.85</v>
      </c>
      <c r="F328" s="572">
        <v>108.85</v>
      </c>
      <c r="G328" s="572">
        <v>108.85</v>
      </c>
      <c r="H328" s="324">
        <f>(IF(C328&lt;5,E328,IF(AND(C328&gt;=5,C328&lt;=25),F328,IF(C328&gt;25,G328,""))))*C328</f>
        <v>0</v>
      </c>
      <c r="I328" s="573">
        <v>80</v>
      </c>
      <c r="J328" s="573">
        <v>80</v>
      </c>
      <c r="K328" s="573">
        <v>80</v>
      </c>
      <c r="L328" s="326">
        <f>(IF(C328&lt;5,I328,IF(AND(C328&gt;=5,C328&lt;=25),J328,IF(C328&gt;25,K328,""))))*C328</f>
        <v>0</v>
      </c>
      <c r="M328" s="572">
        <v>63.9</v>
      </c>
      <c r="N328" s="572">
        <v>63.9</v>
      </c>
      <c r="O328" s="572">
        <v>63.9</v>
      </c>
      <c r="P328" s="324">
        <f>(IF(C328&lt;5,M328,IF(AND(C328&gt;=5,C328&lt;=25),N328,IF(C328&gt;25,O328,""))))*C328</f>
        <v>0</v>
      </c>
      <c r="Q328" s="575">
        <v>40</v>
      </c>
      <c r="R328" s="575">
        <v>40</v>
      </c>
      <c r="S328" s="575">
        <v>40</v>
      </c>
      <c r="T328" s="326">
        <f>(IF(C328&lt;5,Q328,IF(AND(C328&gt;=5,C328&lt;=25),R328,IF(C328&gt;25,S328,""))))*C328</f>
        <v>0</v>
      </c>
      <c r="U328" s="576">
        <v>163.63999999999999</v>
      </c>
      <c r="V328" s="576">
        <v>163.63999999999999</v>
      </c>
      <c r="W328" s="576">
        <v>148.76</v>
      </c>
      <c r="X328" s="324">
        <f>(IF(C328&lt;5,U328,IF(AND(C328&gt;=5,C328&lt;=25),V328,IF(C328&gt;25,W328,""))))*C328</f>
        <v>0</v>
      </c>
      <c r="Y328" s="573">
        <v>200</v>
      </c>
      <c r="Z328" s="573">
        <v>150</v>
      </c>
      <c r="AA328" s="573">
        <v>140</v>
      </c>
      <c r="AB328" s="326">
        <f>(IF(C328&lt;5,Y328,IF(AND(C328&gt;=5,C328&lt;=25),Z328,IF(C328&gt;25,AA328,""))))*C328</f>
        <v>0</v>
      </c>
    </row>
    <row r="329" spans="1:29" x14ac:dyDescent="0.2">
      <c r="A329" s="316"/>
      <c r="B329" s="558"/>
      <c r="C329" s="318">
        <f>'Series 500 Input'!J329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Input'!J330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Input'!J331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Input'!J332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Input'!J333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Input'!J334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Input'!J335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Input'!J336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Input'!J337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Input'!J338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Input'!J339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Input'!J340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Input'!J341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Input'!J342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Input'!J343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Input'!J344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Input'!J345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Input'!J346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Input'!J347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Input'!J348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Input'!J349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Input'!J350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Input'!J351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Input'!J352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Input'!J353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Input'!J354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Input'!J355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Input'!J356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Input'!J357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Input'!J358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Input'!J359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Input'!J360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Input'!J361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Input'!J362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Input'!J363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Input'!J364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Input'!J365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Input'!J366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Input'!J367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Input'!J368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Input'!J369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Input'!J370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Input'!J371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Input'!J372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Input'!J373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Input'!J374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Input'!J375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Input'!J376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Input'!J377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Input'!J378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Input'!J379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Input'!J380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Input'!J381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Input'!J382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Input'!J383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Input'!J384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Input'!J385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Input'!J386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Input'!J387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Input'!J388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Input'!J389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Input'!J390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Input'!J391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Input'!J392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Input'!J393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Input'!J394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Input'!J395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Input'!J396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Input'!J397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Input'!J398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Input'!J399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Input'!J400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Input'!J401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Input'!J402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Input'!J403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Input'!J404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Input'!J405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Input'!J406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Input'!J407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Input'!J408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Input'!J409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Input'!J410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Input'!J411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Input'!J412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Input'!J413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Input'!J414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Input'!J415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Input'!J416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Input'!J417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Input'!J418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Input'!J419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Input'!J420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Input'!J421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Input'!J422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Input'!J423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Input'!J424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Input'!J425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Input'!J426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Input'!J427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Input'!J428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Input'!J429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Input'!J430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Input'!J431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Input'!J432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Input'!J433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Input'!J434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Input'!J435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Input'!J436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Input'!J437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Input'!J438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Input'!J439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Input'!J440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Input'!J441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Input'!J442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Input'!J443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Input'!J444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Input'!J445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Input'!J446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Input'!J447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Input'!J448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Input'!J449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Input'!J450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Input'!J451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Input'!J452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Input'!J453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Input'!J454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Input'!J455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Input'!J456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Input'!J457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Input'!J458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Input'!J459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Input'!J460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Input'!J461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Input'!J462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Input'!J463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Input'!J464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Input'!J465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Input'!J466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Input'!J467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Input'!J468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Input'!J469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Input'!J470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Input'!J471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Input'!J472</f>
        <v>0</v>
      </c>
      <c r="D472" s="562" t="s">
        <v>30</v>
      </c>
      <c r="E472" s="572">
        <v>228.77</v>
      </c>
      <c r="F472" s="572">
        <v>228.77</v>
      </c>
      <c r="G472" s="572">
        <v>228.77</v>
      </c>
      <c r="H472" s="324">
        <f t="shared" si="533"/>
        <v>0</v>
      </c>
      <c r="I472" s="573">
        <v>120</v>
      </c>
      <c r="J472" s="573">
        <v>120</v>
      </c>
      <c r="K472" s="573">
        <v>120</v>
      </c>
      <c r="L472" s="326">
        <f t="shared" ref="L472" si="541">(IF(C472&lt;5,I472,IF(AND(C472&gt;=5,C472&lt;=25),J472,IF(C472&gt;25,K472,""))))*C472</f>
        <v>0</v>
      </c>
      <c r="M472" s="572">
        <v>238.19</v>
      </c>
      <c r="N472" s="572">
        <v>238.19</v>
      </c>
      <c r="O472" s="572">
        <v>238.19</v>
      </c>
      <c r="P472" s="324">
        <f t="shared" si="534"/>
        <v>0</v>
      </c>
      <c r="Q472" s="575">
        <v>90</v>
      </c>
      <c r="R472" s="575">
        <v>90</v>
      </c>
      <c r="S472" s="575">
        <v>90</v>
      </c>
      <c r="T472" s="326">
        <f t="shared" si="535"/>
        <v>0</v>
      </c>
      <c r="U472" s="576">
        <v>181.59</v>
      </c>
      <c r="V472" s="576">
        <v>181.59</v>
      </c>
      <c r="W472" s="576">
        <v>173.45</v>
      </c>
      <c r="X472" s="324">
        <f t="shared" ref="X472" si="542">(IF(C472&lt;5,U472,IF(AND(C472&gt;=5,C472&lt;=25),V472,IF(C472&gt;25,W472,""))))*C472</f>
        <v>0</v>
      </c>
      <c r="Y472" s="573">
        <v>325</v>
      </c>
      <c r="Z472" s="573">
        <v>300</v>
      </c>
      <c r="AA472" s="573">
        <v>295</v>
      </c>
      <c r="AB472" s="326">
        <f t="shared" ref="AB472:AB476" si="543">(IF(C472&lt;5,Y472,IF(AND(C472&gt;=5,C472&lt;=25),Z472,IF(C472&gt;25,AA472,""))))*C472</f>
        <v>0</v>
      </c>
    </row>
    <row r="473" spans="1:28" x14ac:dyDescent="0.2">
      <c r="A473" s="316"/>
      <c r="B473" s="558"/>
      <c r="C473" s="318">
        <f>'Series 500 Input'!J473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Input'!J474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Input'!J475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Input'!J476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Input'!J477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Input'!J478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Input'!J479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Input'!J480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Input'!J481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Input'!J482</f>
        <v>0</v>
      </c>
      <c r="D482" s="562" t="s">
        <v>30</v>
      </c>
      <c r="E482" s="572">
        <v>42.17</v>
      </c>
      <c r="F482" s="572">
        <v>42.17</v>
      </c>
      <c r="G482" s="572">
        <v>42.17</v>
      </c>
      <c r="H482" s="324">
        <f t="shared" ref="H482:H494" si="548">(IF(C482&lt;5,E482,IF(AND(C482&gt;=5,C482&lt;=25),F482,IF(C482&gt;25,G482,""))))*C482</f>
        <v>0</v>
      </c>
      <c r="I482" s="573">
        <v>20</v>
      </c>
      <c r="J482" s="573">
        <v>20</v>
      </c>
      <c r="K482" s="573">
        <v>20</v>
      </c>
      <c r="L482" s="326">
        <f>(IF(C482&lt;5,I482,IF(AND(C482&gt;=5,C482&lt;=25),J482,IF(C482&gt;25,K482,""))))*C482</f>
        <v>0</v>
      </c>
      <c r="M482" s="572">
        <v>77.91</v>
      </c>
      <c r="N482" s="572">
        <v>77.91</v>
      </c>
      <c r="O482" s="572">
        <v>77.91</v>
      </c>
      <c r="P482" s="324">
        <f t="shared" ref="P482:P494" si="549">(IF(C482&lt;5,M482,IF(AND(C482&gt;=5,C482&lt;=25),N482,IF(C482&gt;25,O482,""))))*C482</f>
        <v>0</v>
      </c>
      <c r="Q482" s="575">
        <v>15</v>
      </c>
      <c r="R482" s="575">
        <v>15</v>
      </c>
      <c r="S482" s="575">
        <v>15</v>
      </c>
      <c r="T482" s="326">
        <f t="shared" ref="T482:T494" si="550">(IF(C482&lt;5,Q482,IF(AND(C482&gt;=5,C482&lt;=25),R482,IF(C482&gt;25,S482,""))))*C482</f>
        <v>0</v>
      </c>
      <c r="U482" s="576">
        <v>46</v>
      </c>
      <c r="V482" s="576">
        <v>34.5</v>
      </c>
      <c r="W482" s="576">
        <v>28.75</v>
      </c>
      <c r="X482" s="324">
        <f t="shared" ref="X482" si="551">(IF(C482&lt;5,U482,IF(AND(C482&gt;=5,C482&lt;=25),V482,IF(C482&gt;25,W482,""))))*C482</f>
        <v>0</v>
      </c>
      <c r="Y482" s="573">
        <v>20</v>
      </c>
      <c r="Z482" s="573">
        <v>20</v>
      </c>
      <c r="AA482" s="573">
        <v>20</v>
      </c>
      <c r="AB482" s="326">
        <f>(IF(C482&lt;5,Y482,IF(AND(C482&gt;=5,C482&lt;=25),Z482,IF(C482&gt;25,AA482,""))))*C482</f>
        <v>0</v>
      </c>
    </row>
    <row r="483" spans="1:28" x14ac:dyDescent="0.2">
      <c r="A483" s="316"/>
      <c r="B483" s="558"/>
      <c r="C483" s="318">
        <f>'Series 500 Input'!J483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Input'!J484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Input'!J485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Input'!J486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Input'!J487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Input'!J488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Input'!J489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Input'!J490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Input'!J491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Input'!J492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Input'!J493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Input'!J494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Input'!J495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Input'!J496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Input'!J497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Input'!J498</f>
        <v>0</v>
      </c>
      <c r="D498" s="562" t="s">
        <v>451</v>
      </c>
      <c r="E498" s="572">
        <v>24.46</v>
      </c>
      <c r="F498" s="572">
        <v>11.48</v>
      </c>
      <c r="G498" s="572">
        <v>10.24</v>
      </c>
      <c r="H498" s="324">
        <f>(IF(C498&lt;20,E498,IF(AND(C498&gt;=20,C498&lt;=100),F498,IF(C498&gt;100,G498,""))))*C498</f>
        <v>0</v>
      </c>
      <c r="I498" s="573">
        <v>1</v>
      </c>
      <c r="J498" s="573">
        <v>1</v>
      </c>
      <c r="K498" s="573">
        <v>1</v>
      </c>
      <c r="L498" s="326">
        <f>(IF(C498&lt;20,I498,IF(AND(C498&gt;=20,C498&lt;=100),J498,IF(C498&gt;100,K498,""))))*C498</f>
        <v>0</v>
      </c>
      <c r="M498" s="572">
        <v>3.24</v>
      </c>
      <c r="N498" s="572">
        <v>3.24</v>
      </c>
      <c r="O498" s="572">
        <v>3.24</v>
      </c>
      <c r="P498" s="324">
        <f>(IF(C498&lt;20,M498,IF(AND(C498&gt;=20,C498&lt;=100),N498,IF(C498&gt;100,O498,""))))*C498</f>
        <v>0</v>
      </c>
      <c r="Q498" s="575">
        <v>10</v>
      </c>
      <c r="R498" s="575">
        <v>5</v>
      </c>
      <c r="S498" s="575">
        <v>5</v>
      </c>
      <c r="T498" s="326">
        <f>(IF(C498&lt;20,Q498,IF(AND(C498&gt;=20,C498&lt;=100),R498,IF(C498&gt;100,S498,""))))*C498</f>
        <v>0</v>
      </c>
      <c r="U498" s="576">
        <v>17.25</v>
      </c>
      <c r="V498" s="576">
        <v>15.81</v>
      </c>
      <c r="W498" s="576">
        <v>14.38</v>
      </c>
      <c r="X498" s="324">
        <f>(IF(C498&lt;20,U498,IF(AND(C498&gt;=20,C498&lt;=100),V498,IF(C498&gt;100,W498,""))))*C498</f>
        <v>0</v>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Input'!J499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Input'!J500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Input'!J501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Input'!J502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Input'!J503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Input'!J504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Input'!J505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Input'!J506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Input'!J507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Input'!J508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Input'!J509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Input'!J510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Input'!J511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Input'!J512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Input'!J513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Input'!J514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Input'!J515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Input'!J516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Input'!J517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Input'!J518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Input'!J519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Input'!J520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Input'!J521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Input'!J522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316"/>
      <c r="B523" s="558"/>
      <c r="C523" s="318"/>
      <c r="D523" s="562"/>
      <c r="E523" s="562"/>
      <c r="F523" s="562"/>
      <c r="G523" s="562"/>
      <c r="H523" s="562"/>
      <c r="I523" s="562"/>
      <c r="J523" s="562"/>
      <c r="K523" s="562"/>
      <c r="L523" s="562"/>
      <c r="M523" s="562"/>
      <c r="N523" s="562"/>
      <c r="O523" s="562"/>
      <c r="P523" s="562"/>
      <c r="Q523" s="562"/>
      <c r="R523" s="562"/>
      <c r="S523" s="562"/>
      <c r="T523" s="562"/>
      <c r="U523" s="573"/>
      <c r="V523" s="573"/>
      <c r="W523" s="573"/>
      <c r="X523" s="573"/>
      <c r="Y523" s="575"/>
      <c r="Z523" s="575"/>
      <c r="AA523" s="575"/>
      <c r="AB523" s="411"/>
    </row>
    <row r="524" spans="1:28" ht="17.25" customHeight="1" x14ac:dyDescent="0.2">
      <c r="A524" s="568"/>
      <c r="B524" s="656" t="s">
        <v>1628</v>
      </c>
      <c r="C524" s="354"/>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657"/>
      <c r="AB524" s="471"/>
    </row>
    <row r="525" spans="1:28" x14ac:dyDescent="0.2">
      <c r="A525" s="357"/>
      <c r="B525" s="358" t="s">
        <v>1629</v>
      </c>
      <c r="C525" s="359"/>
      <c r="D525" s="360"/>
      <c r="E525" s="360"/>
      <c r="F525" s="360"/>
      <c r="G525" s="658"/>
      <c r="H525" s="472">
        <f>(SUM(H7:H522)*'Summary Final'!$E27)</f>
        <v>0</v>
      </c>
      <c r="I525" s="581"/>
      <c r="J525" s="581"/>
      <c r="K525" s="582"/>
      <c r="L525" s="472">
        <f>SUM(L7:L522)*'Summary Final'!$E27</f>
        <v>0</v>
      </c>
      <c r="M525" s="581"/>
      <c r="N525" s="581"/>
      <c r="O525" s="582"/>
      <c r="P525" s="472">
        <f>SUM(P7:P522)*'Summary Final'!$E27</f>
        <v>0</v>
      </c>
      <c r="Q525" s="581"/>
      <c r="R525" s="581"/>
      <c r="S525" s="582"/>
      <c r="T525" s="472">
        <f>SUM(T7:T522)*'Summary Final'!$E27</f>
        <v>0</v>
      </c>
      <c r="U525" s="581"/>
      <c r="V525" s="581"/>
      <c r="W525" s="582"/>
      <c r="X525" s="472">
        <f>SUM(X7:X522)*'Summary Final'!$E27</f>
        <v>0</v>
      </c>
      <c r="Y525" s="581"/>
      <c r="Z525" s="581"/>
      <c r="AA525" s="582"/>
      <c r="AB525" s="472">
        <f>SUM($AB7:AB522)*'Summary Final'!$E27</f>
        <v>0</v>
      </c>
    </row>
    <row r="526" spans="1:28" x14ac:dyDescent="0.2">
      <c r="A526" s="363"/>
      <c r="B526" s="364" t="s">
        <v>1630</v>
      </c>
      <c r="C526" s="365"/>
      <c r="D526" s="366"/>
      <c r="E526" s="366"/>
      <c r="F526" s="366"/>
      <c r="G526" s="583"/>
      <c r="H526" s="473">
        <f t="shared" ref="H526" si="620">IF(COUNTIF(H7:H522,"No offer")&gt;0,"No Offer",SUM(H7:H522))</f>
        <v>0</v>
      </c>
      <c r="I526" s="366"/>
      <c r="J526" s="366"/>
      <c r="K526" s="583"/>
      <c r="L526" s="473">
        <f t="shared" ref="L526" si="621">IF(COUNTIF(L7:L522,"No offer")&gt;0,"No Offer",SUM(L7:L522))</f>
        <v>0</v>
      </c>
      <c r="M526" s="366"/>
      <c r="N526" s="366"/>
      <c r="O526" s="583"/>
      <c r="P526" s="473">
        <f t="shared" ref="P526" si="622">IF(COUNTIF(P7:P522,"No offer")&gt;0,"No Offer",SUM(P7:P522))</f>
        <v>0</v>
      </c>
      <c r="Q526" s="366"/>
      <c r="R526" s="366"/>
      <c r="S526" s="583"/>
      <c r="T526" s="473">
        <f t="shared" ref="T526" si="623">IF(COUNTIF(T7:T522,"No offer")&gt;0,"No Offer",SUM(T7:T522))</f>
        <v>0</v>
      </c>
      <c r="U526" s="366"/>
      <c r="V526" s="366"/>
      <c r="W526" s="583"/>
      <c r="X526" s="473">
        <f t="shared" ref="X526" si="624">IF(COUNTIF(X7:X522,"No offer")&gt;0,"No Offer",SUM(X7:X522))</f>
        <v>0</v>
      </c>
      <c r="Y526" s="366"/>
      <c r="Z526" s="366"/>
      <c r="AA526" s="583"/>
      <c r="AB526" s="473">
        <f>IF(COUNTIF($AB7:AB522,"No offer")&gt;0,"No Offer",SUM($AB7:AB522))</f>
        <v>0</v>
      </c>
    </row>
    <row r="527" spans="1:28" x14ac:dyDescent="0.2">
      <c r="A527" s="474"/>
      <c r="B527" s="475" t="s">
        <v>4048</v>
      </c>
      <c r="C527" s="476"/>
      <c r="D527" s="476"/>
      <c r="E527" s="476"/>
      <c r="F527" s="476"/>
      <c r="G527" s="370"/>
      <c r="H527" s="370">
        <f>SUM(H526:AB526)/H528</f>
        <v>0</v>
      </c>
    </row>
    <row r="528" spans="1:28" x14ac:dyDescent="0.2">
      <c r="A528" s="474"/>
      <c r="B528" s="475" t="s">
        <v>4049</v>
      </c>
      <c r="C528" s="476"/>
      <c r="D528" s="476"/>
      <c r="E528" s="476"/>
      <c r="F528" s="476"/>
      <c r="G528" s="370"/>
      <c r="H528" s="478">
        <f>6-COUNTIF(H526:AB526,"No offer")</f>
        <v>6</v>
      </c>
    </row>
  </sheetData>
  <sheetProtection algorithmName="SHA-512" hashValue="BMM5G3L5fNnSPh2ej818cdKJ07UGuj6wbEvis+ZFTBGPuXd6lM5xslm55cjlIYnOj8GBhvCy7/lyla5KG0dD2g==" saltValue="fi6anx0vuUPruj3vfd9JiQ==" spinCount="100000" sheet="1" objects="1" scenarios="1" selectLockedCells="1" selectUnlockedCells="1"/>
  <mergeCells count="7">
    <mergeCell ref="Y2:AB2"/>
    <mergeCell ref="E3:H3"/>
    <mergeCell ref="I3:L3"/>
    <mergeCell ref="M3:P3"/>
    <mergeCell ref="Q3:T3"/>
    <mergeCell ref="U3:X3"/>
    <mergeCell ref="Y3:AB3"/>
  </mergeCells>
  <pageMargins left="0.70866141732283472" right="0.70866141732283472" top="0.74803149606299213" bottom="0.7480314960629921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6152-EDE9-46AD-99D1-3A7A92DF6E3F}">
  <sheetPr codeName="Sheet27">
    <tabColor rgb="FF7030A0"/>
    <pageSetUpPr fitToPage="1"/>
  </sheetPr>
  <dimension ref="A1:L528"/>
  <sheetViews>
    <sheetView topLeftCell="A488" zoomScaleNormal="100" workbookViewId="0">
      <selection activeCell="C440" sqref="C440"/>
    </sheetView>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9" width="4.42578125" style="557" customWidth="1"/>
    <col min="10" max="10" width="11.85546875" style="584" customWidth="1"/>
    <col min="11" max="11" width="9" style="584" customWidth="1"/>
    <col min="12" max="12" width="13.7109375" style="584" customWidth="1"/>
    <col min="13" max="16384" width="9.140625" style="557"/>
  </cols>
  <sheetData>
    <row r="1" spans="1:12" s="295" customFormat="1" ht="15.75" x14ac:dyDescent="0.25">
      <c r="A1" s="294" t="s">
        <v>1148</v>
      </c>
      <c r="C1" s="296"/>
      <c r="D1" s="296"/>
      <c r="E1" s="296"/>
      <c r="F1" s="296"/>
      <c r="G1" s="296"/>
      <c r="H1" s="296"/>
      <c r="J1" s="296"/>
      <c r="K1" s="296"/>
      <c r="L1" s="296"/>
    </row>
    <row r="2" spans="1:12" s="651" customFormat="1" ht="21" customHeight="1" x14ac:dyDescent="0.25">
      <c r="A2" s="663"/>
      <c r="B2" s="295"/>
      <c r="C2" s="296"/>
      <c r="D2" s="296"/>
      <c r="E2" s="296"/>
      <c r="F2" s="296"/>
      <c r="G2" s="296"/>
      <c r="H2" s="296"/>
      <c r="J2" s="296"/>
      <c r="K2" s="296"/>
      <c r="L2" s="296"/>
    </row>
    <row r="3" spans="1:12" s="651" customFormat="1" ht="1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597"/>
      <c r="C5" s="562"/>
      <c r="D5" s="562"/>
      <c r="E5" s="569"/>
      <c r="F5" s="569"/>
      <c r="G5" s="569"/>
      <c r="H5" s="569"/>
      <c r="J5" s="562"/>
      <c r="K5" s="562"/>
      <c r="L5" s="569"/>
    </row>
    <row r="6" spans="1:12" ht="38.25" x14ac:dyDescent="0.2">
      <c r="A6" s="311"/>
      <c r="B6" s="563" t="s">
        <v>1149</v>
      </c>
      <c r="C6" s="313"/>
      <c r="D6" s="568"/>
      <c r="E6" s="568"/>
      <c r="F6" s="568"/>
      <c r="G6" s="568"/>
      <c r="H6" s="568"/>
      <c r="J6" s="313"/>
      <c r="K6" s="568"/>
      <c r="L6" s="568"/>
    </row>
    <row r="7" spans="1:12" x14ac:dyDescent="0.2">
      <c r="A7" s="316"/>
      <c r="B7" s="596"/>
      <c r="C7" s="330"/>
      <c r="D7" s="562"/>
      <c r="E7" s="569"/>
      <c r="F7" s="569"/>
      <c r="G7" s="569"/>
      <c r="H7" s="569"/>
      <c r="J7" s="330"/>
      <c r="K7" s="562"/>
      <c r="L7" s="569"/>
    </row>
    <row r="8" spans="1:12" x14ac:dyDescent="0.2">
      <c r="A8" s="331"/>
      <c r="B8" s="586" t="s">
        <v>1150</v>
      </c>
      <c r="C8" s="333"/>
      <c r="D8" s="587"/>
      <c r="E8" s="588" t="s">
        <v>644</v>
      </c>
      <c r="F8" s="588" t="s">
        <v>397</v>
      </c>
      <c r="G8" s="588" t="s">
        <v>398</v>
      </c>
      <c r="H8" s="587"/>
      <c r="J8" s="333"/>
      <c r="K8" s="587"/>
      <c r="L8" s="587"/>
    </row>
    <row r="9" spans="1:12" x14ac:dyDescent="0.2">
      <c r="A9" s="316"/>
      <c r="B9" s="596"/>
      <c r="C9" s="330"/>
      <c r="D9" s="562"/>
      <c r="E9" s="652"/>
      <c r="F9" s="652"/>
      <c r="G9" s="652"/>
      <c r="H9" s="569"/>
      <c r="J9" s="330"/>
      <c r="K9" s="562"/>
      <c r="L9" s="569"/>
    </row>
    <row r="10" spans="1:12" ht="39" customHeight="1" x14ac:dyDescent="0.2">
      <c r="A10" s="316" t="s">
        <v>1151</v>
      </c>
      <c r="B10" s="558" t="s">
        <v>1152</v>
      </c>
      <c r="C10" s="406"/>
      <c r="D10" s="562" t="s">
        <v>451</v>
      </c>
      <c r="E10" s="572">
        <v>120.72</v>
      </c>
      <c r="F10" s="572">
        <v>102.37</v>
      </c>
      <c r="G10" s="572">
        <v>91.92</v>
      </c>
      <c r="H10" s="324">
        <f>'Series 500 Design'!$H10</f>
        <v>0</v>
      </c>
      <c r="J10" s="406"/>
      <c r="K10" s="562" t="s">
        <v>451</v>
      </c>
      <c r="L10" s="324">
        <f>'Series 500 Final'!$H10</f>
        <v>0</v>
      </c>
    </row>
    <row r="11" spans="1:12" x14ac:dyDescent="0.2">
      <c r="A11" s="316"/>
      <c r="B11" s="558"/>
      <c r="C11" s="406"/>
      <c r="D11" s="562"/>
      <c r="E11" s="572"/>
      <c r="F11" s="572"/>
      <c r="G11" s="572"/>
      <c r="H11" s="569"/>
      <c r="J11" s="406"/>
      <c r="K11" s="562"/>
      <c r="L11" s="569"/>
    </row>
    <row r="12" spans="1:12" ht="39.75" customHeight="1" x14ac:dyDescent="0.2">
      <c r="A12" s="316" t="s">
        <v>1153</v>
      </c>
      <c r="B12" s="558" t="s">
        <v>1154</v>
      </c>
      <c r="C12" s="406"/>
      <c r="D12" s="562" t="s">
        <v>451</v>
      </c>
      <c r="E12" s="572">
        <v>2.3199999999999998</v>
      </c>
      <c r="F12" s="572">
        <v>2.3199999999999998</v>
      </c>
      <c r="G12" s="572">
        <v>2.3199999999999998</v>
      </c>
      <c r="H12" s="324">
        <f>'Series 500 Design'!$H12</f>
        <v>0</v>
      </c>
      <c r="J12" s="406"/>
      <c r="K12" s="562" t="s">
        <v>451</v>
      </c>
      <c r="L12" s="324">
        <f>'Series 500 Final'!$H12</f>
        <v>0</v>
      </c>
    </row>
    <row r="13" spans="1:12" x14ac:dyDescent="0.2">
      <c r="A13" s="316"/>
      <c r="B13" s="558"/>
      <c r="C13" s="406"/>
      <c r="D13" s="562"/>
      <c r="E13" s="572"/>
      <c r="F13" s="572"/>
      <c r="G13" s="572"/>
      <c r="H13" s="569"/>
      <c r="J13" s="406"/>
      <c r="K13" s="562"/>
      <c r="L13" s="569"/>
    </row>
    <row r="14" spans="1:12" ht="52.5" customHeight="1" x14ac:dyDescent="0.2">
      <c r="A14" s="316" t="s">
        <v>1155</v>
      </c>
      <c r="B14" s="558" t="s">
        <v>1156</v>
      </c>
      <c r="C14" s="406"/>
      <c r="D14" s="562" t="s">
        <v>451</v>
      </c>
      <c r="E14" s="572">
        <v>124.7</v>
      </c>
      <c r="F14" s="572">
        <v>104.46</v>
      </c>
      <c r="G14" s="572">
        <v>93.79</v>
      </c>
      <c r="H14" s="324">
        <f>'Series 500 Design'!$H14</f>
        <v>0</v>
      </c>
      <c r="J14" s="406"/>
      <c r="K14" s="562" t="s">
        <v>451</v>
      </c>
      <c r="L14" s="324">
        <f>'Series 500 Final'!$H14</f>
        <v>0</v>
      </c>
    </row>
    <row r="15" spans="1:12" x14ac:dyDescent="0.2">
      <c r="A15" s="316"/>
      <c r="B15" s="558"/>
      <c r="C15" s="406"/>
      <c r="D15" s="562"/>
      <c r="E15" s="572"/>
      <c r="F15" s="572"/>
      <c r="G15" s="572"/>
      <c r="H15" s="569"/>
      <c r="J15" s="406"/>
      <c r="K15" s="562"/>
      <c r="L15" s="569"/>
    </row>
    <row r="16" spans="1:12" ht="38.25" customHeight="1" x14ac:dyDescent="0.2">
      <c r="A16" s="316" t="s">
        <v>1157</v>
      </c>
      <c r="B16" s="558" t="s">
        <v>1154</v>
      </c>
      <c r="C16" s="406"/>
      <c r="D16" s="562" t="s">
        <v>451</v>
      </c>
      <c r="E16" s="572">
        <v>2.3199999999999998</v>
      </c>
      <c r="F16" s="572">
        <v>2.323</v>
      </c>
      <c r="G16" s="572">
        <v>2.3199999999999998</v>
      </c>
      <c r="H16" s="324">
        <f>'Series 500 Design'!$H16</f>
        <v>0</v>
      </c>
      <c r="J16" s="406"/>
      <c r="K16" s="562" t="s">
        <v>451</v>
      </c>
      <c r="L16" s="324">
        <f>'Series 500 Final'!$H16</f>
        <v>0</v>
      </c>
    </row>
    <row r="17" spans="1:12" x14ac:dyDescent="0.2">
      <c r="A17" s="316"/>
      <c r="B17" s="558"/>
      <c r="C17" s="406"/>
      <c r="D17" s="562"/>
      <c r="E17" s="572"/>
      <c r="F17" s="572"/>
      <c r="G17" s="572"/>
      <c r="H17" s="569"/>
      <c r="J17" s="406"/>
      <c r="K17" s="562"/>
      <c r="L17" s="569"/>
    </row>
    <row r="18" spans="1:12" ht="39" customHeight="1" x14ac:dyDescent="0.2">
      <c r="A18" s="316" t="s">
        <v>1158</v>
      </c>
      <c r="B18" s="558" t="s">
        <v>1159</v>
      </c>
      <c r="C18" s="406"/>
      <c r="D18" s="562" t="s">
        <v>451</v>
      </c>
      <c r="E18" s="572">
        <v>173.05</v>
      </c>
      <c r="F18" s="572">
        <v>148.88999999999999</v>
      </c>
      <c r="G18" s="572">
        <v>136.94999999999999</v>
      </c>
      <c r="H18" s="324">
        <f>'Series 500 Design'!$H18</f>
        <v>0</v>
      </c>
      <c r="J18" s="406"/>
      <c r="K18" s="562" t="s">
        <v>451</v>
      </c>
      <c r="L18" s="324">
        <f>'Series 500 Final'!$H18</f>
        <v>0</v>
      </c>
    </row>
    <row r="19" spans="1:12" x14ac:dyDescent="0.2">
      <c r="A19" s="316"/>
      <c r="B19" s="558"/>
      <c r="C19" s="406"/>
      <c r="D19" s="562"/>
      <c r="E19" s="572"/>
      <c r="F19" s="572"/>
      <c r="G19" s="572"/>
      <c r="H19" s="569"/>
      <c r="J19" s="406"/>
      <c r="K19" s="562"/>
      <c r="L19" s="569"/>
    </row>
    <row r="20" spans="1:12" ht="41.25" customHeight="1" x14ac:dyDescent="0.2">
      <c r="A20" s="316" t="s">
        <v>1160</v>
      </c>
      <c r="B20" s="558" t="s">
        <v>1154</v>
      </c>
      <c r="C20" s="406"/>
      <c r="D20" s="562" t="s">
        <v>451</v>
      </c>
      <c r="E20" s="572">
        <v>2.3199999999999998</v>
      </c>
      <c r="F20" s="572">
        <v>2.3199999999999998</v>
      </c>
      <c r="G20" s="572">
        <v>2.3199999999999998</v>
      </c>
      <c r="H20" s="324">
        <f>'Series 500 Design'!$H20</f>
        <v>0</v>
      </c>
      <c r="J20" s="406"/>
      <c r="K20" s="562" t="s">
        <v>451</v>
      </c>
      <c r="L20" s="324">
        <f>'Series 500 Final'!$H20</f>
        <v>0</v>
      </c>
    </row>
    <row r="21" spans="1:12" x14ac:dyDescent="0.2">
      <c r="A21" s="316"/>
      <c r="B21" s="558"/>
      <c r="C21" s="406"/>
      <c r="D21" s="562"/>
      <c r="E21" s="572"/>
      <c r="F21" s="572"/>
      <c r="G21" s="572"/>
      <c r="H21" s="569"/>
      <c r="J21" s="406"/>
      <c r="K21" s="562"/>
      <c r="L21" s="569"/>
    </row>
    <row r="22" spans="1:12" ht="39" customHeight="1" x14ac:dyDescent="0.2">
      <c r="A22" s="316" t="s">
        <v>1161</v>
      </c>
      <c r="B22" s="558" t="s">
        <v>1162</v>
      </c>
      <c r="C22" s="406"/>
      <c r="D22" s="562" t="s">
        <v>451</v>
      </c>
      <c r="E22" s="572">
        <v>222.36</v>
      </c>
      <c r="F22" s="572">
        <v>186.62</v>
      </c>
      <c r="G22" s="572">
        <v>170.63</v>
      </c>
      <c r="H22" s="324">
        <f>'Series 500 Design'!$H22</f>
        <v>0</v>
      </c>
      <c r="J22" s="406"/>
      <c r="K22" s="562" t="s">
        <v>451</v>
      </c>
      <c r="L22" s="324">
        <f>'Series 500 Final'!$H22</f>
        <v>0</v>
      </c>
    </row>
    <row r="23" spans="1:12" x14ac:dyDescent="0.2">
      <c r="A23" s="316"/>
      <c r="B23" s="558"/>
      <c r="C23" s="406"/>
      <c r="D23" s="562"/>
      <c r="E23" s="572"/>
      <c r="F23" s="572"/>
      <c r="G23" s="572"/>
      <c r="H23" s="569"/>
      <c r="J23" s="406"/>
      <c r="K23" s="562"/>
      <c r="L23" s="569"/>
    </row>
    <row r="24" spans="1:12" ht="39" customHeight="1" x14ac:dyDescent="0.2">
      <c r="A24" s="316" t="s">
        <v>1163</v>
      </c>
      <c r="B24" s="558" t="s">
        <v>1154</v>
      </c>
      <c r="C24" s="406"/>
      <c r="D24" s="562" t="s">
        <v>451</v>
      </c>
      <c r="E24" s="572">
        <v>2.3199999999999998</v>
      </c>
      <c r="F24" s="572">
        <v>2.3199999999999998</v>
      </c>
      <c r="G24" s="572">
        <v>2.3199999999999998</v>
      </c>
      <c r="H24" s="324">
        <f>'Series 500 Design'!$H24</f>
        <v>0</v>
      </c>
      <c r="J24" s="406"/>
      <c r="K24" s="562" t="s">
        <v>451</v>
      </c>
      <c r="L24" s="324">
        <f>'Series 500 Final'!$H24</f>
        <v>0</v>
      </c>
    </row>
    <row r="25" spans="1:12" ht="15" customHeight="1" x14ac:dyDescent="0.2">
      <c r="A25" s="316"/>
      <c r="B25" s="558"/>
      <c r="C25" s="406"/>
      <c r="D25" s="562"/>
      <c r="E25" s="572"/>
      <c r="F25" s="572"/>
      <c r="G25" s="572"/>
      <c r="H25" s="569"/>
      <c r="J25" s="406"/>
      <c r="K25" s="562"/>
      <c r="L25" s="569"/>
    </row>
    <row r="26" spans="1:12" ht="39" customHeight="1" x14ac:dyDescent="0.2">
      <c r="A26" s="316" t="s">
        <v>1164</v>
      </c>
      <c r="B26" s="558" t="s">
        <v>1165</v>
      </c>
      <c r="C26" s="406"/>
      <c r="D26" s="562" t="s">
        <v>451</v>
      </c>
      <c r="E26" s="572">
        <v>356.07</v>
      </c>
      <c r="F26" s="572">
        <v>281.12</v>
      </c>
      <c r="G26" s="572">
        <v>260.61</v>
      </c>
      <c r="H26" s="324">
        <f>'Series 500 Design'!$H26</f>
        <v>0</v>
      </c>
      <c r="J26" s="406"/>
      <c r="K26" s="562" t="s">
        <v>451</v>
      </c>
      <c r="L26" s="324">
        <f>'Series 500 Final'!$H26</f>
        <v>0</v>
      </c>
    </row>
    <row r="27" spans="1:12" ht="12" customHeight="1" x14ac:dyDescent="0.2">
      <c r="A27" s="316"/>
      <c r="B27" s="558"/>
      <c r="C27" s="406"/>
      <c r="D27" s="562"/>
      <c r="E27" s="572"/>
      <c r="F27" s="572"/>
      <c r="G27" s="572"/>
      <c r="H27" s="569"/>
      <c r="J27" s="406"/>
      <c r="K27" s="562"/>
      <c r="L27" s="569"/>
    </row>
    <row r="28" spans="1:12" ht="39" customHeight="1" x14ac:dyDescent="0.2">
      <c r="A28" s="316" t="s">
        <v>1166</v>
      </c>
      <c r="B28" s="558" t="s">
        <v>1154</v>
      </c>
      <c r="C28" s="406"/>
      <c r="D28" s="562" t="s">
        <v>451</v>
      </c>
      <c r="E28" s="572">
        <v>2.3199999999999998</v>
      </c>
      <c r="F28" s="572">
        <v>2.3199999999999998</v>
      </c>
      <c r="G28" s="572">
        <v>2.3199999999999998</v>
      </c>
      <c r="H28" s="324">
        <f>'Series 500 Design'!$H28</f>
        <v>0</v>
      </c>
      <c r="J28" s="406"/>
      <c r="K28" s="562" t="s">
        <v>451</v>
      </c>
      <c r="L28" s="324">
        <f>'Series 500 Final'!$H28</f>
        <v>0</v>
      </c>
    </row>
    <row r="29" spans="1:12" x14ac:dyDescent="0.2">
      <c r="A29" s="316"/>
      <c r="B29" s="558"/>
      <c r="C29" s="406"/>
      <c r="D29" s="562"/>
      <c r="E29" s="572"/>
      <c r="F29" s="572"/>
      <c r="G29" s="572"/>
      <c r="H29" s="569"/>
      <c r="J29" s="406"/>
      <c r="K29" s="562"/>
      <c r="L29" s="569"/>
    </row>
    <row r="30" spans="1:12" ht="37.5" customHeight="1" x14ac:dyDescent="0.2">
      <c r="A30" s="316" t="s">
        <v>1167</v>
      </c>
      <c r="B30" s="558" t="s">
        <v>1168</v>
      </c>
      <c r="C30" s="406"/>
      <c r="D30" s="562" t="s">
        <v>451</v>
      </c>
      <c r="E30" s="572">
        <v>587.47</v>
      </c>
      <c r="F30" s="572">
        <v>445.97</v>
      </c>
      <c r="G30" s="572">
        <v>402.64</v>
      </c>
      <c r="H30" s="324">
        <f>'Series 500 Design'!$H30</f>
        <v>0</v>
      </c>
      <c r="J30" s="406"/>
      <c r="K30" s="562" t="s">
        <v>451</v>
      </c>
      <c r="L30" s="324">
        <f>'Series 500 Final'!$H30</f>
        <v>0</v>
      </c>
    </row>
    <row r="31" spans="1:12" ht="14.25" customHeight="1" x14ac:dyDescent="0.2">
      <c r="A31" s="316"/>
      <c r="B31" s="558"/>
      <c r="C31" s="406"/>
      <c r="D31" s="562"/>
      <c r="E31" s="572"/>
      <c r="F31" s="572"/>
      <c r="G31" s="572"/>
      <c r="H31" s="569"/>
      <c r="J31" s="406"/>
      <c r="K31" s="562"/>
      <c r="L31" s="569"/>
    </row>
    <row r="32" spans="1:12" ht="37.5" customHeight="1" x14ac:dyDescent="0.2">
      <c r="A32" s="316" t="s">
        <v>1169</v>
      </c>
      <c r="B32" s="558" t="s">
        <v>1154</v>
      </c>
      <c r="C32" s="406"/>
      <c r="D32" s="562" t="s">
        <v>451</v>
      </c>
      <c r="E32" s="572">
        <v>2.3199999999999998</v>
      </c>
      <c r="F32" s="572">
        <v>2.3199999999999998</v>
      </c>
      <c r="G32" s="572">
        <v>2.3199999999999998</v>
      </c>
      <c r="H32" s="324">
        <f>'Series 500 Design'!$H32</f>
        <v>0</v>
      </c>
      <c r="J32" s="406"/>
      <c r="K32" s="562" t="s">
        <v>451</v>
      </c>
      <c r="L32" s="324">
        <f>'Series 500 Final'!$H32</f>
        <v>0</v>
      </c>
    </row>
    <row r="33" spans="1:12" ht="15" customHeight="1" x14ac:dyDescent="0.2">
      <c r="A33" s="316"/>
      <c r="B33" s="558"/>
      <c r="C33" s="406"/>
      <c r="D33" s="562"/>
      <c r="E33" s="572"/>
      <c r="F33" s="572"/>
      <c r="G33" s="572"/>
      <c r="H33" s="569"/>
      <c r="J33" s="406"/>
      <c r="K33" s="562"/>
      <c r="L33" s="569"/>
    </row>
    <row r="34" spans="1:12" ht="15" customHeight="1" x14ac:dyDescent="0.2">
      <c r="A34" s="331"/>
      <c r="B34" s="586" t="s">
        <v>1170</v>
      </c>
      <c r="C34" s="484"/>
      <c r="D34" s="587"/>
      <c r="E34" s="588" t="s">
        <v>644</v>
      </c>
      <c r="F34" s="588" t="s">
        <v>397</v>
      </c>
      <c r="G34" s="588" t="s">
        <v>398</v>
      </c>
      <c r="H34" s="587"/>
      <c r="J34" s="484"/>
      <c r="K34" s="587"/>
      <c r="L34" s="587"/>
    </row>
    <row r="35" spans="1:12" x14ac:dyDescent="0.2">
      <c r="A35" s="316"/>
      <c r="B35" s="558"/>
      <c r="C35" s="406"/>
      <c r="D35" s="562"/>
      <c r="E35" s="572"/>
      <c r="F35" s="572"/>
      <c r="G35" s="572"/>
      <c r="H35" s="569"/>
      <c r="J35" s="406"/>
      <c r="K35" s="562"/>
      <c r="L35" s="569"/>
    </row>
    <row r="36" spans="1:12" ht="51" x14ac:dyDescent="0.2">
      <c r="A36" s="316" t="s">
        <v>1171</v>
      </c>
      <c r="B36" s="558" t="s">
        <v>1172</v>
      </c>
      <c r="C36" s="406"/>
      <c r="D36" s="562" t="s">
        <v>451</v>
      </c>
      <c r="E36" s="572">
        <v>38.28</v>
      </c>
      <c r="F36" s="572">
        <v>34.380000000000003</v>
      </c>
      <c r="G36" s="572">
        <v>33.25</v>
      </c>
      <c r="H36" s="324">
        <f>'Series 500 Design'!$H36</f>
        <v>0</v>
      </c>
      <c r="J36" s="406"/>
      <c r="K36" s="562" t="s">
        <v>451</v>
      </c>
      <c r="L36" s="324">
        <f>'Series 500 Final'!$H36</f>
        <v>0</v>
      </c>
    </row>
    <row r="37" spans="1:12" x14ac:dyDescent="0.2">
      <c r="A37" s="316"/>
      <c r="B37" s="558"/>
      <c r="C37" s="406"/>
      <c r="D37" s="562"/>
      <c r="E37" s="572"/>
      <c r="F37" s="572"/>
      <c r="G37" s="572"/>
      <c r="H37" s="569"/>
      <c r="J37" s="406"/>
      <c r="K37" s="562"/>
      <c r="L37" s="569"/>
    </row>
    <row r="38" spans="1:12" ht="38.25" x14ac:dyDescent="0.2">
      <c r="A38" s="316" t="s">
        <v>1173</v>
      </c>
      <c r="B38" s="558" t="s">
        <v>1154</v>
      </c>
      <c r="C38" s="406"/>
      <c r="D38" s="562" t="s">
        <v>451</v>
      </c>
      <c r="E38" s="572">
        <v>2.3199999999999998</v>
      </c>
      <c r="F38" s="572">
        <v>2.3199999999999998</v>
      </c>
      <c r="G38" s="572">
        <v>2.3199999999999998</v>
      </c>
      <c r="H38" s="324">
        <f>'Series 500 Design'!$H38</f>
        <v>0</v>
      </c>
      <c r="J38" s="406"/>
      <c r="K38" s="562" t="s">
        <v>451</v>
      </c>
      <c r="L38" s="324">
        <f>'Series 500 Final'!$H38</f>
        <v>0</v>
      </c>
    </row>
    <row r="39" spans="1:12" x14ac:dyDescent="0.2">
      <c r="A39" s="316"/>
      <c r="B39" s="558"/>
      <c r="C39" s="406"/>
      <c r="D39" s="562"/>
      <c r="E39" s="572"/>
      <c r="F39" s="572"/>
      <c r="G39" s="572"/>
      <c r="H39" s="569"/>
      <c r="J39" s="406"/>
      <c r="K39" s="562"/>
      <c r="L39" s="569"/>
    </row>
    <row r="40" spans="1:12" ht="50.25" customHeight="1" x14ac:dyDescent="0.2">
      <c r="A40" s="316" t="s">
        <v>1174</v>
      </c>
      <c r="B40" s="558" t="s">
        <v>1175</v>
      </c>
      <c r="C40" s="406"/>
      <c r="D40" s="562" t="s">
        <v>451</v>
      </c>
      <c r="E40" s="572">
        <v>42.25</v>
      </c>
      <c r="F40" s="572">
        <v>36.47</v>
      </c>
      <c r="G40" s="572">
        <v>35.11</v>
      </c>
      <c r="H40" s="324">
        <f>'Series 500 Design'!$H40</f>
        <v>0</v>
      </c>
      <c r="J40" s="406"/>
      <c r="K40" s="562" t="s">
        <v>451</v>
      </c>
      <c r="L40" s="324">
        <f>'Series 500 Final'!$H40</f>
        <v>0</v>
      </c>
    </row>
    <row r="41" spans="1:12" x14ac:dyDescent="0.2">
      <c r="A41" s="316"/>
      <c r="B41" s="558"/>
      <c r="C41" s="406"/>
      <c r="D41" s="562"/>
      <c r="E41" s="572"/>
      <c r="F41" s="572"/>
      <c r="G41" s="572"/>
      <c r="H41" s="569"/>
      <c r="J41" s="406"/>
      <c r="K41" s="562"/>
      <c r="L41" s="569"/>
    </row>
    <row r="42" spans="1:12" ht="39.75" customHeight="1" x14ac:dyDescent="0.2">
      <c r="A42" s="316" t="s">
        <v>1176</v>
      </c>
      <c r="B42" s="558" t="s">
        <v>1154</v>
      </c>
      <c r="C42" s="406"/>
      <c r="D42" s="562" t="s">
        <v>451</v>
      </c>
      <c r="E42" s="572">
        <v>2.3199999999999998</v>
      </c>
      <c r="F42" s="572">
        <v>2.3199999999999998</v>
      </c>
      <c r="G42" s="572">
        <v>2.3199999999999998</v>
      </c>
      <c r="H42" s="324">
        <f>'Series 500 Design'!$H42</f>
        <v>0</v>
      </c>
      <c r="J42" s="406"/>
      <c r="K42" s="562" t="s">
        <v>451</v>
      </c>
      <c r="L42" s="324">
        <f>'Series 500 Final'!$H42</f>
        <v>0</v>
      </c>
    </row>
    <row r="43" spans="1:12" x14ac:dyDescent="0.2">
      <c r="A43" s="316"/>
      <c r="B43" s="558"/>
      <c r="C43" s="406"/>
      <c r="D43" s="562"/>
      <c r="E43" s="591"/>
      <c r="F43" s="591"/>
      <c r="G43" s="591"/>
      <c r="H43" s="569"/>
      <c r="J43" s="406"/>
      <c r="K43" s="562"/>
      <c r="L43" s="569"/>
    </row>
    <row r="44" spans="1:12" ht="51" customHeight="1" x14ac:dyDescent="0.2">
      <c r="A44" s="316" t="s">
        <v>1177</v>
      </c>
      <c r="B44" s="558" t="s">
        <v>1178</v>
      </c>
      <c r="C44" s="406"/>
      <c r="D44" s="562" t="s">
        <v>451</v>
      </c>
      <c r="E44" s="572">
        <v>59.6</v>
      </c>
      <c r="F44" s="572">
        <v>49.61</v>
      </c>
      <c r="G44" s="572">
        <v>48.1</v>
      </c>
      <c r="H44" s="324">
        <f>'Series 500 Design'!$H44</f>
        <v>0</v>
      </c>
      <c r="J44" s="406"/>
      <c r="K44" s="562" t="s">
        <v>451</v>
      </c>
      <c r="L44" s="324">
        <f>'Series 500 Final'!$H44</f>
        <v>0</v>
      </c>
    </row>
    <row r="45" spans="1:12" x14ac:dyDescent="0.2">
      <c r="A45" s="316"/>
      <c r="B45" s="558"/>
      <c r="C45" s="406"/>
      <c r="D45" s="562"/>
      <c r="E45" s="572"/>
      <c r="F45" s="572"/>
      <c r="G45" s="572"/>
      <c r="H45" s="569"/>
      <c r="J45" s="406"/>
      <c r="K45" s="562"/>
      <c r="L45" s="569"/>
    </row>
    <row r="46" spans="1:12" ht="38.25" customHeight="1" x14ac:dyDescent="0.2">
      <c r="A46" s="316" t="s">
        <v>1179</v>
      </c>
      <c r="B46" s="558" t="s">
        <v>1154</v>
      </c>
      <c r="C46" s="406"/>
      <c r="D46" s="562" t="s">
        <v>451</v>
      </c>
      <c r="E46" s="572">
        <v>2.3199999999999998</v>
      </c>
      <c r="F46" s="572">
        <v>2.3199999999999998</v>
      </c>
      <c r="G46" s="572">
        <v>2.3199999999999998</v>
      </c>
      <c r="H46" s="324">
        <f>'Series 500 Design'!$H46</f>
        <v>0</v>
      </c>
      <c r="J46" s="406"/>
      <c r="K46" s="562" t="s">
        <v>451</v>
      </c>
      <c r="L46" s="324">
        <f>'Series 500 Final'!$H46</f>
        <v>0</v>
      </c>
    </row>
    <row r="47" spans="1:12" x14ac:dyDescent="0.2">
      <c r="A47" s="316"/>
      <c r="B47" s="558"/>
      <c r="C47" s="406"/>
      <c r="D47" s="562"/>
      <c r="E47" s="572"/>
      <c r="F47" s="572"/>
      <c r="G47" s="572"/>
      <c r="H47" s="569"/>
      <c r="J47" s="406"/>
      <c r="K47" s="562"/>
      <c r="L47" s="569"/>
    </row>
    <row r="48" spans="1:12" ht="51" customHeight="1" x14ac:dyDescent="0.2">
      <c r="A48" s="316" t="s">
        <v>1180</v>
      </c>
      <c r="B48" s="558" t="s">
        <v>1181</v>
      </c>
      <c r="C48" s="406"/>
      <c r="D48" s="562" t="s">
        <v>451</v>
      </c>
      <c r="E48" s="572">
        <v>103.55</v>
      </c>
      <c r="F48" s="572">
        <v>78.86</v>
      </c>
      <c r="G48" s="572">
        <v>75.53</v>
      </c>
      <c r="H48" s="324">
        <f>'Series 500 Design'!$H48</f>
        <v>0</v>
      </c>
      <c r="J48" s="406"/>
      <c r="K48" s="562" t="s">
        <v>451</v>
      </c>
      <c r="L48" s="324">
        <f>'Series 500 Final'!$H48</f>
        <v>0</v>
      </c>
    </row>
    <row r="49" spans="1:12" x14ac:dyDescent="0.2">
      <c r="A49" s="316"/>
      <c r="B49" s="558"/>
      <c r="C49" s="406"/>
      <c r="D49" s="562"/>
      <c r="E49" s="572"/>
      <c r="F49" s="572"/>
      <c r="G49" s="572"/>
      <c r="H49" s="569"/>
      <c r="J49" s="406"/>
      <c r="K49" s="562"/>
      <c r="L49" s="569"/>
    </row>
    <row r="50" spans="1:12" ht="39" customHeight="1" x14ac:dyDescent="0.2">
      <c r="A50" s="316" t="s">
        <v>1182</v>
      </c>
      <c r="B50" s="558" t="s">
        <v>1154</v>
      </c>
      <c r="C50" s="406"/>
      <c r="D50" s="562" t="s">
        <v>451</v>
      </c>
      <c r="E50" s="572">
        <v>2.3199999999999998</v>
      </c>
      <c r="F50" s="572">
        <v>2.3199999999999998</v>
      </c>
      <c r="G50" s="572">
        <v>2.3199999999999998</v>
      </c>
      <c r="H50" s="324">
        <f>'Series 500 Design'!$H50</f>
        <v>0</v>
      </c>
      <c r="J50" s="406"/>
      <c r="K50" s="562" t="s">
        <v>451</v>
      </c>
      <c r="L50" s="324">
        <f>'Series 500 Final'!$H50</f>
        <v>0</v>
      </c>
    </row>
    <row r="51" spans="1:12" x14ac:dyDescent="0.2">
      <c r="A51" s="316"/>
      <c r="B51" s="558"/>
      <c r="C51" s="406"/>
      <c r="D51" s="562"/>
      <c r="E51" s="572"/>
      <c r="F51" s="572"/>
      <c r="G51" s="572"/>
      <c r="H51" s="569"/>
      <c r="J51" s="406"/>
      <c r="K51" s="562"/>
      <c r="L51" s="569"/>
    </row>
    <row r="52" spans="1:12" ht="50.25" customHeight="1" x14ac:dyDescent="0.2">
      <c r="A52" s="316" t="s">
        <v>1183</v>
      </c>
      <c r="B52" s="558" t="s">
        <v>1184</v>
      </c>
      <c r="C52" s="406"/>
      <c r="D52" s="562" t="s">
        <v>451</v>
      </c>
      <c r="E52" s="572">
        <v>203.18</v>
      </c>
      <c r="F52" s="572">
        <v>145.01</v>
      </c>
      <c r="G52" s="572">
        <v>136.63</v>
      </c>
      <c r="H52" s="324">
        <f>'Series 500 Design'!$H52</f>
        <v>0</v>
      </c>
      <c r="J52" s="406"/>
      <c r="K52" s="562" t="s">
        <v>451</v>
      </c>
      <c r="L52" s="324">
        <f>'Series 500 Final'!$H52</f>
        <v>0</v>
      </c>
    </row>
    <row r="53" spans="1:12" x14ac:dyDescent="0.2">
      <c r="A53" s="316"/>
      <c r="B53" s="558"/>
      <c r="C53" s="406"/>
      <c r="D53" s="562"/>
      <c r="E53" s="572"/>
      <c r="F53" s="572"/>
      <c r="G53" s="572"/>
      <c r="H53" s="569"/>
      <c r="J53" s="406"/>
      <c r="K53" s="562"/>
      <c r="L53" s="569"/>
    </row>
    <row r="54" spans="1:12" ht="39.75" customHeight="1" x14ac:dyDescent="0.2">
      <c r="A54" s="316" t="s">
        <v>1185</v>
      </c>
      <c r="B54" s="558" t="s">
        <v>1154</v>
      </c>
      <c r="C54" s="406"/>
      <c r="D54" s="562" t="s">
        <v>451</v>
      </c>
      <c r="E54" s="572">
        <v>2.3199999999999998</v>
      </c>
      <c r="F54" s="572">
        <v>2.3199999999999998</v>
      </c>
      <c r="G54" s="572">
        <v>2.3199999999999998</v>
      </c>
      <c r="H54" s="324">
        <f>'Series 500 Design'!$H54</f>
        <v>0</v>
      </c>
      <c r="J54" s="406"/>
      <c r="K54" s="562" t="s">
        <v>451</v>
      </c>
      <c r="L54" s="324">
        <f>'Series 500 Final'!$H54</f>
        <v>0</v>
      </c>
    </row>
    <row r="55" spans="1:12" ht="15" customHeight="1" x14ac:dyDescent="0.2">
      <c r="A55" s="316"/>
      <c r="B55" s="558"/>
      <c r="C55" s="406"/>
      <c r="D55" s="562"/>
      <c r="E55" s="572"/>
      <c r="F55" s="572"/>
      <c r="G55" s="572"/>
      <c r="H55" s="569"/>
      <c r="J55" s="406"/>
      <c r="K55" s="562"/>
      <c r="L55" s="569"/>
    </row>
    <row r="56" spans="1:12" ht="39.75" customHeight="1" x14ac:dyDescent="0.2">
      <c r="A56" s="316" t="s">
        <v>1186</v>
      </c>
      <c r="B56" s="558" t="s">
        <v>1187</v>
      </c>
      <c r="C56" s="406"/>
      <c r="D56" s="562" t="s">
        <v>451</v>
      </c>
      <c r="E56" s="572">
        <v>313.51</v>
      </c>
      <c r="F56" s="572">
        <v>222.66</v>
      </c>
      <c r="G56" s="572">
        <v>209.83</v>
      </c>
      <c r="H56" s="324">
        <f>'Series 500 Design'!$H56</f>
        <v>0</v>
      </c>
      <c r="J56" s="406"/>
      <c r="K56" s="562" t="s">
        <v>451</v>
      </c>
      <c r="L56" s="324">
        <f>'Series 500 Final'!$H56</f>
        <v>0</v>
      </c>
    </row>
    <row r="57" spans="1:12" ht="15" customHeight="1" x14ac:dyDescent="0.2">
      <c r="A57" s="316"/>
      <c r="B57" s="558"/>
      <c r="C57" s="406"/>
      <c r="D57" s="562"/>
      <c r="E57" s="572"/>
      <c r="F57" s="572"/>
      <c r="G57" s="572"/>
      <c r="H57" s="569"/>
      <c r="J57" s="406"/>
      <c r="K57" s="562"/>
      <c r="L57" s="569"/>
    </row>
    <row r="58" spans="1:12" ht="39.75" customHeight="1" x14ac:dyDescent="0.2">
      <c r="A58" s="316" t="s">
        <v>1188</v>
      </c>
      <c r="B58" s="558" t="s">
        <v>1154</v>
      </c>
      <c r="C58" s="406"/>
      <c r="D58" s="562" t="s">
        <v>451</v>
      </c>
      <c r="E58" s="572">
        <v>2.3199999999999998</v>
      </c>
      <c r="F58" s="572">
        <v>2.3199999999999998</v>
      </c>
      <c r="G58" s="572">
        <v>2.3199999999999998</v>
      </c>
      <c r="H58" s="324">
        <f>'Series 500 Design'!$H58</f>
        <v>0</v>
      </c>
      <c r="J58" s="406"/>
      <c r="K58" s="562" t="s">
        <v>451</v>
      </c>
      <c r="L58" s="324">
        <f>'Series 500 Final'!$H58</f>
        <v>0</v>
      </c>
    </row>
    <row r="59" spans="1:12" ht="14.25" customHeight="1" x14ac:dyDescent="0.2">
      <c r="A59" s="316"/>
      <c r="B59" s="558"/>
      <c r="C59" s="406"/>
      <c r="D59" s="562"/>
      <c r="E59" s="572"/>
      <c r="F59" s="572"/>
      <c r="G59" s="572"/>
      <c r="H59" s="569"/>
      <c r="J59" s="406"/>
      <c r="K59" s="562"/>
      <c r="L59" s="569"/>
    </row>
    <row r="60" spans="1:12" ht="15.75" customHeight="1" x14ac:dyDescent="0.2">
      <c r="A60" s="331"/>
      <c r="B60" s="586" t="s">
        <v>1189</v>
      </c>
      <c r="C60" s="484"/>
      <c r="D60" s="587"/>
      <c r="E60" s="588" t="s">
        <v>644</v>
      </c>
      <c r="F60" s="588" t="s">
        <v>397</v>
      </c>
      <c r="G60" s="588" t="s">
        <v>398</v>
      </c>
      <c r="H60" s="587"/>
      <c r="J60" s="484"/>
      <c r="K60" s="587"/>
      <c r="L60" s="587"/>
    </row>
    <row r="61" spans="1:12" x14ac:dyDescent="0.2">
      <c r="A61" s="316"/>
      <c r="B61" s="558"/>
      <c r="C61" s="406"/>
      <c r="D61" s="562"/>
      <c r="E61" s="572"/>
      <c r="F61" s="572"/>
      <c r="G61" s="572"/>
      <c r="H61" s="569"/>
      <c r="J61" s="406"/>
      <c r="K61" s="562"/>
      <c r="L61" s="569"/>
    </row>
    <row r="62" spans="1:12" ht="51" x14ac:dyDescent="0.2">
      <c r="A62" s="316" t="s">
        <v>1190</v>
      </c>
      <c r="B62" s="558" t="s">
        <v>1191</v>
      </c>
      <c r="C62" s="406"/>
      <c r="D62" s="562" t="s">
        <v>451</v>
      </c>
      <c r="E62" s="572">
        <v>51.61</v>
      </c>
      <c r="F62" s="572">
        <v>47.3</v>
      </c>
      <c r="G62" s="572">
        <v>46.17</v>
      </c>
      <c r="H62" s="324">
        <f>'Series 500 Design'!$H62</f>
        <v>0</v>
      </c>
      <c r="J62" s="406"/>
      <c r="K62" s="562" t="s">
        <v>451</v>
      </c>
      <c r="L62" s="324">
        <f>'Series 500 Final'!$H62</f>
        <v>0</v>
      </c>
    </row>
    <row r="63" spans="1:12" x14ac:dyDescent="0.2">
      <c r="A63" s="316"/>
      <c r="B63" s="558"/>
      <c r="C63" s="406"/>
      <c r="D63" s="562"/>
      <c r="E63" s="572"/>
      <c r="F63" s="572"/>
      <c r="G63" s="572"/>
      <c r="H63" s="569"/>
      <c r="J63" s="406"/>
      <c r="K63" s="562"/>
      <c r="L63" s="569"/>
    </row>
    <row r="64" spans="1:12" ht="38.25" x14ac:dyDescent="0.2">
      <c r="A64" s="316" t="s">
        <v>1192</v>
      </c>
      <c r="B64" s="558" t="s">
        <v>1154</v>
      </c>
      <c r="C64" s="406"/>
      <c r="D64" s="562" t="s">
        <v>451</v>
      </c>
      <c r="E64" s="572">
        <v>2.3199999999999998</v>
      </c>
      <c r="F64" s="572">
        <v>2.3199999999999998</v>
      </c>
      <c r="G64" s="572">
        <v>2.3199999999999998</v>
      </c>
      <c r="H64" s="324">
        <f>'Series 500 Design'!$H64</f>
        <v>0</v>
      </c>
      <c r="J64" s="406"/>
      <c r="K64" s="562" t="s">
        <v>451</v>
      </c>
      <c r="L64" s="324">
        <f>'Series 500 Final'!$H64</f>
        <v>0</v>
      </c>
    </row>
    <row r="65" spans="1:12" x14ac:dyDescent="0.2">
      <c r="A65" s="316"/>
      <c r="B65" s="558"/>
      <c r="C65" s="406"/>
      <c r="D65" s="562"/>
      <c r="E65" s="572"/>
      <c r="F65" s="572"/>
      <c r="G65" s="572"/>
      <c r="H65" s="569"/>
      <c r="J65" s="406"/>
      <c r="K65" s="562"/>
      <c r="L65" s="569"/>
    </row>
    <row r="66" spans="1:12" ht="52.5" customHeight="1" x14ac:dyDescent="0.2">
      <c r="A66" s="316" t="s">
        <v>1193</v>
      </c>
      <c r="B66" s="558" t="s">
        <v>1194</v>
      </c>
      <c r="C66" s="406"/>
      <c r="D66" s="562" t="s">
        <v>451</v>
      </c>
      <c r="E66" s="572">
        <v>55.18</v>
      </c>
      <c r="F66" s="572">
        <v>49.39</v>
      </c>
      <c r="G66" s="572">
        <v>48.04</v>
      </c>
      <c r="H66" s="324">
        <f>'Series 500 Design'!$H66</f>
        <v>0</v>
      </c>
      <c r="J66" s="406"/>
      <c r="K66" s="562" t="s">
        <v>451</v>
      </c>
      <c r="L66" s="324">
        <f>'Series 500 Final'!$H66</f>
        <v>0</v>
      </c>
    </row>
    <row r="67" spans="1:12" x14ac:dyDescent="0.2">
      <c r="A67" s="316"/>
      <c r="B67" s="558"/>
      <c r="C67" s="406"/>
      <c r="D67" s="562"/>
      <c r="E67" s="572"/>
      <c r="F67" s="572"/>
      <c r="G67" s="572"/>
      <c r="H67" s="569"/>
      <c r="J67" s="406"/>
      <c r="K67" s="562"/>
      <c r="L67" s="569"/>
    </row>
    <row r="68" spans="1:12" ht="38.25" customHeight="1" x14ac:dyDescent="0.2">
      <c r="A68" s="316" t="s">
        <v>1195</v>
      </c>
      <c r="B68" s="558" t="s">
        <v>1154</v>
      </c>
      <c r="C68" s="406"/>
      <c r="D68" s="562" t="s">
        <v>451</v>
      </c>
      <c r="E68" s="572">
        <v>2.3199999999999998</v>
      </c>
      <c r="F68" s="572">
        <v>2.3199999999999998</v>
      </c>
      <c r="G68" s="572">
        <v>2.3199999999999998</v>
      </c>
      <c r="H68" s="324">
        <f>'Series 500 Design'!$H68</f>
        <v>0</v>
      </c>
      <c r="J68" s="406"/>
      <c r="K68" s="562" t="s">
        <v>451</v>
      </c>
      <c r="L68" s="324">
        <f>'Series 500 Final'!$H68</f>
        <v>0</v>
      </c>
    </row>
    <row r="69" spans="1:12" x14ac:dyDescent="0.2">
      <c r="A69" s="316"/>
      <c r="B69" s="558"/>
      <c r="C69" s="406"/>
      <c r="D69" s="562"/>
      <c r="E69" s="572"/>
      <c r="F69" s="572"/>
      <c r="G69" s="572"/>
      <c r="H69" s="569"/>
      <c r="J69" s="406"/>
      <c r="K69" s="562"/>
      <c r="L69" s="569"/>
    </row>
    <row r="70" spans="1:12" ht="50.25" customHeight="1" x14ac:dyDescent="0.2">
      <c r="A70" s="316" t="s">
        <v>1196</v>
      </c>
      <c r="B70" s="558" t="s">
        <v>1197</v>
      </c>
      <c r="C70" s="406"/>
      <c r="D70" s="562" t="s">
        <v>451</v>
      </c>
      <c r="E70" s="572">
        <v>75.67</v>
      </c>
      <c r="F70" s="572">
        <v>65.680000000000007</v>
      </c>
      <c r="G70" s="572">
        <v>64.17</v>
      </c>
      <c r="H70" s="324">
        <f>'Series 500 Design'!$H70</f>
        <v>0</v>
      </c>
      <c r="J70" s="406"/>
      <c r="K70" s="562" t="s">
        <v>451</v>
      </c>
      <c r="L70" s="324">
        <f>'Series 500 Final'!$H70</f>
        <v>0</v>
      </c>
    </row>
    <row r="71" spans="1:12" x14ac:dyDescent="0.2">
      <c r="A71" s="316"/>
      <c r="B71" s="558"/>
      <c r="C71" s="406"/>
      <c r="D71" s="562"/>
      <c r="E71" s="572"/>
      <c r="F71" s="572"/>
      <c r="G71" s="572"/>
      <c r="H71" s="569"/>
      <c r="J71" s="406"/>
      <c r="K71" s="562"/>
      <c r="L71" s="569"/>
    </row>
    <row r="72" spans="1:12" ht="37.5" customHeight="1" x14ac:dyDescent="0.2">
      <c r="A72" s="316" t="s">
        <v>1198</v>
      </c>
      <c r="B72" s="558" t="s">
        <v>1154</v>
      </c>
      <c r="C72" s="406"/>
      <c r="D72" s="562" t="s">
        <v>451</v>
      </c>
      <c r="E72" s="572">
        <v>2.3199999999999998</v>
      </c>
      <c r="F72" s="572">
        <v>2.3199999999999998</v>
      </c>
      <c r="G72" s="572">
        <v>2.3199999999999998</v>
      </c>
      <c r="H72" s="324">
        <f>'Series 500 Design'!$H72</f>
        <v>0</v>
      </c>
      <c r="J72" s="406"/>
      <c r="K72" s="562" t="s">
        <v>451</v>
      </c>
      <c r="L72" s="324">
        <f>'Series 500 Final'!$H72</f>
        <v>0</v>
      </c>
    </row>
    <row r="73" spans="1:12" ht="15" customHeight="1" x14ac:dyDescent="0.2">
      <c r="A73" s="316"/>
      <c r="B73" s="558"/>
      <c r="C73" s="406"/>
      <c r="D73" s="562"/>
      <c r="E73" s="572"/>
      <c r="F73" s="572"/>
      <c r="G73" s="572"/>
      <c r="H73" s="569"/>
      <c r="J73" s="406"/>
      <c r="K73" s="562"/>
      <c r="L73" s="569"/>
    </row>
    <row r="74" spans="1:12" ht="37.5" customHeight="1" x14ac:dyDescent="0.2">
      <c r="A74" s="316" t="s">
        <v>1199</v>
      </c>
      <c r="B74" s="558" t="s">
        <v>1200</v>
      </c>
      <c r="C74" s="406"/>
      <c r="D74" s="562" t="s">
        <v>451</v>
      </c>
      <c r="E74" s="572">
        <v>115.62</v>
      </c>
      <c r="F74" s="572">
        <v>98.29</v>
      </c>
      <c r="G74" s="572">
        <v>94.95</v>
      </c>
      <c r="H74" s="324">
        <f>'Series 500 Design'!$H74</f>
        <v>0</v>
      </c>
      <c r="J74" s="406"/>
      <c r="K74" s="562" t="s">
        <v>451</v>
      </c>
      <c r="L74" s="324">
        <f>'Series 500 Final'!$H74</f>
        <v>0</v>
      </c>
    </row>
    <row r="75" spans="1:12" ht="13.5" customHeight="1" x14ac:dyDescent="0.2">
      <c r="A75" s="316"/>
      <c r="B75" s="558"/>
      <c r="C75" s="406"/>
      <c r="D75" s="562"/>
      <c r="E75" s="572"/>
      <c r="F75" s="572"/>
      <c r="G75" s="572"/>
      <c r="H75" s="569"/>
      <c r="J75" s="406"/>
      <c r="K75" s="562"/>
      <c r="L75" s="569"/>
    </row>
    <row r="76" spans="1:12" ht="37.5" customHeight="1" x14ac:dyDescent="0.2">
      <c r="A76" s="316" t="s">
        <v>1201</v>
      </c>
      <c r="B76" s="558" t="s">
        <v>1154</v>
      </c>
      <c r="C76" s="406"/>
      <c r="D76" s="562" t="s">
        <v>451</v>
      </c>
      <c r="E76" s="572">
        <v>2.3199999999999998</v>
      </c>
      <c r="F76" s="572">
        <v>2.3199999999999998</v>
      </c>
      <c r="G76" s="572">
        <v>2.3199999999999998</v>
      </c>
      <c r="H76" s="324">
        <f>'Series 500 Design'!$H76</f>
        <v>0</v>
      </c>
      <c r="J76" s="406"/>
      <c r="K76" s="562" t="s">
        <v>451</v>
      </c>
      <c r="L76" s="324">
        <f>'Series 500 Final'!$H76</f>
        <v>0</v>
      </c>
    </row>
    <row r="77" spans="1:12" ht="15" customHeight="1" x14ac:dyDescent="0.2">
      <c r="A77" s="316"/>
      <c r="B77" s="558"/>
      <c r="C77" s="406"/>
      <c r="D77" s="562"/>
      <c r="E77" s="572"/>
      <c r="F77" s="572"/>
      <c r="G77" s="572"/>
      <c r="H77" s="569"/>
      <c r="J77" s="406"/>
      <c r="K77" s="562"/>
      <c r="L77" s="569"/>
    </row>
    <row r="78" spans="1:12" ht="37.5" customHeight="1" x14ac:dyDescent="0.2">
      <c r="A78" s="316" t="s">
        <v>1202</v>
      </c>
      <c r="B78" s="558" t="s">
        <v>1203</v>
      </c>
      <c r="C78" s="406"/>
      <c r="D78" s="562" t="s">
        <v>451</v>
      </c>
      <c r="E78" s="572">
        <v>230.54</v>
      </c>
      <c r="F78" s="572">
        <v>172.38</v>
      </c>
      <c r="G78" s="572">
        <v>163.99</v>
      </c>
      <c r="H78" s="324">
        <f>'Series 500 Design'!$H78</f>
        <v>0</v>
      </c>
      <c r="J78" s="406"/>
      <c r="K78" s="562" t="s">
        <v>451</v>
      </c>
      <c r="L78" s="324">
        <f>'Series 500 Final'!$H78</f>
        <v>0</v>
      </c>
    </row>
    <row r="79" spans="1:12" ht="13.5" customHeight="1" x14ac:dyDescent="0.2">
      <c r="A79" s="316"/>
      <c r="B79" s="558"/>
      <c r="C79" s="406"/>
      <c r="D79" s="562"/>
      <c r="E79" s="572"/>
      <c r="F79" s="572"/>
      <c r="G79" s="572"/>
      <c r="H79" s="569"/>
      <c r="J79" s="406"/>
      <c r="K79" s="562"/>
      <c r="L79" s="569"/>
    </row>
    <row r="80" spans="1:12" ht="37.5" customHeight="1" x14ac:dyDescent="0.2">
      <c r="A80" s="316" t="s">
        <v>1204</v>
      </c>
      <c r="B80" s="558" t="s">
        <v>1154</v>
      </c>
      <c r="C80" s="406"/>
      <c r="D80" s="562" t="s">
        <v>451</v>
      </c>
      <c r="E80" s="572">
        <v>2.3199999999999998</v>
      </c>
      <c r="F80" s="572">
        <v>2.3199999999999998</v>
      </c>
      <c r="G80" s="572">
        <v>2.3199999999999998</v>
      </c>
      <c r="H80" s="324">
        <f>'Series 500 Design'!$H80</f>
        <v>0</v>
      </c>
      <c r="J80" s="406"/>
      <c r="K80" s="562" t="s">
        <v>451</v>
      </c>
      <c r="L80" s="324">
        <f>'Series 500 Final'!$H80</f>
        <v>0</v>
      </c>
    </row>
    <row r="81" spans="1:12" ht="13.5" customHeight="1" x14ac:dyDescent="0.2">
      <c r="A81" s="316"/>
      <c r="B81" s="558"/>
      <c r="C81" s="406"/>
      <c r="D81" s="562"/>
      <c r="E81" s="572"/>
      <c r="F81" s="572"/>
      <c r="G81" s="572"/>
      <c r="H81" s="569"/>
      <c r="J81" s="406"/>
      <c r="K81" s="562"/>
      <c r="L81" s="569"/>
    </row>
    <row r="82" spans="1:12" ht="39" customHeight="1" x14ac:dyDescent="0.2">
      <c r="A82" s="316" t="s">
        <v>1205</v>
      </c>
      <c r="B82" s="558" t="s">
        <v>1206</v>
      </c>
      <c r="C82" s="406"/>
      <c r="D82" s="562" t="s">
        <v>451</v>
      </c>
      <c r="E82" s="572">
        <v>350</v>
      </c>
      <c r="F82" s="572">
        <v>259.14999999999998</v>
      </c>
      <c r="G82" s="572">
        <v>246.31</v>
      </c>
      <c r="H82" s="324">
        <f>'Series 500 Design'!$H82</f>
        <v>0</v>
      </c>
      <c r="J82" s="406"/>
      <c r="K82" s="562" t="s">
        <v>451</v>
      </c>
      <c r="L82" s="324">
        <f>'Series 500 Final'!$H82</f>
        <v>0</v>
      </c>
    </row>
    <row r="83" spans="1:12" ht="12" customHeight="1" x14ac:dyDescent="0.2">
      <c r="A83" s="316"/>
      <c r="B83" s="558"/>
      <c r="C83" s="406"/>
      <c r="D83" s="562"/>
      <c r="E83" s="572"/>
      <c r="F83" s="572"/>
      <c r="G83" s="572"/>
      <c r="H83" s="569"/>
      <c r="J83" s="406"/>
      <c r="K83" s="562"/>
      <c r="L83" s="569"/>
    </row>
    <row r="84" spans="1:12" ht="37.5" customHeight="1" x14ac:dyDescent="0.2">
      <c r="A84" s="316" t="s">
        <v>1207</v>
      </c>
      <c r="B84" s="558" t="s">
        <v>1154</v>
      </c>
      <c r="C84" s="406"/>
      <c r="D84" s="562" t="s">
        <v>451</v>
      </c>
      <c r="E84" s="572">
        <v>2.3199999999999998</v>
      </c>
      <c r="F84" s="572">
        <v>2.3199999999999998</v>
      </c>
      <c r="G84" s="572">
        <v>2.3199999999999998</v>
      </c>
      <c r="H84" s="324">
        <f>'Series 500 Design'!$H84</f>
        <v>0</v>
      </c>
      <c r="J84" s="406"/>
      <c r="K84" s="562" t="s">
        <v>451</v>
      </c>
      <c r="L84" s="324">
        <f>'Series 500 Final'!$H84</f>
        <v>0</v>
      </c>
    </row>
    <row r="85" spans="1:12" x14ac:dyDescent="0.2">
      <c r="A85" s="317"/>
      <c r="B85" s="596"/>
      <c r="C85" s="406"/>
      <c r="D85" s="562"/>
      <c r="E85" s="572"/>
      <c r="F85" s="572"/>
      <c r="G85" s="572"/>
      <c r="H85" s="569"/>
      <c r="J85" s="406"/>
      <c r="K85" s="562"/>
      <c r="L85" s="569"/>
    </row>
    <row r="86" spans="1:12" x14ac:dyDescent="0.2">
      <c r="A86" s="344"/>
      <c r="B86" s="586" t="s">
        <v>1208</v>
      </c>
      <c r="C86" s="484"/>
      <c r="D86" s="587"/>
      <c r="E86" s="588" t="s">
        <v>644</v>
      </c>
      <c r="F86" s="588" t="s">
        <v>397</v>
      </c>
      <c r="G86" s="588" t="s">
        <v>398</v>
      </c>
      <c r="H86" s="587"/>
      <c r="J86" s="484"/>
      <c r="K86" s="587"/>
      <c r="L86" s="587"/>
    </row>
    <row r="87" spans="1:12" x14ac:dyDescent="0.2">
      <c r="A87" s="316"/>
      <c r="B87" s="558"/>
      <c r="C87" s="406"/>
      <c r="D87" s="562"/>
      <c r="E87" s="572"/>
      <c r="F87" s="572"/>
      <c r="G87" s="572"/>
      <c r="H87" s="569"/>
      <c r="J87" s="406"/>
      <c r="K87" s="562"/>
      <c r="L87" s="569"/>
    </row>
    <row r="88" spans="1:12" ht="37.5" customHeight="1" x14ac:dyDescent="0.2">
      <c r="A88" s="316" t="s">
        <v>1209</v>
      </c>
      <c r="B88" s="558" t="s">
        <v>1210</v>
      </c>
      <c r="C88" s="406"/>
      <c r="D88" s="562" t="s">
        <v>451</v>
      </c>
      <c r="E88" s="572">
        <v>69.05</v>
      </c>
      <c r="F88" s="572">
        <v>61.36</v>
      </c>
      <c r="G88" s="572">
        <v>58.89</v>
      </c>
      <c r="H88" s="324">
        <f>'Series 500 Design'!$H88</f>
        <v>0</v>
      </c>
      <c r="J88" s="406"/>
      <c r="K88" s="562" t="s">
        <v>451</v>
      </c>
      <c r="L88" s="324">
        <f>'Series 500 Final'!$H88</f>
        <v>0</v>
      </c>
    </row>
    <row r="89" spans="1:12" x14ac:dyDescent="0.2">
      <c r="A89" s="316"/>
      <c r="B89" s="558"/>
      <c r="C89" s="406"/>
      <c r="D89" s="562"/>
      <c r="E89" s="572"/>
      <c r="F89" s="572"/>
      <c r="G89" s="572"/>
      <c r="H89" s="569"/>
      <c r="J89" s="406"/>
      <c r="K89" s="562"/>
      <c r="L89" s="569"/>
    </row>
    <row r="90" spans="1:12" ht="38.25" x14ac:dyDescent="0.2">
      <c r="A90" s="316" t="s">
        <v>1211</v>
      </c>
      <c r="B90" s="558" t="s">
        <v>1154</v>
      </c>
      <c r="C90" s="406"/>
      <c r="D90" s="562" t="s">
        <v>451</v>
      </c>
      <c r="E90" s="572">
        <v>2.3199999999999998</v>
      </c>
      <c r="F90" s="572">
        <v>2.3199999999999998</v>
      </c>
      <c r="G90" s="572">
        <v>2.3199999999999998</v>
      </c>
      <c r="H90" s="324">
        <f>'Series 500 Design'!$H90</f>
        <v>0</v>
      </c>
      <c r="J90" s="406"/>
      <c r="K90" s="562" t="s">
        <v>451</v>
      </c>
      <c r="L90" s="324">
        <f>'Series 500 Final'!$H90</f>
        <v>0</v>
      </c>
    </row>
    <row r="91" spans="1:12" x14ac:dyDescent="0.2">
      <c r="A91" s="316"/>
      <c r="B91" s="558"/>
      <c r="C91" s="406"/>
      <c r="D91" s="562"/>
      <c r="E91" s="572"/>
      <c r="F91" s="572"/>
      <c r="G91" s="572"/>
      <c r="H91" s="569"/>
      <c r="J91" s="406"/>
      <c r="K91" s="562"/>
      <c r="L91" s="569"/>
    </row>
    <row r="92" spans="1:12" ht="38.25" x14ac:dyDescent="0.2">
      <c r="A92" s="316" t="s">
        <v>1212</v>
      </c>
      <c r="B92" s="558" t="s">
        <v>1213</v>
      </c>
      <c r="C92" s="406"/>
      <c r="D92" s="562" t="s">
        <v>451</v>
      </c>
      <c r="E92" s="572">
        <v>113.35</v>
      </c>
      <c r="F92" s="572">
        <v>95.63</v>
      </c>
      <c r="G92" s="572">
        <v>89.85</v>
      </c>
      <c r="H92" s="324">
        <f>'Series 500 Design'!$H92</f>
        <v>0</v>
      </c>
      <c r="J92" s="406"/>
      <c r="K92" s="562" t="s">
        <v>451</v>
      </c>
      <c r="L92" s="324">
        <f>'Series 500 Final'!$H92</f>
        <v>0</v>
      </c>
    </row>
    <row r="93" spans="1:12" x14ac:dyDescent="0.2">
      <c r="A93" s="316"/>
      <c r="B93" s="558"/>
      <c r="C93" s="406"/>
      <c r="D93" s="562"/>
      <c r="E93" s="572"/>
      <c r="F93" s="572"/>
      <c r="G93" s="572"/>
      <c r="H93" s="569"/>
      <c r="J93" s="406"/>
      <c r="K93" s="562"/>
      <c r="L93" s="569"/>
    </row>
    <row r="94" spans="1:12" ht="38.25" x14ac:dyDescent="0.2">
      <c r="A94" s="316" t="s">
        <v>1214</v>
      </c>
      <c r="B94" s="558" t="s">
        <v>1154</v>
      </c>
      <c r="C94" s="406"/>
      <c r="D94" s="562" t="s">
        <v>451</v>
      </c>
      <c r="E94" s="572">
        <v>2.3199999999999998</v>
      </c>
      <c r="F94" s="572">
        <v>2.3199999999999998</v>
      </c>
      <c r="G94" s="572">
        <v>2.3199999999999998</v>
      </c>
      <c r="H94" s="324">
        <f>'Series 500 Design'!$H94</f>
        <v>0</v>
      </c>
      <c r="J94" s="406"/>
      <c r="K94" s="562" t="s">
        <v>451</v>
      </c>
      <c r="L94" s="324">
        <f>'Series 500 Final'!$H94</f>
        <v>0</v>
      </c>
    </row>
    <row r="95" spans="1:12" x14ac:dyDescent="0.2">
      <c r="A95" s="316"/>
      <c r="B95" s="558"/>
      <c r="C95" s="406"/>
      <c r="D95" s="562"/>
      <c r="E95" s="572"/>
      <c r="F95" s="572"/>
      <c r="G95" s="572"/>
      <c r="H95" s="569"/>
      <c r="J95" s="406"/>
      <c r="K95" s="562"/>
      <c r="L95" s="569"/>
    </row>
    <row r="96" spans="1:12" ht="38.25" x14ac:dyDescent="0.2">
      <c r="A96" s="316" t="s">
        <v>1215</v>
      </c>
      <c r="B96" s="558" t="s">
        <v>1216</v>
      </c>
      <c r="C96" s="406"/>
      <c r="D96" s="562" t="s">
        <v>451</v>
      </c>
      <c r="E96" s="572">
        <v>168.08</v>
      </c>
      <c r="F96" s="572">
        <v>135.51</v>
      </c>
      <c r="G96" s="572">
        <v>125.01</v>
      </c>
      <c r="H96" s="324">
        <f>'Series 500 Design'!$H96</f>
        <v>0</v>
      </c>
      <c r="J96" s="406"/>
      <c r="K96" s="562" t="s">
        <v>451</v>
      </c>
      <c r="L96" s="324">
        <f>'Series 500 Final'!$H96</f>
        <v>0</v>
      </c>
    </row>
    <row r="97" spans="1:12" x14ac:dyDescent="0.2">
      <c r="A97" s="316"/>
      <c r="B97" s="558"/>
      <c r="C97" s="406"/>
      <c r="D97" s="562"/>
      <c r="E97" s="572"/>
      <c r="F97" s="572"/>
      <c r="G97" s="572"/>
      <c r="H97" s="569"/>
      <c r="J97" s="406"/>
      <c r="K97" s="562"/>
      <c r="L97" s="569"/>
    </row>
    <row r="98" spans="1:12" ht="38.25" x14ac:dyDescent="0.2">
      <c r="A98" s="316" t="s">
        <v>1217</v>
      </c>
      <c r="B98" s="558" t="s">
        <v>1154</v>
      </c>
      <c r="C98" s="406"/>
      <c r="D98" s="562" t="s">
        <v>451</v>
      </c>
      <c r="E98" s="572">
        <v>2.3199999999999998</v>
      </c>
      <c r="F98" s="572">
        <v>2.3199999999999998</v>
      </c>
      <c r="G98" s="572">
        <v>2.3199999999999998</v>
      </c>
      <c r="H98" s="324">
        <f>'Series 500 Design'!$H98</f>
        <v>0</v>
      </c>
      <c r="J98" s="406"/>
      <c r="K98" s="562" t="s">
        <v>451</v>
      </c>
      <c r="L98" s="324">
        <f>'Series 500 Final'!$H98</f>
        <v>0</v>
      </c>
    </row>
    <row r="99" spans="1:12" x14ac:dyDescent="0.2">
      <c r="A99" s="316"/>
      <c r="B99" s="558"/>
      <c r="C99" s="406"/>
      <c r="D99" s="562"/>
      <c r="E99" s="572"/>
      <c r="F99" s="572"/>
      <c r="G99" s="572"/>
      <c r="H99" s="569"/>
      <c r="J99" s="406"/>
      <c r="K99" s="562"/>
      <c r="L99" s="569"/>
    </row>
    <row r="100" spans="1:12" ht="38.25" x14ac:dyDescent="0.2">
      <c r="A100" s="316" t="s">
        <v>1218</v>
      </c>
      <c r="B100" s="558" t="s">
        <v>1219</v>
      </c>
      <c r="C100" s="406"/>
      <c r="D100" s="346" t="s">
        <v>451</v>
      </c>
      <c r="E100" s="572">
        <v>330.23</v>
      </c>
      <c r="F100" s="572">
        <v>232.67</v>
      </c>
      <c r="G100" s="572">
        <v>209.02</v>
      </c>
      <c r="H100" s="324">
        <f>'Series 500 Design'!$H100</f>
        <v>0</v>
      </c>
      <c r="J100" s="406"/>
      <c r="K100" s="346" t="s">
        <v>451</v>
      </c>
      <c r="L100" s="324">
        <f>'Series 500 Final'!$H100</f>
        <v>0</v>
      </c>
    </row>
    <row r="101" spans="1:12" x14ac:dyDescent="0.2">
      <c r="A101" s="316"/>
      <c r="B101" s="558"/>
      <c r="C101" s="406"/>
      <c r="D101" s="562"/>
      <c r="E101" s="572"/>
      <c r="F101" s="572"/>
      <c r="G101" s="572"/>
      <c r="H101" s="569"/>
      <c r="J101" s="406"/>
      <c r="K101" s="562"/>
      <c r="L101" s="569"/>
    </row>
    <row r="102" spans="1:12" ht="39" customHeight="1" x14ac:dyDescent="0.2">
      <c r="A102" s="316" t="s">
        <v>1220</v>
      </c>
      <c r="B102" s="558" t="s">
        <v>1154</v>
      </c>
      <c r="C102" s="406"/>
      <c r="D102" s="562" t="s">
        <v>451</v>
      </c>
      <c r="E102" s="572">
        <v>2.3199999999999998</v>
      </c>
      <c r="F102" s="572">
        <v>2.3199999999999998</v>
      </c>
      <c r="G102" s="572">
        <v>2.3199999999999998</v>
      </c>
      <c r="H102" s="324">
        <f>'Series 500 Design'!$H102</f>
        <v>0</v>
      </c>
      <c r="J102" s="406"/>
      <c r="K102" s="562" t="s">
        <v>451</v>
      </c>
      <c r="L102" s="324">
        <f>'Series 500 Final'!$H102</f>
        <v>0</v>
      </c>
    </row>
    <row r="103" spans="1:12" x14ac:dyDescent="0.2">
      <c r="A103" s="316"/>
      <c r="B103" s="597"/>
      <c r="C103" s="406"/>
      <c r="D103" s="562"/>
      <c r="E103" s="572"/>
      <c r="F103" s="572"/>
      <c r="G103" s="572"/>
      <c r="H103" s="569"/>
      <c r="J103" s="406"/>
      <c r="K103" s="562"/>
      <c r="L103" s="569"/>
    </row>
    <row r="104" spans="1:12" ht="38.25" x14ac:dyDescent="0.2">
      <c r="A104" s="316" t="s">
        <v>1221</v>
      </c>
      <c r="B104" s="558" t="s">
        <v>1222</v>
      </c>
      <c r="C104" s="406"/>
      <c r="D104" s="562" t="s">
        <v>451</v>
      </c>
      <c r="E104" s="572">
        <v>145.88</v>
      </c>
      <c r="F104" s="572">
        <v>117.58</v>
      </c>
      <c r="G104" s="572">
        <v>123.41</v>
      </c>
      <c r="H104" s="324">
        <f>'Series 500 Design'!$H104</f>
        <v>0</v>
      </c>
      <c r="J104" s="406"/>
      <c r="K104" s="562" t="s">
        <v>451</v>
      </c>
      <c r="L104" s="324">
        <f>'Series 500 Final'!$H104</f>
        <v>0</v>
      </c>
    </row>
    <row r="105" spans="1:12" x14ac:dyDescent="0.2">
      <c r="A105" s="316"/>
      <c r="B105" s="558"/>
      <c r="C105" s="406"/>
      <c r="D105" s="562"/>
      <c r="E105" s="572"/>
      <c r="F105" s="572"/>
      <c r="G105" s="572"/>
      <c r="H105" s="569"/>
      <c r="J105" s="406"/>
      <c r="K105" s="562"/>
      <c r="L105" s="569"/>
    </row>
    <row r="106" spans="1:12" ht="38.25" x14ac:dyDescent="0.2">
      <c r="A106" s="316" t="s">
        <v>1223</v>
      </c>
      <c r="B106" s="558" t="s">
        <v>1154</v>
      </c>
      <c r="C106" s="406"/>
      <c r="D106" s="562" t="s">
        <v>451</v>
      </c>
      <c r="E106" s="572">
        <v>2.3199999999999998</v>
      </c>
      <c r="F106" s="572">
        <v>2.3199999999999998</v>
      </c>
      <c r="G106" s="572">
        <v>2.3199999999999998</v>
      </c>
      <c r="H106" s="324">
        <f>'Series 500 Design'!$H106</f>
        <v>0</v>
      </c>
      <c r="J106" s="406"/>
      <c r="K106" s="562" t="s">
        <v>451</v>
      </c>
      <c r="L106" s="324">
        <f>'Series 500 Final'!$H106</f>
        <v>0</v>
      </c>
    </row>
    <row r="107" spans="1:12" x14ac:dyDescent="0.2">
      <c r="A107" s="316"/>
      <c r="B107" s="558"/>
      <c r="C107" s="406"/>
      <c r="D107" s="562"/>
      <c r="E107" s="572"/>
      <c r="F107" s="572"/>
      <c r="G107" s="572"/>
      <c r="H107" s="569"/>
      <c r="J107" s="406"/>
      <c r="K107" s="562"/>
      <c r="L107" s="569"/>
    </row>
    <row r="108" spans="1:12" ht="38.25" x14ac:dyDescent="0.2">
      <c r="A108" s="316" t="s">
        <v>1224</v>
      </c>
      <c r="B108" s="558" t="s">
        <v>1225</v>
      </c>
      <c r="C108" s="406"/>
      <c r="D108" s="562" t="s">
        <v>451</v>
      </c>
      <c r="E108" s="572">
        <v>170.89</v>
      </c>
      <c r="F108" s="572">
        <v>138.81</v>
      </c>
      <c r="G108" s="572">
        <v>143.22</v>
      </c>
      <c r="H108" s="324">
        <f>'Series 500 Design'!$H108</f>
        <v>0</v>
      </c>
      <c r="J108" s="406"/>
      <c r="K108" s="562" t="s">
        <v>451</v>
      </c>
      <c r="L108" s="324">
        <f>'Series 500 Final'!$H108</f>
        <v>0</v>
      </c>
    </row>
    <row r="109" spans="1:12" x14ac:dyDescent="0.2">
      <c r="A109" s="316"/>
      <c r="B109" s="558"/>
      <c r="C109" s="406"/>
      <c r="D109" s="562"/>
      <c r="E109" s="572"/>
      <c r="F109" s="572"/>
      <c r="G109" s="572"/>
      <c r="H109" s="569"/>
      <c r="J109" s="406"/>
      <c r="K109" s="562"/>
      <c r="L109" s="569"/>
    </row>
    <row r="110" spans="1:12" ht="38.25" x14ac:dyDescent="0.2">
      <c r="A110" s="316" t="s">
        <v>1226</v>
      </c>
      <c r="B110" s="558" t="s">
        <v>1154</v>
      </c>
      <c r="C110" s="406"/>
      <c r="D110" s="562" t="s">
        <v>451</v>
      </c>
      <c r="E110" s="572">
        <v>2.3199999999999998</v>
      </c>
      <c r="F110" s="572">
        <v>2.3199999999999998</v>
      </c>
      <c r="G110" s="572">
        <v>2.3199999999999998</v>
      </c>
      <c r="H110" s="324">
        <f>'Series 500 Design'!$H110</f>
        <v>0</v>
      </c>
      <c r="J110" s="406"/>
      <c r="K110" s="562" t="s">
        <v>451</v>
      </c>
      <c r="L110" s="324">
        <f>'Series 500 Final'!$H110</f>
        <v>0</v>
      </c>
    </row>
    <row r="111" spans="1:12" x14ac:dyDescent="0.2">
      <c r="A111" s="316"/>
      <c r="B111" s="558"/>
      <c r="C111" s="406"/>
      <c r="D111" s="562"/>
      <c r="E111" s="572"/>
      <c r="F111" s="572"/>
      <c r="G111" s="572"/>
      <c r="H111" s="569"/>
      <c r="J111" s="406"/>
      <c r="K111" s="562"/>
      <c r="L111" s="569"/>
    </row>
    <row r="112" spans="1:12" ht="38.25" x14ac:dyDescent="0.2">
      <c r="A112" s="316" t="s">
        <v>1227</v>
      </c>
      <c r="B112" s="558" t="s">
        <v>1228</v>
      </c>
      <c r="C112" s="406"/>
      <c r="D112" s="562" t="s">
        <v>451</v>
      </c>
      <c r="E112" s="572">
        <v>195.41</v>
      </c>
      <c r="F112" s="572">
        <v>156.99</v>
      </c>
      <c r="G112" s="572">
        <v>162.09</v>
      </c>
      <c r="H112" s="324">
        <f>'Series 500 Design'!$H112</f>
        <v>0</v>
      </c>
      <c r="J112" s="406"/>
      <c r="K112" s="562" t="s">
        <v>451</v>
      </c>
      <c r="L112" s="324">
        <f>'Series 500 Final'!$H112</f>
        <v>0</v>
      </c>
    </row>
    <row r="113" spans="1:12" x14ac:dyDescent="0.2">
      <c r="A113" s="316"/>
      <c r="B113" s="558"/>
      <c r="C113" s="406"/>
      <c r="D113" s="562"/>
      <c r="E113" s="572"/>
      <c r="F113" s="572"/>
      <c r="G113" s="572"/>
      <c r="H113" s="569"/>
      <c r="J113" s="406"/>
      <c r="K113" s="562"/>
      <c r="L113" s="569"/>
    </row>
    <row r="114" spans="1:12" ht="38.25" x14ac:dyDescent="0.2">
      <c r="A114" s="316" t="s">
        <v>1229</v>
      </c>
      <c r="B114" s="558" t="s">
        <v>1154</v>
      </c>
      <c r="C114" s="406"/>
      <c r="D114" s="562" t="s">
        <v>451</v>
      </c>
      <c r="E114" s="572">
        <v>2.3199999999999998</v>
      </c>
      <c r="F114" s="572">
        <v>2.3199999999999998</v>
      </c>
      <c r="G114" s="572">
        <v>2.3199999999999998</v>
      </c>
      <c r="H114" s="324">
        <f>'Series 500 Design'!$H114</f>
        <v>0</v>
      </c>
      <c r="J114" s="406"/>
      <c r="K114" s="562" t="s">
        <v>451</v>
      </c>
      <c r="L114" s="324">
        <f>'Series 500 Final'!$H114</f>
        <v>0</v>
      </c>
    </row>
    <row r="115" spans="1:12" x14ac:dyDescent="0.2">
      <c r="A115" s="316"/>
      <c r="B115" s="597"/>
      <c r="C115" s="406"/>
      <c r="D115" s="562"/>
      <c r="E115" s="572"/>
      <c r="F115" s="572"/>
      <c r="G115" s="572"/>
      <c r="H115" s="569"/>
      <c r="J115" s="406"/>
      <c r="K115" s="562"/>
      <c r="L115" s="569"/>
    </row>
    <row r="116" spans="1:12" ht="25.5" x14ac:dyDescent="0.2">
      <c r="A116" s="316" t="s">
        <v>1230</v>
      </c>
      <c r="B116" s="598" t="s">
        <v>1231</v>
      </c>
      <c r="C116" s="406"/>
      <c r="D116" s="346" t="s">
        <v>451</v>
      </c>
      <c r="E116" s="572">
        <v>87.62</v>
      </c>
      <c r="F116" s="572">
        <v>69.819999999999993</v>
      </c>
      <c r="G116" s="572">
        <v>60.91</v>
      </c>
      <c r="H116" s="324">
        <f>'Series 500 Design'!$H116</f>
        <v>0</v>
      </c>
      <c r="J116" s="406"/>
      <c r="K116" s="346" t="s">
        <v>451</v>
      </c>
      <c r="L116" s="324">
        <f>'Series 500 Final'!$H116</f>
        <v>0</v>
      </c>
    </row>
    <row r="117" spans="1:12" x14ac:dyDescent="0.2">
      <c r="A117" s="316"/>
      <c r="B117" s="598"/>
      <c r="C117" s="406"/>
      <c r="D117" s="346"/>
      <c r="E117" s="572"/>
      <c r="F117" s="572"/>
      <c r="G117" s="572"/>
      <c r="H117" s="569"/>
      <c r="J117" s="406"/>
      <c r="K117" s="346"/>
      <c r="L117" s="569"/>
    </row>
    <row r="118" spans="1:12" ht="40.5" customHeight="1" x14ac:dyDescent="0.2">
      <c r="A118" s="316" t="s">
        <v>1232</v>
      </c>
      <c r="B118" s="598" t="s">
        <v>1233</v>
      </c>
      <c r="C118" s="406"/>
      <c r="D118" s="346" t="s">
        <v>451</v>
      </c>
      <c r="E118" s="572">
        <v>175.23</v>
      </c>
      <c r="F118" s="572">
        <v>139.62</v>
      </c>
      <c r="G118" s="572">
        <v>121.82</v>
      </c>
      <c r="H118" s="324">
        <f>'Series 500 Design'!$H118</f>
        <v>0</v>
      </c>
      <c r="J118" s="406"/>
      <c r="K118" s="346" t="s">
        <v>451</v>
      </c>
      <c r="L118" s="324">
        <f>'Series 500 Final'!$H118</f>
        <v>0</v>
      </c>
    </row>
    <row r="119" spans="1:12" x14ac:dyDescent="0.2">
      <c r="A119" s="316"/>
      <c r="B119" s="597"/>
      <c r="C119" s="406"/>
      <c r="D119" s="562"/>
      <c r="E119" s="572"/>
      <c r="F119" s="572"/>
      <c r="G119" s="572"/>
      <c r="H119" s="569"/>
      <c r="J119" s="406"/>
      <c r="K119" s="562"/>
      <c r="L119" s="569"/>
    </row>
    <row r="120" spans="1:12" x14ac:dyDescent="0.2">
      <c r="A120" s="316" t="s">
        <v>1234</v>
      </c>
      <c r="B120" s="558" t="s">
        <v>1235</v>
      </c>
      <c r="C120" s="406"/>
      <c r="D120" s="562" t="s">
        <v>1236</v>
      </c>
      <c r="E120" s="572">
        <v>62.57</v>
      </c>
      <c r="F120" s="572">
        <v>46.45</v>
      </c>
      <c r="G120" s="572">
        <v>41.09</v>
      </c>
      <c r="H120" s="324">
        <f>'Series 500 Design'!$H120</f>
        <v>0</v>
      </c>
      <c r="J120" s="406"/>
      <c r="K120" s="562" t="s">
        <v>1236</v>
      </c>
      <c r="L120" s="324">
        <f>'Series 500 Final'!$H120</f>
        <v>0</v>
      </c>
    </row>
    <row r="121" spans="1:12" x14ac:dyDescent="0.2">
      <c r="A121" s="316"/>
      <c r="B121" s="597"/>
      <c r="C121" s="406"/>
      <c r="D121" s="562"/>
      <c r="E121" s="572"/>
      <c r="F121" s="572"/>
      <c r="G121" s="572"/>
      <c r="H121" s="569"/>
      <c r="J121" s="406"/>
      <c r="K121" s="562"/>
      <c r="L121" s="569"/>
    </row>
    <row r="122" spans="1:12" ht="14.25" customHeight="1" x14ac:dyDescent="0.2">
      <c r="A122" s="316" t="s">
        <v>1237</v>
      </c>
      <c r="B122" s="558" t="s">
        <v>1238</v>
      </c>
      <c r="C122" s="406"/>
      <c r="D122" s="562" t="s">
        <v>1236</v>
      </c>
      <c r="E122" s="572">
        <v>62.57</v>
      </c>
      <c r="F122" s="572">
        <v>46.45</v>
      </c>
      <c r="G122" s="572">
        <v>41.09</v>
      </c>
      <c r="H122" s="324">
        <f>'Series 500 Design'!$H122</f>
        <v>0</v>
      </c>
      <c r="J122" s="406"/>
      <c r="K122" s="562" t="s">
        <v>1236</v>
      </c>
      <c r="L122" s="324">
        <f>'Series 500 Final'!$H122</f>
        <v>0</v>
      </c>
    </row>
    <row r="123" spans="1:12" x14ac:dyDescent="0.2">
      <c r="A123" s="316"/>
      <c r="B123" s="558"/>
      <c r="C123" s="406"/>
      <c r="D123" s="562"/>
      <c r="E123" s="572"/>
      <c r="F123" s="572"/>
      <c r="G123" s="572"/>
      <c r="H123" s="569"/>
      <c r="J123" s="406"/>
      <c r="K123" s="562"/>
      <c r="L123" s="569"/>
    </row>
    <row r="124" spans="1:12" ht="14.25" customHeight="1" x14ac:dyDescent="0.2">
      <c r="A124" s="316" t="s">
        <v>1239</v>
      </c>
      <c r="B124" s="558" t="s">
        <v>1240</v>
      </c>
      <c r="C124" s="406"/>
      <c r="D124" s="562" t="s">
        <v>1236</v>
      </c>
      <c r="E124" s="572">
        <v>51.1</v>
      </c>
      <c r="F124" s="572">
        <v>34.979999999999997</v>
      </c>
      <c r="G124" s="572">
        <v>29.62</v>
      </c>
      <c r="H124" s="324">
        <f>'Series 500 Design'!$H124</f>
        <v>0</v>
      </c>
      <c r="J124" s="406"/>
      <c r="K124" s="562" t="s">
        <v>1236</v>
      </c>
      <c r="L124" s="324">
        <f>'Series 500 Final'!$H124</f>
        <v>0</v>
      </c>
    </row>
    <row r="125" spans="1:12" ht="14.25" customHeight="1" x14ac:dyDescent="0.2">
      <c r="A125" s="316"/>
      <c r="B125" s="558"/>
      <c r="C125" s="406"/>
      <c r="D125" s="562"/>
      <c r="E125" s="572"/>
      <c r="F125" s="572"/>
      <c r="G125" s="572"/>
      <c r="H125" s="569"/>
      <c r="J125" s="406"/>
      <c r="K125" s="562"/>
      <c r="L125" s="569"/>
    </row>
    <row r="126" spans="1:12" ht="14.25" customHeight="1" x14ac:dyDescent="0.2">
      <c r="A126" s="316" t="s">
        <v>1241</v>
      </c>
      <c r="B126" s="558" t="s">
        <v>1242</v>
      </c>
      <c r="C126" s="406"/>
      <c r="D126" s="562" t="s">
        <v>1236</v>
      </c>
      <c r="E126" s="572">
        <v>94.79</v>
      </c>
      <c r="F126" s="572">
        <v>62.57</v>
      </c>
      <c r="G126" s="572">
        <v>51.82</v>
      </c>
      <c r="H126" s="324">
        <f>'Series 500 Design'!$H126</f>
        <v>0</v>
      </c>
      <c r="J126" s="406"/>
      <c r="K126" s="562" t="s">
        <v>1236</v>
      </c>
      <c r="L126" s="324">
        <f>'Series 500 Final'!$H126</f>
        <v>0</v>
      </c>
    </row>
    <row r="127" spans="1:12" ht="14.25" customHeight="1" x14ac:dyDescent="0.2">
      <c r="A127" s="316"/>
      <c r="B127" s="558"/>
      <c r="C127" s="406"/>
      <c r="D127" s="562"/>
      <c r="E127" s="572"/>
      <c r="F127" s="572"/>
      <c r="G127" s="572"/>
      <c r="H127" s="569"/>
      <c r="J127" s="406"/>
      <c r="K127" s="562"/>
      <c r="L127" s="569"/>
    </row>
    <row r="128" spans="1:12" ht="14.25" customHeight="1" x14ac:dyDescent="0.2">
      <c r="A128" s="316" t="s">
        <v>1243</v>
      </c>
      <c r="B128" s="558" t="s">
        <v>1244</v>
      </c>
      <c r="C128" s="406"/>
      <c r="D128" s="346" t="s">
        <v>1236</v>
      </c>
      <c r="E128" s="572">
        <v>94.79</v>
      </c>
      <c r="F128" s="572">
        <v>62.57</v>
      </c>
      <c r="G128" s="572">
        <v>51.82</v>
      </c>
      <c r="H128" s="324">
        <f>'Series 500 Design'!$H128</f>
        <v>0</v>
      </c>
      <c r="J128" s="406"/>
      <c r="K128" s="346" t="s">
        <v>1236</v>
      </c>
      <c r="L128" s="324">
        <f>'Series 500 Final'!$H128</f>
        <v>0</v>
      </c>
    </row>
    <row r="129" spans="1:12" x14ac:dyDescent="0.2">
      <c r="A129" s="316"/>
      <c r="B129" s="558"/>
      <c r="C129" s="406"/>
      <c r="D129" s="562"/>
      <c r="E129" s="599"/>
      <c r="F129" s="599"/>
      <c r="G129" s="599"/>
      <c r="H129" s="569"/>
      <c r="J129" s="406"/>
      <c r="K129" s="562"/>
      <c r="L129" s="569"/>
    </row>
    <row r="130" spans="1:12" x14ac:dyDescent="0.2">
      <c r="A130" s="311"/>
      <c r="B130" s="563" t="s">
        <v>1245</v>
      </c>
      <c r="C130" s="487"/>
      <c r="D130" s="568"/>
      <c r="E130" s="565"/>
      <c r="F130" s="565"/>
      <c r="G130" s="565"/>
      <c r="H130" s="568"/>
      <c r="J130" s="487"/>
      <c r="K130" s="568"/>
      <c r="L130" s="568"/>
    </row>
    <row r="131" spans="1:12" x14ac:dyDescent="0.2">
      <c r="A131" s="316"/>
      <c r="B131" s="596"/>
      <c r="C131" s="406"/>
      <c r="D131" s="562"/>
      <c r="E131" s="572"/>
      <c r="F131" s="572"/>
      <c r="G131" s="572"/>
      <c r="H131" s="569"/>
      <c r="J131" s="406"/>
      <c r="K131" s="562"/>
      <c r="L131" s="569"/>
    </row>
    <row r="132" spans="1:12" x14ac:dyDescent="0.2">
      <c r="A132" s="331"/>
      <c r="B132" s="586" t="s">
        <v>1246</v>
      </c>
      <c r="C132" s="484"/>
      <c r="D132" s="587"/>
      <c r="E132" s="588" t="s">
        <v>803</v>
      </c>
      <c r="F132" s="588" t="s">
        <v>804</v>
      </c>
      <c r="G132" s="588" t="s">
        <v>486</v>
      </c>
      <c r="H132" s="587"/>
      <c r="J132" s="484"/>
      <c r="K132" s="587"/>
      <c r="L132" s="587"/>
    </row>
    <row r="133" spans="1:12" x14ac:dyDescent="0.2">
      <c r="A133" s="316"/>
      <c r="B133" s="596"/>
      <c r="C133" s="406"/>
      <c r="D133" s="562"/>
      <c r="E133" s="572"/>
      <c r="F133" s="572"/>
      <c r="G133" s="572"/>
      <c r="H133" s="569"/>
      <c r="J133" s="406"/>
      <c r="K133" s="562"/>
      <c r="L133" s="569"/>
    </row>
    <row r="134" spans="1:12" ht="38.25" x14ac:dyDescent="0.2">
      <c r="A134" s="316" t="s">
        <v>1247</v>
      </c>
      <c r="B134" s="558" t="s">
        <v>1248</v>
      </c>
      <c r="C134" s="406"/>
      <c r="D134" s="562" t="s">
        <v>30</v>
      </c>
      <c r="E134" s="572">
        <v>296.45</v>
      </c>
      <c r="F134" s="572">
        <v>269.60000000000002</v>
      </c>
      <c r="G134" s="572">
        <v>262.27999999999997</v>
      </c>
      <c r="H134" s="324">
        <f>'Series 500 Design'!$H134</f>
        <v>0</v>
      </c>
      <c r="J134" s="406"/>
      <c r="K134" s="562" t="s">
        <v>30</v>
      </c>
      <c r="L134" s="324">
        <f>'Series 500 Final'!$H134</f>
        <v>0</v>
      </c>
    </row>
    <row r="135" spans="1:12" x14ac:dyDescent="0.2">
      <c r="A135" s="316"/>
      <c r="B135" s="596"/>
      <c r="C135" s="406"/>
      <c r="D135" s="562"/>
      <c r="E135" s="572"/>
      <c r="F135" s="572"/>
      <c r="G135" s="572"/>
      <c r="H135" s="569"/>
      <c r="J135" s="406"/>
      <c r="K135" s="562"/>
      <c r="L135" s="569"/>
    </row>
    <row r="136" spans="1:12" ht="37.5" customHeight="1" x14ac:dyDescent="0.2">
      <c r="A136" s="316" t="s">
        <v>1249</v>
      </c>
      <c r="B136" s="558" t="s">
        <v>1250</v>
      </c>
      <c r="C136" s="406"/>
      <c r="D136" s="562" t="s">
        <v>30</v>
      </c>
      <c r="E136" s="572">
        <v>296.45</v>
      </c>
      <c r="F136" s="572">
        <v>269.60000000000002</v>
      </c>
      <c r="G136" s="572">
        <v>262.27999999999997</v>
      </c>
      <c r="H136" s="324">
        <f>'Series 500 Design'!$H136</f>
        <v>0</v>
      </c>
      <c r="J136" s="406"/>
      <c r="K136" s="562" t="s">
        <v>30</v>
      </c>
      <c r="L136" s="324">
        <f>'Series 500 Final'!$H136</f>
        <v>0</v>
      </c>
    </row>
    <row r="137" spans="1:12" x14ac:dyDescent="0.2">
      <c r="A137" s="316"/>
      <c r="B137" s="558"/>
      <c r="C137" s="406"/>
      <c r="D137" s="562"/>
      <c r="E137" s="572"/>
      <c r="F137" s="572"/>
      <c r="G137" s="572"/>
      <c r="H137" s="569"/>
      <c r="J137" s="406"/>
      <c r="K137" s="562"/>
      <c r="L137" s="569"/>
    </row>
    <row r="138" spans="1:12" ht="37.5" customHeight="1" x14ac:dyDescent="0.2">
      <c r="A138" s="316" t="s">
        <v>1251</v>
      </c>
      <c r="B138" s="558" t="s">
        <v>1252</v>
      </c>
      <c r="C138" s="406"/>
      <c r="D138" s="562" t="s">
        <v>30</v>
      </c>
      <c r="E138" s="572">
        <v>295.35000000000002</v>
      </c>
      <c r="F138" s="572">
        <v>281.93</v>
      </c>
      <c r="G138" s="572">
        <v>274.60000000000002</v>
      </c>
      <c r="H138" s="324">
        <f>'Series 500 Design'!$H138</f>
        <v>0</v>
      </c>
      <c r="J138" s="406"/>
      <c r="K138" s="562" t="s">
        <v>30</v>
      </c>
      <c r="L138" s="324">
        <f>'Series 500 Final'!$H138</f>
        <v>0</v>
      </c>
    </row>
    <row r="139" spans="1:12" x14ac:dyDescent="0.2">
      <c r="A139" s="316"/>
      <c r="B139" s="558"/>
      <c r="C139" s="406"/>
      <c r="D139" s="562"/>
      <c r="E139" s="572"/>
      <c r="F139" s="572"/>
      <c r="G139" s="572"/>
      <c r="H139" s="569"/>
      <c r="J139" s="406"/>
      <c r="K139" s="562"/>
      <c r="L139" s="569"/>
    </row>
    <row r="140" spans="1:12" ht="39" customHeight="1" x14ac:dyDescent="0.2">
      <c r="A140" s="316" t="s">
        <v>1253</v>
      </c>
      <c r="B140" s="558" t="s">
        <v>1254</v>
      </c>
      <c r="C140" s="406"/>
      <c r="D140" s="562" t="s">
        <v>30</v>
      </c>
      <c r="E140" s="572">
        <v>296.45</v>
      </c>
      <c r="F140" s="572">
        <v>269.60000000000002</v>
      </c>
      <c r="G140" s="572">
        <v>262.27999999999997</v>
      </c>
      <c r="H140" s="324">
        <f>'Series 500 Design'!$H140</f>
        <v>0</v>
      </c>
      <c r="J140" s="406"/>
      <c r="K140" s="562" t="s">
        <v>30</v>
      </c>
      <c r="L140" s="324">
        <f>'Series 500 Final'!$H140</f>
        <v>0</v>
      </c>
    </row>
    <row r="141" spans="1:12" x14ac:dyDescent="0.2">
      <c r="A141" s="316"/>
      <c r="B141" s="558"/>
      <c r="C141" s="406"/>
      <c r="D141" s="562"/>
      <c r="E141" s="572"/>
      <c r="F141" s="572"/>
      <c r="G141" s="572"/>
      <c r="H141" s="569"/>
      <c r="J141" s="406"/>
      <c r="K141" s="562"/>
      <c r="L141" s="569"/>
    </row>
    <row r="142" spans="1:12" ht="40.5" customHeight="1" x14ac:dyDescent="0.2">
      <c r="A142" s="316" t="s">
        <v>1255</v>
      </c>
      <c r="B142" s="558" t="s">
        <v>1256</v>
      </c>
      <c r="C142" s="406"/>
      <c r="D142" s="562" t="s">
        <v>30</v>
      </c>
      <c r="E142" s="572">
        <v>327.08</v>
      </c>
      <c r="F142" s="572">
        <v>313.66000000000003</v>
      </c>
      <c r="G142" s="572">
        <v>306.32</v>
      </c>
      <c r="H142" s="324">
        <f>'Series 500 Design'!$H142</f>
        <v>0</v>
      </c>
      <c r="J142" s="406"/>
      <c r="K142" s="562" t="s">
        <v>30</v>
      </c>
      <c r="L142" s="324">
        <f>'Series 500 Final'!$H142</f>
        <v>0</v>
      </c>
    </row>
    <row r="143" spans="1:12" x14ac:dyDescent="0.2">
      <c r="A143" s="316"/>
      <c r="B143" s="558"/>
      <c r="C143" s="406"/>
      <c r="D143" s="562"/>
      <c r="E143" s="572"/>
      <c r="F143" s="572"/>
      <c r="G143" s="572"/>
      <c r="H143" s="569"/>
      <c r="J143" s="406"/>
      <c r="K143" s="562"/>
      <c r="L143" s="569"/>
    </row>
    <row r="144" spans="1:12" ht="38.25" x14ac:dyDescent="0.2">
      <c r="A144" s="316" t="s">
        <v>1257</v>
      </c>
      <c r="B144" s="558" t="s">
        <v>1258</v>
      </c>
      <c r="C144" s="406"/>
      <c r="D144" s="562" t="s">
        <v>30</v>
      </c>
      <c r="E144" s="572">
        <v>403</v>
      </c>
      <c r="F144" s="572">
        <v>376.15</v>
      </c>
      <c r="G144" s="572">
        <v>368.83</v>
      </c>
      <c r="H144" s="324">
        <f>'Series 500 Design'!$H144</f>
        <v>0</v>
      </c>
      <c r="J144" s="406"/>
      <c r="K144" s="562" t="s">
        <v>30</v>
      </c>
      <c r="L144" s="324">
        <f>'Series 500 Final'!$H144</f>
        <v>0</v>
      </c>
    </row>
    <row r="145" spans="1:12" x14ac:dyDescent="0.2">
      <c r="A145" s="316"/>
      <c r="B145" s="558"/>
      <c r="C145" s="406"/>
      <c r="D145" s="562"/>
      <c r="E145" s="572"/>
      <c r="F145" s="572"/>
      <c r="G145" s="572"/>
      <c r="H145" s="569"/>
      <c r="J145" s="406"/>
      <c r="K145" s="562"/>
      <c r="L145" s="569"/>
    </row>
    <row r="146" spans="1:12" ht="38.25" x14ac:dyDescent="0.2">
      <c r="A146" s="316" t="s">
        <v>1259</v>
      </c>
      <c r="B146" s="558" t="s">
        <v>1260</v>
      </c>
      <c r="C146" s="406"/>
      <c r="D146" s="562" t="s">
        <v>30</v>
      </c>
      <c r="E146" s="572">
        <v>492.8</v>
      </c>
      <c r="F146" s="572">
        <v>471.43</v>
      </c>
      <c r="G146" s="572">
        <v>464.64</v>
      </c>
      <c r="H146" s="324">
        <f>'Series 500 Design'!$H146</f>
        <v>0</v>
      </c>
      <c r="J146" s="406"/>
      <c r="K146" s="562" t="s">
        <v>30</v>
      </c>
      <c r="L146" s="324">
        <f>'Series 500 Final'!$H146</f>
        <v>0</v>
      </c>
    </row>
    <row r="147" spans="1:12" x14ac:dyDescent="0.2">
      <c r="A147" s="316"/>
      <c r="B147" s="558"/>
      <c r="C147" s="406"/>
      <c r="D147" s="562"/>
      <c r="E147" s="572"/>
      <c r="F147" s="572"/>
      <c r="G147" s="572"/>
      <c r="H147" s="569"/>
      <c r="J147" s="406"/>
      <c r="K147" s="562"/>
      <c r="L147" s="569"/>
    </row>
    <row r="148" spans="1:12" ht="38.25" x14ac:dyDescent="0.2">
      <c r="A148" s="316" t="s">
        <v>1261</v>
      </c>
      <c r="B148" s="558" t="s">
        <v>1262</v>
      </c>
      <c r="C148" s="406"/>
      <c r="D148" s="562" t="s">
        <v>30</v>
      </c>
      <c r="E148" s="572">
        <v>327.08</v>
      </c>
      <c r="F148" s="572">
        <v>313.66000000000003</v>
      </c>
      <c r="G148" s="572">
        <v>306.32</v>
      </c>
      <c r="H148" s="324">
        <f>'Series 500 Design'!$H148</f>
        <v>0</v>
      </c>
      <c r="J148" s="406"/>
      <c r="K148" s="562" t="s">
        <v>30</v>
      </c>
      <c r="L148" s="324">
        <f>'Series 500 Final'!$H148</f>
        <v>0</v>
      </c>
    </row>
    <row r="149" spans="1:12" x14ac:dyDescent="0.2">
      <c r="A149" s="316"/>
      <c r="B149" s="558"/>
      <c r="C149" s="406"/>
      <c r="D149" s="562"/>
      <c r="E149" s="572"/>
      <c r="F149" s="572"/>
      <c r="G149" s="572"/>
      <c r="H149" s="569"/>
      <c r="J149" s="406"/>
      <c r="K149" s="562"/>
      <c r="L149" s="569"/>
    </row>
    <row r="150" spans="1:12" ht="38.25" x14ac:dyDescent="0.2">
      <c r="A150" s="316" t="s">
        <v>1263</v>
      </c>
      <c r="B150" s="558" t="s">
        <v>1264</v>
      </c>
      <c r="C150" s="406"/>
      <c r="D150" s="562" t="s">
        <v>30</v>
      </c>
      <c r="E150" s="572">
        <v>403</v>
      </c>
      <c r="F150" s="572">
        <v>376.15</v>
      </c>
      <c r="G150" s="572">
        <v>368.83</v>
      </c>
      <c r="H150" s="324">
        <f>'Series 500 Design'!$H150</f>
        <v>0</v>
      </c>
      <c r="J150" s="406"/>
      <c r="K150" s="562" t="s">
        <v>30</v>
      </c>
      <c r="L150" s="324">
        <f>'Series 500 Final'!$H150</f>
        <v>0</v>
      </c>
    </row>
    <row r="151" spans="1:12" x14ac:dyDescent="0.2">
      <c r="A151" s="316"/>
      <c r="B151" s="558"/>
      <c r="C151" s="406"/>
      <c r="D151" s="562"/>
      <c r="E151" s="572"/>
      <c r="F151" s="572"/>
      <c r="G151" s="572"/>
      <c r="H151" s="569"/>
      <c r="J151" s="406"/>
      <c r="K151" s="562"/>
      <c r="L151" s="569"/>
    </row>
    <row r="152" spans="1:12" ht="38.25" x14ac:dyDescent="0.2">
      <c r="A152" s="316" t="s">
        <v>1265</v>
      </c>
      <c r="B152" s="558" t="s">
        <v>1266</v>
      </c>
      <c r="C152" s="406"/>
      <c r="D152" s="562" t="s">
        <v>30</v>
      </c>
      <c r="E152" s="572">
        <v>492.8</v>
      </c>
      <c r="F152" s="572">
        <v>471.43</v>
      </c>
      <c r="G152" s="572">
        <v>464.64</v>
      </c>
      <c r="H152" s="324">
        <f>'Series 500 Design'!$H152</f>
        <v>0</v>
      </c>
      <c r="J152" s="406"/>
      <c r="K152" s="562" t="s">
        <v>30</v>
      </c>
      <c r="L152" s="324">
        <f>'Series 500 Final'!$H152</f>
        <v>0</v>
      </c>
    </row>
    <row r="153" spans="1:12" x14ac:dyDescent="0.2">
      <c r="A153" s="316"/>
      <c r="B153" s="558"/>
      <c r="C153" s="406"/>
      <c r="D153" s="562"/>
      <c r="E153" s="572"/>
      <c r="F153" s="572"/>
      <c r="G153" s="572"/>
      <c r="H153" s="569"/>
      <c r="J153" s="406"/>
      <c r="K153" s="562"/>
      <c r="L153" s="569"/>
    </row>
    <row r="154" spans="1:12" ht="38.25" customHeight="1" x14ac:dyDescent="0.2">
      <c r="A154" s="316" t="s">
        <v>1267</v>
      </c>
      <c r="B154" s="558" t="s">
        <v>1268</v>
      </c>
      <c r="C154" s="406"/>
      <c r="D154" s="562" t="s">
        <v>30</v>
      </c>
      <c r="E154" s="572">
        <v>323.3</v>
      </c>
      <c r="F154" s="572">
        <v>309.88</v>
      </c>
      <c r="G154" s="572">
        <v>302.55</v>
      </c>
      <c r="H154" s="324">
        <f>'Series 500 Design'!$H154</f>
        <v>0</v>
      </c>
      <c r="J154" s="406"/>
      <c r="K154" s="562" t="s">
        <v>30</v>
      </c>
      <c r="L154" s="324">
        <f>'Series 500 Final'!$H154</f>
        <v>0</v>
      </c>
    </row>
    <row r="155" spans="1:12" x14ac:dyDescent="0.2">
      <c r="A155" s="316"/>
      <c r="B155" s="558"/>
      <c r="C155" s="406"/>
      <c r="D155" s="562"/>
      <c r="E155" s="572"/>
      <c r="F155" s="572"/>
      <c r="G155" s="572"/>
      <c r="H155" s="569"/>
      <c r="J155" s="406"/>
      <c r="K155" s="562"/>
      <c r="L155" s="569"/>
    </row>
    <row r="156" spans="1:12" ht="38.25" customHeight="1" x14ac:dyDescent="0.2">
      <c r="A156" s="316" t="s">
        <v>1269</v>
      </c>
      <c r="B156" s="558" t="s">
        <v>1270</v>
      </c>
      <c r="C156" s="406"/>
      <c r="D156" s="562" t="s">
        <v>30</v>
      </c>
      <c r="E156" s="572">
        <v>323.3</v>
      </c>
      <c r="F156" s="572">
        <v>309.88</v>
      </c>
      <c r="G156" s="572">
        <v>302.55</v>
      </c>
      <c r="H156" s="324">
        <f>'Series 500 Design'!$H156</f>
        <v>0</v>
      </c>
      <c r="J156" s="406"/>
      <c r="K156" s="562" t="s">
        <v>30</v>
      </c>
      <c r="L156" s="324">
        <f>'Series 500 Final'!$H156</f>
        <v>0</v>
      </c>
    </row>
    <row r="157" spans="1:12" x14ac:dyDescent="0.2">
      <c r="A157" s="316"/>
      <c r="B157" s="558"/>
      <c r="C157" s="406"/>
      <c r="D157" s="562"/>
      <c r="E157" s="572"/>
      <c r="F157" s="572"/>
      <c r="G157" s="572"/>
      <c r="H157" s="569"/>
      <c r="J157" s="406"/>
      <c r="K157" s="562"/>
      <c r="L157" s="569"/>
    </row>
    <row r="158" spans="1:12" ht="38.25" customHeight="1" x14ac:dyDescent="0.2">
      <c r="A158" s="316" t="s">
        <v>1271</v>
      </c>
      <c r="B158" s="558" t="s">
        <v>1272</v>
      </c>
      <c r="C158" s="406"/>
      <c r="D158" s="562" t="s">
        <v>30</v>
      </c>
      <c r="E158" s="572">
        <v>380.77</v>
      </c>
      <c r="F158" s="572">
        <v>353.92</v>
      </c>
      <c r="G158" s="572">
        <v>346.6</v>
      </c>
      <c r="H158" s="324">
        <f>'Series 500 Design'!$H158</f>
        <v>0</v>
      </c>
      <c r="J158" s="406"/>
      <c r="K158" s="562" t="s">
        <v>30</v>
      </c>
      <c r="L158" s="324">
        <f>'Series 500 Final'!$H158</f>
        <v>0</v>
      </c>
    </row>
    <row r="159" spans="1:12" x14ac:dyDescent="0.2">
      <c r="A159" s="316"/>
      <c r="B159" s="558"/>
      <c r="C159" s="406"/>
      <c r="D159" s="562"/>
      <c r="E159" s="572"/>
      <c r="F159" s="572"/>
      <c r="G159" s="572"/>
      <c r="H159" s="569"/>
      <c r="J159" s="406"/>
      <c r="K159" s="562"/>
      <c r="L159" s="569"/>
    </row>
    <row r="160" spans="1:12" ht="38.25" customHeight="1" x14ac:dyDescent="0.2">
      <c r="A160" s="316" t="s">
        <v>1273</v>
      </c>
      <c r="B160" s="558" t="s">
        <v>1274</v>
      </c>
      <c r="C160" s="406"/>
      <c r="D160" s="562" t="s">
        <v>30</v>
      </c>
      <c r="E160" s="572">
        <v>429.85</v>
      </c>
      <c r="F160" s="572">
        <v>416.43</v>
      </c>
      <c r="G160" s="572">
        <v>409.1</v>
      </c>
      <c r="H160" s="324">
        <f>'Series 500 Design'!$H160</f>
        <v>0</v>
      </c>
      <c r="J160" s="406"/>
      <c r="K160" s="562" t="s">
        <v>30</v>
      </c>
      <c r="L160" s="324">
        <f>'Series 500 Final'!$H160</f>
        <v>0</v>
      </c>
    </row>
    <row r="161" spans="1:12" x14ac:dyDescent="0.2">
      <c r="A161" s="316"/>
      <c r="B161" s="558"/>
      <c r="C161" s="406"/>
      <c r="D161" s="562"/>
      <c r="E161" s="572"/>
      <c r="F161" s="572"/>
      <c r="G161" s="572"/>
      <c r="H161" s="569"/>
      <c r="J161" s="406"/>
      <c r="K161" s="562"/>
      <c r="L161" s="569"/>
    </row>
    <row r="162" spans="1:12" ht="39" customHeight="1" x14ac:dyDescent="0.2">
      <c r="A162" s="316" t="s">
        <v>1275</v>
      </c>
      <c r="B162" s="558" t="s">
        <v>1276</v>
      </c>
      <c r="C162" s="406"/>
      <c r="D162" s="562" t="s">
        <v>30</v>
      </c>
      <c r="E162" s="572">
        <v>323.3</v>
      </c>
      <c r="F162" s="572">
        <v>309.88</v>
      </c>
      <c r="G162" s="572">
        <v>302.55</v>
      </c>
      <c r="H162" s="324">
        <f>'Series 500 Design'!$H162</f>
        <v>0</v>
      </c>
      <c r="J162" s="406"/>
      <c r="K162" s="562" t="s">
        <v>30</v>
      </c>
      <c r="L162" s="324">
        <f>'Series 500 Final'!$H162</f>
        <v>0</v>
      </c>
    </row>
    <row r="163" spans="1:12" x14ac:dyDescent="0.2">
      <c r="A163" s="316"/>
      <c r="B163" s="558"/>
      <c r="C163" s="406"/>
      <c r="D163" s="562"/>
      <c r="E163" s="572"/>
      <c r="F163" s="572"/>
      <c r="G163" s="572"/>
      <c r="H163" s="569"/>
      <c r="J163" s="406"/>
      <c r="K163" s="562"/>
      <c r="L163" s="569"/>
    </row>
    <row r="164" spans="1:12" ht="37.5" customHeight="1" x14ac:dyDescent="0.2">
      <c r="A164" s="316" t="s">
        <v>1277</v>
      </c>
      <c r="B164" s="558" t="s">
        <v>1278</v>
      </c>
      <c r="C164" s="406"/>
      <c r="D164" s="562" t="s">
        <v>30</v>
      </c>
      <c r="E164" s="572">
        <v>380.77</v>
      </c>
      <c r="F164" s="572">
        <v>353.92</v>
      </c>
      <c r="G164" s="572">
        <v>346.6</v>
      </c>
      <c r="H164" s="324">
        <f>'Series 500 Design'!$H164</f>
        <v>0</v>
      </c>
      <c r="J164" s="406"/>
      <c r="K164" s="562" t="s">
        <v>30</v>
      </c>
      <c r="L164" s="324">
        <f>'Series 500 Final'!$H164</f>
        <v>0</v>
      </c>
    </row>
    <row r="165" spans="1:12" x14ac:dyDescent="0.2">
      <c r="A165" s="562"/>
      <c r="B165" s="597"/>
      <c r="C165" s="406"/>
      <c r="D165" s="562"/>
      <c r="E165" s="572"/>
      <c r="F165" s="572"/>
      <c r="G165" s="572"/>
      <c r="H165" s="569"/>
      <c r="J165" s="406"/>
      <c r="K165" s="562"/>
      <c r="L165" s="569"/>
    </row>
    <row r="166" spans="1:12" x14ac:dyDescent="0.2">
      <c r="A166" s="587"/>
      <c r="B166" s="603" t="s">
        <v>1279</v>
      </c>
      <c r="C166" s="484"/>
      <c r="D166" s="587"/>
      <c r="E166" s="604"/>
      <c r="F166" s="604"/>
      <c r="G166" s="604"/>
      <c r="H166" s="595"/>
      <c r="J166" s="484"/>
      <c r="K166" s="587"/>
      <c r="L166" s="595"/>
    </row>
    <row r="167" spans="1:12" x14ac:dyDescent="0.2">
      <c r="A167" s="587"/>
      <c r="B167" s="606"/>
      <c r="C167" s="484"/>
      <c r="D167" s="587"/>
      <c r="E167" s="604"/>
      <c r="F167" s="604"/>
      <c r="G167" s="604"/>
      <c r="H167" s="587"/>
      <c r="J167" s="484"/>
      <c r="K167" s="587"/>
      <c r="L167" s="587"/>
    </row>
    <row r="168" spans="1:12" x14ac:dyDescent="0.2">
      <c r="A168" s="587"/>
      <c r="B168" s="603" t="s">
        <v>1280</v>
      </c>
      <c r="C168" s="484"/>
      <c r="D168" s="587"/>
      <c r="E168" s="588" t="s">
        <v>803</v>
      </c>
      <c r="F168" s="588" t="s">
        <v>804</v>
      </c>
      <c r="G168" s="588" t="s">
        <v>486</v>
      </c>
      <c r="H168" s="595"/>
      <c r="J168" s="484"/>
      <c r="K168" s="587"/>
      <c r="L168" s="595"/>
    </row>
    <row r="169" spans="1:12" x14ac:dyDescent="0.2">
      <c r="A169" s="562"/>
      <c r="B169" s="597"/>
      <c r="C169" s="406"/>
      <c r="D169" s="562"/>
      <c r="E169" s="572"/>
      <c r="F169" s="572"/>
      <c r="G169" s="572"/>
      <c r="H169" s="569"/>
      <c r="J169" s="406"/>
      <c r="K169" s="562"/>
      <c r="L169" s="569"/>
    </row>
    <row r="170" spans="1:12" ht="26.25" customHeight="1" x14ac:dyDescent="0.2">
      <c r="A170" s="316" t="s">
        <v>1281</v>
      </c>
      <c r="B170" s="558" t="s">
        <v>1282</v>
      </c>
      <c r="C170" s="406"/>
      <c r="D170" s="562" t="s">
        <v>30</v>
      </c>
      <c r="E170" s="572">
        <v>296.45</v>
      </c>
      <c r="F170" s="572">
        <v>269.60000000000002</v>
      </c>
      <c r="G170" s="572">
        <v>262.27999999999997</v>
      </c>
      <c r="H170" s="324">
        <f>'Series 500 Design'!$H170</f>
        <v>0</v>
      </c>
      <c r="J170" s="406"/>
      <c r="K170" s="562" t="s">
        <v>30</v>
      </c>
      <c r="L170" s="324">
        <f>'Series 500 Final'!$H170</f>
        <v>0</v>
      </c>
    </row>
    <row r="171" spans="1:12" x14ac:dyDescent="0.2">
      <c r="A171" s="562"/>
      <c r="B171" s="558"/>
      <c r="C171" s="406"/>
      <c r="D171" s="562"/>
      <c r="E171" s="572"/>
      <c r="F171" s="572"/>
      <c r="G171" s="572"/>
      <c r="H171" s="569"/>
      <c r="J171" s="406"/>
      <c r="K171" s="562"/>
      <c r="L171" s="569"/>
    </row>
    <row r="172" spans="1:12" ht="26.25" customHeight="1" x14ac:dyDescent="0.2">
      <c r="A172" s="316" t="s">
        <v>1283</v>
      </c>
      <c r="B172" s="558" t="s">
        <v>1284</v>
      </c>
      <c r="C172" s="406"/>
      <c r="D172" s="562" t="s">
        <v>30</v>
      </c>
      <c r="E172" s="572">
        <v>296.45</v>
      </c>
      <c r="F172" s="572">
        <v>269.60000000000002</v>
      </c>
      <c r="G172" s="572">
        <v>262.27999999999997</v>
      </c>
      <c r="H172" s="324">
        <f>'Series 500 Design'!$H172</f>
        <v>0</v>
      </c>
      <c r="J172" s="406"/>
      <c r="K172" s="562" t="s">
        <v>30</v>
      </c>
      <c r="L172" s="324">
        <f>'Series 500 Final'!$H172</f>
        <v>0</v>
      </c>
    </row>
    <row r="173" spans="1:12" x14ac:dyDescent="0.2">
      <c r="A173" s="562"/>
      <c r="B173" s="558"/>
      <c r="C173" s="406"/>
      <c r="D173" s="562"/>
      <c r="E173" s="572"/>
      <c r="F173" s="572"/>
      <c r="G173" s="572"/>
      <c r="H173" s="569"/>
      <c r="J173" s="406"/>
      <c r="K173" s="562"/>
      <c r="L173" s="569"/>
    </row>
    <row r="174" spans="1:12" ht="25.5" x14ac:dyDescent="0.2">
      <c r="A174" s="316" t="s">
        <v>1285</v>
      </c>
      <c r="B174" s="558" t="s">
        <v>1286</v>
      </c>
      <c r="C174" s="406"/>
      <c r="D174" s="562" t="s">
        <v>30</v>
      </c>
      <c r="E174" s="572">
        <v>327.08</v>
      </c>
      <c r="F174" s="572">
        <v>313.66000000000003</v>
      </c>
      <c r="G174" s="572">
        <v>306.32</v>
      </c>
      <c r="H174" s="324">
        <f>'Series 500 Design'!$H174</f>
        <v>0</v>
      </c>
      <c r="J174" s="406"/>
      <c r="K174" s="562" t="s">
        <v>30</v>
      </c>
      <c r="L174" s="324">
        <f>'Series 500 Final'!$H174</f>
        <v>0</v>
      </c>
    </row>
    <row r="175" spans="1:12" x14ac:dyDescent="0.2">
      <c r="A175" s="562"/>
      <c r="B175" s="558"/>
      <c r="C175" s="406"/>
      <c r="D175" s="562"/>
      <c r="E175" s="572"/>
      <c r="F175" s="572"/>
      <c r="G175" s="572"/>
      <c r="H175" s="569"/>
      <c r="J175" s="406"/>
      <c r="K175" s="562"/>
      <c r="L175" s="569"/>
    </row>
    <row r="176" spans="1:12" ht="25.5" x14ac:dyDescent="0.2">
      <c r="A176" s="316" t="s">
        <v>1287</v>
      </c>
      <c r="B176" s="558" t="s">
        <v>1288</v>
      </c>
      <c r="C176" s="406"/>
      <c r="D176" s="562" t="s">
        <v>30</v>
      </c>
      <c r="E176" s="572">
        <v>403</v>
      </c>
      <c r="F176" s="572">
        <v>376.15</v>
      </c>
      <c r="G176" s="572">
        <v>368.83</v>
      </c>
      <c r="H176" s="324">
        <f>'Series 500 Design'!$H176</f>
        <v>0</v>
      </c>
      <c r="J176" s="406"/>
      <c r="K176" s="562" t="s">
        <v>30</v>
      </c>
      <c r="L176" s="324">
        <f>'Series 500 Final'!$H176</f>
        <v>0</v>
      </c>
    </row>
    <row r="177" spans="1:12" x14ac:dyDescent="0.2">
      <c r="A177" s="562"/>
      <c r="B177" s="558"/>
      <c r="C177" s="406"/>
      <c r="D177" s="562"/>
      <c r="E177" s="572"/>
      <c r="F177" s="572"/>
      <c r="G177" s="572"/>
      <c r="H177" s="569"/>
      <c r="J177" s="406"/>
      <c r="K177" s="562"/>
      <c r="L177" s="569"/>
    </row>
    <row r="178" spans="1:12" ht="25.5" x14ac:dyDescent="0.2">
      <c r="A178" s="316" t="s">
        <v>1289</v>
      </c>
      <c r="B178" s="558" t="s">
        <v>1290</v>
      </c>
      <c r="C178" s="406"/>
      <c r="D178" s="562" t="s">
        <v>30</v>
      </c>
      <c r="E178" s="572">
        <v>492.8</v>
      </c>
      <c r="F178" s="572">
        <v>471.43</v>
      </c>
      <c r="G178" s="572">
        <v>464.64</v>
      </c>
      <c r="H178" s="324">
        <f>'Series 500 Design'!$H178</f>
        <v>0</v>
      </c>
      <c r="J178" s="406"/>
      <c r="K178" s="562" t="s">
        <v>30</v>
      </c>
      <c r="L178" s="324">
        <f>'Series 500 Final'!$H178</f>
        <v>0</v>
      </c>
    </row>
    <row r="179" spans="1:12" x14ac:dyDescent="0.2">
      <c r="A179" s="562"/>
      <c r="B179" s="558"/>
      <c r="C179" s="406"/>
      <c r="D179" s="562"/>
      <c r="E179" s="572"/>
      <c r="F179" s="572"/>
      <c r="G179" s="572"/>
      <c r="H179" s="569"/>
      <c r="J179" s="406"/>
      <c r="K179" s="562"/>
      <c r="L179" s="569"/>
    </row>
    <row r="180" spans="1:12" ht="25.5" x14ac:dyDescent="0.2">
      <c r="A180" s="316" t="s">
        <v>1291</v>
      </c>
      <c r="B180" s="558" t="s">
        <v>1292</v>
      </c>
      <c r="C180" s="406"/>
      <c r="D180" s="562" t="s">
        <v>30</v>
      </c>
      <c r="E180" s="572">
        <v>615.27</v>
      </c>
      <c r="F180" s="572">
        <v>579.66</v>
      </c>
      <c r="G180" s="572">
        <v>569.95000000000005</v>
      </c>
      <c r="H180" s="324">
        <f>'Series 500 Design'!$H180</f>
        <v>0</v>
      </c>
      <c r="J180" s="406"/>
      <c r="K180" s="562" t="s">
        <v>30</v>
      </c>
      <c r="L180" s="324">
        <f>'Series 500 Final'!$H180</f>
        <v>0</v>
      </c>
    </row>
    <row r="181" spans="1:12" x14ac:dyDescent="0.2">
      <c r="A181" s="316"/>
      <c r="B181" s="558"/>
      <c r="C181" s="406"/>
      <c r="D181" s="562"/>
      <c r="E181" s="572"/>
      <c r="F181" s="572"/>
      <c r="G181" s="572"/>
      <c r="H181" s="569"/>
      <c r="J181" s="406"/>
      <c r="K181" s="562"/>
      <c r="L181" s="569"/>
    </row>
    <row r="182" spans="1:12" x14ac:dyDescent="0.2">
      <c r="A182" s="331"/>
      <c r="B182" s="586" t="s">
        <v>1293</v>
      </c>
      <c r="C182" s="484"/>
      <c r="D182" s="587"/>
      <c r="E182" s="588" t="s">
        <v>803</v>
      </c>
      <c r="F182" s="588" t="s">
        <v>804</v>
      </c>
      <c r="G182" s="588" t="s">
        <v>486</v>
      </c>
      <c r="H182" s="595"/>
      <c r="J182" s="484"/>
      <c r="K182" s="587"/>
      <c r="L182" s="595"/>
    </row>
    <row r="183" spans="1:12" x14ac:dyDescent="0.2">
      <c r="A183" s="316"/>
      <c r="B183" s="558"/>
      <c r="C183" s="406"/>
      <c r="D183" s="562"/>
      <c r="E183" s="572"/>
      <c r="F183" s="572"/>
      <c r="G183" s="572"/>
      <c r="H183" s="569"/>
      <c r="J183" s="406"/>
      <c r="K183" s="562"/>
      <c r="L183" s="569"/>
    </row>
    <row r="184" spans="1:12" ht="40.5" customHeight="1" x14ac:dyDescent="0.2">
      <c r="A184" s="316" t="s">
        <v>1294</v>
      </c>
      <c r="B184" s="558" t="s">
        <v>1295</v>
      </c>
      <c r="C184" s="406"/>
      <c r="D184" s="562" t="s">
        <v>30</v>
      </c>
      <c r="E184" s="572">
        <v>323.3</v>
      </c>
      <c r="F184" s="572">
        <v>309.88</v>
      </c>
      <c r="G184" s="572">
        <v>302.55</v>
      </c>
      <c r="H184" s="324">
        <f>'Series 500 Design'!$H184</f>
        <v>0</v>
      </c>
      <c r="J184" s="406"/>
      <c r="K184" s="562" t="s">
        <v>30</v>
      </c>
      <c r="L184" s="324">
        <f>'Series 500 Final'!$H184</f>
        <v>0</v>
      </c>
    </row>
    <row r="185" spans="1:12" x14ac:dyDescent="0.2">
      <c r="A185" s="316"/>
      <c r="B185" s="558"/>
      <c r="C185" s="406"/>
      <c r="D185" s="562"/>
      <c r="E185" s="572"/>
      <c r="F185" s="572"/>
      <c r="G185" s="572"/>
      <c r="H185" s="569"/>
      <c r="J185" s="406"/>
      <c r="K185" s="562"/>
      <c r="L185" s="569"/>
    </row>
    <row r="186" spans="1:12" ht="39.75" customHeight="1" x14ac:dyDescent="0.2">
      <c r="A186" s="316" t="s">
        <v>1296</v>
      </c>
      <c r="B186" s="558" t="s">
        <v>1297</v>
      </c>
      <c r="C186" s="406"/>
      <c r="D186" s="562" t="s">
        <v>30</v>
      </c>
      <c r="E186" s="572">
        <v>323.3</v>
      </c>
      <c r="F186" s="572">
        <v>309.88</v>
      </c>
      <c r="G186" s="572">
        <v>302.55</v>
      </c>
      <c r="H186" s="324">
        <f>'Series 500 Design'!$H186</f>
        <v>0</v>
      </c>
      <c r="J186" s="406"/>
      <c r="K186" s="562" t="s">
        <v>30</v>
      </c>
      <c r="L186" s="324">
        <f>'Series 500 Final'!$H186</f>
        <v>0</v>
      </c>
    </row>
    <row r="187" spans="1:12" x14ac:dyDescent="0.2">
      <c r="A187" s="316"/>
      <c r="B187" s="558"/>
      <c r="C187" s="406"/>
      <c r="D187" s="562"/>
      <c r="E187" s="572"/>
      <c r="F187" s="572"/>
      <c r="G187" s="572"/>
      <c r="H187" s="569"/>
      <c r="J187" s="406"/>
      <c r="K187" s="562"/>
      <c r="L187" s="569"/>
    </row>
    <row r="188" spans="1:12" ht="38.25" customHeight="1" x14ac:dyDescent="0.2">
      <c r="A188" s="316" t="s">
        <v>1298</v>
      </c>
      <c r="B188" s="558" t="s">
        <v>1299</v>
      </c>
      <c r="C188" s="406"/>
      <c r="D188" s="562" t="s">
        <v>30</v>
      </c>
      <c r="E188" s="572">
        <v>380.77</v>
      </c>
      <c r="F188" s="572">
        <v>353.92</v>
      </c>
      <c r="G188" s="572">
        <v>346.6</v>
      </c>
      <c r="H188" s="324">
        <f>'Series 500 Design'!$H188</f>
        <v>0</v>
      </c>
      <c r="J188" s="406"/>
      <c r="K188" s="562" t="s">
        <v>30</v>
      </c>
      <c r="L188" s="324">
        <f>'Series 500 Final'!$H188</f>
        <v>0</v>
      </c>
    </row>
    <row r="189" spans="1:12" ht="12.95" customHeight="1" x14ac:dyDescent="0.2">
      <c r="A189" s="316"/>
      <c r="B189" s="558"/>
      <c r="C189" s="406"/>
      <c r="D189" s="562"/>
      <c r="E189" s="572"/>
      <c r="F189" s="572"/>
      <c r="G189" s="572"/>
      <c r="H189" s="569"/>
      <c r="J189" s="406"/>
      <c r="K189" s="562"/>
      <c r="L189" s="569"/>
    </row>
    <row r="190" spans="1:12" ht="30" customHeight="1" x14ac:dyDescent="0.2">
      <c r="A190" s="316" t="s">
        <v>1300</v>
      </c>
      <c r="B190" s="558" t="s">
        <v>1301</v>
      </c>
      <c r="C190" s="406"/>
      <c r="D190" s="562" t="s">
        <v>30</v>
      </c>
      <c r="E190" s="572">
        <v>429.85</v>
      </c>
      <c r="F190" s="572">
        <v>416.43</v>
      </c>
      <c r="G190" s="572">
        <v>409.1</v>
      </c>
      <c r="H190" s="324">
        <f>'Series 500 Design'!$H190</f>
        <v>0</v>
      </c>
      <c r="J190" s="406"/>
      <c r="K190" s="562" t="s">
        <v>30</v>
      </c>
      <c r="L190" s="324">
        <f>'Series 500 Final'!$H190</f>
        <v>0</v>
      </c>
    </row>
    <row r="191" spans="1:12" ht="12.95" customHeight="1" x14ac:dyDescent="0.2">
      <c r="A191" s="316"/>
      <c r="B191" s="558"/>
      <c r="C191" s="406"/>
      <c r="D191" s="562"/>
      <c r="E191" s="572"/>
      <c r="F191" s="572"/>
      <c r="G191" s="572"/>
      <c r="H191" s="569"/>
      <c r="J191" s="406"/>
      <c r="K191" s="562"/>
      <c r="L191" s="569"/>
    </row>
    <row r="192" spans="1:12" ht="27.75" customHeight="1" x14ac:dyDescent="0.2">
      <c r="A192" s="316" t="s">
        <v>1302</v>
      </c>
      <c r="B192" s="558" t="s">
        <v>1303</v>
      </c>
      <c r="C192" s="406"/>
      <c r="D192" s="562" t="s">
        <v>30</v>
      </c>
      <c r="E192" s="572">
        <v>539.09</v>
      </c>
      <c r="F192" s="572">
        <v>503.48</v>
      </c>
      <c r="G192" s="572">
        <v>493.76</v>
      </c>
      <c r="H192" s="324">
        <f>'Series 500 Design'!$H192</f>
        <v>0</v>
      </c>
      <c r="J192" s="406"/>
      <c r="K192" s="562" t="s">
        <v>30</v>
      </c>
      <c r="L192" s="324">
        <f>'Series 500 Final'!$H192</f>
        <v>0</v>
      </c>
    </row>
    <row r="193" spans="1:12" ht="12.95" customHeight="1" x14ac:dyDescent="0.2">
      <c r="A193" s="316"/>
      <c r="B193" s="558"/>
      <c r="C193" s="406"/>
      <c r="D193" s="562"/>
      <c r="E193" s="572"/>
      <c r="F193" s="572"/>
      <c r="G193" s="572"/>
      <c r="H193" s="569"/>
      <c r="J193" s="406"/>
      <c r="K193" s="562"/>
      <c r="L193" s="569"/>
    </row>
    <row r="194" spans="1:12" ht="26.25" customHeight="1" x14ac:dyDescent="0.2">
      <c r="A194" s="316" t="s">
        <v>1304</v>
      </c>
      <c r="B194" s="558" t="s">
        <v>1305</v>
      </c>
      <c r="C194" s="406"/>
      <c r="D194" s="562" t="s">
        <v>30</v>
      </c>
      <c r="E194" s="572">
        <v>650.88</v>
      </c>
      <c r="F194" s="572">
        <v>633.07000000000005</v>
      </c>
      <c r="G194" s="572">
        <v>623.37</v>
      </c>
      <c r="H194" s="324">
        <f>'Series 500 Design'!$H194</f>
        <v>0</v>
      </c>
      <c r="J194" s="406"/>
      <c r="K194" s="562" t="s">
        <v>30</v>
      </c>
      <c r="L194" s="324">
        <f>'Series 500 Final'!$H194</f>
        <v>0</v>
      </c>
    </row>
    <row r="195" spans="1:12" ht="12.95" customHeight="1" x14ac:dyDescent="0.2">
      <c r="A195" s="316"/>
      <c r="B195" s="558"/>
      <c r="C195" s="406"/>
      <c r="D195" s="562"/>
      <c r="E195" s="572"/>
      <c r="F195" s="572"/>
      <c r="G195" s="572"/>
      <c r="H195" s="569"/>
      <c r="J195" s="406"/>
      <c r="K195" s="562"/>
      <c r="L195" s="569"/>
    </row>
    <row r="196" spans="1:12" x14ac:dyDescent="0.2">
      <c r="A196" s="311"/>
      <c r="B196" s="563" t="s">
        <v>1306</v>
      </c>
      <c r="C196" s="400"/>
      <c r="D196" s="568"/>
      <c r="E196" s="607"/>
      <c r="F196" s="607"/>
      <c r="G196" s="607"/>
      <c r="H196" s="577"/>
      <c r="J196" s="400"/>
      <c r="K196" s="568"/>
      <c r="L196" s="577"/>
    </row>
    <row r="197" spans="1:12" x14ac:dyDescent="0.2">
      <c r="A197" s="316"/>
      <c r="B197" s="596"/>
      <c r="C197" s="406"/>
      <c r="D197" s="562"/>
      <c r="E197" s="572"/>
      <c r="F197" s="572"/>
      <c r="G197" s="572"/>
      <c r="H197" s="569"/>
      <c r="J197" s="406"/>
      <c r="K197" s="562"/>
      <c r="L197" s="569"/>
    </row>
    <row r="198" spans="1:12" x14ac:dyDescent="0.2">
      <c r="A198" s="331"/>
      <c r="B198" s="586" t="s">
        <v>1307</v>
      </c>
      <c r="C198" s="484"/>
      <c r="D198" s="587"/>
      <c r="E198" s="588" t="s">
        <v>803</v>
      </c>
      <c r="F198" s="588" t="s">
        <v>804</v>
      </c>
      <c r="G198" s="588" t="s">
        <v>486</v>
      </c>
      <c r="H198" s="595"/>
      <c r="J198" s="484"/>
      <c r="K198" s="587"/>
      <c r="L198" s="595"/>
    </row>
    <row r="199" spans="1:12" x14ac:dyDescent="0.2">
      <c r="A199" s="316"/>
      <c r="B199" s="596"/>
      <c r="C199" s="406"/>
      <c r="D199" s="562"/>
      <c r="E199" s="572"/>
      <c r="F199" s="572"/>
      <c r="G199" s="572"/>
      <c r="H199" s="569"/>
      <c r="J199" s="406"/>
      <c r="K199" s="562"/>
      <c r="L199" s="569"/>
    </row>
    <row r="200" spans="1:12" ht="39.75" customHeight="1" x14ac:dyDescent="0.2">
      <c r="A200" s="316" t="s">
        <v>1308</v>
      </c>
      <c r="B200" s="558" t="s">
        <v>1309</v>
      </c>
      <c r="C200" s="406"/>
      <c r="D200" s="562" t="s">
        <v>30</v>
      </c>
      <c r="E200" s="572">
        <v>2722.15</v>
      </c>
      <c r="F200" s="572">
        <v>2722.15</v>
      </c>
      <c r="G200" s="572">
        <v>2722.15</v>
      </c>
      <c r="H200" s="324">
        <f>'Series 500 Design'!$H200</f>
        <v>0</v>
      </c>
      <c r="J200" s="406"/>
      <c r="K200" s="562" t="s">
        <v>30</v>
      </c>
      <c r="L200" s="324">
        <f>'Series 500 Final'!$H200</f>
        <v>0</v>
      </c>
    </row>
    <row r="201" spans="1:12" x14ac:dyDescent="0.2">
      <c r="A201" s="316"/>
      <c r="B201" s="558"/>
      <c r="C201" s="406"/>
      <c r="D201" s="562"/>
      <c r="E201" s="572"/>
      <c r="F201" s="572"/>
      <c r="G201" s="572"/>
      <c r="H201" s="569"/>
      <c r="J201" s="406"/>
      <c r="K201" s="562"/>
      <c r="L201" s="569"/>
    </row>
    <row r="202" spans="1:12" ht="52.5" customHeight="1" x14ac:dyDescent="0.2">
      <c r="A202" s="316" t="s">
        <v>1310</v>
      </c>
      <c r="B202" s="558" t="s">
        <v>1311</v>
      </c>
      <c r="C202" s="406"/>
      <c r="D202" s="562" t="s">
        <v>30</v>
      </c>
      <c r="E202" s="572">
        <v>3593.05</v>
      </c>
      <c r="F202" s="572">
        <v>3593.05</v>
      </c>
      <c r="G202" s="572">
        <v>3593.05</v>
      </c>
      <c r="H202" s="324">
        <f>'Series 500 Design'!$H202</f>
        <v>0</v>
      </c>
      <c r="J202" s="406"/>
      <c r="K202" s="562" t="s">
        <v>30</v>
      </c>
      <c r="L202" s="324">
        <f>'Series 500 Final'!$H202</f>
        <v>0</v>
      </c>
    </row>
    <row r="203" spans="1:12" x14ac:dyDescent="0.2">
      <c r="A203" s="316"/>
      <c r="B203" s="558"/>
      <c r="C203" s="406"/>
      <c r="D203" s="562"/>
      <c r="E203" s="572"/>
      <c r="F203" s="572"/>
      <c r="G203" s="572"/>
      <c r="H203" s="569"/>
      <c r="J203" s="406"/>
      <c r="K203" s="562"/>
      <c r="L203" s="569"/>
    </row>
    <row r="204" spans="1:12" ht="39.75" customHeight="1" x14ac:dyDescent="0.2">
      <c r="A204" s="316" t="s">
        <v>1312</v>
      </c>
      <c r="B204" s="558" t="s">
        <v>1313</v>
      </c>
      <c r="C204" s="406"/>
      <c r="D204" s="562" t="s">
        <v>30</v>
      </c>
      <c r="E204" s="572">
        <v>3585.96</v>
      </c>
      <c r="F204" s="572">
        <v>3585.96</v>
      </c>
      <c r="G204" s="572">
        <v>3585.96</v>
      </c>
      <c r="H204" s="324">
        <f>'Series 500 Design'!$H204</f>
        <v>0</v>
      </c>
      <c r="J204" s="406"/>
      <c r="K204" s="562" t="s">
        <v>30</v>
      </c>
      <c r="L204" s="324">
        <f>'Series 500 Final'!$H204</f>
        <v>0</v>
      </c>
    </row>
    <row r="205" spans="1:12" x14ac:dyDescent="0.2">
      <c r="A205" s="316"/>
      <c r="B205" s="558"/>
      <c r="C205" s="406"/>
      <c r="D205" s="562"/>
      <c r="E205" s="572"/>
      <c r="F205" s="572"/>
      <c r="G205" s="572"/>
      <c r="H205" s="569"/>
      <c r="J205" s="406"/>
      <c r="K205" s="562"/>
      <c r="L205" s="569"/>
    </row>
    <row r="206" spans="1:12" ht="51.75" customHeight="1" x14ac:dyDescent="0.2">
      <c r="A206" s="316" t="s">
        <v>1314</v>
      </c>
      <c r="B206" s="558" t="s">
        <v>1315</v>
      </c>
      <c r="C206" s="406"/>
      <c r="D206" s="346" t="s">
        <v>30</v>
      </c>
      <c r="E206" s="572">
        <v>4530.83</v>
      </c>
      <c r="F206" s="572">
        <v>4530.83</v>
      </c>
      <c r="G206" s="572">
        <v>4530.83</v>
      </c>
      <c r="H206" s="324">
        <f>'Series 500 Design'!$H206</f>
        <v>0</v>
      </c>
      <c r="J206" s="406"/>
      <c r="K206" s="346" t="s">
        <v>30</v>
      </c>
      <c r="L206" s="324">
        <f>'Series 500 Final'!$H206</f>
        <v>0</v>
      </c>
    </row>
    <row r="207" spans="1:12" x14ac:dyDescent="0.2">
      <c r="A207" s="316"/>
      <c r="B207" s="558"/>
      <c r="C207" s="406"/>
      <c r="D207" s="562"/>
      <c r="E207" s="572"/>
      <c r="F207" s="572"/>
      <c r="G207" s="572"/>
      <c r="H207" s="569"/>
      <c r="J207" s="406"/>
      <c r="K207" s="562"/>
      <c r="L207" s="569"/>
    </row>
    <row r="208" spans="1:12" ht="39" customHeight="1" x14ac:dyDescent="0.2">
      <c r="A208" s="316" t="s">
        <v>1316</v>
      </c>
      <c r="B208" s="558" t="s">
        <v>1317</v>
      </c>
      <c r="C208" s="406"/>
      <c r="D208" s="562" t="s">
        <v>30</v>
      </c>
      <c r="E208" s="572">
        <v>1457.08</v>
      </c>
      <c r="F208" s="572">
        <v>1457.08</v>
      </c>
      <c r="G208" s="572">
        <v>1457.08</v>
      </c>
      <c r="H208" s="324">
        <f>'Series 500 Design'!$H208</f>
        <v>0</v>
      </c>
      <c r="J208" s="406"/>
      <c r="K208" s="562" t="s">
        <v>30</v>
      </c>
      <c r="L208" s="324">
        <f>'Series 500 Final'!$H208</f>
        <v>0</v>
      </c>
    </row>
    <row r="209" spans="1:12" x14ac:dyDescent="0.2">
      <c r="A209" s="316"/>
      <c r="B209" s="558"/>
      <c r="C209" s="406"/>
      <c r="D209" s="562"/>
      <c r="E209" s="572"/>
      <c r="F209" s="572"/>
      <c r="G209" s="572"/>
      <c r="H209" s="569"/>
      <c r="J209" s="406"/>
      <c r="K209" s="562"/>
      <c r="L209" s="569"/>
    </row>
    <row r="210" spans="1:12" ht="51" customHeight="1" x14ac:dyDescent="0.2">
      <c r="A210" s="316" t="s">
        <v>1318</v>
      </c>
      <c r="B210" s="558" t="s">
        <v>1319</v>
      </c>
      <c r="C210" s="406"/>
      <c r="D210" s="562" t="s">
        <v>30</v>
      </c>
      <c r="E210" s="572">
        <v>1932.82</v>
      </c>
      <c r="F210" s="572">
        <v>1932.82</v>
      </c>
      <c r="G210" s="572">
        <v>1932.82</v>
      </c>
      <c r="H210" s="324">
        <f>'Series 500 Design'!$H210</f>
        <v>0</v>
      </c>
      <c r="J210" s="406"/>
      <c r="K210" s="562" t="s">
        <v>30</v>
      </c>
      <c r="L210" s="324">
        <f>'Series 500 Final'!$H210</f>
        <v>0</v>
      </c>
    </row>
    <row r="211" spans="1:12" x14ac:dyDescent="0.2">
      <c r="A211" s="316"/>
      <c r="B211" s="558"/>
      <c r="C211" s="406"/>
      <c r="D211" s="562"/>
      <c r="E211" s="572"/>
      <c r="F211" s="572"/>
      <c r="G211" s="572"/>
      <c r="H211" s="569"/>
      <c r="J211" s="406"/>
      <c r="K211" s="562"/>
      <c r="L211" s="569"/>
    </row>
    <row r="212" spans="1:12" ht="39" customHeight="1" x14ac:dyDescent="0.2">
      <c r="A212" s="316" t="s">
        <v>1320</v>
      </c>
      <c r="B212" s="558" t="s">
        <v>1321</v>
      </c>
      <c r="C212" s="406"/>
      <c r="D212" s="562" t="s">
        <v>30</v>
      </c>
      <c r="E212" s="572">
        <v>2011.75</v>
      </c>
      <c r="F212" s="572">
        <v>2011.75</v>
      </c>
      <c r="G212" s="572">
        <v>2011.75</v>
      </c>
      <c r="H212" s="324">
        <f>'Series 500 Design'!$H212</f>
        <v>0</v>
      </c>
      <c r="J212" s="406"/>
      <c r="K212" s="562" t="s">
        <v>30</v>
      </c>
      <c r="L212" s="324">
        <f>'Series 500 Final'!$H212</f>
        <v>0</v>
      </c>
    </row>
    <row r="213" spans="1:12" x14ac:dyDescent="0.2">
      <c r="A213" s="316"/>
      <c r="B213" s="558"/>
      <c r="C213" s="406"/>
      <c r="D213" s="562"/>
      <c r="E213" s="572"/>
      <c r="F213" s="572"/>
      <c r="G213" s="572"/>
      <c r="H213" s="569"/>
      <c r="J213" s="406"/>
      <c r="K213" s="562"/>
      <c r="L213" s="569"/>
    </row>
    <row r="214" spans="1:12" ht="51" customHeight="1" x14ac:dyDescent="0.2">
      <c r="A214" s="316" t="s">
        <v>1322</v>
      </c>
      <c r="B214" s="558" t="s">
        <v>1323</v>
      </c>
      <c r="C214" s="406"/>
      <c r="D214" s="562" t="s">
        <v>30</v>
      </c>
      <c r="E214" s="572">
        <v>2571.42</v>
      </c>
      <c r="F214" s="572">
        <v>2571.42</v>
      </c>
      <c r="G214" s="572">
        <v>2571.42</v>
      </c>
      <c r="H214" s="324">
        <f>'Series 500 Design'!$H214</f>
        <v>0</v>
      </c>
      <c r="J214" s="406"/>
      <c r="K214" s="562" t="s">
        <v>30</v>
      </c>
      <c r="L214" s="324">
        <f>'Series 500 Final'!$H214</f>
        <v>0</v>
      </c>
    </row>
    <row r="215" spans="1:12" x14ac:dyDescent="0.2">
      <c r="A215" s="316"/>
      <c r="B215" s="558"/>
      <c r="C215" s="406"/>
      <c r="D215" s="562"/>
      <c r="E215" s="572"/>
      <c r="F215" s="572"/>
      <c r="G215" s="572"/>
      <c r="H215" s="569"/>
      <c r="J215" s="406"/>
      <c r="K215" s="562"/>
      <c r="L215" s="569"/>
    </row>
    <row r="216" spans="1:12" ht="39" customHeight="1" x14ac:dyDescent="0.2">
      <c r="A216" s="316" t="s">
        <v>1324</v>
      </c>
      <c r="B216" s="558" t="s">
        <v>1325</v>
      </c>
      <c r="C216" s="406"/>
      <c r="D216" s="562" t="s">
        <v>30</v>
      </c>
      <c r="E216" s="572">
        <v>3211.35</v>
      </c>
      <c r="F216" s="572">
        <v>3211.35</v>
      </c>
      <c r="G216" s="572">
        <v>3211.35</v>
      </c>
      <c r="H216" s="324">
        <f>'Series 500 Design'!$H216</f>
        <v>0</v>
      </c>
      <c r="J216" s="406"/>
      <c r="K216" s="562" t="s">
        <v>30</v>
      </c>
      <c r="L216" s="324">
        <f>'Series 500 Final'!$H216</f>
        <v>0</v>
      </c>
    </row>
    <row r="217" spans="1:12" x14ac:dyDescent="0.2">
      <c r="A217" s="316"/>
      <c r="B217" s="558"/>
      <c r="C217" s="406"/>
      <c r="D217" s="562"/>
      <c r="E217" s="572"/>
      <c r="F217" s="572"/>
      <c r="G217" s="572"/>
      <c r="H217" s="569"/>
      <c r="J217" s="406"/>
      <c r="K217" s="562"/>
      <c r="L217" s="569"/>
    </row>
    <row r="218" spans="1:12" ht="52.5" customHeight="1" x14ac:dyDescent="0.2">
      <c r="A218" s="316" t="s">
        <v>1326</v>
      </c>
      <c r="B218" s="558" t="s">
        <v>1327</v>
      </c>
      <c r="C218" s="406"/>
      <c r="D218" s="562" t="s">
        <v>30</v>
      </c>
      <c r="E218" s="572">
        <v>4019.27</v>
      </c>
      <c r="F218" s="572">
        <v>4019.27</v>
      </c>
      <c r="G218" s="572">
        <v>4019.27</v>
      </c>
      <c r="H218" s="324">
        <f>'Series 500 Design'!$H218</f>
        <v>0</v>
      </c>
      <c r="J218" s="406"/>
      <c r="K218" s="562" t="s">
        <v>30</v>
      </c>
      <c r="L218" s="324">
        <f>'Series 500 Final'!$H218</f>
        <v>0</v>
      </c>
    </row>
    <row r="219" spans="1:12" x14ac:dyDescent="0.2">
      <c r="A219" s="562"/>
      <c r="B219" s="597"/>
      <c r="C219" s="406"/>
      <c r="D219" s="562"/>
      <c r="E219" s="572"/>
      <c r="F219" s="572"/>
      <c r="G219" s="572"/>
      <c r="H219" s="569"/>
      <c r="J219" s="406"/>
      <c r="K219" s="562"/>
      <c r="L219" s="569"/>
    </row>
    <row r="220" spans="1:12" x14ac:dyDescent="0.2">
      <c r="A220" s="587"/>
      <c r="B220" s="603" t="s">
        <v>1328</v>
      </c>
      <c r="C220" s="484"/>
      <c r="D220" s="587"/>
      <c r="E220" s="588" t="s">
        <v>803</v>
      </c>
      <c r="F220" s="588" t="s">
        <v>804</v>
      </c>
      <c r="G220" s="588" t="s">
        <v>486</v>
      </c>
      <c r="H220" s="587"/>
      <c r="J220" s="484"/>
      <c r="K220" s="587"/>
      <c r="L220" s="587"/>
    </row>
    <row r="221" spans="1:12" x14ac:dyDescent="0.2">
      <c r="A221" s="562"/>
      <c r="B221" s="597"/>
      <c r="C221" s="406"/>
      <c r="D221" s="562"/>
      <c r="E221" s="572"/>
      <c r="F221" s="572"/>
      <c r="G221" s="572"/>
      <c r="H221" s="569"/>
      <c r="J221" s="406"/>
      <c r="K221" s="562"/>
      <c r="L221" s="569"/>
    </row>
    <row r="222" spans="1:12" ht="50.25" customHeight="1" x14ac:dyDescent="0.2">
      <c r="A222" s="316" t="s">
        <v>1329</v>
      </c>
      <c r="B222" s="558" t="s">
        <v>1330</v>
      </c>
      <c r="C222" s="406"/>
      <c r="D222" s="562" t="s">
        <v>30</v>
      </c>
      <c r="E222" s="572">
        <v>2758.95</v>
      </c>
      <c r="F222" s="572">
        <v>2758.95</v>
      </c>
      <c r="G222" s="572">
        <v>2758.95</v>
      </c>
      <c r="H222" s="324">
        <f>'Series 500 Design'!$H222</f>
        <v>0</v>
      </c>
      <c r="J222" s="406"/>
      <c r="K222" s="562" t="s">
        <v>30</v>
      </c>
      <c r="L222" s="324">
        <f>'Series 500 Final'!$H222</f>
        <v>0</v>
      </c>
    </row>
    <row r="223" spans="1:12" x14ac:dyDescent="0.2">
      <c r="A223" s="562"/>
      <c r="B223" s="558"/>
      <c r="C223" s="406"/>
      <c r="D223" s="562"/>
      <c r="E223" s="572"/>
      <c r="F223" s="572"/>
      <c r="G223" s="572"/>
      <c r="H223" s="569"/>
      <c r="J223" s="406"/>
      <c r="K223" s="562"/>
      <c r="L223" s="569"/>
    </row>
    <row r="224" spans="1:12" ht="51.75" customHeight="1" x14ac:dyDescent="0.2">
      <c r="A224" s="316" t="s">
        <v>1331</v>
      </c>
      <c r="B224" s="558" t="s">
        <v>1332</v>
      </c>
      <c r="C224" s="406"/>
      <c r="D224" s="562" t="s">
        <v>30</v>
      </c>
      <c r="E224" s="572">
        <v>3661.75</v>
      </c>
      <c r="F224" s="572">
        <v>3661.75</v>
      </c>
      <c r="G224" s="572">
        <v>3661.75</v>
      </c>
      <c r="H224" s="324">
        <f>'Series 500 Design'!$H224</f>
        <v>0</v>
      </c>
      <c r="J224" s="406"/>
      <c r="K224" s="562" t="s">
        <v>30</v>
      </c>
      <c r="L224" s="324">
        <f>'Series 500 Final'!$H224</f>
        <v>0</v>
      </c>
    </row>
    <row r="225" spans="1:12" x14ac:dyDescent="0.2">
      <c r="A225" s="562"/>
      <c r="B225" s="558"/>
      <c r="C225" s="406"/>
      <c r="D225" s="562"/>
      <c r="E225" s="572"/>
      <c r="F225" s="572"/>
      <c r="G225" s="572"/>
      <c r="H225" s="569"/>
      <c r="J225" s="406"/>
      <c r="K225" s="562"/>
      <c r="L225" s="569"/>
    </row>
    <row r="226" spans="1:12" ht="51" customHeight="1" x14ac:dyDescent="0.2">
      <c r="A226" s="316" t="s">
        <v>1333</v>
      </c>
      <c r="B226" s="558" t="s">
        <v>1334</v>
      </c>
      <c r="C226" s="406"/>
      <c r="D226" s="562" t="s">
        <v>30</v>
      </c>
      <c r="E226" s="572">
        <v>3633.86</v>
      </c>
      <c r="F226" s="572">
        <v>3633.86</v>
      </c>
      <c r="G226" s="572">
        <v>3633.86</v>
      </c>
      <c r="H226" s="324">
        <f>'Series 500 Design'!$H226</f>
        <v>0</v>
      </c>
      <c r="J226" s="406"/>
      <c r="K226" s="562" t="s">
        <v>30</v>
      </c>
      <c r="L226" s="324">
        <f>'Series 500 Final'!$H226</f>
        <v>0</v>
      </c>
    </row>
    <row r="227" spans="1:12" x14ac:dyDescent="0.2">
      <c r="A227" s="562"/>
      <c r="B227" s="558"/>
      <c r="C227" s="406"/>
      <c r="D227" s="562"/>
      <c r="E227" s="572"/>
      <c r="F227" s="572"/>
      <c r="G227" s="572"/>
      <c r="H227" s="569"/>
      <c r="J227" s="406"/>
      <c r="K227" s="562"/>
      <c r="L227" s="569"/>
    </row>
    <row r="228" spans="1:12" ht="52.5" customHeight="1" x14ac:dyDescent="0.2">
      <c r="A228" s="316" t="s">
        <v>1335</v>
      </c>
      <c r="B228" s="558" t="s">
        <v>1336</v>
      </c>
      <c r="C228" s="406"/>
      <c r="D228" s="562" t="s">
        <v>30</v>
      </c>
      <c r="E228" s="572">
        <v>4620.3500000000004</v>
      </c>
      <c r="F228" s="572">
        <v>4620.3500000000004</v>
      </c>
      <c r="G228" s="572">
        <v>4620.3500000000004</v>
      </c>
      <c r="H228" s="324">
        <f>'Series 500 Design'!$H228</f>
        <v>0</v>
      </c>
      <c r="J228" s="406"/>
      <c r="K228" s="562" t="s">
        <v>30</v>
      </c>
      <c r="L228" s="324">
        <f>'Series 500 Final'!$H228</f>
        <v>0</v>
      </c>
    </row>
    <row r="229" spans="1:12" x14ac:dyDescent="0.2">
      <c r="A229" s="562"/>
      <c r="B229" s="558"/>
      <c r="C229" s="406"/>
      <c r="D229" s="562"/>
      <c r="E229" s="572"/>
      <c r="F229" s="572"/>
      <c r="G229" s="572"/>
      <c r="H229" s="569"/>
      <c r="J229" s="406"/>
      <c r="K229" s="562"/>
      <c r="L229" s="569"/>
    </row>
    <row r="230" spans="1:12" ht="53.25" customHeight="1" x14ac:dyDescent="0.2">
      <c r="A230" s="316" t="s">
        <v>1337</v>
      </c>
      <c r="B230" s="558" t="s">
        <v>1338</v>
      </c>
      <c r="C230" s="406"/>
      <c r="D230" s="562" t="s">
        <v>30</v>
      </c>
      <c r="E230" s="572">
        <v>1431.37</v>
      </c>
      <c r="F230" s="572">
        <v>1431.37</v>
      </c>
      <c r="G230" s="572">
        <v>1431.37</v>
      </c>
      <c r="H230" s="324">
        <f>'Series 500 Design'!$H230</f>
        <v>0</v>
      </c>
      <c r="J230" s="406"/>
      <c r="K230" s="562" t="s">
        <v>30</v>
      </c>
      <c r="L230" s="324">
        <f>'Series 500 Final'!$H230</f>
        <v>0</v>
      </c>
    </row>
    <row r="231" spans="1:12" x14ac:dyDescent="0.2">
      <c r="A231" s="562"/>
      <c r="B231" s="558"/>
      <c r="C231" s="406"/>
      <c r="D231" s="562"/>
      <c r="E231" s="572"/>
      <c r="F231" s="572"/>
      <c r="G231" s="572"/>
      <c r="H231" s="569"/>
      <c r="J231" s="406"/>
      <c r="K231" s="562"/>
      <c r="L231" s="569"/>
    </row>
    <row r="232" spans="1:12" ht="51.75" customHeight="1" x14ac:dyDescent="0.2">
      <c r="A232" s="316" t="s">
        <v>1339</v>
      </c>
      <c r="B232" s="558" t="s">
        <v>1340</v>
      </c>
      <c r="C232" s="406"/>
      <c r="D232" s="562" t="s">
        <v>30</v>
      </c>
      <c r="E232" s="572">
        <v>1907.11</v>
      </c>
      <c r="F232" s="572">
        <v>1907.11</v>
      </c>
      <c r="G232" s="572">
        <v>1907.11</v>
      </c>
      <c r="H232" s="324">
        <f>'Series 500 Design'!$H232</f>
        <v>0</v>
      </c>
      <c r="J232" s="406"/>
      <c r="K232" s="562" t="s">
        <v>30</v>
      </c>
      <c r="L232" s="324">
        <f>'Series 500 Final'!$H232</f>
        <v>0</v>
      </c>
    </row>
    <row r="233" spans="1:12" x14ac:dyDescent="0.2">
      <c r="A233" s="562"/>
      <c r="B233" s="558"/>
      <c r="C233" s="406"/>
      <c r="D233" s="562"/>
      <c r="E233" s="572"/>
      <c r="F233" s="572"/>
      <c r="G233" s="572"/>
      <c r="H233" s="569"/>
      <c r="J233" s="406"/>
      <c r="K233" s="562"/>
      <c r="L233" s="569"/>
    </row>
    <row r="234" spans="1:12" ht="54" customHeight="1" x14ac:dyDescent="0.2">
      <c r="A234" s="316" t="s">
        <v>1341</v>
      </c>
      <c r="B234" s="558" t="s">
        <v>1342</v>
      </c>
      <c r="C234" s="406"/>
      <c r="D234" s="562" t="s">
        <v>30</v>
      </c>
      <c r="E234" s="572">
        <v>2597.13</v>
      </c>
      <c r="F234" s="572">
        <v>2597.13</v>
      </c>
      <c r="G234" s="572">
        <v>2597.13</v>
      </c>
      <c r="H234" s="324">
        <f>'Series 500 Design'!$H234</f>
        <v>0</v>
      </c>
      <c r="J234" s="406"/>
      <c r="K234" s="562" t="s">
        <v>30</v>
      </c>
      <c r="L234" s="324">
        <f>'Series 500 Final'!$H234</f>
        <v>0</v>
      </c>
    </row>
    <row r="235" spans="1:12" x14ac:dyDescent="0.2">
      <c r="A235" s="562"/>
      <c r="B235" s="558"/>
      <c r="C235" s="406"/>
      <c r="D235" s="562"/>
      <c r="E235" s="572"/>
      <c r="F235" s="572"/>
      <c r="G235" s="572"/>
      <c r="H235" s="569"/>
      <c r="J235" s="406"/>
      <c r="K235" s="562"/>
      <c r="L235" s="569"/>
    </row>
    <row r="236" spans="1:12" ht="38.25" x14ac:dyDescent="0.2">
      <c r="A236" s="316" t="s">
        <v>1343</v>
      </c>
      <c r="B236" s="558" t="s">
        <v>1344</v>
      </c>
      <c r="C236" s="406"/>
      <c r="D236" s="346" t="s">
        <v>30</v>
      </c>
      <c r="E236" s="572">
        <v>1521.01</v>
      </c>
      <c r="F236" s="572">
        <v>1521.01</v>
      </c>
      <c r="G236" s="572">
        <v>1521.01</v>
      </c>
      <c r="H236" s="324">
        <f>'Series 500 Design'!$H236</f>
        <v>0</v>
      </c>
      <c r="J236" s="406"/>
      <c r="K236" s="346" t="s">
        <v>30</v>
      </c>
      <c r="L236" s="324">
        <f>'Series 500 Final'!$H236</f>
        <v>0</v>
      </c>
    </row>
    <row r="237" spans="1:12" x14ac:dyDescent="0.2">
      <c r="A237" s="562"/>
      <c r="B237" s="558"/>
      <c r="C237" s="406"/>
      <c r="D237" s="562"/>
      <c r="E237" s="572"/>
      <c r="F237" s="572"/>
      <c r="G237" s="572"/>
      <c r="H237" s="569"/>
      <c r="J237" s="406"/>
      <c r="K237" s="562"/>
      <c r="L237" s="569"/>
    </row>
    <row r="238" spans="1:12" ht="39" customHeight="1" x14ac:dyDescent="0.2">
      <c r="A238" s="316" t="s">
        <v>1345</v>
      </c>
      <c r="B238" s="558" t="s">
        <v>1346</v>
      </c>
      <c r="C238" s="406"/>
      <c r="D238" s="562" t="s">
        <v>30</v>
      </c>
      <c r="E238" s="572">
        <v>890.68</v>
      </c>
      <c r="F238" s="572">
        <v>890.68</v>
      </c>
      <c r="G238" s="572">
        <v>890.68</v>
      </c>
      <c r="H238" s="324">
        <f>'Series 500 Design'!$H238</f>
        <v>0</v>
      </c>
      <c r="J238" s="406"/>
      <c r="K238" s="562" t="s">
        <v>30</v>
      </c>
      <c r="L238" s="324">
        <f>'Series 500 Final'!$H238</f>
        <v>0</v>
      </c>
    </row>
    <row r="239" spans="1:12" x14ac:dyDescent="0.2">
      <c r="A239" s="562"/>
      <c r="B239" s="558"/>
      <c r="C239" s="406"/>
      <c r="D239" s="562"/>
      <c r="E239" s="572"/>
      <c r="F239" s="572"/>
      <c r="G239" s="572"/>
      <c r="H239" s="569"/>
      <c r="J239" s="406"/>
      <c r="K239" s="562"/>
      <c r="L239" s="569"/>
    </row>
    <row r="240" spans="1:12" ht="38.25" x14ac:dyDescent="0.2">
      <c r="A240" s="316" t="s">
        <v>1347</v>
      </c>
      <c r="B240" s="558" t="s">
        <v>1348</v>
      </c>
      <c r="C240" s="406"/>
      <c r="D240" s="562" t="s">
        <v>30</v>
      </c>
      <c r="E240" s="572">
        <v>1214.6099999999999</v>
      </c>
      <c r="F240" s="572">
        <v>1214.6099999999999</v>
      </c>
      <c r="G240" s="572">
        <v>1214.6099999999999</v>
      </c>
      <c r="H240" s="324">
        <f>'Series 500 Design'!$H240</f>
        <v>0</v>
      </c>
      <c r="J240" s="406"/>
      <c r="K240" s="562" t="s">
        <v>30</v>
      </c>
      <c r="L240" s="324">
        <f>'Series 500 Final'!$H240</f>
        <v>0</v>
      </c>
    </row>
    <row r="241" spans="1:12" x14ac:dyDescent="0.2">
      <c r="A241" s="562"/>
      <c r="B241" s="558"/>
      <c r="C241" s="406"/>
      <c r="D241" s="562"/>
      <c r="E241" s="572"/>
      <c r="F241" s="572"/>
      <c r="G241" s="572"/>
      <c r="H241" s="569"/>
      <c r="J241" s="406"/>
      <c r="K241" s="562"/>
      <c r="L241" s="569"/>
    </row>
    <row r="242" spans="1:12" ht="38.25" x14ac:dyDescent="0.2">
      <c r="A242" s="316" t="s">
        <v>1349</v>
      </c>
      <c r="B242" s="558" t="s">
        <v>1350</v>
      </c>
      <c r="C242" s="406"/>
      <c r="D242" s="562" t="s">
        <v>30</v>
      </c>
      <c r="E242" s="572">
        <v>808.39</v>
      </c>
      <c r="F242" s="572">
        <v>808.39</v>
      </c>
      <c r="G242" s="572">
        <v>808.39</v>
      </c>
      <c r="H242" s="324">
        <f>'Series 500 Design'!$H242</f>
        <v>0</v>
      </c>
      <c r="J242" s="406"/>
      <c r="K242" s="562" t="s">
        <v>30</v>
      </c>
      <c r="L242" s="324">
        <f>'Series 500 Final'!$H242</f>
        <v>0</v>
      </c>
    </row>
    <row r="243" spans="1:12" x14ac:dyDescent="0.2">
      <c r="A243" s="562"/>
      <c r="B243" s="558"/>
      <c r="C243" s="406"/>
      <c r="D243" s="562"/>
      <c r="E243" s="572"/>
      <c r="F243" s="572"/>
      <c r="G243" s="572"/>
      <c r="H243" s="569"/>
      <c r="J243" s="406"/>
      <c r="K243" s="562"/>
      <c r="L243" s="569"/>
    </row>
    <row r="244" spans="1:12" ht="38.25" x14ac:dyDescent="0.2">
      <c r="A244" s="316" t="s">
        <v>1351</v>
      </c>
      <c r="B244" s="558" t="s">
        <v>1352</v>
      </c>
      <c r="C244" s="406"/>
      <c r="D244" s="562" t="s">
        <v>30</v>
      </c>
      <c r="E244" s="572">
        <v>835.82</v>
      </c>
      <c r="F244" s="572">
        <v>835.82</v>
      </c>
      <c r="G244" s="572">
        <v>835.82</v>
      </c>
      <c r="H244" s="324">
        <f>'Series 500 Design'!$H244</f>
        <v>0</v>
      </c>
      <c r="J244" s="406"/>
      <c r="K244" s="562" t="s">
        <v>30</v>
      </c>
      <c r="L244" s="324">
        <f>'Series 500 Final'!$H244</f>
        <v>0</v>
      </c>
    </row>
    <row r="245" spans="1:12" x14ac:dyDescent="0.2">
      <c r="A245" s="562"/>
      <c r="B245" s="558"/>
      <c r="C245" s="406"/>
      <c r="D245" s="562"/>
      <c r="E245" s="572"/>
      <c r="F245" s="572"/>
      <c r="G245" s="572"/>
      <c r="H245" s="569"/>
      <c r="J245" s="406"/>
      <c r="K245" s="562"/>
      <c r="L245" s="569"/>
    </row>
    <row r="246" spans="1:12" ht="38.25" x14ac:dyDescent="0.2">
      <c r="A246" s="316" t="s">
        <v>1353</v>
      </c>
      <c r="B246" s="558" t="s">
        <v>1354</v>
      </c>
      <c r="C246" s="406"/>
      <c r="D246" s="562" t="s">
        <v>30</v>
      </c>
      <c r="E246" s="572">
        <v>1159.76</v>
      </c>
      <c r="F246" s="572">
        <v>1159.76</v>
      </c>
      <c r="G246" s="572">
        <v>1159.76</v>
      </c>
      <c r="H246" s="324">
        <f>'Series 500 Design'!$H246</f>
        <v>0</v>
      </c>
      <c r="J246" s="406"/>
      <c r="K246" s="562" t="s">
        <v>30</v>
      </c>
      <c r="L246" s="324">
        <f>'Series 500 Final'!$H246</f>
        <v>0</v>
      </c>
    </row>
    <row r="247" spans="1:12" x14ac:dyDescent="0.2">
      <c r="A247" s="562"/>
      <c r="B247" s="558"/>
      <c r="C247" s="406"/>
      <c r="D247" s="562"/>
      <c r="E247" s="572"/>
      <c r="F247" s="572"/>
      <c r="G247" s="572"/>
      <c r="H247" s="569"/>
      <c r="J247" s="406"/>
      <c r="K247" s="562"/>
      <c r="L247" s="569"/>
    </row>
    <row r="248" spans="1:12" ht="38.25" x14ac:dyDescent="0.2">
      <c r="A248" s="316" t="s">
        <v>1355</v>
      </c>
      <c r="B248" s="558" t="s">
        <v>1356</v>
      </c>
      <c r="C248" s="406"/>
      <c r="D248" s="562" t="s">
        <v>30</v>
      </c>
      <c r="E248" s="572">
        <v>833.79</v>
      </c>
      <c r="F248" s="572">
        <v>833.79</v>
      </c>
      <c r="G248" s="572">
        <v>833.79</v>
      </c>
      <c r="H248" s="324">
        <f>'Series 500 Design'!$H248</f>
        <v>0</v>
      </c>
      <c r="J248" s="406"/>
      <c r="K248" s="562" t="s">
        <v>30</v>
      </c>
      <c r="L248" s="324">
        <f>'Series 500 Final'!$H248</f>
        <v>0</v>
      </c>
    </row>
    <row r="249" spans="1:12" x14ac:dyDescent="0.2">
      <c r="A249" s="316"/>
      <c r="B249" s="558"/>
      <c r="C249" s="406"/>
      <c r="D249" s="562"/>
      <c r="E249" s="572"/>
      <c r="F249" s="572"/>
      <c r="G249" s="572"/>
      <c r="H249" s="569"/>
      <c r="J249" s="406"/>
      <c r="K249" s="562"/>
      <c r="L249" s="569"/>
    </row>
    <row r="250" spans="1:12" ht="55.5" customHeight="1" x14ac:dyDescent="0.2">
      <c r="A250" s="346" t="s">
        <v>1357</v>
      </c>
      <c r="B250" s="558" t="s">
        <v>1358</v>
      </c>
      <c r="C250" s="406"/>
      <c r="D250" s="562" t="s">
        <v>30</v>
      </c>
      <c r="E250" s="572">
        <v>1506.52</v>
      </c>
      <c r="F250" s="572">
        <v>1506.52</v>
      </c>
      <c r="G250" s="572">
        <v>1506.52</v>
      </c>
      <c r="H250" s="324">
        <f>'Series 500 Design'!$H250</f>
        <v>0</v>
      </c>
      <c r="J250" s="406"/>
      <c r="K250" s="562" t="s">
        <v>30</v>
      </c>
      <c r="L250" s="324">
        <f>'Series 500 Final'!$H250</f>
        <v>0</v>
      </c>
    </row>
    <row r="251" spans="1:12" x14ac:dyDescent="0.2">
      <c r="A251" s="316"/>
      <c r="B251" s="558"/>
      <c r="C251" s="406"/>
      <c r="D251" s="562"/>
      <c r="E251" s="572"/>
      <c r="F251" s="572"/>
      <c r="G251" s="572"/>
      <c r="H251" s="569"/>
      <c r="J251" s="406"/>
      <c r="K251" s="562"/>
      <c r="L251" s="569"/>
    </row>
    <row r="252" spans="1:12" ht="51.75" customHeight="1" x14ac:dyDescent="0.2">
      <c r="A252" s="346" t="s">
        <v>1359</v>
      </c>
      <c r="B252" s="558" t="s">
        <v>1360</v>
      </c>
      <c r="C252" s="406"/>
      <c r="D252" s="562" t="s">
        <v>30</v>
      </c>
      <c r="E252" s="572">
        <v>2210.61</v>
      </c>
      <c r="F252" s="572">
        <v>2210.61</v>
      </c>
      <c r="G252" s="572">
        <v>2210.61</v>
      </c>
      <c r="H252" s="324">
        <f>'Series 500 Design'!$H252</f>
        <v>0</v>
      </c>
      <c r="J252" s="406"/>
      <c r="K252" s="562" t="s">
        <v>30</v>
      </c>
      <c r="L252" s="324">
        <f>'Series 500 Final'!$H252</f>
        <v>0</v>
      </c>
    </row>
    <row r="253" spans="1:12" x14ac:dyDescent="0.2">
      <c r="A253" s="316"/>
      <c r="B253" s="558"/>
      <c r="C253" s="406"/>
      <c r="D253" s="562"/>
      <c r="E253" s="572"/>
      <c r="F253" s="572"/>
      <c r="G253" s="572"/>
      <c r="H253" s="569"/>
      <c r="J253" s="406"/>
      <c r="K253" s="562"/>
      <c r="L253" s="569"/>
    </row>
    <row r="254" spans="1:12" ht="51" x14ac:dyDescent="0.2">
      <c r="A254" s="346" t="s">
        <v>1361</v>
      </c>
      <c r="B254" s="558" t="s">
        <v>1362</v>
      </c>
      <c r="C254" s="406"/>
      <c r="D254" s="562" t="s">
        <v>30</v>
      </c>
      <c r="E254" s="572">
        <v>2744.93</v>
      </c>
      <c r="F254" s="572">
        <v>2744.93</v>
      </c>
      <c r="G254" s="572">
        <v>2744.93</v>
      </c>
      <c r="H254" s="324">
        <f>'Series 500 Design'!$H254</f>
        <v>0</v>
      </c>
      <c r="J254" s="406"/>
      <c r="K254" s="562" t="s">
        <v>30</v>
      </c>
      <c r="L254" s="324">
        <f>'Series 500 Final'!$H254</f>
        <v>0</v>
      </c>
    </row>
    <row r="255" spans="1:12" x14ac:dyDescent="0.2">
      <c r="A255" s="316"/>
      <c r="B255" s="558"/>
      <c r="C255" s="406"/>
      <c r="D255" s="562"/>
      <c r="E255" s="572"/>
      <c r="F255" s="572"/>
      <c r="G255" s="572"/>
      <c r="H255" s="569"/>
      <c r="J255" s="406"/>
      <c r="K255" s="562"/>
      <c r="L255" s="569"/>
    </row>
    <row r="256" spans="1:12" x14ac:dyDescent="0.2">
      <c r="A256" s="331"/>
      <c r="B256" s="586" t="s">
        <v>1363</v>
      </c>
      <c r="C256" s="484"/>
      <c r="D256" s="587"/>
      <c r="E256" s="588" t="s">
        <v>803</v>
      </c>
      <c r="F256" s="588" t="s">
        <v>804</v>
      </c>
      <c r="G256" s="588" t="s">
        <v>486</v>
      </c>
      <c r="H256" s="587"/>
      <c r="J256" s="484"/>
      <c r="K256" s="587"/>
      <c r="L256" s="587"/>
    </row>
    <row r="257" spans="1:12" x14ac:dyDescent="0.2">
      <c r="A257" s="316"/>
      <c r="B257" s="558"/>
      <c r="C257" s="406"/>
      <c r="D257" s="562"/>
      <c r="E257" s="572"/>
      <c r="F257" s="572"/>
      <c r="G257" s="572"/>
      <c r="H257" s="569"/>
      <c r="J257" s="406"/>
      <c r="K257" s="562"/>
      <c r="L257" s="569"/>
    </row>
    <row r="258" spans="1:12" ht="38.25" x14ac:dyDescent="0.2">
      <c r="A258" s="316" t="s">
        <v>1364</v>
      </c>
      <c r="B258" s="558" t="s">
        <v>1365</v>
      </c>
      <c r="C258" s="406"/>
      <c r="D258" s="562" t="s">
        <v>30</v>
      </c>
      <c r="E258" s="572">
        <v>1770.87</v>
      </c>
      <c r="F258" s="572">
        <v>1770.87</v>
      </c>
      <c r="G258" s="572">
        <v>1770.87</v>
      </c>
      <c r="H258" s="324">
        <f>'Series 500 Design'!$H258</f>
        <v>0</v>
      </c>
      <c r="J258" s="406"/>
      <c r="K258" s="562" t="s">
        <v>30</v>
      </c>
      <c r="L258" s="324">
        <f>'Series 500 Final'!$H258</f>
        <v>0</v>
      </c>
    </row>
    <row r="259" spans="1:12" x14ac:dyDescent="0.2">
      <c r="A259" s="316"/>
      <c r="B259" s="558"/>
      <c r="C259" s="406"/>
      <c r="D259" s="562"/>
      <c r="E259" s="572"/>
      <c r="F259" s="572"/>
      <c r="G259" s="572"/>
      <c r="H259" s="569"/>
      <c r="J259" s="406"/>
      <c r="K259" s="562"/>
      <c r="L259" s="569"/>
    </row>
    <row r="260" spans="1:12" ht="51" x14ac:dyDescent="0.2">
      <c r="A260" s="316" t="s">
        <v>1366</v>
      </c>
      <c r="B260" s="558" t="s">
        <v>1367</v>
      </c>
      <c r="C260" s="406"/>
      <c r="D260" s="562" t="s">
        <v>30</v>
      </c>
      <c r="E260" s="572">
        <v>2545.62</v>
      </c>
      <c r="F260" s="572">
        <v>2545.62</v>
      </c>
      <c r="G260" s="572">
        <v>2545.62</v>
      </c>
      <c r="H260" s="324">
        <f>'Series 500 Design'!$H260</f>
        <v>0</v>
      </c>
      <c r="J260" s="406"/>
      <c r="K260" s="562" t="s">
        <v>30</v>
      </c>
      <c r="L260" s="324">
        <f>'Series 500 Final'!$H260</f>
        <v>0</v>
      </c>
    </row>
    <row r="261" spans="1:12" x14ac:dyDescent="0.2">
      <c r="A261" s="316"/>
      <c r="B261" s="558"/>
      <c r="C261" s="406"/>
      <c r="D261" s="562"/>
      <c r="E261" s="572"/>
      <c r="F261" s="572"/>
      <c r="G261" s="572"/>
      <c r="H261" s="569"/>
      <c r="J261" s="406"/>
      <c r="K261" s="562"/>
      <c r="L261" s="569"/>
    </row>
    <row r="262" spans="1:12" x14ac:dyDescent="0.2">
      <c r="A262" s="331"/>
      <c r="B262" s="586" t="s">
        <v>1368</v>
      </c>
      <c r="C262" s="484"/>
      <c r="D262" s="587"/>
      <c r="E262" s="588" t="s">
        <v>803</v>
      </c>
      <c r="F262" s="588" t="s">
        <v>804</v>
      </c>
      <c r="G262" s="588" t="s">
        <v>486</v>
      </c>
      <c r="H262" s="587"/>
      <c r="J262" s="484"/>
      <c r="K262" s="587"/>
      <c r="L262" s="587"/>
    </row>
    <row r="263" spans="1:12" x14ac:dyDescent="0.2">
      <c r="A263" s="316"/>
      <c r="B263" s="558"/>
      <c r="C263" s="406"/>
      <c r="D263" s="562"/>
      <c r="E263" s="572"/>
      <c r="F263" s="572"/>
      <c r="G263" s="572"/>
      <c r="H263" s="569"/>
      <c r="J263" s="406"/>
      <c r="K263" s="562"/>
      <c r="L263" s="569"/>
    </row>
    <row r="264" spans="1:12" ht="26.25" customHeight="1" x14ac:dyDescent="0.2">
      <c r="A264" s="316" t="s">
        <v>1369</v>
      </c>
      <c r="B264" s="558" t="s">
        <v>1370</v>
      </c>
      <c r="C264" s="406"/>
      <c r="D264" s="562" t="s">
        <v>30</v>
      </c>
      <c r="E264" s="572">
        <v>526.45000000000005</v>
      </c>
      <c r="F264" s="572">
        <v>526.45000000000005</v>
      </c>
      <c r="G264" s="572">
        <v>526.45000000000005</v>
      </c>
      <c r="H264" s="324">
        <f>'Series 500 Design'!$H264</f>
        <v>0</v>
      </c>
      <c r="J264" s="406"/>
      <c r="K264" s="562" t="s">
        <v>30</v>
      </c>
      <c r="L264" s="324">
        <f>'Series 500 Final'!$H264</f>
        <v>0</v>
      </c>
    </row>
    <row r="265" spans="1:12" x14ac:dyDescent="0.2">
      <c r="A265" s="316"/>
      <c r="B265" s="558"/>
      <c r="C265" s="406"/>
      <c r="D265" s="562"/>
      <c r="E265" s="572"/>
      <c r="F265" s="572"/>
      <c r="G265" s="572"/>
      <c r="H265" s="569"/>
      <c r="J265" s="406"/>
      <c r="K265" s="562"/>
      <c r="L265" s="569"/>
    </row>
    <row r="266" spans="1:12" ht="28.5" customHeight="1" x14ac:dyDescent="0.2">
      <c r="A266" s="316" t="s">
        <v>1371</v>
      </c>
      <c r="B266" s="558" t="s">
        <v>1372</v>
      </c>
      <c r="C266" s="406"/>
      <c r="D266" s="562" t="s">
        <v>30</v>
      </c>
      <c r="E266" s="572">
        <v>526.41999999999996</v>
      </c>
      <c r="F266" s="572">
        <v>526.41999999999996</v>
      </c>
      <c r="G266" s="572">
        <v>526.41999999999996</v>
      </c>
      <c r="H266" s="324">
        <f>'Series 500 Design'!$H266</f>
        <v>0</v>
      </c>
      <c r="J266" s="406"/>
      <c r="K266" s="562" t="s">
        <v>30</v>
      </c>
      <c r="L266" s="324">
        <f>'Series 500 Final'!$H266</f>
        <v>0</v>
      </c>
    </row>
    <row r="267" spans="1:12" x14ac:dyDescent="0.2">
      <c r="A267" s="316"/>
      <c r="B267" s="558"/>
      <c r="C267" s="406"/>
      <c r="D267" s="562"/>
      <c r="E267" s="572"/>
      <c r="F267" s="572"/>
      <c r="G267" s="572"/>
      <c r="H267" s="569"/>
      <c r="J267" s="406"/>
      <c r="K267" s="562"/>
      <c r="L267" s="569"/>
    </row>
    <row r="268" spans="1:12" ht="25.5" x14ac:dyDescent="0.2">
      <c r="A268" s="316" t="s">
        <v>1373</v>
      </c>
      <c r="B268" s="558" t="s">
        <v>1374</v>
      </c>
      <c r="C268" s="406"/>
      <c r="D268" s="562" t="s">
        <v>30</v>
      </c>
      <c r="E268" s="572">
        <v>499.27</v>
      </c>
      <c r="F268" s="572">
        <v>499.27</v>
      </c>
      <c r="G268" s="572">
        <v>499.27</v>
      </c>
      <c r="H268" s="324">
        <f>'Series 500 Design'!$H268</f>
        <v>0</v>
      </c>
      <c r="J268" s="406"/>
      <c r="K268" s="562" t="s">
        <v>30</v>
      </c>
      <c r="L268" s="324">
        <f>'Series 500 Final'!$H268</f>
        <v>0</v>
      </c>
    </row>
    <row r="269" spans="1:12" x14ac:dyDescent="0.2">
      <c r="A269" s="316"/>
      <c r="B269" s="558"/>
      <c r="C269" s="406"/>
      <c r="D269" s="562"/>
      <c r="E269" s="572"/>
      <c r="F269" s="572"/>
      <c r="G269" s="572"/>
      <c r="H269" s="569"/>
      <c r="J269" s="406"/>
      <c r="K269" s="562"/>
      <c r="L269" s="569"/>
    </row>
    <row r="270" spans="1:12" ht="27" customHeight="1" x14ac:dyDescent="0.2">
      <c r="A270" s="316" t="s">
        <v>1375</v>
      </c>
      <c r="B270" s="558" t="s">
        <v>1376</v>
      </c>
      <c r="C270" s="406"/>
      <c r="D270" s="562" t="s">
        <v>30</v>
      </c>
      <c r="E270" s="572">
        <v>520.65</v>
      </c>
      <c r="F270" s="572">
        <v>520.65</v>
      </c>
      <c r="G270" s="572">
        <v>520.65</v>
      </c>
      <c r="H270" s="324">
        <f>'Series 500 Design'!$H270</f>
        <v>0</v>
      </c>
      <c r="J270" s="406"/>
      <c r="K270" s="562" t="s">
        <v>30</v>
      </c>
      <c r="L270" s="324">
        <f>'Series 500 Final'!$H270</f>
        <v>0</v>
      </c>
    </row>
    <row r="271" spans="1:12" x14ac:dyDescent="0.2">
      <c r="A271" s="316"/>
      <c r="B271" s="558"/>
      <c r="C271" s="406"/>
      <c r="D271" s="562"/>
      <c r="E271" s="572"/>
      <c r="F271" s="572"/>
      <c r="G271" s="572"/>
      <c r="H271" s="569"/>
      <c r="J271" s="406"/>
      <c r="K271" s="562"/>
      <c r="L271" s="569"/>
    </row>
    <row r="272" spans="1:12" ht="27" customHeight="1" x14ac:dyDescent="0.2">
      <c r="A272" s="316" t="s">
        <v>1377</v>
      </c>
      <c r="B272" s="558" t="s">
        <v>1378</v>
      </c>
      <c r="C272" s="406"/>
      <c r="D272" s="562" t="s">
        <v>30</v>
      </c>
      <c r="E272" s="572">
        <v>520.63</v>
      </c>
      <c r="F272" s="572">
        <v>520.63</v>
      </c>
      <c r="G272" s="572">
        <v>520.63</v>
      </c>
      <c r="H272" s="324">
        <f>'Series 500 Design'!$H272</f>
        <v>0</v>
      </c>
      <c r="J272" s="406"/>
      <c r="K272" s="562" t="s">
        <v>30</v>
      </c>
      <c r="L272" s="324">
        <f>'Series 500 Final'!$H272</f>
        <v>0</v>
      </c>
    </row>
    <row r="273" spans="1:12" x14ac:dyDescent="0.2">
      <c r="A273" s="316"/>
      <c r="B273" s="558"/>
      <c r="C273" s="406"/>
      <c r="D273" s="562"/>
      <c r="E273" s="572"/>
      <c r="F273" s="572"/>
      <c r="G273" s="572"/>
      <c r="H273" s="569"/>
      <c r="J273" s="406"/>
      <c r="K273" s="562"/>
      <c r="L273" s="569"/>
    </row>
    <row r="274" spans="1:12" ht="25.5" x14ac:dyDescent="0.2">
      <c r="A274" s="316" t="s">
        <v>1379</v>
      </c>
      <c r="B274" s="558" t="s">
        <v>1380</v>
      </c>
      <c r="C274" s="406"/>
      <c r="D274" s="562" t="s">
        <v>30</v>
      </c>
      <c r="E274" s="572">
        <v>493.47</v>
      </c>
      <c r="F274" s="572">
        <v>493.47</v>
      </c>
      <c r="G274" s="572">
        <v>493.47</v>
      </c>
      <c r="H274" s="324">
        <f>'Series 500 Design'!$H274</f>
        <v>0</v>
      </c>
      <c r="J274" s="406"/>
      <c r="K274" s="562" t="s">
        <v>30</v>
      </c>
      <c r="L274" s="324">
        <f>'Series 500 Final'!$H274</f>
        <v>0</v>
      </c>
    </row>
    <row r="275" spans="1:12" x14ac:dyDescent="0.2">
      <c r="A275" s="316"/>
      <c r="B275" s="558"/>
      <c r="C275" s="406"/>
      <c r="D275" s="562"/>
      <c r="E275" s="572"/>
      <c r="F275" s="572"/>
      <c r="G275" s="572"/>
      <c r="H275" s="569"/>
      <c r="J275" s="406"/>
      <c r="K275" s="562"/>
      <c r="L275" s="569"/>
    </row>
    <row r="276" spans="1:12" ht="25.5" x14ac:dyDescent="0.2">
      <c r="A276" s="316" t="s">
        <v>1381</v>
      </c>
      <c r="B276" s="558" t="s">
        <v>1382</v>
      </c>
      <c r="C276" s="406"/>
      <c r="D276" s="562" t="s">
        <v>30</v>
      </c>
      <c r="E276" s="572">
        <v>407.26</v>
      </c>
      <c r="F276" s="572">
        <v>407.26</v>
      </c>
      <c r="G276" s="572">
        <v>407.26</v>
      </c>
      <c r="H276" s="324">
        <f>'Series 500 Design'!$H276</f>
        <v>0</v>
      </c>
      <c r="J276" s="406"/>
      <c r="K276" s="562" t="s">
        <v>30</v>
      </c>
      <c r="L276" s="324">
        <f>'Series 500 Final'!$H276</f>
        <v>0</v>
      </c>
    </row>
    <row r="277" spans="1:12" x14ac:dyDescent="0.2">
      <c r="A277" s="316"/>
      <c r="B277" s="558"/>
      <c r="C277" s="406"/>
      <c r="D277" s="562"/>
      <c r="E277" s="572"/>
      <c r="F277" s="572"/>
      <c r="G277" s="572"/>
      <c r="H277" s="569"/>
      <c r="J277" s="406"/>
      <c r="K277" s="562"/>
      <c r="L277" s="569"/>
    </row>
    <row r="278" spans="1:12" ht="25.5" x14ac:dyDescent="0.2">
      <c r="A278" s="316" t="s">
        <v>1383</v>
      </c>
      <c r="B278" s="558" t="s">
        <v>1384</v>
      </c>
      <c r="C278" s="406"/>
      <c r="D278" s="562" t="s">
        <v>30</v>
      </c>
      <c r="E278" s="572">
        <v>657.37</v>
      </c>
      <c r="F278" s="572">
        <v>657.37</v>
      </c>
      <c r="G278" s="572">
        <v>657.37</v>
      </c>
      <c r="H278" s="324">
        <f>'Series 500 Design'!$H278</f>
        <v>0</v>
      </c>
      <c r="J278" s="406"/>
      <c r="K278" s="562" t="s">
        <v>30</v>
      </c>
      <c r="L278" s="324">
        <f>'Series 500 Final'!$H278</f>
        <v>0</v>
      </c>
    </row>
    <row r="279" spans="1:12" x14ac:dyDescent="0.2">
      <c r="A279" s="316"/>
      <c r="B279" s="558"/>
      <c r="C279" s="406"/>
      <c r="D279" s="562"/>
      <c r="E279" s="572"/>
      <c r="F279" s="572"/>
      <c r="G279" s="572"/>
      <c r="H279" s="569"/>
      <c r="J279" s="406"/>
      <c r="K279" s="562"/>
      <c r="L279" s="569"/>
    </row>
    <row r="280" spans="1:12" ht="25.5" x14ac:dyDescent="0.2">
      <c r="A280" s="316" t="s">
        <v>1385</v>
      </c>
      <c r="B280" s="558" t="s">
        <v>1386</v>
      </c>
      <c r="C280" s="406"/>
      <c r="D280" s="562" t="s">
        <v>30</v>
      </c>
      <c r="E280" s="572">
        <v>657.37</v>
      </c>
      <c r="F280" s="572">
        <v>657.37</v>
      </c>
      <c r="G280" s="572">
        <v>657.37</v>
      </c>
      <c r="H280" s="324">
        <f>'Series 500 Design'!$H280</f>
        <v>0</v>
      </c>
      <c r="J280" s="406"/>
      <c r="K280" s="562" t="s">
        <v>30</v>
      </c>
      <c r="L280" s="324">
        <f>'Series 500 Final'!$H280</f>
        <v>0</v>
      </c>
    </row>
    <row r="281" spans="1:12" x14ac:dyDescent="0.2">
      <c r="A281" s="316"/>
      <c r="B281" s="558"/>
      <c r="C281" s="406"/>
      <c r="D281" s="562"/>
      <c r="E281" s="572"/>
      <c r="F281" s="572"/>
      <c r="G281" s="572"/>
      <c r="H281" s="569"/>
      <c r="J281" s="406"/>
      <c r="K281" s="562"/>
      <c r="L281" s="569"/>
    </row>
    <row r="282" spans="1:12" ht="26.25" customHeight="1" x14ac:dyDescent="0.2">
      <c r="A282" s="316" t="s">
        <v>1387</v>
      </c>
      <c r="B282" s="558" t="s">
        <v>1388</v>
      </c>
      <c r="C282" s="406"/>
      <c r="D282" s="562" t="s">
        <v>30</v>
      </c>
      <c r="E282" s="572">
        <v>396.81</v>
      </c>
      <c r="F282" s="572">
        <v>396.81</v>
      </c>
      <c r="G282" s="572">
        <v>396.81</v>
      </c>
      <c r="H282" s="324">
        <f>'Series 500 Design'!$H282</f>
        <v>0</v>
      </c>
      <c r="J282" s="406"/>
      <c r="K282" s="562" t="s">
        <v>30</v>
      </c>
      <c r="L282" s="324">
        <f>'Series 500 Final'!$H282</f>
        <v>0</v>
      </c>
    </row>
    <row r="283" spans="1:12" x14ac:dyDescent="0.2">
      <c r="A283" s="316"/>
      <c r="B283" s="558"/>
      <c r="C283" s="406"/>
      <c r="D283" s="562"/>
      <c r="E283" s="572"/>
      <c r="F283" s="572"/>
      <c r="G283" s="572"/>
      <c r="H283" s="569"/>
      <c r="J283" s="406"/>
      <c r="K283" s="562"/>
      <c r="L283" s="569"/>
    </row>
    <row r="284" spans="1:12" ht="27" customHeight="1" x14ac:dyDescent="0.2">
      <c r="A284" s="316" t="s">
        <v>1389</v>
      </c>
      <c r="B284" s="558" t="s">
        <v>1390</v>
      </c>
      <c r="C284" s="406"/>
      <c r="D284" s="562" t="s">
        <v>30</v>
      </c>
      <c r="E284" s="572">
        <v>479.45</v>
      </c>
      <c r="F284" s="572">
        <v>479.45</v>
      </c>
      <c r="G284" s="572">
        <v>479.45</v>
      </c>
      <c r="H284" s="324">
        <f>'Series 500 Design'!$H284</f>
        <v>0</v>
      </c>
      <c r="J284" s="406"/>
      <c r="K284" s="562" t="s">
        <v>30</v>
      </c>
      <c r="L284" s="324">
        <f>'Series 500 Final'!$H284</f>
        <v>0</v>
      </c>
    </row>
    <row r="285" spans="1:12" x14ac:dyDescent="0.2">
      <c r="A285" s="316"/>
      <c r="B285" s="558"/>
      <c r="C285" s="406"/>
      <c r="D285" s="562"/>
      <c r="E285" s="572"/>
      <c r="F285" s="572"/>
      <c r="G285" s="572"/>
      <c r="H285" s="569"/>
      <c r="J285" s="406"/>
      <c r="K285" s="562"/>
      <c r="L285" s="569"/>
    </row>
    <row r="286" spans="1:12" ht="27" customHeight="1" x14ac:dyDescent="0.2">
      <c r="A286" s="316" t="s">
        <v>1391</v>
      </c>
      <c r="B286" s="558" t="s">
        <v>1392</v>
      </c>
      <c r="C286" s="406"/>
      <c r="D286" s="562" t="s">
        <v>30</v>
      </c>
      <c r="E286" s="572">
        <v>402.51</v>
      </c>
      <c r="F286" s="572">
        <v>402.51</v>
      </c>
      <c r="G286" s="572">
        <v>402.51</v>
      </c>
      <c r="H286" s="324">
        <f>'Series 500 Design'!$H286</f>
        <v>0</v>
      </c>
      <c r="J286" s="406"/>
      <c r="K286" s="562" t="s">
        <v>30</v>
      </c>
      <c r="L286" s="324">
        <f>'Series 500 Final'!$H286</f>
        <v>0</v>
      </c>
    </row>
    <row r="287" spans="1:12" x14ac:dyDescent="0.2">
      <c r="A287" s="316"/>
      <c r="B287" s="558"/>
      <c r="C287" s="406"/>
      <c r="D287" s="562"/>
      <c r="E287" s="572"/>
      <c r="F287" s="572"/>
      <c r="G287" s="572"/>
      <c r="H287" s="569"/>
      <c r="J287" s="406"/>
      <c r="K287" s="562"/>
      <c r="L287" s="569"/>
    </row>
    <row r="288" spans="1:12" ht="26.25" customHeight="1" x14ac:dyDescent="0.2">
      <c r="A288" s="316" t="s">
        <v>1393</v>
      </c>
      <c r="B288" s="558" t="s">
        <v>1394</v>
      </c>
      <c r="C288" s="406"/>
      <c r="D288" s="562" t="s">
        <v>30</v>
      </c>
      <c r="E288" s="572">
        <v>469.77</v>
      </c>
      <c r="F288" s="572">
        <v>469.77</v>
      </c>
      <c r="G288" s="572">
        <v>469.77</v>
      </c>
      <c r="H288" s="324">
        <f>'Series 500 Design'!$H288</f>
        <v>0</v>
      </c>
      <c r="J288" s="406"/>
      <c r="K288" s="562" t="s">
        <v>30</v>
      </c>
      <c r="L288" s="324">
        <f>'Series 500 Final'!$H288</f>
        <v>0</v>
      </c>
    </row>
    <row r="289" spans="1:12" x14ac:dyDescent="0.2">
      <c r="A289" s="316"/>
      <c r="B289" s="558"/>
      <c r="C289" s="406"/>
      <c r="D289" s="562"/>
      <c r="E289" s="572"/>
      <c r="F289" s="572"/>
      <c r="G289" s="572"/>
      <c r="H289" s="569"/>
      <c r="J289" s="406"/>
      <c r="K289" s="562"/>
      <c r="L289" s="569"/>
    </row>
    <row r="290" spans="1:12" ht="25.5" customHeight="1" x14ac:dyDescent="0.2">
      <c r="A290" s="316" t="s">
        <v>1395</v>
      </c>
      <c r="B290" s="558" t="s">
        <v>1396</v>
      </c>
      <c r="C290" s="406"/>
      <c r="D290" s="562" t="s">
        <v>30</v>
      </c>
      <c r="E290" s="572">
        <v>362.78</v>
      </c>
      <c r="F290" s="572">
        <v>362.78</v>
      </c>
      <c r="G290" s="572">
        <v>362.78</v>
      </c>
      <c r="H290" s="324">
        <f>'Series 500 Design'!$H290</f>
        <v>0</v>
      </c>
      <c r="J290" s="406"/>
      <c r="K290" s="562" t="s">
        <v>30</v>
      </c>
      <c r="L290" s="324">
        <f>'Series 500 Final'!$H290</f>
        <v>0</v>
      </c>
    </row>
    <row r="291" spans="1:12" x14ac:dyDescent="0.2">
      <c r="A291" s="316"/>
      <c r="B291" s="558"/>
      <c r="C291" s="406"/>
      <c r="D291" s="562"/>
      <c r="E291" s="572"/>
      <c r="F291" s="572"/>
      <c r="G291" s="572"/>
      <c r="H291" s="569"/>
      <c r="J291" s="406"/>
      <c r="K291" s="562"/>
      <c r="L291" s="569"/>
    </row>
    <row r="292" spans="1:12" ht="25.5" customHeight="1" x14ac:dyDescent="0.2">
      <c r="A292" s="316" t="s">
        <v>1397</v>
      </c>
      <c r="B292" s="558" t="s">
        <v>1398</v>
      </c>
      <c r="C292" s="406"/>
      <c r="D292" s="562" t="s">
        <v>30</v>
      </c>
      <c r="E292" s="572">
        <v>430.05</v>
      </c>
      <c r="F292" s="572">
        <v>430.05</v>
      </c>
      <c r="G292" s="572">
        <v>430.05</v>
      </c>
      <c r="H292" s="324">
        <f>'Series 500 Design'!$H292</f>
        <v>0</v>
      </c>
      <c r="J292" s="406"/>
      <c r="K292" s="562" t="s">
        <v>30</v>
      </c>
      <c r="L292" s="324">
        <f>'Series 500 Final'!$H292</f>
        <v>0</v>
      </c>
    </row>
    <row r="293" spans="1:12" ht="12" customHeight="1" x14ac:dyDescent="0.2">
      <c r="A293" s="316"/>
      <c r="B293" s="558"/>
      <c r="C293" s="406"/>
      <c r="D293" s="562"/>
      <c r="E293" s="572"/>
      <c r="F293" s="572"/>
      <c r="G293" s="572"/>
      <c r="H293" s="569"/>
      <c r="J293" s="406"/>
      <c r="K293" s="562"/>
      <c r="L293" s="569"/>
    </row>
    <row r="294" spans="1:12" ht="25.5" customHeight="1" x14ac:dyDescent="0.2">
      <c r="A294" s="316" t="s">
        <v>1399</v>
      </c>
      <c r="B294" s="558" t="s">
        <v>1400</v>
      </c>
      <c r="C294" s="406"/>
      <c r="D294" s="562" t="s">
        <v>30</v>
      </c>
      <c r="E294" s="572">
        <v>423.72</v>
      </c>
      <c r="F294" s="572">
        <v>423.72</v>
      </c>
      <c r="G294" s="572">
        <v>423.72</v>
      </c>
      <c r="H294" s="324">
        <f>'Series 500 Design'!$H294</f>
        <v>0</v>
      </c>
      <c r="J294" s="406"/>
      <c r="K294" s="562" t="s">
        <v>30</v>
      </c>
      <c r="L294" s="324">
        <f>'Series 500 Final'!$H294</f>
        <v>0</v>
      </c>
    </row>
    <row r="295" spans="1:12" ht="14.25" customHeight="1" x14ac:dyDescent="0.2">
      <c r="A295" s="316"/>
      <c r="B295" s="558"/>
      <c r="C295" s="406"/>
      <c r="D295" s="562"/>
      <c r="E295" s="572"/>
      <c r="F295" s="572"/>
      <c r="G295" s="572"/>
      <c r="H295" s="569"/>
      <c r="J295" s="406"/>
      <c r="K295" s="562"/>
      <c r="L295" s="569"/>
    </row>
    <row r="296" spans="1:12" ht="15" customHeight="1" x14ac:dyDescent="0.2">
      <c r="A296" s="610"/>
      <c r="B296" s="611" t="s">
        <v>1401</v>
      </c>
      <c r="C296" s="400"/>
      <c r="D296" s="612"/>
      <c r="E296" s="565" t="s">
        <v>803</v>
      </c>
      <c r="F296" s="565" t="s">
        <v>804</v>
      </c>
      <c r="G296" s="565" t="s">
        <v>486</v>
      </c>
      <c r="H296" s="612"/>
      <c r="J296" s="400"/>
      <c r="K296" s="612"/>
      <c r="L296" s="612"/>
    </row>
    <row r="297" spans="1:12" ht="12.75" customHeight="1" x14ac:dyDescent="0.2">
      <c r="A297" s="316"/>
      <c r="B297" s="558"/>
      <c r="C297" s="406"/>
      <c r="D297" s="562"/>
      <c r="E297" s="572"/>
      <c r="F297" s="572"/>
      <c r="G297" s="572"/>
      <c r="H297" s="569"/>
      <c r="J297" s="406"/>
      <c r="K297" s="562"/>
      <c r="L297" s="569"/>
    </row>
    <row r="298" spans="1:12" ht="39" customHeight="1" x14ac:dyDescent="0.2">
      <c r="A298" s="316" t="s">
        <v>1402</v>
      </c>
      <c r="B298" s="558" t="s">
        <v>1403</v>
      </c>
      <c r="C298" s="406"/>
      <c r="D298" s="562" t="s">
        <v>30</v>
      </c>
      <c r="E298" s="572">
        <v>2448.04</v>
      </c>
      <c r="F298" s="572">
        <v>2448.04</v>
      </c>
      <c r="G298" s="572">
        <v>2448.04</v>
      </c>
      <c r="H298" s="324">
        <f>'Series 500 Design'!$H298</f>
        <v>0</v>
      </c>
      <c r="J298" s="406"/>
      <c r="K298" s="562" t="s">
        <v>30</v>
      </c>
      <c r="L298" s="324">
        <f>'Series 500 Final'!$H298</f>
        <v>0</v>
      </c>
    </row>
    <row r="299" spans="1:12" ht="13.5" customHeight="1" x14ac:dyDescent="0.2">
      <c r="A299" s="316"/>
      <c r="B299" s="558"/>
      <c r="C299" s="406"/>
      <c r="D299" s="562"/>
      <c r="E299" s="572"/>
      <c r="F299" s="572"/>
      <c r="G299" s="572"/>
      <c r="H299" s="569"/>
      <c r="J299" s="406"/>
      <c r="K299" s="562"/>
      <c r="L299" s="569"/>
    </row>
    <row r="300" spans="1:12" ht="42" customHeight="1" x14ac:dyDescent="0.2">
      <c r="A300" s="316" t="s">
        <v>1404</v>
      </c>
      <c r="B300" s="558" t="s">
        <v>1405</v>
      </c>
      <c r="C300" s="406"/>
      <c r="D300" s="562" t="s">
        <v>30</v>
      </c>
      <c r="E300" s="572">
        <v>4995.3</v>
      </c>
      <c r="F300" s="572">
        <v>4995.3</v>
      </c>
      <c r="G300" s="572">
        <v>4995.3</v>
      </c>
      <c r="H300" s="324">
        <f>'Series 500 Design'!$H300</f>
        <v>0</v>
      </c>
      <c r="J300" s="406"/>
      <c r="K300" s="562" t="s">
        <v>30</v>
      </c>
      <c r="L300" s="324">
        <f>'Series 500 Final'!$H300</f>
        <v>0</v>
      </c>
    </row>
    <row r="301" spans="1:12" ht="12" customHeight="1" x14ac:dyDescent="0.2">
      <c r="A301" s="316"/>
      <c r="B301" s="558"/>
      <c r="C301" s="406"/>
      <c r="D301" s="562"/>
      <c r="E301" s="572"/>
      <c r="F301" s="572"/>
      <c r="G301" s="572"/>
      <c r="H301" s="569"/>
      <c r="J301" s="406"/>
      <c r="K301" s="562"/>
      <c r="L301" s="569"/>
    </row>
    <row r="302" spans="1:12" ht="39" customHeight="1" x14ac:dyDescent="0.2">
      <c r="A302" s="316" t="s">
        <v>1406</v>
      </c>
      <c r="B302" s="558" t="s">
        <v>1407</v>
      </c>
      <c r="C302" s="406"/>
      <c r="D302" s="562" t="s">
        <v>30</v>
      </c>
      <c r="E302" s="572">
        <v>3241.97</v>
      </c>
      <c r="F302" s="572">
        <v>3241.97</v>
      </c>
      <c r="G302" s="572">
        <v>3241.97</v>
      </c>
      <c r="H302" s="324">
        <f>'Series 500 Design'!$H302</f>
        <v>0</v>
      </c>
      <c r="J302" s="406"/>
      <c r="K302" s="562" t="s">
        <v>30</v>
      </c>
      <c r="L302" s="324">
        <f>'Series 500 Final'!$H302</f>
        <v>0</v>
      </c>
    </row>
    <row r="303" spans="1:12" ht="9.75" customHeight="1" x14ac:dyDescent="0.2">
      <c r="A303" s="316"/>
      <c r="B303" s="558"/>
      <c r="C303" s="406"/>
      <c r="D303" s="562"/>
      <c r="E303" s="572"/>
      <c r="F303" s="572"/>
      <c r="G303" s="572"/>
      <c r="H303" s="569"/>
      <c r="J303" s="406"/>
      <c r="K303" s="562"/>
      <c r="L303" s="569"/>
    </row>
    <row r="304" spans="1:12" ht="39.75" customHeight="1" x14ac:dyDescent="0.2">
      <c r="A304" s="316" t="s">
        <v>1408</v>
      </c>
      <c r="B304" s="558" t="s">
        <v>1409</v>
      </c>
      <c r="C304" s="406"/>
      <c r="D304" s="562" t="s">
        <v>30</v>
      </c>
      <c r="E304" s="572">
        <v>5981.62</v>
      </c>
      <c r="F304" s="572">
        <v>5981.62</v>
      </c>
      <c r="G304" s="572">
        <v>5981.62</v>
      </c>
      <c r="H304" s="324">
        <f>'Series 500 Design'!$H304</f>
        <v>0</v>
      </c>
      <c r="J304" s="406"/>
      <c r="K304" s="562" t="s">
        <v>30</v>
      </c>
      <c r="L304" s="324">
        <f>'Series 500 Final'!$H304</f>
        <v>0</v>
      </c>
    </row>
    <row r="305" spans="1:12" x14ac:dyDescent="0.2">
      <c r="A305" s="316"/>
      <c r="B305" s="614"/>
      <c r="C305" s="659"/>
      <c r="D305" s="562"/>
      <c r="E305" s="599"/>
      <c r="F305" s="599"/>
      <c r="G305" s="599"/>
      <c r="H305" s="569"/>
      <c r="J305" s="659"/>
      <c r="K305" s="562"/>
      <c r="L305" s="569"/>
    </row>
    <row r="306" spans="1:12" ht="25.5" x14ac:dyDescent="0.2">
      <c r="A306" s="316" t="s">
        <v>1410</v>
      </c>
      <c r="B306" s="558" t="s">
        <v>1411</v>
      </c>
      <c r="C306" s="406"/>
      <c r="D306" s="562" t="s">
        <v>30</v>
      </c>
      <c r="E306" s="572">
        <v>2507.64</v>
      </c>
      <c r="F306" s="572">
        <v>2507.64</v>
      </c>
      <c r="G306" s="572">
        <v>2507.64</v>
      </c>
      <c r="H306" s="324">
        <f>'Series 500 Design'!$H306</f>
        <v>0</v>
      </c>
      <c r="J306" s="406"/>
      <c r="K306" s="562" t="s">
        <v>30</v>
      </c>
      <c r="L306" s="324">
        <f>'Series 500 Final'!$H306</f>
        <v>0</v>
      </c>
    </row>
    <row r="307" spans="1:12" x14ac:dyDescent="0.2">
      <c r="A307" s="316"/>
      <c r="B307" s="558"/>
      <c r="C307" s="406"/>
      <c r="D307" s="562"/>
      <c r="E307" s="572"/>
      <c r="F307" s="572"/>
      <c r="G307" s="572"/>
      <c r="H307" s="569"/>
      <c r="J307" s="406"/>
      <c r="K307" s="562"/>
      <c r="L307" s="569"/>
    </row>
    <row r="308" spans="1:12" ht="38.25" x14ac:dyDescent="0.2">
      <c r="A308" s="316" t="s">
        <v>1412</v>
      </c>
      <c r="B308" s="558" t="s">
        <v>1413</v>
      </c>
      <c r="C308" s="406"/>
      <c r="D308" s="562" t="s">
        <v>30</v>
      </c>
      <c r="E308" s="572">
        <v>2672.2</v>
      </c>
      <c r="F308" s="572">
        <v>2672.2</v>
      </c>
      <c r="G308" s="572">
        <v>2672.2</v>
      </c>
      <c r="H308" s="324">
        <f>'Series 500 Design'!$H308</f>
        <v>0</v>
      </c>
      <c r="J308" s="406"/>
      <c r="K308" s="562" t="s">
        <v>30</v>
      </c>
      <c r="L308" s="324">
        <f>'Series 500 Final'!$H308</f>
        <v>0</v>
      </c>
    </row>
    <row r="309" spans="1:12" x14ac:dyDescent="0.2">
      <c r="A309" s="316"/>
      <c r="B309" s="558"/>
      <c r="C309" s="406"/>
      <c r="D309" s="562"/>
      <c r="E309" s="572"/>
      <c r="F309" s="572"/>
      <c r="G309" s="572"/>
      <c r="H309" s="569"/>
      <c r="J309" s="406"/>
      <c r="K309" s="562"/>
      <c r="L309" s="569"/>
    </row>
    <row r="310" spans="1:12" ht="38.25" x14ac:dyDescent="0.2">
      <c r="A310" s="316" t="s">
        <v>1414</v>
      </c>
      <c r="B310" s="558" t="s">
        <v>1415</v>
      </c>
      <c r="C310" s="406"/>
      <c r="D310" s="562" t="s">
        <v>30</v>
      </c>
      <c r="E310" s="572">
        <v>1156.7</v>
      </c>
      <c r="F310" s="572">
        <v>1156.7</v>
      </c>
      <c r="G310" s="572">
        <v>1156.7</v>
      </c>
      <c r="H310" s="324">
        <f>'Series 500 Design'!$H310</f>
        <v>0</v>
      </c>
      <c r="J310" s="406"/>
      <c r="K310" s="562" t="s">
        <v>30</v>
      </c>
      <c r="L310" s="324">
        <f>'Series 500 Final'!$H310</f>
        <v>0</v>
      </c>
    </row>
    <row r="311" spans="1:12" x14ac:dyDescent="0.2">
      <c r="A311" s="316"/>
      <c r="B311" s="558"/>
      <c r="C311" s="406"/>
      <c r="D311" s="562"/>
      <c r="E311" s="572"/>
      <c r="F311" s="572"/>
      <c r="G311" s="572"/>
      <c r="H311" s="569"/>
      <c r="J311" s="406"/>
      <c r="K311" s="562"/>
      <c r="L311" s="569"/>
    </row>
    <row r="312" spans="1:12" ht="38.25" x14ac:dyDescent="0.2">
      <c r="A312" s="316" t="s">
        <v>1416</v>
      </c>
      <c r="B312" s="558" t="s">
        <v>1417</v>
      </c>
      <c r="C312" s="406"/>
      <c r="D312" s="562" t="s">
        <v>30</v>
      </c>
      <c r="E312" s="572">
        <v>1321.26</v>
      </c>
      <c r="F312" s="572">
        <v>1321.26</v>
      </c>
      <c r="G312" s="572">
        <v>1321.26</v>
      </c>
      <c r="H312" s="324">
        <f>'Series 500 Design'!$H312</f>
        <v>0</v>
      </c>
      <c r="J312" s="406"/>
      <c r="K312" s="562" t="s">
        <v>30</v>
      </c>
      <c r="L312" s="324">
        <f>'Series 500 Final'!$H312</f>
        <v>0</v>
      </c>
    </row>
    <row r="313" spans="1:12" x14ac:dyDescent="0.2">
      <c r="A313" s="562"/>
      <c r="B313" s="597"/>
      <c r="C313" s="659"/>
      <c r="D313" s="562"/>
      <c r="E313" s="599"/>
      <c r="F313" s="599"/>
      <c r="G313" s="599"/>
      <c r="H313" s="569"/>
      <c r="J313" s="659"/>
      <c r="K313" s="562"/>
      <c r="L313" s="569"/>
    </row>
    <row r="314" spans="1:12" ht="12.75" customHeight="1" x14ac:dyDescent="0.2">
      <c r="A314" s="312"/>
      <c r="B314" s="563" t="s">
        <v>1418</v>
      </c>
      <c r="C314" s="487"/>
      <c r="D314" s="578"/>
      <c r="E314" s="565" t="s">
        <v>644</v>
      </c>
      <c r="F314" s="615" t="s">
        <v>1419</v>
      </c>
      <c r="G314" s="615" t="s">
        <v>388</v>
      </c>
      <c r="H314" s="578"/>
      <c r="J314" s="487"/>
      <c r="K314" s="578"/>
      <c r="L314" s="578"/>
    </row>
    <row r="315" spans="1:12" x14ac:dyDescent="0.2">
      <c r="A315" s="329"/>
      <c r="B315" s="596"/>
      <c r="C315" s="486"/>
      <c r="D315" s="618"/>
      <c r="E315" s="599"/>
      <c r="F315" s="599"/>
      <c r="G315" s="599"/>
      <c r="H315" s="619"/>
      <c r="J315" s="486"/>
      <c r="K315" s="618"/>
      <c r="L315" s="619"/>
    </row>
    <row r="316" spans="1:12" ht="28.5" customHeight="1" x14ac:dyDescent="0.2">
      <c r="A316" s="316" t="s">
        <v>1420</v>
      </c>
      <c r="B316" s="558" t="s">
        <v>1421</v>
      </c>
      <c r="C316" s="406"/>
      <c r="D316" s="562" t="s">
        <v>1236</v>
      </c>
      <c r="E316" s="572">
        <v>8.06</v>
      </c>
      <c r="F316" s="572">
        <v>8.06</v>
      </c>
      <c r="G316" s="572">
        <v>8.06</v>
      </c>
      <c r="H316" s="324">
        <f>'Series 500 Design'!$H316</f>
        <v>0</v>
      </c>
      <c r="J316" s="406"/>
      <c r="K316" s="562" t="s">
        <v>1236</v>
      </c>
      <c r="L316" s="324">
        <f>'Series 500 Final'!$H316</f>
        <v>0</v>
      </c>
    </row>
    <row r="317" spans="1:12" x14ac:dyDescent="0.2">
      <c r="A317" s="329"/>
      <c r="B317" s="558"/>
      <c r="C317" s="406"/>
      <c r="D317" s="562"/>
      <c r="E317" s="572"/>
      <c r="F317" s="572"/>
      <c r="G317" s="572"/>
      <c r="H317" s="569"/>
      <c r="J317" s="406"/>
      <c r="K317" s="562"/>
      <c r="L317" s="569"/>
    </row>
    <row r="318" spans="1:12" ht="12.75" customHeight="1" x14ac:dyDescent="0.2">
      <c r="A318" s="316" t="s">
        <v>1422</v>
      </c>
      <c r="B318" s="558" t="s">
        <v>1423</v>
      </c>
      <c r="C318" s="406"/>
      <c r="D318" s="562" t="s">
        <v>1236</v>
      </c>
      <c r="E318" s="572">
        <v>38.409999999999997</v>
      </c>
      <c r="F318" s="572">
        <v>38.409999999999997</v>
      </c>
      <c r="G318" s="572">
        <v>38.409999999999997</v>
      </c>
      <c r="H318" s="324">
        <f>'Series 500 Design'!$H318</f>
        <v>0</v>
      </c>
      <c r="J318" s="406"/>
      <c r="K318" s="562" t="s">
        <v>1236</v>
      </c>
      <c r="L318" s="324">
        <f>'Series 500 Final'!$H318</f>
        <v>0</v>
      </c>
    </row>
    <row r="319" spans="1:12" x14ac:dyDescent="0.2">
      <c r="A319" s="329"/>
      <c r="B319" s="558"/>
      <c r="C319" s="406"/>
      <c r="D319" s="562"/>
      <c r="E319" s="572"/>
      <c r="F319" s="572"/>
      <c r="G319" s="572"/>
      <c r="H319" s="569"/>
      <c r="J319" s="406"/>
      <c r="K319" s="562"/>
      <c r="L319" s="569"/>
    </row>
    <row r="320" spans="1:12" ht="12.75" customHeight="1" x14ac:dyDescent="0.2">
      <c r="A320" s="316" t="s">
        <v>1424</v>
      </c>
      <c r="B320" s="558" t="s">
        <v>1425</v>
      </c>
      <c r="C320" s="406"/>
      <c r="D320" s="562" t="s">
        <v>1236</v>
      </c>
      <c r="E320" s="572">
        <v>108.22</v>
      </c>
      <c r="F320" s="572">
        <v>108.22</v>
      </c>
      <c r="G320" s="572">
        <v>108.22</v>
      </c>
      <c r="H320" s="324">
        <f>'Series 500 Design'!$H320</f>
        <v>0</v>
      </c>
      <c r="J320" s="406"/>
      <c r="K320" s="562" t="s">
        <v>1236</v>
      </c>
      <c r="L320" s="324">
        <f>'Series 500 Final'!$H320</f>
        <v>0</v>
      </c>
    </row>
    <row r="321" spans="1:12" x14ac:dyDescent="0.2">
      <c r="A321" s="317"/>
      <c r="B321" s="558"/>
      <c r="C321" s="406"/>
      <c r="D321" s="316"/>
      <c r="E321" s="599"/>
      <c r="F321" s="599"/>
      <c r="G321" s="599"/>
      <c r="H321" s="620"/>
      <c r="J321" s="406"/>
      <c r="K321" s="316"/>
      <c r="L321" s="620"/>
    </row>
    <row r="322" spans="1:12" x14ac:dyDescent="0.2">
      <c r="A322" s="316"/>
      <c r="B322" s="558"/>
      <c r="C322" s="406"/>
      <c r="D322" s="316"/>
      <c r="E322" s="599"/>
      <c r="F322" s="599"/>
      <c r="G322" s="599"/>
      <c r="H322" s="620"/>
      <c r="J322" s="406"/>
      <c r="K322" s="316"/>
      <c r="L322" s="620"/>
    </row>
    <row r="323" spans="1:12" ht="25.5" x14ac:dyDescent="0.2">
      <c r="A323" s="311"/>
      <c r="B323" s="563" t="s">
        <v>1426</v>
      </c>
      <c r="C323" s="487"/>
      <c r="D323" s="311"/>
      <c r="E323" s="613"/>
      <c r="F323" s="613"/>
      <c r="G323" s="613"/>
      <c r="H323" s="311"/>
      <c r="J323" s="487"/>
      <c r="K323" s="311"/>
      <c r="L323" s="311"/>
    </row>
    <row r="324" spans="1:12" x14ac:dyDescent="0.2">
      <c r="A324" s="316"/>
      <c r="B324" s="596"/>
      <c r="C324" s="486"/>
      <c r="D324" s="316"/>
      <c r="E324" s="599"/>
      <c r="F324" s="599"/>
      <c r="G324" s="599"/>
      <c r="H324" s="620"/>
      <c r="J324" s="486"/>
      <c r="K324" s="316"/>
      <c r="L324" s="620"/>
    </row>
    <row r="325" spans="1:12" x14ac:dyDescent="0.2">
      <c r="A325" s="331"/>
      <c r="B325" s="586" t="s">
        <v>1427</v>
      </c>
      <c r="C325" s="484"/>
      <c r="D325" s="331"/>
      <c r="E325" s="588" t="s">
        <v>803</v>
      </c>
      <c r="F325" s="588" t="s">
        <v>1428</v>
      </c>
      <c r="G325" s="588" t="s">
        <v>1429</v>
      </c>
      <c r="H325" s="331"/>
      <c r="I325" s="655"/>
      <c r="J325" s="484"/>
      <c r="K325" s="331"/>
      <c r="L325" s="331"/>
    </row>
    <row r="326" spans="1:12" x14ac:dyDescent="0.2">
      <c r="A326" s="316"/>
      <c r="B326" s="596"/>
      <c r="C326" s="406"/>
      <c r="D326" s="316"/>
      <c r="E326" s="622"/>
      <c r="F326" s="623"/>
      <c r="G326" s="622"/>
      <c r="H326" s="620"/>
      <c r="I326" s="655"/>
      <c r="J326" s="406"/>
      <c r="K326" s="316"/>
      <c r="L326" s="620"/>
    </row>
    <row r="327" spans="1:12" x14ac:dyDescent="0.2">
      <c r="A327" s="316"/>
      <c r="B327" s="558"/>
      <c r="C327" s="406"/>
      <c r="D327" s="316"/>
      <c r="E327" s="622"/>
      <c r="F327" s="623"/>
      <c r="G327" s="622"/>
      <c r="H327" s="620"/>
      <c r="I327" s="655"/>
      <c r="J327" s="406"/>
      <c r="K327" s="316"/>
      <c r="L327" s="620"/>
    </row>
    <row r="328" spans="1:12" ht="38.25" customHeight="1" x14ac:dyDescent="0.2">
      <c r="A328" s="316" t="s">
        <v>1430</v>
      </c>
      <c r="B328" s="558" t="s">
        <v>1431</v>
      </c>
      <c r="C328" s="406">
        <v>5</v>
      </c>
      <c r="D328" s="562" t="s">
        <v>30</v>
      </c>
      <c r="E328" s="572">
        <v>108.85</v>
      </c>
      <c r="F328" s="572">
        <v>108.85</v>
      </c>
      <c r="G328" s="572">
        <v>108.85</v>
      </c>
      <c r="H328" s="324">
        <f>'Series 500 Design'!$H328</f>
        <v>544.25</v>
      </c>
      <c r="J328" s="406"/>
      <c r="K328" s="562" t="s">
        <v>30</v>
      </c>
      <c r="L328" s="324">
        <f>'Series 500 Final'!$H328</f>
        <v>0</v>
      </c>
    </row>
    <row r="329" spans="1:12" x14ac:dyDescent="0.2">
      <c r="A329" s="316"/>
      <c r="B329" s="558"/>
      <c r="C329" s="406"/>
      <c r="D329" s="316"/>
      <c r="E329" s="572"/>
      <c r="F329" s="572"/>
      <c r="G329" s="572"/>
      <c r="H329" s="620"/>
      <c r="J329" s="406"/>
      <c r="K329" s="316"/>
      <c r="L329" s="620"/>
    </row>
    <row r="330" spans="1:12" ht="38.25" x14ac:dyDescent="0.2">
      <c r="A330" s="316" t="s">
        <v>1432</v>
      </c>
      <c r="B330" s="558" t="s">
        <v>1433</v>
      </c>
      <c r="C330" s="406"/>
      <c r="D330" s="562" t="s">
        <v>30</v>
      </c>
      <c r="E330" s="572">
        <v>153.52000000000001</v>
      </c>
      <c r="F330" s="572">
        <v>153.52000000000001</v>
      </c>
      <c r="G330" s="572">
        <v>153.52000000000001</v>
      </c>
      <c r="H330" s="324">
        <f>'Series 500 Design'!$H330</f>
        <v>0</v>
      </c>
      <c r="J330" s="406"/>
      <c r="K330" s="562" t="s">
        <v>30</v>
      </c>
      <c r="L330" s="324">
        <f>'Series 500 Final'!$H330</f>
        <v>0</v>
      </c>
    </row>
    <row r="331" spans="1:12" x14ac:dyDescent="0.2">
      <c r="A331" s="316"/>
      <c r="B331" s="558"/>
      <c r="C331" s="406"/>
      <c r="D331" s="316"/>
      <c r="E331" s="572"/>
      <c r="F331" s="572"/>
      <c r="G331" s="572"/>
      <c r="H331" s="620"/>
      <c r="J331" s="406"/>
      <c r="K331" s="316"/>
      <c r="L331" s="620"/>
    </row>
    <row r="332" spans="1:12" ht="38.25" x14ac:dyDescent="0.2">
      <c r="A332" s="316" t="s">
        <v>1434</v>
      </c>
      <c r="B332" s="558" t="s">
        <v>1435</v>
      </c>
      <c r="C332" s="406"/>
      <c r="D332" s="562" t="s">
        <v>30</v>
      </c>
      <c r="E332" s="572">
        <v>108.85</v>
      </c>
      <c r="F332" s="572">
        <v>108.85</v>
      </c>
      <c r="G332" s="572">
        <v>108.85</v>
      </c>
      <c r="H332" s="324">
        <f>'Series 500 Design'!$H332</f>
        <v>0</v>
      </c>
      <c r="J332" s="406"/>
      <c r="K332" s="562" t="s">
        <v>30</v>
      </c>
      <c r="L332" s="324">
        <f>'Series 500 Final'!$H332</f>
        <v>0</v>
      </c>
    </row>
    <row r="333" spans="1:12" x14ac:dyDescent="0.2">
      <c r="A333" s="316"/>
      <c r="B333" s="558"/>
      <c r="C333" s="406"/>
      <c r="D333" s="316"/>
      <c r="E333" s="572"/>
      <c r="F333" s="572"/>
      <c r="G333" s="572"/>
      <c r="H333" s="620"/>
      <c r="J333" s="406"/>
      <c r="K333" s="316"/>
      <c r="L333" s="620"/>
    </row>
    <row r="334" spans="1:12" ht="38.25" x14ac:dyDescent="0.2">
      <c r="A334" s="316" t="s">
        <v>1436</v>
      </c>
      <c r="B334" s="558" t="s">
        <v>1437</v>
      </c>
      <c r="C334" s="406"/>
      <c r="D334" s="562" t="s">
        <v>30</v>
      </c>
      <c r="E334" s="572">
        <v>153.52000000000001</v>
      </c>
      <c r="F334" s="572">
        <v>153.52000000000001</v>
      </c>
      <c r="G334" s="572">
        <v>153.52000000000001</v>
      </c>
      <c r="H334" s="324">
        <f>'Series 500 Design'!$H334</f>
        <v>0</v>
      </c>
      <c r="J334" s="406"/>
      <c r="K334" s="562" t="s">
        <v>30</v>
      </c>
      <c r="L334" s="324">
        <f>'Series 500 Final'!$H334</f>
        <v>0</v>
      </c>
    </row>
    <row r="335" spans="1:12" x14ac:dyDescent="0.2">
      <c r="A335" s="316"/>
      <c r="B335" s="558"/>
      <c r="C335" s="406"/>
      <c r="D335" s="316"/>
      <c r="E335" s="572"/>
      <c r="F335" s="572"/>
      <c r="G335" s="572"/>
      <c r="H335" s="620"/>
      <c r="J335" s="406"/>
      <c r="K335" s="316"/>
      <c r="L335" s="620"/>
    </row>
    <row r="336" spans="1:12" ht="41.25" customHeight="1" x14ac:dyDescent="0.2">
      <c r="A336" s="316" t="s">
        <v>1438</v>
      </c>
      <c r="B336" s="558" t="s">
        <v>1439</v>
      </c>
      <c r="C336" s="406"/>
      <c r="D336" s="562" t="s">
        <v>30</v>
      </c>
      <c r="E336" s="572">
        <v>108.85</v>
      </c>
      <c r="F336" s="572">
        <v>108.85</v>
      </c>
      <c r="G336" s="572">
        <v>108.85</v>
      </c>
      <c r="H336" s="324">
        <f>'Series 500 Design'!$H336</f>
        <v>0</v>
      </c>
      <c r="J336" s="406"/>
      <c r="K336" s="562" t="s">
        <v>30</v>
      </c>
      <c r="L336" s="324">
        <f>'Series 500 Final'!$H336</f>
        <v>0</v>
      </c>
    </row>
    <row r="337" spans="1:12" x14ac:dyDescent="0.2">
      <c r="A337" s="316"/>
      <c r="B337" s="629"/>
      <c r="C337" s="406"/>
      <c r="D337" s="316"/>
      <c r="E337" s="572"/>
      <c r="F337" s="572"/>
      <c r="G337" s="572"/>
      <c r="H337" s="620"/>
      <c r="J337" s="406"/>
      <c r="K337" s="316"/>
      <c r="L337" s="620"/>
    </row>
    <row r="338" spans="1:12" ht="39.75" customHeight="1" x14ac:dyDescent="0.2">
      <c r="A338" s="316" t="s">
        <v>1440</v>
      </c>
      <c r="B338" s="558" t="s">
        <v>1441</v>
      </c>
      <c r="C338" s="406"/>
      <c r="D338" s="562" t="s">
        <v>30</v>
      </c>
      <c r="E338" s="572">
        <v>153.52000000000001</v>
      </c>
      <c r="F338" s="572">
        <v>153.52000000000001</v>
      </c>
      <c r="G338" s="572">
        <v>153.52000000000001</v>
      </c>
      <c r="H338" s="324">
        <f>'Series 500 Design'!$H338</f>
        <v>0</v>
      </c>
      <c r="J338" s="406"/>
      <c r="K338" s="562" t="s">
        <v>30</v>
      </c>
      <c r="L338" s="324">
        <f>'Series 500 Final'!$H338</f>
        <v>0</v>
      </c>
    </row>
    <row r="339" spans="1:12" x14ac:dyDescent="0.2">
      <c r="A339" s="316"/>
      <c r="B339" s="558"/>
      <c r="C339" s="406"/>
      <c r="D339" s="316"/>
      <c r="E339" s="572"/>
      <c r="F339" s="572"/>
      <c r="G339" s="572"/>
      <c r="H339" s="620"/>
      <c r="J339" s="406"/>
      <c r="K339" s="316"/>
      <c r="L339" s="620"/>
    </row>
    <row r="340" spans="1:12" ht="38.25" x14ac:dyDescent="0.2">
      <c r="A340" s="316" t="s">
        <v>1442</v>
      </c>
      <c r="B340" s="558" t="s">
        <v>1443</v>
      </c>
      <c r="C340" s="406"/>
      <c r="D340" s="562" t="s">
        <v>30</v>
      </c>
      <c r="E340" s="572">
        <v>108.85</v>
      </c>
      <c r="F340" s="572">
        <v>108.85</v>
      </c>
      <c r="G340" s="572">
        <v>108.85</v>
      </c>
      <c r="H340" s="324">
        <f>'Series 500 Design'!$H340</f>
        <v>0</v>
      </c>
      <c r="J340" s="406"/>
      <c r="K340" s="562" t="s">
        <v>30</v>
      </c>
      <c r="L340" s="324">
        <f>'Series 500 Final'!$H340</f>
        <v>0</v>
      </c>
    </row>
    <row r="341" spans="1:12" x14ac:dyDescent="0.2">
      <c r="A341" s="316"/>
      <c r="B341" s="558"/>
      <c r="C341" s="406"/>
      <c r="D341" s="316"/>
      <c r="E341" s="572"/>
      <c r="F341" s="572"/>
      <c r="G341" s="572"/>
      <c r="H341" s="620"/>
      <c r="J341" s="406"/>
      <c r="K341" s="316"/>
      <c r="L341" s="620"/>
    </row>
    <row r="342" spans="1:12" ht="38.25" x14ac:dyDescent="0.2">
      <c r="A342" s="316" t="s">
        <v>1444</v>
      </c>
      <c r="B342" s="558" t="s">
        <v>1445</v>
      </c>
      <c r="C342" s="406"/>
      <c r="D342" s="562" t="s">
        <v>30</v>
      </c>
      <c r="E342" s="572">
        <v>153.52000000000001</v>
      </c>
      <c r="F342" s="572">
        <v>153.52000000000001</v>
      </c>
      <c r="G342" s="572">
        <v>153.52000000000001</v>
      </c>
      <c r="H342" s="324">
        <f>'Series 500 Design'!$H342</f>
        <v>0</v>
      </c>
      <c r="J342" s="406"/>
      <c r="K342" s="562" t="s">
        <v>30</v>
      </c>
      <c r="L342" s="324">
        <f>'Series 500 Final'!$H342</f>
        <v>0</v>
      </c>
    </row>
    <row r="343" spans="1:12" x14ac:dyDescent="0.2">
      <c r="A343" s="316"/>
      <c r="B343" s="558"/>
      <c r="C343" s="406"/>
      <c r="D343" s="316"/>
      <c r="E343" s="572"/>
      <c r="F343" s="572"/>
      <c r="G343" s="572"/>
      <c r="H343" s="620"/>
      <c r="J343" s="406"/>
      <c r="K343" s="316"/>
      <c r="L343" s="620"/>
    </row>
    <row r="344" spans="1:12" ht="38.25" x14ac:dyDescent="0.2">
      <c r="A344" s="316" t="s">
        <v>1446</v>
      </c>
      <c r="B344" s="558" t="s">
        <v>1447</v>
      </c>
      <c r="C344" s="406"/>
      <c r="D344" s="562" t="s">
        <v>30</v>
      </c>
      <c r="E344" s="572">
        <v>108.85</v>
      </c>
      <c r="F344" s="572">
        <v>108.85</v>
      </c>
      <c r="G344" s="572">
        <v>108.85</v>
      </c>
      <c r="H344" s="324">
        <f>'Series 500 Design'!$H344</f>
        <v>0</v>
      </c>
      <c r="J344" s="406"/>
      <c r="K344" s="562" t="s">
        <v>30</v>
      </c>
      <c r="L344" s="324">
        <f>'Series 500 Final'!$H344</f>
        <v>0</v>
      </c>
    </row>
    <row r="345" spans="1:12" x14ac:dyDescent="0.2">
      <c r="A345" s="316"/>
      <c r="B345" s="629"/>
      <c r="C345" s="406"/>
      <c r="D345" s="316"/>
      <c r="E345" s="572"/>
      <c r="F345" s="572"/>
      <c r="G345" s="572"/>
      <c r="H345" s="620"/>
      <c r="J345" s="406"/>
      <c r="K345" s="316"/>
      <c r="L345" s="620"/>
    </row>
    <row r="346" spans="1:12" ht="38.25" x14ac:dyDescent="0.2">
      <c r="A346" s="316" t="s">
        <v>1448</v>
      </c>
      <c r="B346" s="558" t="s">
        <v>1449</v>
      </c>
      <c r="C346" s="406"/>
      <c r="D346" s="562" t="s">
        <v>30</v>
      </c>
      <c r="E346" s="572">
        <v>153.52000000000001</v>
      </c>
      <c r="F346" s="572">
        <v>153.52000000000001</v>
      </c>
      <c r="G346" s="572">
        <v>153.52000000000001</v>
      </c>
      <c r="H346" s="324">
        <f>'Series 500 Design'!$H346</f>
        <v>0</v>
      </c>
      <c r="J346" s="406"/>
      <c r="K346" s="562" t="s">
        <v>30</v>
      </c>
      <c r="L346" s="324">
        <f>'Series 500 Final'!$H346</f>
        <v>0</v>
      </c>
    </row>
    <row r="347" spans="1:12" x14ac:dyDescent="0.2">
      <c r="A347" s="316"/>
      <c r="B347" s="558"/>
      <c r="C347" s="406"/>
      <c r="D347" s="316"/>
      <c r="E347" s="572"/>
      <c r="F347" s="572"/>
      <c r="G347" s="572"/>
      <c r="H347" s="620"/>
      <c r="J347" s="406"/>
      <c r="K347" s="316"/>
      <c r="L347" s="620"/>
    </row>
    <row r="348" spans="1:12" ht="38.25" x14ac:dyDescent="0.2">
      <c r="A348" s="316" t="s">
        <v>1450</v>
      </c>
      <c r="B348" s="558" t="s">
        <v>1451</v>
      </c>
      <c r="C348" s="406"/>
      <c r="D348" s="562" t="s">
        <v>30</v>
      </c>
      <c r="E348" s="572">
        <v>108.85</v>
      </c>
      <c r="F348" s="572">
        <v>108.85</v>
      </c>
      <c r="G348" s="572">
        <v>108.85</v>
      </c>
      <c r="H348" s="324">
        <f>'Series 500 Design'!$H348</f>
        <v>0</v>
      </c>
      <c r="J348" s="406"/>
      <c r="K348" s="562" t="s">
        <v>30</v>
      </c>
      <c r="L348" s="324">
        <f>'Series 500 Final'!$H348</f>
        <v>0</v>
      </c>
    </row>
    <row r="349" spans="1:12" x14ac:dyDescent="0.2">
      <c r="A349" s="316"/>
      <c r="B349" s="558"/>
      <c r="C349" s="406"/>
      <c r="D349" s="316"/>
      <c r="E349" s="572"/>
      <c r="F349" s="572"/>
      <c r="G349" s="572"/>
      <c r="H349" s="620"/>
      <c r="J349" s="406"/>
      <c r="K349" s="316"/>
      <c r="L349" s="620"/>
    </row>
    <row r="350" spans="1:12" ht="38.25" x14ac:dyDescent="0.2">
      <c r="A350" s="316" t="s">
        <v>1452</v>
      </c>
      <c r="B350" s="558" t="s">
        <v>1453</v>
      </c>
      <c r="C350" s="406"/>
      <c r="D350" s="562" t="s">
        <v>30</v>
      </c>
      <c r="E350" s="572">
        <v>153.52000000000001</v>
      </c>
      <c r="F350" s="572">
        <v>153.52000000000001</v>
      </c>
      <c r="G350" s="572">
        <v>153.52000000000001</v>
      </c>
      <c r="H350" s="324">
        <f>'Series 500 Design'!$H350</f>
        <v>0</v>
      </c>
      <c r="J350" s="406"/>
      <c r="K350" s="562" t="s">
        <v>30</v>
      </c>
      <c r="L350" s="324">
        <f>'Series 500 Final'!$H350</f>
        <v>0</v>
      </c>
    </row>
    <row r="351" spans="1:12" x14ac:dyDescent="0.2">
      <c r="A351" s="316"/>
      <c r="B351" s="558"/>
      <c r="C351" s="406"/>
      <c r="D351" s="316"/>
      <c r="E351" s="572"/>
      <c r="F351" s="572"/>
      <c r="G351" s="572"/>
      <c r="H351" s="620"/>
      <c r="J351" s="406"/>
      <c r="K351" s="316"/>
      <c r="L351" s="620"/>
    </row>
    <row r="352" spans="1:12" ht="38.25" x14ac:dyDescent="0.2">
      <c r="A352" s="316" t="s">
        <v>1454</v>
      </c>
      <c r="B352" s="558" t="s">
        <v>1455</v>
      </c>
      <c r="C352" s="406"/>
      <c r="D352" s="562" t="s">
        <v>30</v>
      </c>
      <c r="E352" s="572">
        <v>78.36</v>
      </c>
      <c r="F352" s="572">
        <v>78.36</v>
      </c>
      <c r="G352" s="572">
        <v>78.36</v>
      </c>
      <c r="H352" s="324">
        <f>'Series 500 Design'!$H352</f>
        <v>0</v>
      </c>
      <c r="J352" s="406"/>
      <c r="K352" s="562" t="s">
        <v>30</v>
      </c>
      <c r="L352" s="324">
        <f>'Series 500 Final'!$H352</f>
        <v>0</v>
      </c>
    </row>
    <row r="353" spans="1:12" x14ac:dyDescent="0.2">
      <c r="A353" s="316"/>
      <c r="B353" s="558"/>
      <c r="C353" s="406"/>
      <c r="D353" s="316"/>
      <c r="E353" s="572"/>
      <c r="F353" s="572"/>
      <c r="G353" s="572"/>
      <c r="H353" s="620"/>
      <c r="J353" s="406"/>
      <c r="K353" s="316"/>
      <c r="L353" s="620"/>
    </row>
    <row r="354" spans="1:12" ht="38.25" x14ac:dyDescent="0.2">
      <c r="A354" s="316" t="s">
        <v>1456</v>
      </c>
      <c r="B354" s="558" t="s">
        <v>1457</v>
      </c>
      <c r="C354" s="406"/>
      <c r="D354" s="562" t="s">
        <v>30</v>
      </c>
      <c r="E354" s="572">
        <v>108.85</v>
      </c>
      <c r="F354" s="572">
        <v>108.85</v>
      </c>
      <c r="G354" s="572">
        <v>108.85</v>
      </c>
      <c r="H354" s="324">
        <f>'Series 500 Design'!$H354</f>
        <v>0</v>
      </c>
      <c r="J354" s="406"/>
      <c r="K354" s="562" t="s">
        <v>30</v>
      </c>
      <c r="L354" s="324">
        <f>'Series 500 Final'!$H354</f>
        <v>0</v>
      </c>
    </row>
    <row r="355" spans="1:12" x14ac:dyDescent="0.2">
      <c r="A355" s="316"/>
      <c r="B355" s="558"/>
      <c r="C355" s="406"/>
      <c r="D355" s="316"/>
      <c r="E355" s="572"/>
      <c r="F355" s="572"/>
      <c r="G355" s="572"/>
      <c r="H355" s="620"/>
      <c r="J355" s="406"/>
      <c r="K355" s="316"/>
      <c r="L355" s="620"/>
    </row>
    <row r="356" spans="1:12" ht="38.25" x14ac:dyDescent="0.2">
      <c r="A356" s="316" t="s">
        <v>1458</v>
      </c>
      <c r="B356" s="558" t="s">
        <v>1459</v>
      </c>
      <c r="C356" s="406"/>
      <c r="D356" s="562" t="s">
        <v>30</v>
      </c>
      <c r="E356" s="572">
        <v>108.85</v>
      </c>
      <c r="F356" s="572">
        <v>108.85</v>
      </c>
      <c r="G356" s="572">
        <v>108.85</v>
      </c>
      <c r="H356" s="324">
        <f>'Series 500 Design'!$H356</f>
        <v>0</v>
      </c>
      <c r="J356" s="406"/>
      <c r="K356" s="562" t="s">
        <v>30</v>
      </c>
      <c r="L356" s="324">
        <f>'Series 500 Final'!$H356</f>
        <v>0</v>
      </c>
    </row>
    <row r="357" spans="1:12" x14ac:dyDescent="0.2">
      <c r="A357" s="316"/>
      <c r="B357" s="558"/>
      <c r="C357" s="406"/>
      <c r="D357" s="316"/>
      <c r="E357" s="572"/>
      <c r="F357" s="572"/>
      <c r="G357" s="572"/>
      <c r="H357" s="620"/>
      <c r="J357" s="406"/>
      <c r="K357" s="316"/>
      <c r="L357" s="620"/>
    </row>
    <row r="358" spans="1:12" ht="38.25" x14ac:dyDescent="0.2">
      <c r="A358" s="316" t="s">
        <v>1460</v>
      </c>
      <c r="B358" s="558" t="s">
        <v>1461</v>
      </c>
      <c r="C358" s="406"/>
      <c r="D358" s="562" t="s">
        <v>30</v>
      </c>
      <c r="E358" s="572">
        <v>153.52000000000001</v>
      </c>
      <c r="F358" s="572">
        <v>153.52000000000001</v>
      </c>
      <c r="G358" s="572">
        <v>153.52000000000001</v>
      </c>
      <c r="H358" s="324">
        <f>'Series 500 Design'!$H358</f>
        <v>0</v>
      </c>
      <c r="J358" s="406"/>
      <c r="K358" s="562" t="s">
        <v>30</v>
      </c>
      <c r="L358" s="324">
        <f>'Series 500 Final'!$H358</f>
        <v>0</v>
      </c>
    </row>
    <row r="359" spans="1:12" x14ac:dyDescent="0.2">
      <c r="A359" s="316"/>
      <c r="B359" s="558"/>
      <c r="C359" s="406"/>
      <c r="D359" s="316"/>
      <c r="E359" s="572"/>
      <c r="F359" s="572"/>
      <c r="G359" s="572"/>
      <c r="H359" s="620"/>
      <c r="J359" s="406"/>
      <c r="K359" s="316"/>
      <c r="L359" s="620"/>
    </row>
    <row r="360" spans="1:12" ht="38.25" x14ac:dyDescent="0.2">
      <c r="A360" s="316" t="s">
        <v>1462</v>
      </c>
      <c r="B360" s="558" t="s">
        <v>1463</v>
      </c>
      <c r="C360" s="406"/>
      <c r="D360" s="562" t="s">
        <v>30</v>
      </c>
      <c r="E360" s="572">
        <v>108.85</v>
      </c>
      <c r="F360" s="572">
        <v>108.85</v>
      </c>
      <c r="G360" s="572">
        <v>108.85</v>
      </c>
      <c r="H360" s="324">
        <f>'Series 500 Design'!$H360</f>
        <v>0</v>
      </c>
      <c r="J360" s="406"/>
      <c r="K360" s="562" t="s">
        <v>30</v>
      </c>
      <c r="L360" s="324">
        <f>'Series 500 Final'!$H360</f>
        <v>0</v>
      </c>
    </row>
    <row r="361" spans="1:12" x14ac:dyDescent="0.2">
      <c r="A361" s="316"/>
      <c r="B361" s="558"/>
      <c r="C361" s="406"/>
      <c r="D361" s="316"/>
      <c r="E361" s="572"/>
      <c r="F361" s="572"/>
      <c r="G361" s="572"/>
      <c r="H361" s="620"/>
      <c r="J361" s="406"/>
      <c r="K361" s="316"/>
      <c r="L361" s="620"/>
    </row>
    <row r="362" spans="1:12" ht="38.25" x14ac:dyDescent="0.2">
      <c r="A362" s="316" t="s">
        <v>1464</v>
      </c>
      <c r="B362" s="558" t="s">
        <v>1465</v>
      </c>
      <c r="C362" s="406"/>
      <c r="D362" s="562" t="s">
        <v>30</v>
      </c>
      <c r="E362" s="572">
        <v>153.52000000000001</v>
      </c>
      <c r="F362" s="572">
        <v>153.52000000000001</v>
      </c>
      <c r="G362" s="572">
        <v>153.52000000000001</v>
      </c>
      <c r="H362" s="324">
        <f>'Series 500 Design'!$H362</f>
        <v>0</v>
      </c>
      <c r="J362" s="406"/>
      <c r="K362" s="562" t="s">
        <v>30</v>
      </c>
      <c r="L362" s="324">
        <f>'Series 500 Final'!$H362</f>
        <v>0</v>
      </c>
    </row>
    <row r="363" spans="1:12" x14ac:dyDescent="0.2">
      <c r="A363" s="316"/>
      <c r="B363" s="558"/>
      <c r="C363" s="406"/>
      <c r="D363" s="562"/>
      <c r="E363" s="572"/>
      <c r="F363" s="572"/>
      <c r="G363" s="572"/>
      <c r="H363" s="569"/>
      <c r="J363" s="406"/>
      <c r="K363" s="562"/>
      <c r="L363" s="569"/>
    </row>
    <row r="364" spans="1:12" x14ac:dyDescent="0.2">
      <c r="A364" s="331"/>
      <c r="B364" s="586" t="s">
        <v>1466</v>
      </c>
      <c r="C364" s="484"/>
      <c r="D364" s="587"/>
      <c r="E364" s="588" t="s">
        <v>803</v>
      </c>
      <c r="F364" s="588" t="s">
        <v>1428</v>
      </c>
      <c r="G364" s="588" t="s">
        <v>1429</v>
      </c>
      <c r="H364" s="587"/>
      <c r="J364" s="484"/>
      <c r="K364" s="587"/>
      <c r="L364" s="587"/>
    </row>
    <row r="365" spans="1:12" x14ac:dyDescent="0.2">
      <c r="A365" s="316"/>
      <c r="B365" s="558"/>
      <c r="C365" s="406"/>
      <c r="D365" s="562"/>
      <c r="E365" s="572"/>
      <c r="F365" s="572"/>
      <c r="G365" s="572"/>
      <c r="H365" s="569"/>
      <c r="J365" s="406"/>
      <c r="K365" s="562"/>
      <c r="L365" s="569"/>
    </row>
    <row r="366" spans="1:12" ht="33" customHeight="1" x14ac:dyDescent="0.2">
      <c r="A366" s="316" t="s">
        <v>1467</v>
      </c>
      <c r="B366" s="558" t="s">
        <v>1468</v>
      </c>
      <c r="C366" s="406"/>
      <c r="D366" s="562" t="s">
        <v>30</v>
      </c>
      <c r="E366" s="572">
        <v>108.85</v>
      </c>
      <c r="F366" s="572">
        <v>108.85</v>
      </c>
      <c r="G366" s="572">
        <v>108.85</v>
      </c>
      <c r="H366" s="324">
        <f>'Series 500 Design'!$H366</f>
        <v>0</v>
      </c>
      <c r="J366" s="406"/>
      <c r="K366" s="562" t="s">
        <v>30</v>
      </c>
      <c r="L366" s="324">
        <f>'Series 500 Final'!$H366</f>
        <v>0</v>
      </c>
    </row>
    <row r="367" spans="1:12" x14ac:dyDescent="0.2">
      <c r="A367" s="316"/>
      <c r="B367" s="558"/>
      <c r="C367" s="406"/>
      <c r="D367" s="562"/>
      <c r="E367" s="572"/>
      <c r="F367" s="572"/>
      <c r="G367" s="572"/>
      <c r="H367" s="569"/>
      <c r="J367" s="406"/>
      <c r="K367" s="562"/>
      <c r="L367" s="569"/>
    </row>
    <row r="368" spans="1:12" ht="38.25" x14ac:dyDescent="0.2">
      <c r="A368" s="316" t="s">
        <v>1469</v>
      </c>
      <c r="B368" s="558" t="s">
        <v>1470</v>
      </c>
      <c r="C368" s="406"/>
      <c r="D368" s="562" t="s">
        <v>30</v>
      </c>
      <c r="E368" s="572">
        <v>153.52000000000001</v>
      </c>
      <c r="F368" s="572">
        <v>153.52000000000001</v>
      </c>
      <c r="G368" s="572">
        <v>153.52000000000001</v>
      </c>
      <c r="H368" s="324">
        <f>'Series 500 Design'!$H368</f>
        <v>0</v>
      </c>
      <c r="J368" s="406"/>
      <c r="K368" s="562" t="s">
        <v>30</v>
      </c>
      <c r="L368" s="324">
        <f>'Series 500 Final'!$H368</f>
        <v>0</v>
      </c>
    </row>
    <row r="369" spans="1:12" x14ac:dyDescent="0.2">
      <c r="A369" s="316"/>
      <c r="B369" s="558"/>
      <c r="C369" s="406"/>
      <c r="D369" s="562"/>
      <c r="E369" s="572"/>
      <c r="F369" s="572"/>
      <c r="G369" s="572"/>
      <c r="H369" s="569"/>
      <c r="J369" s="406"/>
      <c r="K369" s="562"/>
      <c r="L369" s="569"/>
    </row>
    <row r="370" spans="1:12" ht="30.75" customHeight="1" x14ac:dyDescent="0.2">
      <c r="A370" s="316" t="s">
        <v>1471</v>
      </c>
      <c r="B370" s="558" t="s">
        <v>1472</v>
      </c>
      <c r="C370" s="406"/>
      <c r="D370" s="562" t="s">
        <v>30</v>
      </c>
      <c r="E370" s="572">
        <v>108.85</v>
      </c>
      <c r="F370" s="572">
        <v>108.85</v>
      </c>
      <c r="G370" s="572">
        <v>108.85</v>
      </c>
      <c r="H370" s="324">
        <f>'Series 500 Design'!$H370</f>
        <v>0</v>
      </c>
      <c r="J370" s="406"/>
      <c r="K370" s="562" t="s">
        <v>30</v>
      </c>
      <c r="L370" s="324">
        <f>'Series 500 Final'!$H370</f>
        <v>0</v>
      </c>
    </row>
    <row r="371" spans="1:12" x14ac:dyDescent="0.2">
      <c r="A371" s="316"/>
      <c r="B371" s="558"/>
      <c r="C371" s="406"/>
      <c r="D371" s="562"/>
      <c r="E371" s="572"/>
      <c r="F371" s="572"/>
      <c r="G371" s="572"/>
      <c r="H371" s="569"/>
      <c r="J371" s="406"/>
      <c r="K371" s="562"/>
      <c r="L371" s="569"/>
    </row>
    <row r="372" spans="1:12" ht="39.75" customHeight="1" x14ac:dyDescent="0.2">
      <c r="A372" s="316" t="s">
        <v>1473</v>
      </c>
      <c r="B372" s="558" t="s">
        <v>1474</v>
      </c>
      <c r="C372" s="406"/>
      <c r="D372" s="562" t="s">
        <v>30</v>
      </c>
      <c r="E372" s="572">
        <v>153.52000000000001</v>
      </c>
      <c r="F372" s="572">
        <v>153.52000000000001</v>
      </c>
      <c r="G372" s="572">
        <v>153.52000000000001</v>
      </c>
      <c r="H372" s="324">
        <f>'Series 500 Design'!$H372</f>
        <v>0</v>
      </c>
      <c r="J372" s="406"/>
      <c r="K372" s="562" t="s">
        <v>30</v>
      </c>
      <c r="L372" s="324">
        <f>'Series 500 Final'!$H372</f>
        <v>0</v>
      </c>
    </row>
    <row r="373" spans="1:12" x14ac:dyDescent="0.2">
      <c r="A373" s="316"/>
      <c r="B373" s="558"/>
      <c r="C373" s="406"/>
      <c r="D373" s="562"/>
      <c r="E373" s="572"/>
      <c r="F373" s="572"/>
      <c r="G373" s="572"/>
      <c r="H373" s="569"/>
      <c r="J373" s="406"/>
      <c r="K373" s="562"/>
      <c r="L373" s="569"/>
    </row>
    <row r="374" spans="1:12" ht="39" customHeight="1" x14ac:dyDescent="0.2">
      <c r="A374" s="316" t="s">
        <v>1475</v>
      </c>
      <c r="B374" s="558" t="s">
        <v>1476</v>
      </c>
      <c r="C374" s="406"/>
      <c r="D374" s="562" t="s">
        <v>30</v>
      </c>
      <c r="E374" s="572">
        <v>108.85</v>
      </c>
      <c r="F374" s="572">
        <v>108.85</v>
      </c>
      <c r="G374" s="572">
        <v>108.85</v>
      </c>
      <c r="H374" s="324">
        <f>'Series 500 Design'!$H374</f>
        <v>0</v>
      </c>
      <c r="J374" s="406"/>
      <c r="K374" s="562" t="s">
        <v>30</v>
      </c>
      <c r="L374" s="324">
        <f>'Series 500 Final'!$H374</f>
        <v>0</v>
      </c>
    </row>
    <row r="375" spans="1:12" x14ac:dyDescent="0.2">
      <c r="A375" s="316"/>
      <c r="B375" s="558"/>
      <c r="C375" s="406"/>
      <c r="D375" s="562"/>
      <c r="E375" s="572"/>
      <c r="F375" s="572"/>
      <c r="G375" s="572"/>
      <c r="H375" s="569"/>
      <c r="J375" s="406"/>
      <c r="K375" s="562"/>
      <c r="L375" s="569"/>
    </row>
    <row r="376" spans="1:12" ht="39.75" customHeight="1" x14ac:dyDescent="0.2">
      <c r="A376" s="316" t="s">
        <v>1477</v>
      </c>
      <c r="B376" s="558" t="s">
        <v>1478</v>
      </c>
      <c r="C376" s="406"/>
      <c r="D376" s="562" t="s">
        <v>30</v>
      </c>
      <c r="E376" s="572">
        <v>153.52000000000001</v>
      </c>
      <c r="F376" s="572">
        <v>153.52000000000001</v>
      </c>
      <c r="G376" s="572">
        <v>153.52000000000001</v>
      </c>
      <c r="H376" s="324">
        <f>'Series 500 Design'!$H376</f>
        <v>0</v>
      </c>
      <c r="J376" s="406"/>
      <c r="K376" s="562" t="s">
        <v>30</v>
      </c>
      <c r="L376" s="324">
        <f>'Series 500 Final'!$H376</f>
        <v>0</v>
      </c>
    </row>
    <row r="377" spans="1:12" x14ac:dyDescent="0.2">
      <c r="A377" s="316"/>
      <c r="B377" s="558"/>
      <c r="C377" s="406"/>
      <c r="D377" s="562"/>
      <c r="E377" s="572"/>
      <c r="F377" s="572"/>
      <c r="G377" s="572"/>
      <c r="H377" s="569"/>
      <c r="J377" s="406"/>
      <c r="K377" s="562"/>
      <c r="L377" s="569"/>
    </row>
    <row r="378" spans="1:12" ht="39" customHeight="1" x14ac:dyDescent="0.2">
      <c r="A378" s="316" t="s">
        <v>1479</v>
      </c>
      <c r="B378" s="558" t="s">
        <v>1480</v>
      </c>
      <c r="C378" s="406"/>
      <c r="D378" s="562" t="s">
        <v>30</v>
      </c>
      <c r="E378" s="572">
        <v>108.85</v>
      </c>
      <c r="F378" s="572">
        <v>108.85</v>
      </c>
      <c r="G378" s="572">
        <v>108.85</v>
      </c>
      <c r="H378" s="324">
        <f>'Series 500 Design'!$H378</f>
        <v>0</v>
      </c>
      <c r="J378" s="406"/>
      <c r="K378" s="562" t="s">
        <v>30</v>
      </c>
      <c r="L378" s="324">
        <f>'Series 500 Final'!$H378</f>
        <v>0</v>
      </c>
    </row>
    <row r="379" spans="1:12" x14ac:dyDescent="0.2">
      <c r="A379" s="316"/>
      <c r="B379" s="558"/>
      <c r="C379" s="406"/>
      <c r="D379" s="562"/>
      <c r="E379" s="572"/>
      <c r="F379" s="572"/>
      <c r="G379" s="572"/>
      <c r="H379" s="569"/>
      <c r="J379" s="406"/>
      <c r="K379" s="562"/>
      <c r="L379" s="569"/>
    </row>
    <row r="380" spans="1:12" ht="40.5" customHeight="1" x14ac:dyDescent="0.2">
      <c r="A380" s="316" t="s">
        <v>1481</v>
      </c>
      <c r="B380" s="558" t="s">
        <v>1482</v>
      </c>
      <c r="C380" s="406"/>
      <c r="D380" s="562" t="s">
        <v>30</v>
      </c>
      <c r="E380" s="572">
        <v>153.52000000000001</v>
      </c>
      <c r="F380" s="572">
        <v>153.52000000000001</v>
      </c>
      <c r="G380" s="572">
        <v>153.52000000000001</v>
      </c>
      <c r="H380" s="324">
        <f>'Series 500 Design'!$H380</f>
        <v>0</v>
      </c>
      <c r="J380" s="406"/>
      <c r="K380" s="562" t="s">
        <v>30</v>
      </c>
      <c r="L380" s="324">
        <f>'Series 500 Final'!$H380</f>
        <v>0</v>
      </c>
    </row>
    <row r="381" spans="1:12" x14ac:dyDescent="0.2">
      <c r="A381" s="316"/>
      <c r="B381" s="558"/>
      <c r="C381" s="406"/>
      <c r="D381" s="562"/>
      <c r="E381" s="572"/>
      <c r="F381" s="572"/>
      <c r="G381" s="572"/>
      <c r="H381" s="569"/>
      <c r="J381" s="406"/>
      <c r="K381" s="562"/>
      <c r="L381" s="569"/>
    </row>
    <row r="382" spans="1:12" ht="39.75" customHeight="1" x14ac:dyDescent="0.2">
      <c r="A382" s="316" t="s">
        <v>1483</v>
      </c>
      <c r="B382" s="558" t="s">
        <v>1484</v>
      </c>
      <c r="C382" s="406"/>
      <c r="D382" s="562" t="s">
        <v>30</v>
      </c>
      <c r="E382" s="572">
        <v>108.85</v>
      </c>
      <c r="F382" s="572">
        <v>108.85</v>
      </c>
      <c r="G382" s="572">
        <v>108.85</v>
      </c>
      <c r="H382" s="324">
        <f>'Series 500 Design'!$H382</f>
        <v>0</v>
      </c>
      <c r="J382" s="406"/>
      <c r="K382" s="562" t="s">
        <v>30</v>
      </c>
      <c r="L382" s="324">
        <f>'Series 500 Final'!$H382</f>
        <v>0</v>
      </c>
    </row>
    <row r="383" spans="1:12" x14ac:dyDescent="0.2">
      <c r="A383" s="316"/>
      <c r="B383" s="629"/>
      <c r="C383" s="406"/>
      <c r="D383" s="562"/>
      <c r="E383" s="572"/>
      <c r="F383" s="572"/>
      <c r="G383" s="572"/>
      <c r="H383" s="569"/>
      <c r="J383" s="406"/>
      <c r="K383" s="562"/>
      <c r="L383" s="569"/>
    </row>
    <row r="384" spans="1:12" ht="38.25" customHeight="1" x14ac:dyDescent="0.2">
      <c r="A384" s="316" t="s">
        <v>1485</v>
      </c>
      <c r="B384" s="558" t="s">
        <v>1486</v>
      </c>
      <c r="C384" s="406"/>
      <c r="D384" s="562" t="s">
        <v>30</v>
      </c>
      <c r="E384" s="572">
        <v>153.52000000000001</v>
      </c>
      <c r="F384" s="572">
        <v>153.52000000000001</v>
      </c>
      <c r="G384" s="572">
        <v>153.52000000000001</v>
      </c>
      <c r="H384" s="324">
        <f>'Series 500 Design'!$H384</f>
        <v>0</v>
      </c>
      <c r="J384" s="406"/>
      <c r="K384" s="562" t="s">
        <v>30</v>
      </c>
      <c r="L384" s="324">
        <f>'Series 500 Final'!$H384</f>
        <v>0</v>
      </c>
    </row>
    <row r="385" spans="1:12" x14ac:dyDescent="0.2">
      <c r="A385" s="316"/>
      <c r="B385" s="558"/>
      <c r="C385" s="406"/>
      <c r="D385" s="562"/>
      <c r="E385" s="572"/>
      <c r="F385" s="572"/>
      <c r="G385" s="572"/>
      <c r="H385" s="569"/>
      <c r="J385" s="406"/>
      <c r="K385" s="562"/>
      <c r="L385" s="569"/>
    </row>
    <row r="386" spans="1:12" ht="41.25" customHeight="1" x14ac:dyDescent="0.2">
      <c r="A386" s="316" t="s">
        <v>1487</v>
      </c>
      <c r="B386" s="558" t="s">
        <v>1488</v>
      </c>
      <c r="C386" s="406"/>
      <c r="D386" s="562" t="s">
        <v>30</v>
      </c>
      <c r="E386" s="572">
        <v>108.85</v>
      </c>
      <c r="F386" s="572">
        <v>108.85</v>
      </c>
      <c r="G386" s="572">
        <v>108.85</v>
      </c>
      <c r="H386" s="324">
        <f>'Series 500 Design'!$H386</f>
        <v>0</v>
      </c>
      <c r="J386" s="406"/>
      <c r="K386" s="562" t="s">
        <v>30</v>
      </c>
      <c r="L386" s="324">
        <f>'Series 500 Final'!$H386</f>
        <v>0</v>
      </c>
    </row>
    <row r="387" spans="1:12" x14ac:dyDescent="0.2">
      <c r="A387" s="316"/>
      <c r="B387" s="558"/>
      <c r="C387" s="406"/>
      <c r="D387" s="562"/>
      <c r="E387" s="572"/>
      <c r="F387" s="572"/>
      <c r="G387" s="572"/>
      <c r="H387" s="569"/>
      <c r="J387" s="406"/>
      <c r="K387" s="562"/>
      <c r="L387" s="569"/>
    </row>
    <row r="388" spans="1:12" ht="38.25" customHeight="1" x14ac:dyDescent="0.2">
      <c r="A388" s="316" t="s">
        <v>1489</v>
      </c>
      <c r="B388" s="558" t="s">
        <v>1490</v>
      </c>
      <c r="C388" s="406"/>
      <c r="D388" s="562" t="s">
        <v>30</v>
      </c>
      <c r="E388" s="572">
        <v>153.52000000000001</v>
      </c>
      <c r="F388" s="572">
        <v>153.52000000000001</v>
      </c>
      <c r="G388" s="572">
        <v>153.52000000000001</v>
      </c>
      <c r="H388" s="324">
        <f>'Series 500 Design'!$H388</f>
        <v>0</v>
      </c>
      <c r="J388" s="406"/>
      <c r="K388" s="562" t="s">
        <v>30</v>
      </c>
      <c r="L388" s="324">
        <f>'Series 500 Final'!$H388</f>
        <v>0</v>
      </c>
    </row>
    <row r="389" spans="1:12" x14ac:dyDescent="0.2">
      <c r="A389" s="316"/>
      <c r="B389" s="558"/>
      <c r="C389" s="406"/>
      <c r="D389" s="562"/>
      <c r="E389" s="572"/>
      <c r="F389" s="572"/>
      <c r="G389" s="572"/>
      <c r="H389" s="569"/>
      <c r="J389" s="406"/>
      <c r="K389" s="562"/>
      <c r="L389" s="569"/>
    </row>
    <row r="390" spans="1:12" ht="38.25" x14ac:dyDescent="0.2">
      <c r="A390" s="316" t="s">
        <v>1491</v>
      </c>
      <c r="B390" s="558" t="s">
        <v>1492</v>
      </c>
      <c r="C390" s="406"/>
      <c r="D390" s="562" t="s">
        <v>30</v>
      </c>
      <c r="E390" s="572">
        <v>78.36</v>
      </c>
      <c r="F390" s="572">
        <v>78.36</v>
      </c>
      <c r="G390" s="572">
        <v>78.36</v>
      </c>
      <c r="H390" s="324">
        <f>'Series 500 Design'!$H390</f>
        <v>0</v>
      </c>
      <c r="J390" s="406"/>
      <c r="K390" s="562" t="s">
        <v>30</v>
      </c>
      <c r="L390" s="324">
        <f>'Series 500 Final'!$H390</f>
        <v>0</v>
      </c>
    </row>
    <row r="391" spans="1:12" x14ac:dyDescent="0.2">
      <c r="A391" s="316"/>
      <c r="B391" s="558"/>
      <c r="C391" s="406"/>
      <c r="D391" s="562"/>
      <c r="E391" s="572"/>
      <c r="F391" s="572"/>
      <c r="G391" s="572"/>
      <c r="H391" s="569"/>
      <c r="J391" s="406"/>
      <c r="K391" s="562"/>
      <c r="L391" s="569"/>
    </row>
    <row r="392" spans="1:12" ht="51" x14ac:dyDescent="0.2">
      <c r="A392" s="316" t="s">
        <v>1493</v>
      </c>
      <c r="B392" s="558" t="s">
        <v>1494</v>
      </c>
      <c r="C392" s="406"/>
      <c r="D392" s="562" t="s">
        <v>30</v>
      </c>
      <c r="E392" s="572">
        <v>108.85</v>
      </c>
      <c r="F392" s="572">
        <v>108.85</v>
      </c>
      <c r="G392" s="572">
        <v>108.85</v>
      </c>
      <c r="H392" s="324">
        <f>'Series 500 Design'!$H392</f>
        <v>0</v>
      </c>
      <c r="J392" s="406"/>
      <c r="K392" s="562" t="s">
        <v>30</v>
      </c>
      <c r="L392" s="324">
        <f>'Series 500 Final'!$H392</f>
        <v>0</v>
      </c>
    </row>
    <row r="393" spans="1:12" x14ac:dyDescent="0.2">
      <c r="A393" s="316"/>
      <c r="B393" s="558"/>
      <c r="C393" s="406"/>
      <c r="D393" s="562"/>
      <c r="E393" s="572"/>
      <c r="F393" s="572"/>
      <c r="G393" s="572"/>
      <c r="H393" s="569"/>
      <c r="J393" s="406"/>
      <c r="K393" s="562"/>
      <c r="L393" s="569"/>
    </row>
    <row r="394" spans="1:12" ht="38.25" x14ac:dyDescent="0.2">
      <c r="A394" s="316" t="s">
        <v>1495</v>
      </c>
      <c r="B394" s="558" t="s">
        <v>1496</v>
      </c>
      <c r="C394" s="406"/>
      <c r="D394" s="562" t="s">
        <v>30</v>
      </c>
      <c r="E394" s="572">
        <v>108.85</v>
      </c>
      <c r="F394" s="572">
        <v>108.85</v>
      </c>
      <c r="G394" s="572">
        <v>108.85</v>
      </c>
      <c r="H394" s="324">
        <f>'Series 500 Design'!$H394</f>
        <v>0</v>
      </c>
      <c r="J394" s="406"/>
      <c r="K394" s="562" t="s">
        <v>30</v>
      </c>
      <c r="L394" s="324">
        <f>'Series 500 Final'!$H394</f>
        <v>0</v>
      </c>
    </row>
    <row r="395" spans="1:12" x14ac:dyDescent="0.2">
      <c r="A395" s="316"/>
      <c r="B395" s="558"/>
      <c r="C395" s="406"/>
      <c r="D395" s="562"/>
      <c r="E395" s="572"/>
      <c r="F395" s="572"/>
      <c r="G395" s="572"/>
      <c r="H395" s="569"/>
      <c r="J395" s="406"/>
      <c r="K395" s="562"/>
      <c r="L395" s="569"/>
    </row>
    <row r="396" spans="1:12" ht="51" x14ac:dyDescent="0.2">
      <c r="A396" s="316" t="s">
        <v>1497</v>
      </c>
      <c r="B396" s="558" t="s">
        <v>1498</v>
      </c>
      <c r="C396" s="406"/>
      <c r="D396" s="562" t="s">
        <v>30</v>
      </c>
      <c r="E396" s="572">
        <v>153.52000000000001</v>
      </c>
      <c r="F396" s="572">
        <v>153.52000000000001</v>
      </c>
      <c r="G396" s="572">
        <v>153.52000000000001</v>
      </c>
      <c r="H396" s="324">
        <f>'Series 500 Design'!$H396</f>
        <v>0</v>
      </c>
      <c r="J396" s="406"/>
      <c r="K396" s="562" t="s">
        <v>30</v>
      </c>
      <c r="L396" s="324">
        <f>'Series 500 Final'!$H396</f>
        <v>0</v>
      </c>
    </row>
    <row r="397" spans="1:12" x14ac:dyDescent="0.2">
      <c r="A397" s="316"/>
      <c r="B397" s="558"/>
      <c r="C397" s="406"/>
      <c r="D397" s="562"/>
      <c r="E397" s="572"/>
      <c r="F397" s="572"/>
      <c r="G397" s="572"/>
      <c r="H397" s="569"/>
      <c r="J397" s="406"/>
      <c r="K397" s="562"/>
      <c r="L397" s="569"/>
    </row>
    <row r="398" spans="1:12" ht="38.25" x14ac:dyDescent="0.2">
      <c r="A398" s="316" t="s">
        <v>1499</v>
      </c>
      <c r="B398" s="558" t="s">
        <v>1500</v>
      </c>
      <c r="C398" s="406"/>
      <c r="D398" s="562" t="s">
        <v>30</v>
      </c>
      <c r="E398" s="572">
        <v>108.85</v>
      </c>
      <c r="F398" s="572">
        <v>108.85</v>
      </c>
      <c r="G398" s="572">
        <v>108.85</v>
      </c>
      <c r="H398" s="324">
        <f>'Series 500 Design'!$H398</f>
        <v>0</v>
      </c>
      <c r="J398" s="406"/>
      <c r="K398" s="562" t="s">
        <v>30</v>
      </c>
      <c r="L398" s="324">
        <f>'Series 500 Final'!$H398</f>
        <v>0</v>
      </c>
    </row>
    <row r="399" spans="1:12" x14ac:dyDescent="0.2">
      <c r="A399" s="316"/>
      <c r="B399" s="558"/>
      <c r="C399" s="406"/>
      <c r="D399" s="562"/>
      <c r="E399" s="572"/>
      <c r="F399" s="572"/>
      <c r="G399" s="572"/>
      <c r="H399" s="569"/>
      <c r="J399" s="406"/>
      <c r="K399" s="562"/>
      <c r="L399" s="569"/>
    </row>
    <row r="400" spans="1:12" ht="51" x14ac:dyDescent="0.2">
      <c r="A400" s="316" t="s">
        <v>1501</v>
      </c>
      <c r="B400" s="558" t="s">
        <v>1502</v>
      </c>
      <c r="C400" s="406"/>
      <c r="D400" s="562" t="s">
        <v>30</v>
      </c>
      <c r="E400" s="572">
        <v>153.52000000000001</v>
      </c>
      <c r="F400" s="572">
        <v>153.52000000000001</v>
      </c>
      <c r="G400" s="572">
        <v>153.52000000000001</v>
      </c>
      <c r="H400" s="324">
        <f>'Series 500 Design'!$H400</f>
        <v>0</v>
      </c>
      <c r="J400" s="406"/>
      <c r="K400" s="562" t="s">
        <v>30</v>
      </c>
      <c r="L400" s="324">
        <f>'Series 500 Final'!$H400</f>
        <v>0</v>
      </c>
    </row>
    <row r="401" spans="1:12" x14ac:dyDescent="0.2">
      <c r="A401" s="316"/>
      <c r="B401" s="558"/>
      <c r="C401" s="406"/>
      <c r="D401" s="562"/>
      <c r="E401" s="572"/>
      <c r="F401" s="572"/>
      <c r="G401" s="572"/>
      <c r="H401" s="569"/>
      <c r="J401" s="406"/>
      <c r="K401" s="562"/>
      <c r="L401" s="569"/>
    </row>
    <row r="402" spans="1:12" x14ac:dyDescent="0.2">
      <c r="A402" s="331"/>
      <c r="B402" s="586" t="s">
        <v>1503</v>
      </c>
      <c r="C402" s="484"/>
      <c r="D402" s="587"/>
      <c r="E402" s="588" t="s">
        <v>803</v>
      </c>
      <c r="F402" s="588" t="s">
        <v>1428</v>
      </c>
      <c r="G402" s="588" t="s">
        <v>1429</v>
      </c>
      <c r="H402" s="587"/>
      <c r="J402" s="484"/>
      <c r="K402" s="587"/>
      <c r="L402" s="587"/>
    </row>
    <row r="403" spans="1:12" x14ac:dyDescent="0.2">
      <c r="A403" s="316"/>
      <c r="B403" s="596"/>
      <c r="C403" s="406"/>
      <c r="D403" s="562"/>
      <c r="E403" s="572"/>
      <c r="F403" s="572"/>
      <c r="G403" s="572"/>
      <c r="H403" s="569"/>
      <c r="J403" s="406"/>
      <c r="K403" s="562"/>
      <c r="L403" s="569"/>
    </row>
    <row r="404" spans="1:12" ht="25.5" x14ac:dyDescent="0.2">
      <c r="A404" s="316" t="s">
        <v>1504</v>
      </c>
      <c r="B404" s="558" t="s">
        <v>1505</v>
      </c>
      <c r="C404" s="406"/>
      <c r="D404" s="346" t="s">
        <v>30</v>
      </c>
      <c r="E404" s="572">
        <v>284.3</v>
      </c>
      <c r="F404" s="572">
        <v>284.3</v>
      </c>
      <c r="G404" s="572">
        <v>284.3</v>
      </c>
      <c r="H404" s="324">
        <f>'Series 500 Design'!$H404</f>
        <v>0</v>
      </c>
      <c r="J404" s="406"/>
      <c r="K404" s="346" t="s">
        <v>30</v>
      </c>
      <c r="L404" s="324">
        <f>'Series 500 Final'!$H404</f>
        <v>0</v>
      </c>
    </row>
    <row r="405" spans="1:12" x14ac:dyDescent="0.2">
      <c r="A405" s="316"/>
      <c r="B405" s="558"/>
      <c r="C405" s="406"/>
      <c r="D405" s="562"/>
      <c r="E405" s="572"/>
      <c r="F405" s="572"/>
      <c r="G405" s="572"/>
      <c r="H405" s="569"/>
      <c r="J405" s="406"/>
      <c r="K405" s="562"/>
      <c r="L405" s="569"/>
    </row>
    <row r="406" spans="1:12" ht="25.5" x14ac:dyDescent="0.2">
      <c r="A406" s="316" t="s">
        <v>1506</v>
      </c>
      <c r="B406" s="558" t="s">
        <v>1507</v>
      </c>
      <c r="C406" s="406"/>
      <c r="D406" s="346" t="s">
        <v>30</v>
      </c>
      <c r="E406" s="572">
        <v>229.45</v>
      </c>
      <c r="F406" s="572">
        <v>229.45</v>
      </c>
      <c r="G406" s="572">
        <v>229.45</v>
      </c>
      <c r="H406" s="324">
        <f>'Series 500 Design'!$H406</f>
        <v>0</v>
      </c>
      <c r="J406" s="406"/>
      <c r="K406" s="346" t="s">
        <v>30</v>
      </c>
      <c r="L406" s="324">
        <f>'Series 500 Final'!$H406</f>
        <v>0</v>
      </c>
    </row>
    <row r="407" spans="1:12" x14ac:dyDescent="0.2">
      <c r="A407" s="316"/>
      <c r="B407" s="558"/>
      <c r="C407" s="406"/>
      <c r="D407" s="562"/>
      <c r="E407" s="572"/>
      <c r="F407" s="572"/>
      <c r="G407" s="572"/>
      <c r="H407" s="569"/>
      <c r="J407" s="406"/>
      <c r="K407" s="562"/>
      <c r="L407" s="569"/>
    </row>
    <row r="408" spans="1:12" ht="25.5" x14ac:dyDescent="0.2">
      <c r="A408" s="316" t="s">
        <v>1508</v>
      </c>
      <c r="B408" s="558" t="s">
        <v>1509</v>
      </c>
      <c r="C408" s="406"/>
      <c r="D408" s="346" t="s">
        <v>30</v>
      </c>
      <c r="E408" s="572">
        <v>284.3</v>
      </c>
      <c r="F408" s="572">
        <v>284.3</v>
      </c>
      <c r="G408" s="572">
        <v>284.3</v>
      </c>
      <c r="H408" s="324">
        <f>'Series 500 Design'!$H408</f>
        <v>0</v>
      </c>
      <c r="J408" s="406"/>
      <c r="K408" s="346" t="s">
        <v>30</v>
      </c>
      <c r="L408" s="324">
        <f>'Series 500 Final'!$H408</f>
        <v>0</v>
      </c>
    </row>
    <row r="409" spans="1:12" x14ac:dyDescent="0.2">
      <c r="A409" s="316"/>
      <c r="B409" s="558"/>
      <c r="C409" s="406"/>
      <c r="D409" s="562"/>
      <c r="E409" s="572"/>
      <c r="F409" s="572"/>
      <c r="G409" s="572"/>
      <c r="H409" s="569"/>
      <c r="J409" s="406"/>
      <c r="K409" s="562"/>
      <c r="L409" s="569"/>
    </row>
    <row r="410" spans="1:12" ht="25.5" x14ac:dyDescent="0.2">
      <c r="A410" s="316" t="s">
        <v>1510</v>
      </c>
      <c r="B410" s="558" t="s">
        <v>1511</v>
      </c>
      <c r="C410" s="406"/>
      <c r="D410" s="346" t="s">
        <v>30</v>
      </c>
      <c r="E410" s="572">
        <v>229.45</v>
      </c>
      <c r="F410" s="572">
        <v>229.45</v>
      </c>
      <c r="G410" s="572">
        <v>229.45</v>
      </c>
      <c r="H410" s="324">
        <f>'Series 500 Design'!$H410</f>
        <v>0</v>
      </c>
      <c r="J410" s="406"/>
      <c r="K410" s="346" t="s">
        <v>30</v>
      </c>
      <c r="L410" s="324">
        <f>'Series 500 Final'!$H410</f>
        <v>0</v>
      </c>
    </row>
    <row r="411" spans="1:12" x14ac:dyDescent="0.2">
      <c r="A411" s="316"/>
      <c r="B411" s="558"/>
      <c r="C411" s="406"/>
      <c r="D411" s="562"/>
      <c r="E411" s="572"/>
      <c r="F411" s="572"/>
      <c r="G411" s="572"/>
      <c r="H411" s="569"/>
      <c r="J411" s="406"/>
      <c r="K411" s="562"/>
      <c r="L411" s="569"/>
    </row>
    <row r="412" spans="1:12" ht="25.5" x14ac:dyDescent="0.2">
      <c r="A412" s="316" t="s">
        <v>1512</v>
      </c>
      <c r="B412" s="558" t="s">
        <v>1513</v>
      </c>
      <c r="C412" s="406"/>
      <c r="D412" s="346" t="s">
        <v>30</v>
      </c>
      <c r="E412" s="572">
        <v>284.3</v>
      </c>
      <c r="F412" s="572">
        <v>284.3</v>
      </c>
      <c r="G412" s="572">
        <v>284.3</v>
      </c>
      <c r="H412" s="324">
        <f>'Series 500 Design'!$H412</f>
        <v>0</v>
      </c>
      <c r="J412" s="406"/>
      <c r="K412" s="346" t="s">
        <v>30</v>
      </c>
      <c r="L412" s="324">
        <f>'Series 500 Final'!$H412</f>
        <v>0</v>
      </c>
    </row>
    <row r="413" spans="1:12" x14ac:dyDescent="0.2">
      <c r="A413" s="316"/>
      <c r="B413" s="558"/>
      <c r="C413" s="406"/>
      <c r="D413" s="562"/>
      <c r="E413" s="572"/>
      <c r="F413" s="572"/>
      <c r="G413" s="572"/>
      <c r="H413" s="569"/>
      <c r="J413" s="406"/>
      <c r="K413" s="562"/>
      <c r="L413" s="569"/>
    </row>
    <row r="414" spans="1:12" ht="25.5" x14ac:dyDescent="0.2">
      <c r="A414" s="316" t="s">
        <v>1514</v>
      </c>
      <c r="B414" s="558" t="s">
        <v>1515</v>
      </c>
      <c r="C414" s="406"/>
      <c r="D414" s="346" t="s">
        <v>30</v>
      </c>
      <c r="E414" s="572">
        <v>229.45</v>
      </c>
      <c r="F414" s="572">
        <v>229.45</v>
      </c>
      <c r="G414" s="572">
        <v>229.45</v>
      </c>
      <c r="H414" s="324">
        <f>'Series 500 Design'!$H414</f>
        <v>0</v>
      </c>
      <c r="J414" s="406"/>
      <c r="K414" s="346" t="s">
        <v>30</v>
      </c>
      <c r="L414" s="324">
        <f>'Series 500 Final'!$H414</f>
        <v>0</v>
      </c>
    </row>
    <row r="415" spans="1:12" x14ac:dyDescent="0.2">
      <c r="A415" s="316"/>
      <c r="B415" s="558"/>
      <c r="C415" s="406"/>
      <c r="D415" s="562"/>
      <c r="E415" s="572"/>
      <c r="F415" s="572"/>
      <c r="G415" s="572"/>
      <c r="H415" s="569"/>
      <c r="J415" s="406"/>
      <c r="K415" s="562"/>
      <c r="L415" s="569"/>
    </row>
    <row r="416" spans="1:12" ht="38.25" x14ac:dyDescent="0.2">
      <c r="A416" s="316" t="s">
        <v>1516</v>
      </c>
      <c r="B416" s="558" t="s">
        <v>1517</v>
      </c>
      <c r="C416" s="406"/>
      <c r="D416" s="346" t="s">
        <v>30</v>
      </c>
      <c r="E416" s="572">
        <v>229.45</v>
      </c>
      <c r="F416" s="572">
        <v>229.45</v>
      </c>
      <c r="G416" s="572">
        <v>229.45</v>
      </c>
      <c r="H416" s="324">
        <f>'Series 500 Design'!$H416</f>
        <v>0</v>
      </c>
      <c r="J416" s="406"/>
      <c r="K416" s="346" t="s">
        <v>30</v>
      </c>
      <c r="L416" s="324">
        <f>'Series 500 Final'!$H416</f>
        <v>0</v>
      </c>
    </row>
    <row r="417" spans="1:12" x14ac:dyDescent="0.2">
      <c r="A417" s="316"/>
      <c r="B417" s="558"/>
      <c r="C417" s="406"/>
      <c r="D417" s="562"/>
      <c r="E417" s="572"/>
      <c r="F417" s="572"/>
      <c r="G417" s="572"/>
      <c r="H417" s="569"/>
      <c r="J417" s="406"/>
      <c r="K417" s="562"/>
      <c r="L417" s="569"/>
    </row>
    <row r="418" spans="1:12" ht="38.25" x14ac:dyDescent="0.2">
      <c r="A418" s="316" t="s">
        <v>1518</v>
      </c>
      <c r="B418" s="558" t="s">
        <v>1519</v>
      </c>
      <c r="C418" s="406"/>
      <c r="D418" s="346" t="s">
        <v>30</v>
      </c>
      <c r="E418" s="572">
        <v>229.45</v>
      </c>
      <c r="F418" s="572">
        <v>229.45</v>
      </c>
      <c r="G418" s="572">
        <v>229.45</v>
      </c>
      <c r="H418" s="324">
        <f>'Series 500 Design'!$H418</f>
        <v>0</v>
      </c>
      <c r="J418" s="406"/>
      <c r="K418" s="346" t="s">
        <v>30</v>
      </c>
      <c r="L418" s="324">
        <f>'Series 500 Final'!$H418</f>
        <v>0</v>
      </c>
    </row>
    <row r="419" spans="1:12" x14ac:dyDescent="0.2">
      <c r="A419" s="316"/>
      <c r="B419" s="558"/>
      <c r="C419" s="406"/>
      <c r="D419" s="562"/>
      <c r="E419" s="572"/>
      <c r="F419" s="572"/>
      <c r="G419" s="572"/>
      <c r="H419" s="569"/>
      <c r="J419" s="406"/>
      <c r="K419" s="562"/>
      <c r="L419" s="569"/>
    </row>
    <row r="420" spans="1:12" ht="38.25" x14ac:dyDescent="0.2">
      <c r="A420" s="316" t="s">
        <v>1520</v>
      </c>
      <c r="B420" s="558" t="s">
        <v>1521</v>
      </c>
      <c r="C420" s="406"/>
      <c r="D420" s="346" t="s">
        <v>30</v>
      </c>
      <c r="E420" s="572">
        <v>229.45</v>
      </c>
      <c r="F420" s="572">
        <v>229.45</v>
      </c>
      <c r="G420" s="572">
        <v>229.45</v>
      </c>
      <c r="H420" s="324">
        <f>'Series 500 Design'!$H420</f>
        <v>0</v>
      </c>
      <c r="J420" s="406"/>
      <c r="K420" s="346" t="s">
        <v>30</v>
      </c>
      <c r="L420" s="324">
        <f>'Series 500 Final'!$H420</f>
        <v>0</v>
      </c>
    </row>
    <row r="421" spans="1:12" x14ac:dyDescent="0.2">
      <c r="A421" s="316"/>
      <c r="B421" s="558"/>
      <c r="C421" s="406"/>
      <c r="D421" s="562"/>
      <c r="E421" s="572"/>
      <c r="F421" s="572"/>
      <c r="G421" s="572"/>
      <c r="H421" s="569"/>
      <c r="J421" s="406"/>
      <c r="K421" s="562"/>
      <c r="L421" s="569"/>
    </row>
    <row r="422" spans="1:12" ht="39" customHeight="1" x14ac:dyDescent="0.2">
      <c r="A422" s="316" t="s">
        <v>1522</v>
      </c>
      <c r="B422" s="558" t="s">
        <v>1523</v>
      </c>
      <c r="C422" s="406"/>
      <c r="D422" s="346" t="s">
        <v>30</v>
      </c>
      <c r="E422" s="572">
        <v>278.39999999999998</v>
      </c>
      <c r="F422" s="572">
        <v>278.39999999999998</v>
      </c>
      <c r="G422" s="572">
        <v>278.39999999999998</v>
      </c>
      <c r="H422" s="324">
        <f>'Series 500 Design'!$H422</f>
        <v>0</v>
      </c>
      <c r="J422" s="406"/>
      <c r="K422" s="346" t="s">
        <v>30</v>
      </c>
      <c r="L422" s="324">
        <f>'Series 500 Final'!$H422</f>
        <v>0</v>
      </c>
    </row>
    <row r="423" spans="1:12" x14ac:dyDescent="0.2">
      <c r="A423" s="316"/>
      <c r="B423" s="558"/>
      <c r="C423" s="406"/>
      <c r="D423" s="562"/>
      <c r="E423" s="572"/>
      <c r="F423" s="572"/>
      <c r="G423" s="572"/>
      <c r="H423" s="569"/>
      <c r="J423" s="406"/>
      <c r="K423" s="562"/>
      <c r="L423" s="569"/>
    </row>
    <row r="424" spans="1:12" ht="39" customHeight="1" x14ac:dyDescent="0.2">
      <c r="A424" s="316" t="s">
        <v>1524</v>
      </c>
      <c r="B424" s="558" t="s">
        <v>1525</v>
      </c>
      <c r="C424" s="406"/>
      <c r="D424" s="346" t="s">
        <v>30</v>
      </c>
      <c r="E424" s="572">
        <v>294.70999999999998</v>
      </c>
      <c r="F424" s="572">
        <v>294.70999999999998</v>
      </c>
      <c r="G424" s="572">
        <v>294.70999999999998</v>
      </c>
      <c r="H424" s="324">
        <f>'Series 500 Design'!$H424</f>
        <v>0</v>
      </c>
      <c r="J424" s="406"/>
      <c r="K424" s="346" t="s">
        <v>30</v>
      </c>
      <c r="L424" s="324">
        <f>'Series 500 Final'!$H424</f>
        <v>0</v>
      </c>
    </row>
    <row r="425" spans="1:12" x14ac:dyDescent="0.2">
      <c r="A425" s="316"/>
      <c r="B425" s="597"/>
      <c r="C425" s="406"/>
      <c r="D425" s="562"/>
      <c r="E425" s="572"/>
      <c r="F425" s="572"/>
      <c r="G425" s="572"/>
      <c r="H425" s="569"/>
      <c r="J425" s="406"/>
      <c r="K425" s="562"/>
      <c r="L425" s="569"/>
    </row>
    <row r="426" spans="1:12" ht="39" customHeight="1" x14ac:dyDescent="0.2">
      <c r="A426" s="316" t="s">
        <v>1526</v>
      </c>
      <c r="B426" s="558" t="s">
        <v>1527</v>
      </c>
      <c r="C426" s="406"/>
      <c r="D426" s="346" t="s">
        <v>30</v>
      </c>
      <c r="E426" s="572">
        <v>294.70999999999998</v>
      </c>
      <c r="F426" s="572">
        <v>294.70999999999998</v>
      </c>
      <c r="G426" s="572">
        <v>294.70999999999998</v>
      </c>
      <c r="H426" s="324">
        <f>'Series 500 Design'!$H426</f>
        <v>0</v>
      </c>
      <c r="J426" s="406"/>
      <c r="K426" s="346" t="s">
        <v>30</v>
      </c>
      <c r="L426" s="324">
        <f>'Series 500 Final'!$H426</f>
        <v>0</v>
      </c>
    </row>
    <row r="427" spans="1:12" x14ac:dyDescent="0.2">
      <c r="A427" s="316"/>
      <c r="B427" s="558"/>
      <c r="C427" s="406"/>
      <c r="D427" s="562"/>
      <c r="E427" s="572"/>
      <c r="F427" s="572"/>
      <c r="G427" s="572"/>
      <c r="H427" s="569"/>
      <c r="J427" s="406"/>
      <c r="K427" s="562"/>
      <c r="L427" s="569"/>
    </row>
    <row r="428" spans="1:12" ht="39.75" customHeight="1" x14ac:dyDescent="0.2">
      <c r="A428" s="316" t="s">
        <v>1528</v>
      </c>
      <c r="B428" s="558" t="s">
        <v>1529</v>
      </c>
      <c r="C428" s="406"/>
      <c r="D428" s="346" t="s">
        <v>30</v>
      </c>
      <c r="E428" s="572">
        <v>294.70999999999998</v>
      </c>
      <c r="F428" s="572">
        <v>294.70999999999998</v>
      </c>
      <c r="G428" s="572">
        <v>294.70999999999998</v>
      </c>
      <c r="H428" s="324">
        <f>'Series 500 Design'!$H428</f>
        <v>0</v>
      </c>
      <c r="J428" s="406"/>
      <c r="K428" s="346" t="s">
        <v>30</v>
      </c>
      <c r="L428" s="324">
        <f>'Series 500 Final'!$H428</f>
        <v>0</v>
      </c>
    </row>
    <row r="429" spans="1:12" x14ac:dyDescent="0.2">
      <c r="A429" s="316"/>
      <c r="B429" s="558"/>
      <c r="C429" s="406"/>
      <c r="D429" s="562"/>
      <c r="E429" s="572"/>
      <c r="F429" s="572"/>
      <c r="G429" s="572"/>
      <c r="H429" s="569"/>
      <c r="J429" s="406"/>
      <c r="K429" s="562"/>
      <c r="L429" s="569"/>
    </row>
    <row r="430" spans="1:12" ht="40.5" customHeight="1" x14ac:dyDescent="0.2">
      <c r="A430" s="316" t="s">
        <v>1530</v>
      </c>
      <c r="B430" s="558" t="s">
        <v>1531</v>
      </c>
      <c r="C430" s="406"/>
      <c r="D430" s="346" t="s">
        <v>30</v>
      </c>
      <c r="E430" s="572">
        <v>278.39999999999998</v>
      </c>
      <c r="F430" s="572">
        <v>278.39999999999998</v>
      </c>
      <c r="G430" s="572">
        <v>278.39999999999998</v>
      </c>
      <c r="H430" s="324">
        <f>'Series 500 Design'!$H430</f>
        <v>0</v>
      </c>
      <c r="J430" s="406"/>
      <c r="K430" s="346" t="s">
        <v>30</v>
      </c>
      <c r="L430" s="324">
        <f>'Series 500 Final'!$H430</f>
        <v>0</v>
      </c>
    </row>
    <row r="431" spans="1:12" x14ac:dyDescent="0.2">
      <c r="A431" s="316"/>
      <c r="B431" s="558"/>
      <c r="C431" s="406"/>
      <c r="D431" s="562"/>
      <c r="E431" s="572"/>
      <c r="F431" s="572"/>
      <c r="G431" s="572"/>
      <c r="H431" s="569"/>
      <c r="J431" s="406"/>
      <c r="K431" s="562"/>
      <c r="L431" s="569"/>
    </row>
    <row r="432" spans="1:12" ht="37.5" customHeight="1" x14ac:dyDescent="0.2">
      <c r="A432" s="316" t="s">
        <v>1532</v>
      </c>
      <c r="B432" s="558" t="s">
        <v>1533</v>
      </c>
      <c r="C432" s="406"/>
      <c r="D432" s="346" t="s">
        <v>30</v>
      </c>
      <c r="E432" s="572">
        <v>294.70999999999998</v>
      </c>
      <c r="F432" s="572">
        <v>294.70999999999998</v>
      </c>
      <c r="G432" s="572">
        <v>294.70999999999998</v>
      </c>
      <c r="H432" s="324">
        <f>'Series 500 Design'!$H432</f>
        <v>0</v>
      </c>
      <c r="J432" s="406"/>
      <c r="K432" s="346" t="s">
        <v>30</v>
      </c>
      <c r="L432" s="324">
        <f>'Series 500 Final'!$H432</f>
        <v>0</v>
      </c>
    </row>
    <row r="433" spans="1:12" x14ac:dyDescent="0.2">
      <c r="A433" s="316"/>
      <c r="B433" s="558"/>
      <c r="C433" s="406"/>
      <c r="D433" s="562"/>
      <c r="E433" s="572"/>
      <c r="F433" s="572"/>
      <c r="G433" s="572"/>
      <c r="H433" s="569"/>
      <c r="J433" s="406"/>
      <c r="K433" s="562"/>
      <c r="L433" s="569"/>
    </row>
    <row r="434" spans="1:12" ht="39" customHeight="1" x14ac:dyDescent="0.2">
      <c r="A434" s="316" t="s">
        <v>1534</v>
      </c>
      <c r="B434" s="558" t="s">
        <v>1535</v>
      </c>
      <c r="C434" s="406"/>
      <c r="D434" s="346" t="s">
        <v>30</v>
      </c>
      <c r="E434" s="572">
        <v>294.70999999999998</v>
      </c>
      <c r="F434" s="572">
        <v>294.70999999999998</v>
      </c>
      <c r="G434" s="572">
        <v>294.70999999999998</v>
      </c>
      <c r="H434" s="324">
        <f>'Series 500 Design'!$H434</f>
        <v>0</v>
      </c>
      <c r="J434" s="406"/>
      <c r="K434" s="346" t="s">
        <v>30</v>
      </c>
      <c r="L434" s="324">
        <f>'Series 500 Final'!$H434</f>
        <v>0</v>
      </c>
    </row>
    <row r="435" spans="1:12" x14ac:dyDescent="0.2">
      <c r="A435" s="316"/>
      <c r="B435" s="558"/>
      <c r="C435" s="406"/>
      <c r="D435" s="562"/>
      <c r="E435" s="572"/>
      <c r="F435" s="572"/>
      <c r="G435" s="572"/>
      <c r="H435" s="569"/>
      <c r="J435" s="406"/>
      <c r="K435" s="562"/>
      <c r="L435" s="569"/>
    </row>
    <row r="436" spans="1:12" ht="38.25" customHeight="1" x14ac:dyDescent="0.2">
      <c r="A436" s="316" t="s">
        <v>1536</v>
      </c>
      <c r="B436" s="558" t="s">
        <v>1537</v>
      </c>
      <c r="C436" s="406"/>
      <c r="D436" s="346" t="s">
        <v>30</v>
      </c>
      <c r="E436" s="572">
        <v>294.70999999999998</v>
      </c>
      <c r="F436" s="572">
        <v>294.70999999999998</v>
      </c>
      <c r="G436" s="572">
        <v>294.70999999999998</v>
      </c>
      <c r="H436" s="324">
        <f>'Series 500 Design'!$H436</f>
        <v>0</v>
      </c>
      <c r="J436" s="406"/>
      <c r="K436" s="346" t="s">
        <v>30</v>
      </c>
      <c r="L436" s="324">
        <f>'Series 500 Final'!$H436</f>
        <v>0</v>
      </c>
    </row>
    <row r="437" spans="1:12" x14ac:dyDescent="0.2">
      <c r="A437" s="316"/>
      <c r="B437" s="558"/>
      <c r="C437" s="406"/>
      <c r="D437" s="562"/>
      <c r="E437" s="572"/>
      <c r="F437" s="572"/>
      <c r="G437" s="572"/>
      <c r="H437" s="569"/>
      <c r="J437" s="406"/>
      <c r="K437" s="562"/>
      <c r="L437" s="569"/>
    </row>
    <row r="438" spans="1:12" x14ac:dyDescent="0.2">
      <c r="A438" s="331"/>
      <c r="B438" s="586" t="s">
        <v>1538</v>
      </c>
      <c r="C438" s="484"/>
      <c r="D438" s="587"/>
      <c r="E438" s="588" t="s">
        <v>803</v>
      </c>
      <c r="F438" s="588" t="s">
        <v>1428</v>
      </c>
      <c r="G438" s="588" t="s">
        <v>1429</v>
      </c>
      <c r="H438" s="587"/>
      <c r="J438" s="484"/>
      <c r="K438" s="587"/>
      <c r="L438" s="587"/>
    </row>
    <row r="439" spans="1:12" x14ac:dyDescent="0.2">
      <c r="A439" s="316"/>
      <c r="B439" s="558"/>
      <c r="C439" s="406"/>
      <c r="D439" s="562"/>
      <c r="E439" s="572"/>
      <c r="F439" s="572"/>
      <c r="G439" s="572"/>
      <c r="H439" s="569"/>
      <c r="J439" s="406"/>
      <c r="K439" s="562"/>
      <c r="L439" s="569"/>
    </row>
    <row r="440" spans="1:12" ht="26.25" customHeight="1" x14ac:dyDescent="0.2">
      <c r="A440" s="316" t="s">
        <v>1539</v>
      </c>
      <c r="B440" s="558" t="s">
        <v>1540</v>
      </c>
      <c r="C440" s="406"/>
      <c r="D440" s="562" t="s">
        <v>30</v>
      </c>
      <c r="E440" s="572">
        <v>108.85</v>
      </c>
      <c r="F440" s="572">
        <v>108.85</v>
      </c>
      <c r="G440" s="572">
        <v>108.85</v>
      </c>
      <c r="H440" s="324">
        <f>'Series 500 Design'!$H440</f>
        <v>0</v>
      </c>
      <c r="J440" s="406"/>
      <c r="K440" s="562" t="s">
        <v>30</v>
      </c>
      <c r="L440" s="324">
        <f>'Series 500 Final'!$H440</f>
        <v>0</v>
      </c>
    </row>
    <row r="441" spans="1:12" x14ac:dyDescent="0.2">
      <c r="A441" s="316"/>
      <c r="B441" s="558"/>
      <c r="C441" s="406"/>
      <c r="D441" s="562"/>
      <c r="E441" s="572"/>
      <c r="F441" s="572"/>
      <c r="G441" s="572"/>
      <c r="H441" s="569"/>
      <c r="J441" s="406"/>
      <c r="K441" s="562"/>
      <c r="L441" s="569"/>
    </row>
    <row r="442" spans="1:12" ht="39.75" customHeight="1" x14ac:dyDescent="0.2">
      <c r="A442" s="316" t="s">
        <v>1541</v>
      </c>
      <c r="B442" s="558" t="s">
        <v>1542</v>
      </c>
      <c r="C442" s="406"/>
      <c r="D442" s="562" t="s">
        <v>30</v>
      </c>
      <c r="E442" s="572">
        <v>108.85</v>
      </c>
      <c r="F442" s="572">
        <v>108.85</v>
      </c>
      <c r="G442" s="572">
        <v>108.85</v>
      </c>
      <c r="H442" s="324">
        <f>'Series 500 Design'!$H442</f>
        <v>0</v>
      </c>
      <c r="J442" s="406"/>
      <c r="K442" s="562" t="s">
        <v>30</v>
      </c>
      <c r="L442" s="324">
        <f>'Series 500 Final'!$H442</f>
        <v>0</v>
      </c>
    </row>
    <row r="443" spans="1:12" x14ac:dyDescent="0.2">
      <c r="A443" s="316"/>
      <c r="B443" s="558"/>
      <c r="C443" s="406"/>
      <c r="D443" s="562"/>
      <c r="E443" s="572"/>
      <c r="F443" s="572"/>
      <c r="G443" s="572"/>
      <c r="H443" s="569"/>
      <c r="J443" s="406"/>
      <c r="K443" s="562"/>
      <c r="L443" s="569"/>
    </row>
    <row r="444" spans="1:12" ht="27.75" customHeight="1" x14ac:dyDescent="0.2">
      <c r="A444" s="316" t="s">
        <v>1543</v>
      </c>
      <c r="B444" s="558" t="s">
        <v>1544</v>
      </c>
      <c r="C444" s="406"/>
      <c r="D444" s="562" t="s">
        <v>30</v>
      </c>
      <c r="E444" s="572">
        <v>108.85</v>
      </c>
      <c r="F444" s="572">
        <v>108.85</v>
      </c>
      <c r="G444" s="572">
        <v>108.85</v>
      </c>
      <c r="H444" s="324">
        <f>'Series 500 Design'!$H444</f>
        <v>0</v>
      </c>
      <c r="J444" s="406"/>
      <c r="K444" s="562" t="s">
        <v>30</v>
      </c>
      <c r="L444" s="324">
        <f>'Series 500 Final'!$H444</f>
        <v>0</v>
      </c>
    </row>
    <row r="445" spans="1:12" x14ac:dyDescent="0.2">
      <c r="A445" s="316"/>
      <c r="B445" s="558"/>
      <c r="C445" s="406"/>
      <c r="D445" s="562"/>
      <c r="E445" s="572"/>
      <c r="F445" s="572"/>
      <c r="G445" s="572"/>
      <c r="H445" s="569"/>
      <c r="J445" s="406"/>
      <c r="K445" s="562"/>
      <c r="L445" s="569"/>
    </row>
    <row r="446" spans="1:12" ht="39" customHeight="1" x14ac:dyDescent="0.2">
      <c r="A446" s="316" t="s">
        <v>1545</v>
      </c>
      <c r="B446" s="558" t="s">
        <v>1546</v>
      </c>
      <c r="C446" s="406"/>
      <c r="D446" s="562" t="s">
        <v>30</v>
      </c>
      <c r="E446" s="572">
        <v>108.85</v>
      </c>
      <c r="F446" s="572">
        <v>108.85</v>
      </c>
      <c r="G446" s="572">
        <v>108.85</v>
      </c>
      <c r="H446" s="324">
        <f>'Series 500 Design'!$H446</f>
        <v>0</v>
      </c>
      <c r="J446" s="406"/>
      <c r="K446" s="562" t="s">
        <v>30</v>
      </c>
      <c r="L446" s="324">
        <f>'Series 500 Final'!$H446</f>
        <v>0</v>
      </c>
    </row>
    <row r="447" spans="1:12" x14ac:dyDescent="0.2">
      <c r="A447" s="316"/>
      <c r="B447" s="558"/>
      <c r="C447" s="406"/>
      <c r="D447" s="562"/>
      <c r="E447" s="572"/>
      <c r="F447" s="572"/>
      <c r="G447" s="572"/>
      <c r="H447" s="569"/>
      <c r="J447" s="406"/>
      <c r="K447" s="562"/>
      <c r="L447" s="569"/>
    </row>
    <row r="448" spans="1:12" ht="25.5" x14ac:dyDescent="0.2">
      <c r="A448" s="316" t="s">
        <v>1547</v>
      </c>
      <c r="B448" s="558" t="s">
        <v>1548</v>
      </c>
      <c r="C448" s="406"/>
      <c r="D448" s="562" t="s">
        <v>30</v>
      </c>
      <c r="E448" s="572">
        <v>108.85</v>
      </c>
      <c r="F448" s="572">
        <v>108.85</v>
      </c>
      <c r="G448" s="572">
        <v>108.85</v>
      </c>
      <c r="H448" s="324">
        <f>'Series 500 Design'!$H448</f>
        <v>0</v>
      </c>
      <c r="J448" s="406"/>
      <c r="K448" s="562" t="s">
        <v>30</v>
      </c>
      <c r="L448" s="324">
        <f>'Series 500 Final'!$H448</f>
        <v>0</v>
      </c>
    </row>
    <row r="449" spans="1:12" x14ac:dyDescent="0.2">
      <c r="A449" s="316"/>
      <c r="B449" s="558"/>
      <c r="C449" s="406"/>
      <c r="D449" s="562"/>
      <c r="E449" s="572"/>
      <c r="F449" s="572"/>
      <c r="G449" s="572"/>
      <c r="H449" s="569"/>
      <c r="J449" s="406"/>
      <c r="K449" s="562"/>
      <c r="L449" s="569"/>
    </row>
    <row r="450" spans="1:12" ht="38.25" x14ac:dyDescent="0.2">
      <c r="A450" s="316" t="s">
        <v>1549</v>
      </c>
      <c r="B450" s="558" t="s">
        <v>1550</v>
      </c>
      <c r="C450" s="406"/>
      <c r="D450" s="562" t="s">
        <v>30</v>
      </c>
      <c r="E450" s="572">
        <v>108.85</v>
      </c>
      <c r="F450" s="572">
        <v>108.85</v>
      </c>
      <c r="G450" s="572">
        <v>108.85</v>
      </c>
      <c r="H450" s="324">
        <f>'Series 500 Design'!$H450</f>
        <v>0</v>
      </c>
      <c r="J450" s="406"/>
      <c r="K450" s="562" t="s">
        <v>30</v>
      </c>
      <c r="L450" s="324">
        <f>'Series 500 Final'!$H450</f>
        <v>0</v>
      </c>
    </row>
    <row r="451" spans="1:12" x14ac:dyDescent="0.2">
      <c r="A451" s="316"/>
      <c r="B451" s="558"/>
      <c r="C451" s="406"/>
      <c r="D451" s="562"/>
      <c r="E451" s="572"/>
      <c r="F451" s="572"/>
      <c r="G451" s="572"/>
      <c r="H451" s="569"/>
      <c r="J451" s="406"/>
      <c r="K451" s="562"/>
      <c r="L451" s="569"/>
    </row>
    <row r="452" spans="1:12" x14ac:dyDescent="0.2">
      <c r="A452" s="331"/>
      <c r="B452" s="586" t="s">
        <v>1551</v>
      </c>
      <c r="C452" s="484"/>
      <c r="D452" s="587"/>
      <c r="E452" s="588" t="s">
        <v>803</v>
      </c>
      <c r="F452" s="588" t="s">
        <v>1428</v>
      </c>
      <c r="G452" s="588" t="s">
        <v>1429</v>
      </c>
      <c r="H452" s="587"/>
      <c r="J452" s="484"/>
      <c r="K452" s="587"/>
      <c r="L452" s="587"/>
    </row>
    <row r="453" spans="1:12" x14ac:dyDescent="0.2">
      <c r="A453" s="316"/>
      <c r="B453" s="558"/>
      <c r="C453" s="406"/>
      <c r="D453" s="562"/>
      <c r="E453" s="572"/>
      <c r="F453" s="572"/>
      <c r="G453" s="572"/>
      <c r="H453" s="569"/>
      <c r="J453" s="406"/>
      <c r="K453" s="562"/>
      <c r="L453" s="569"/>
    </row>
    <row r="454" spans="1:12" ht="27" customHeight="1" x14ac:dyDescent="0.2">
      <c r="A454" s="316" t="s">
        <v>1552</v>
      </c>
      <c r="B454" s="558" t="s">
        <v>1553</v>
      </c>
      <c r="C454" s="406"/>
      <c r="D454" s="562" t="s">
        <v>30</v>
      </c>
      <c r="E454" s="572">
        <v>108.85</v>
      </c>
      <c r="F454" s="572">
        <v>108.85</v>
      </c>
      <c r="G454" s="572">
        <v>108.85</v>
      </c>
      <c r="H454" s="324">
        <f>'Series 500 Design'!$H454</f>
        <v>0</v>
      </c>
      <c r="J454" s="406"/>
      <c r="K454" s="562" t="s">
        <v>30</v>
      </c>
      <c r="L454" s="324">
        <f>'Series 500 Final'!$H454</f>
        <v>0</v>
      </c>
    </row>
    <row r="455" spans="1:12" x14ac:dyDescent="0.2">
      <c r="A455" s="316"/>
      <c r="B455" s="558"/>
      <c r="C455" s="406"/>
      <c r="D455" s="562"/>
      <c r="E455" s="572"/>
      <c r="F455" s="572"/>
      <c r="G455" s="572"/>
      <c r="H455" s="569"/>
      <c r="J455" s="406"/>
      <c r="K455" s="562"/>
      <c r="L455" s="569"/>
    </row>
    <row r="456" spans="1:12" ht="39" customHeight="1" x14ac:dyDescent="0.2">
      <c r="A456" s="316" t="s">
        <v>1554</v>
      </c>
      <c r="B456" s="558" t="s">
        <v>1555</v>
      </c>
      <c r="C456" s="406"/>
      <c r="D456" s="562" t="s">
        <v>30</v>
      </c>
      <c r="E456" s="572">
        <v>108.85</v>
      </c>
      <c r="F456" s="572">
        <v>108.85</v>
      </c>
      <c r="G456" s="572">
        <v>108.85</v>
      </c>
      <c r="H456" s="324">
        <f>'Series 500 Design'!$H456</f>
        <v>0</v>
      </c>
      <c r="J456" s="406"/>
      <c r="K456" s="562" t="s">
        <v>30</v>
      </c>
      <c r="L456" s="324">
        <f>'Series 500 Final'!$H456</f>
        <v>0</v>
      </c>
    </row>
    <row r="457" spans="1:12" x14ac:dyDescent="0.2">
      <c r="A457" s="316"/>
      <c r="B457" s="558"/>
      <c r="C457" s="406"/>
      <c r="D457" s="562"/>
      <c r="E457" s="572"/>
      <c r="F457" s="572"/>
      <c r="G457" s="572"/>
      <c r="H457" s="569"/>
      <c r="J457" s="406"/>
      <c r="K457" s="562"/>
      <c r="L457" s="569"/>
    </row>
    <row r="458" spans="1:12" ht="25.5" customHeight="1" x14ac:dyDescent="0.2">
      <c r="A458" s="316" t="s">
        <v>1556</v>
      </c>
      <c r="B458" s="558" t="s">
        <v>1557</v>
      </c>
      <c r="C458" s="406"/>
      <c r="D458" s="562" t="s">
        <v>30</v>
      </c>
      <c r="E458" s="572">
        <v>108.85</v>
      </c>
      <c r="F458" s="572">
        <v>108.85</v>
      </c>
      <c r="G458" s="572">
        <v>108.85</v>
      </c>
      <c r="H458" s="324">
        <f>'Series 500 Design'!$H458</f>
        <v>0</v>
      </c>
      <c r="J458" s="406"/>
      <c r="K458" s="562" t="s">
        <v>30</v>
      </c>
      <c r="L458" s="324">
        <f>'Series 500 Final'!$H458</f>
        <v>0</v>
      </c>
    </row>
    <row r="459" spans="1:12" x14ac:dyDescent="0.2">
      <c r="A459" s="316"/>
      <c r="B459" s="558"/>
      <c r="C459" s="406"/>
      <c r="D459" s="562"/>
      <c r="E459" s="572"/>
      <c r="F459" s="572"/>
      <c r="G459" s="572"/>
      <c r="H459" s="569"/>
      <c r="J459" s="406"/>
      <c r="K459" s="562"/>
      <c r="L459" s="569"/>
    </row>
    <row r="460" spans="1:12" ht="39.75" customHeight="1" x14ac:dyDescent="0.2">
      <c r="A460" s="316" t="s">
        <v>1558</v>
      </c>
      <c r="B460" s="558" t="s">
        <v>1559</v>
      </c>
      <c r="C460" s="406"/>
      <c r="D460" s="562" t="s">
        <v>30</v>
      </c>
      <c r="E460" s="572">
        <v>108.85</v>
      </c>
      <c r="F460" s="572">
        <v>108.85299999999999</v>
      </c>
      <c r="G460" s="572">
        <v>108.85</v>
      </c>
      <c r="H460" s="324">
        <f>'Series 500 Design'!$H460</f>
        <v>0</v>
      </c>
      <c r="J460" s="406"/>
      <c r="K460" s="562" t="s">
        <v>30</v>
      </c>
      <c r="L460" s="324">
        <f>'Series 500 Final'!$H460</f>
        <v>0</v>
      </c>
    </row>
    <row r="461" spans="1:12" x14ac:dyDescent="0.2">
      <c r="A461" s="316"/>
      <c r="B461" s="558"/>
      <c r="C461" s="406"/>
      <c r="D461" s="562"/>
      <c r="E461" s="572"/>
      <c r="F461" s="572"/>
      <c r="G461" s="572"/>
      <c r="H461" s="569"/>
      <c r="J461" s="406"/>
      <c r="K461" s="562"/>
      <c r="L461" s="569"/>
    </row>
    <row r="462" spans="1:12" ht="30.75" customHeight="1" x14ac:dyDescent="0.2">
      <c r="A462" s="316" t="s">
        <v>1560</v>
      </c>
      <c r="B462" s="558" t="s">
        <v>1561</v>
      </c>
      <c r="C462" s="406"/>
      <c r="D462" s="562" t="s">
        <v>30</v>
      </c>
      <c r="E462" s="630">
        <v>108.85</v>
      </c>
      <c r="F462" s="631" t="s">
        <v>1562</v>
      </c>
      <c r="G462" s="630">
        <v>108.85</v>
      </c>
      <c r="H462" s="324">
        <f>'Series 500 Design'!$H462</f>
        <v>0</v>
      </c>
      <c r="J462" s="406"/>
      <c r="K462" s="562" t="s">
        <v>30</v>
      </c>
      <c r="L462" s="324">
        <f>'Series 500 Final'!$H462</f>
        <v>0</v>
      </c>
    </row>
    <row r="463" spans="1:12" x14ac:dyDescent="0.2">
      <c r="A463" s="316"/>
      <c r="B463" s="558"/>
      <c r="C463" s="406"/>
      <c r="D463" s="562"/>
      <c r="E463" s="572"/>
      <c r="F463" s="572"/>
      <c r="G463" s="572"/>
      <c r="H463" s="569"/>
      <c r="J463" s="406"/>
      <c r="K463" s="562"/>
      <c r="L463" s="569"/>
    </row>
    <row r="464" spans="1:12" ht="39.75" customHeight="1" x14ac:dyDescent="0.2">
      <c r="A464" s="316" t="s">
        <v>1563</v>
      </c>
      <c r="B464" s="558" t="s">
        <v>1564</v>
      </c>
      <c r="C464" s="406"/>
      <c r="D464" s="562" t="s">
        <v>30</v>
      </c>
      <c r="E464" s="572">
        <v>108.85</v>
      </c>
      <c r="F464" s="572">
        <v>108.85</v>
      </c>
      <c r="G464" s="572">
        <v>108.85</v>
      </c>
      <c r="H464" s="324">
        <f>'Series 500 Design'!$H464</f>
        <v>0</v>
      </c>
      <c r="J464" s="406"/>
      <c r="K464" s="562" t="s">
        <v>30</v>
      </c>
      <c r="L464" s="324">
        <f>'Series 500 Final'!$H464</f>
        <v>0</v>
      </c>
    </row>
    <row r="465" spans="1:12" x14ac:dyDescent="0.2">
      <c r="A465" s="316"/>
      <c r="B465" s="558"/>
      <c r="C465" s="406"/>
      <c r="D465" s="316"/>
      <c r="E465" s="599"/>
      <c r="F465" s="599"/>
      <c r="G465" s="599"/>
      <c r="H465" s="620"/>
      <c r="J465" s="406"/>
      <c r="K465" s="316"/>
      <c r="L465" s="620"/>
    </row>
    <row r="466" spans="1:12" x14ac:dyDescent="0.2">
      <c r="A466" s="331"/>
      <c r="B466" s="586" t="s">
        <v>1565</v>
      </c>
      <c r="C466" s="484"/>
      <c r="D466" s="587"/>
      <c r="E466" s="588" t="s">
        <v>803</v>
      </c>
      <c r="F466" s="588" t="s">
        <v>1428</v>
      </c>
      <c r="G466" s="588" t="s">
        <v>1429</v>
      </c>
      <c r="H466" s="587"/>
      <c r="J466" s="484"/>
      <c r="K466" s="587"/>
      <c r="L466" s="587"/>
    </row>
    <row r="467" spans="1:12" x14ac:dyDescent="0.2">
      <c r="A467" s="316"/>
      <c r="B467" s="558"/>
      <c r="C467" s="406"/>
      <c r="D467" s="562"/>
      <c r="E467" s="572"/>
      <c r="F467" s="572"/>
      <c r="G467" s="572"/>
      <c r="H467" s="569"/>
      <c r="J467" s="406"/>
      <c r="K467" s="562"/>
      <c r="L467" s="569"/>
    </row>
    <row r="468" spans="1:12" ht="25.5" x14ac:dyDescent="0.2">
      <c r="A468" s="316" t="s">
        <v>1566</v>
      </c>
      <c r="B468" s="558" t="s">
        <v>1567</v>
      </c>
      <c r="C468" s="406"/>
      <c r="D468" s="562" t="s">
        <v>30</v>
      </c>
      <c r="E468" s="572">
        <v>211.96</v>
      </c>
      <c r="F468" s="572">
        <v>211.96</v>
      </c>
      <c r="G468" s="572">
        <v>211.96</v>
      </c>
      <c r="H468" s="324">
        <f>'Series 500 Design'!$H468</f>
        <v>0</v>
      </c>
      <c r="J468" s="406"/>
      <c r="K468" s="562" t="s">
        <v>30</v>
      </c>
      <c r="L468" s="324">
        <f>'Series 500 Final'!$H468</f>
        <v>0</v>
      </c>
    </row>
    <row r="469" spans="1:12" x14ac:dyDescent="0.2">
      <c r="A469" s="316"/>
      <c r="B469" s="558"/>
      <c r="C469" s="406"/>
      <c r="D469" s="562"/>
      <c r="E469" s="572"/>
      <c r="F469" s="572"/>
      <c r="G469" s="572"/>
      <c r="H469" s="569"/>
      <c r="J469" s="406"/>
      <c r="K469" s="562"/>
      <c r="L469" s="569"/>
    </row>
    <row r="470" spans="1:12" ht="25.5" x14ac:dyDescent="0.2">
      <c r="A470" s="316" t="s">
        <v>1568</v>
      </c>
      <c r="B470" s="558" t="s">
        <v>1569</v>
      </c>
      <c r="C470" s="406"/>
      <c r="D470" s="562" t="s">
        <v>30</v>
      </c>
      <c r="E470" s="572">
        <v>199.6</v>
      </c>
      <c r="F470" s="572">
        <v>199.6</v>
      </c>
      <c r="G470" s="572">
        <v>199.6</v>
      </c>
      <c r="H470" s="324">
        <f>'Series 500 Design'!$H470</f>
        <v>0</v>
      </c>
      <c r="J470" s="406"/>
      <c r="K470" s="562" t="s">
        <v>30</v>
      </c>
      <c r="L470" s="324">
        <f>'Series 500 Final'!$H470</f>
        <v>0</v>
      </c>
    </row>
    <row r="471" spans="1:12" x14ac:dyDescent="0.2">
      <c r="A471" s="316"/>
      <c r="B471" s="558"/>
      <c r="C471" s="406"/>
      <c r="D471" s="562"/>
      <c r="E471" s="572"/>
      <c r="F471" s="572"/>
      <c r="G471" s="572"/>
      <c r="H471" s="569"/>
      <c r="J471" s="406"/>
      <c r="K471" s="562"/>
      <c r="L471" s="569"/>
    </row>
    <row r="472" spans="1:12" ht="25.5" x14ac:dyDescent="0.2">
      <c r="A472" s="316" t="s">
        <v>1570</v>
      </c>
      <c r="B472" s="558" t="s">
        <v>1571</v>
      </c>
      <c r="C472" s="406"/>
      <c r="D472" s="562" t="s">
        <v>30</v>
      </c>
      <c r="E472" s="572">
        <v>228.77</v>
      </c>
      <c r="F472" s="572">
        <v>228.77</v>
      </c>
      <c r="G472" s="572">
        <v>228.77</v>
      </c>
      <c r="H472" s="324">
        <f>'Series 500 Design'!$H472</f>
        <v>0</v>
      </c>
      <c r="J472" s="406"/>
      <c r="K472" s="562" t="s">
        <v>30</v>
      </c>
      <c r="L472" s="324">
        <f>'Series 500 Final'!$H472</f>
        <v>0</v>
      </c>
    </row>
    <row r="473" spans="1:12" x14ac:dyDescent="0.2">
      <c r="A473" s="316"/>
      <c r="B473" s="558"/>
      <c r="C473" s="406"/>
      <c r="D473" s="562"/>
      <c r="E473" s="572"/>
      <c r="F473" s="572"/>
      <c r="G473" s="572"/>
      <c r="H473" s="569"/>
      <c r="J473" s="406"/>
      <c r="K473" s="562"/>
      <c r="L473" s="569"/>
    </row>
    <row r="474" spans="1:12" ht="25.5" x14ac:dyDescent="0.2">
      <c r="A474" s="316" t="s">
        <v>1572</v>
      </c>
      <c r="B474" s="558" t="s">
        <v>1573</v>
      </c>
      <c r="C474" s="406"/>
      <c r="D474" s="562" t="s">
        <v>30</v>
      </c>
      <c r="E474" s="572">
        <v>211.96</v>
      </c>
      <c r="F474" s="572">
        <v>211.96</v>
      </c>
      <c r="G474" s="572">
        <v>211.96</v>
      </c>
      <c r="H474" s="324">
        <f>'Series 500 Design'!$H474</f>
        <v>0</v>
      </c>
      <c r="J474" s="406"/>
      <c r="K474" s="562" t="s">
        <v>30</v>
      </c>
      <c r="L474" s="324">
        <f>'Series 500 Final'!$H474</f>
        <v>0</v>
      </c>
    </row>
    <row r="475" spans="1:12" x14ac:dyDescent="0.2">
      <c r="A475" s="316"/>
      <c r="B475" s="558"/>
      <c r="C475" s="406"/>
      <c r="D475" s="562"/>
      <c r="E475" s="572"/>
      <c r="F475" s="572"/>
      <c r="G475" s="572"/>
      <c r="H475" s="569"/>
      <c r="J475" s="406"/>
      <c r="K475" s="562"/>
      <c r="L475" s="569"/>
    </row>
    <row r="476" spans="1:12" ht="25.5" x14ac:dyDescent="0.2">
      <c r="A476" s="316" t="s">
        <v>1574</v>
      </c>
      <c r="B476" s="558" t="s">
        <v>1575</v>
      </c>
      <c r="C476" s="406"/>
      <c r="D476" s="562" t="s">
        <v>30</v>
      </c>
      <c r="E476" s="630">
        <v>211.96</v>
      </c>
      <c r="F476" s="631" t="s">
        <v>1576</v>
      </c>
      <c r="G476" s="630">
        <v>211.96</v>
      </c>
      <c r="H476" s="324">
        <f>'Series 500 Design'!$H476</f>
        <v>0</v>
      </c>
      <c r="J476" s="406"/>
      <c r="K476" s="562" t="s">
        <v>30</v>
      </c>
      <c r="L476" s="324">
        <f>'Series 500 Final'!$H476</f>
        <v>0</v>
      </c>
    </row>
    <row r="477" spans="1:12" x14ac:dyDescent="0.2">
      <c r="A477" s="316"/>
      <c r="B477" s="558"/>
      <c r="C477" s="406"/>
      <c r="D477" s="562"/>
      <c r="E477" s="572"/>
      <c r="F477" s="572"/>
      <c r="G477" s="572"/>
      <c r="H477" s="569"/>
      <c r="J477" s="406"/>
      <c r="K477" s="562"/>
      <c r="L477" s="569"/>
    </row>
    <row r="478" spans="1:12" x14ac:dyDescent="0.2">
      <c r="A478" s="311"/>
      <c r="B478" s="563" t="s">
        <v>1577</v>
      </c>
      <c r="C478" s="487"/>
      <c r="D478" s="311"/>
      <c r="E478" s="615"/>
      <c r="F478" s="565"/>
      <c r="G478" s="615"/>
      <c r="H478" s="311"/>
      <c r="J478" s="487"/>
      <c r="K478" s="311"/>
      <c r="L478" s="311"/>
    </row>
    <row r="479" spans="1:12" x14ac:dyDescent="0.2">
      <c r="A479" s="316"/>
      <c r="B479" s="558"/>
      <c r="C479" s="406"/>
      <c r="D479" s="316"/>
      <c r="E479" s="591"/>
      <c r="F479" s="591"/>
      <c r="G479" s="591"/>
      <c r="H479" s="620"/>
      <c r="J479" s="406"/>
      <c r="K479" s="316"/>
      <c r="L479" s="620"/>
    </row>
    <row r="480" spans="1:12" x14ac:dyDescent="0.2">
      <c r="A480" s="331"/>
      <c r="B480" s="586" t="s">
        <v>1578</v>
      </c>
      <c r="C480" s="484"/>
      <c r="D480" s="331"/>
      <c r="E480" s="634" t="s">
        <v>803</v>
      </c>
      <c r="F480" s="588" t="s">
        <v>1428</v>
      </c>
      <c r="G480" s="634" t="s">
        <v>1429</v>
      </c>
      <c r="H480" s="331"/>
      <c r="J480" s="484"/>
      <c r="K480" s="331"/>
      <c r="L480" s="331"/>
    </row>
    <row r="481" spans="1:12" x14ac:dyDescent="0.2">
      <c r="A481" s="316"/>
      <c r="B481" s="558"/>
      <c r="C481" s="406"/>
      <c r="D481" s="316"/>
      <c r="E481" s="591"/>
      <c r="F481" s="591"/>
      <c r="G481" s="591"/>
      <c r="H481" s="620"/>
      <c r="J481" s="406"/>
      <c r="K481" s="316"/>
      <c r="L481" s="620"/>
    </row>
    <row r="482" spans="1:12" x14ac:dyDescent="0.2">
      <c r="A482" s="316" t="s">
        <v>1579</v>
      </c>
      <c r="B482" s="558" t="s">
        <v>1580</v>
      </c>
      <c r="C482" s="406"/>
      <c r="D482" s="562" t="s">
        <v>30</v>
      </c>
      <c r="E482" s="572">
        <v>42.17</v>
      </c>
      <c r="F482" s="572">
        <v>42.17</v>
      </c>
      <c r="G482" s="572">
        <v>42.17</v>
      </c>
      <c r="H482" s="324">
        <f>'Series 500 Design'!$H482</f>
        <v>0</v>
      </c>
      <c r="J482" s="406"/>
      <c r="K482" s="562" t="s">
        <v>30</v>
      </c>
      <c r="L482" s="324">
        <f>'Series 500 Final'!$H482</f>
        <v>0</v>
      </c>
    </row>
    <row r="483" spans="1:12" x14ac:dyDescent="0.2">
      <c r="A483" s="316"/>
      <c r="B483" s="558"/>
      <c r="C483" s="406"/>
      <c r="D483" s="316"/>
      <c r="E483" s="572"/>
      <c r="F483" s="572"/>
      <c r="G483" s="572"/>
      <c r="H483" s="569"/>
      <c r="J483" s="406"/>
      <c r="K483" s="316"/>
      <c r="L483" s="569"/>
    </row>
    <row r="484" spans="1:12" ht="25.5" x14ac:dyDescent="0.2">
      <c r="A484" s="316" t="s">
        <v>1581</v>
      </c>
      <c r="B484" s="558" t="s">
        <v>1582</v>
      </c>
      <c r="C484" s="406"/>
      <c r="D484" s="562" t="s">
        <v>30</v>
      </c>
      <c r="E484" s="572">
        <v>67.48</v>
      </c>
      <c r="F484" s="572">
        <v>67.48</v>
      </c>
      <c r="G484" s="572">
        <v>67.48</v>
      </c>
      <c r="H484" s="324">
        <f>'Series 500 Design'!$H484</f>
        <v>0</v>
      </c>
      <c r="J484" s="406"/>
      <c r="K484" s="562" t="s">
        <v>30</v>
      </c>
      <c r="L484" s="324">
        <f>'Series 500 Final'!$H484</f>
        <v>0</v>
      </c>
    </row>
    <row r="485" spans="1:12" x14ac:dyDescent="0.2">
      <c r="A485" s="316"/>
      <c r="B485" s="558"/>
      <c r="C485" s="406"/>
      <c r="D485" s="316"/>
      <c r="E485" s="572"/>
      <c r="F485" s="572"/>
      <c r="G485" s="572"/>
      <c r="H485" s="569"/>
      <c r="J485" s="406"/>
      <c r="K485" s="316"/>
      <c r="L485" s="569"/>
    </row>
    <row r="486" spans="1:12" ht="25.5" x14ac:dyDescent="0.2">
      <c r="A486" s="316" t="s">
        <v>1583</v>
      </c>
      <c r="B486" s="558" t="s">
        <v>1584</v>
      </c>
      <c r="C486" s="406"/>
      <c r="D486" s="562" t="s">
        <v>30</v>
      </c>
      <c r="E486" s="572">
        <v>84.35</v>
      </c>
      <c r="F486" s="572">
        <v>84.35</v>
      </c>
      <c r="G486" s="572">
        <v>84.35</v>
      </c>
      <c r="H486" s="324">
        <f>'Series 500 Design'!$H486</f>
        <v>0</v>
      </c>
      <c r="J486" s="406"/>
      <c r="K486" s="562" t="s">
        <v>30</v>
      </c>
      <c r="L486" s="324">
        <f>'Series 500 Final'!$H486</f>
        <v>0</v>
      </c>
    </row>
    <row r="487" spans="1:12" x14ac:dyDescent="0.2">
      <c r="A487" s="316"/>
      <c r="B487" s="558"/>
      <c r="C487" s="406"/>
      <c r="D487" s="316"/>
      <c r="E487" s="572"/>
      <c r="F487" s="572"/>
      <c r="G487" s="572"/>
      <c r="H487" s="569"/>
      <c r="J487" s="406"/>
      <c r="K487" s="316"/>
      <c r="L487" s="569"/>
    </row>
    <row r="488" spans="1:12" ht="25.5" x14ac:dyDescent="0.2">
      <c r="A488" s="316" t="s">
        <v>1585</v>
      </c>
      <c r="B488" s="558" t="s">
        <v>1586</v>
      </c>
      <c r="C488" s="406"/>
      <c r="D488" s="562" t="s">
        <v>30</v>
      </c>
      <c r="E488" s="572">
        <v>67.48</v>
      </c>
      <c r="F488" s="572">
        <v>67.48</v>
      </c>
      <c r="G488" s="572">
        <v>67.48</v>
      </c>
      <c r="H488" s="324">
        <f>'Series 500 Design'!$H488</f>
        <v>0</v>
      </c>
      <c r="J488" s="406"/>
      <c r="K488" s="562" t="s">
        <v>30</v>
      </c>
      <c r="L488" s="324">
        <f>'Series 500 Final'!$H488</f>
        <v>0</v>
      </c>
    </row>
    <row r="489" spans="1:12" x14ac:dyDescent="0.2">
      <c r="A489" s="316"/>
      <c r="B489" s="558"/>
      <c r="C489" s="406"/>
      <c r="D489" s="316"/>
      <c r="E489" s="572"/>
      <c r="F489" s="572"/>
      <c r="G489" s="572"/>
      <c r="H489" s="620"/>
      <c r="J489" s="406"/>
      <c r="K489" s="316"/>
      <c r="L489" s="620"/>
    </row>
    <row r="490" spans="1:12" ht="25.5" x14ac:dyDescent="0.2">
      <c r="A490" s="316" t="s">
        <v>1587</v>
      </c>
      <c r="B490" s="558" t="s">
        <v>1588</v>
      </c>
      <c r="C490" s="406"/>
      <c r="D490" s="562" t="s">
        <v>30</v>
      </c>
      <c r="E490" s="572">
        <v>84.35</v>
      </c>
      <c r="F490" s="572">
        <v>84.35</v>
      </c>
      <c r="G490" s="572">
        <v>84.35</v>
      </c>
      <c r="H490" s="324">
        <f>'Series 500 Design'!$H490</f>
        <v>0</v>
      </c>
      <c r="J490" s="406"/>
      <c r="K490" s="562" t="s">
        <v>30</v>
      </c>
      <c r="L490" s="324">
        <f>'Series 500 Final'!$H490</f>
        <v>0</v>
      </c>
    </row>
    <row r="491" spans="1:12" x14ac:dyDescent="0.2">
      <c r="A491" s="316"/>
      <c r="B491" s="558"/>
      <c r="C491" s="406"/>
      <c r="D491" s="562"/>
      <c r="E491" s="572"/>
      <c r="F491" s="572"/>
      <c r="G491" s="572"/>
      <c r="H491" s="620"/>
      <c r="J491" s="406"/>
      <c r="K491" s="562"/>
      <c r="L491" s="620"/>
    </row>
    <row r="492" spans="1:12" ht="25.5" x14ac:dyDescent="0.2">
      <c r="A492" s="316" t="s">
        <v>1589</v>
      </c>
      <c r="B492" s="558" t="s">
        <v>1590</v>
      </c>
      <c r="C492" s="406"/>
      <c r="D492" s="562" t="s">
        <v>30</v>
      </c>
      <c r="E492" s="572">
        <v>42.17</v>
      </c>
      <c r="F492" s="572">
        <v>42.17</v>
      </c>
      <c r="G492" s="572">
        <v>42.17</v>
      </c>
      <c r="H492" s="324">
        <f>'Series 500 Design'!$H492</f>
        <v>0</v>
      </c>
      <c r="J492" s="406"/>
      <c r="K492" s="562" t="s">
        <v>30</v>
      </c>
      <c r="L492" s="324">
        <f>'Series 500 Final'!$H492</f>
        <v>0</v>
      </c>
    </row>
    <row r="493" spans="1:12" x14ac:dyDescent="0.2">
      <c r="A493" s="316"/>
      <c r="B493" s="558"/>
      <c r="C493" s="406"/>
      <c r="D493" s="562"/>
      <c r="E493" s="572"/>
      <c r="F493" s="572"/>
      <c r="G493" s="572"/>
      <c r="H493" s="620"/>
      <c r="J493" s="406"/>
      <c r="K493" s="562"/>
      <c r="L493" s="620"/>
    </row>
    <row r="494" spans="1:12" ht="25.5" x14ac:dyDescent="0.2">
      <c r="A494" s="316" t="s">
        <v>1591</v>
      </c>
      <c r="B494" s="558" t="s">
        <v>1592</v>
      </c>
      <c r="C494" s="406"/>
      <c r="D494" s="562" t="s">
        <v>30</v>
      </c>
      <c r="E494" s="572">
        <v>42.17</v>
      </c>
      <c r="F494" s="572">
        <v>42.17</v>
      </c>
      <c r="G494" s="572">
        <v>42.17</v>
      </c>
      <c r="H494" s="324">
        <f>'Series 500 Design'!$H494</f>
        <v>0</v>
      </c>
      <c r="J494" s="406"/>
      <c r="K494" s="562" t="s">
        <v>30</v>
      </c>
      <c r="L494" s="324">
        <f>'Series 500 Final'!$H494</f>
        <v>0</v>
      </c>
    </row>
    <row r="495" spans="1:12" x14ac:dyDescent="0.2">
      <c r="A495" s="316"/>
      <c r="B495" s="558"/>
      <c r="C495" s="406"/>
      <c r="D495" s="562"/>
      <c r="E495" s="572"/>
      <c r="F495" s="572"/>
      <c r="G495" s="572"/>
      <c r="H495" s="569"/>
      <c r="J495" s="406"/>
      <c r="K495" s="562"/>
      <c r="L495" s="569"/>
    </row>
    <row r="496" spans="1:12" x14ac:dyDescent="0.2">
      <c r="A496" s="331"/>
      <c r="B496" s="586" t="s">
        <v>1593</v>
      </c>
      <c r="C496" s="484"/>
      <c r="D496" s="334"/>
      <c r="E496" s="634" t="s">
        <v>1594</v>
      </c>
      <c r="F496" s="634" t="s">
        <v>1595</v>
      </c>
      <c r="G496" s="634" t="s">
        <v>1596</v>
      </c>
      <c r="H496" s="334"/>
      <c r="J496" s="484"/>
      <c r="K496" s="334"/>
      <c r="L496" s="334"/>
    </row>
    <row r="497" spans="1:12" x14ac:dyDescent="0.2">
      <c r="A497" s="316"/>
      <c r="B497" s="558"/>
      <c r="C497" s="406"/>
      <c r="D497" s="318"/>
      <c r="E497" s="630"/>
      <c r="F497" s="630"/>
      <c r="G497" s="630"/>
      <c r="H497" s="319"/>
      <c r="J497" s="406"/>
      <c r="K497" s="318"/>
      <c r="L497" s="319"/>
    </row>
    <row r="498" spans="1:12" x14ac:dyDescent="0.2">
      <c r="A498" s="316" t="s">
        <v>1597</v>
      </c>
      <c r="B498" s="558" t="s">
        <v>1598</v>
      </c>
      <c r="C498" s="406">
        <v>30</v>
      </c>
      <c r="D498" s="562" t="s">
        <v>451</v>
      </c>
      <c r="E498" s="572">
        <v>24.46</v>
      </c>
      <c r="F498" s="572">
        <v>11.48</v>
      </c>
      <c r="G498" s="572">
        <v>10.24</v>
      </c>
      <c r="H498" s="324">
        <f>'Series 500 Design'!$H498</f>
        <v>344.40000000000003</v>
      </c>
      <c r="J498" s="406"/>
      <c r="K498" s="562" t="s">
        <v>451</v>
      </c>
      <c r="L498" s="324">
        <f>'Series 500 Final'!$H498</f>
        <v>0</v>
      </c>
    </row>
    <row r="499" spans="1:12" x14ac:dyDescent="0.2">
      <c r="A499" s="316"/>
      <c r="B499" s="558"/>
      <c r="C499" s="406"/>
      <c r="D499" s="562"/>
      <c r="E499" s="572"/>
      <c r="F499" s="572"/>
      <c r="G499" s="572"/>
      <c r="H499" s="620"/>
      <c r="J499" s="406"/>
      <c r="K499" s="562"/>
      <c r="L499" s="620"/>
    </row>
    <row r="500" spans="1:12" ht="25.5" customHeight="1" x14ac:dyDescent="0.2">
      <c r="A500" s="316" t="s">
        <v>1599</v>
      </c>
      <c r="B500" s="558" t="s">
        <v>1600</v>
      </c>
      <c r="C500" s="406"/>
      <c r="D500" s="562" t="s">
        <v>451</v>
      </c>
      <c r="E500" s="572">
        <v>24.46</v>
      </c>
      <c r="F500" s="572">
        <v>11.48</v>
      </c>
      <c r="G500" s="572">
        <v>10.24</v>
      </c>
      <c r="H500" s="324">
        <f>'Series 500 Design'!$H500</f>
        <v>0</v>
      </c>
      <c r="J500" s="406"/>
      <c r="K500" s="562" t="s">
        <v>451</v>
      </c>
      <c r="L500" s="324">
        <f>'Series 500 Final'!$H500</f>
        <v>0</v>
      </c>
    </row>
    <row r="501" spans="1:12" x14ac:dyDescent="0.2">
      <c r="A501" s="316"/>
      <c r="B501" s="558"/>
      <c r="C501" s="406"/>
      <c r="D501" s="562"/>
      <c r="E501" s="572"/>
      <c r="F501" s="572"/>
      <c r="G501" s="572"/>
      <c r="H501" s="620"/>
      <c r="J501" s="406"/>
      <c r="K501" s="562"/>
      <c r="L501" s="620"/>
    </row>
    <row r="502" spans="1:12" ht="27" customHeight="1" x14ac:dyDescent="0.2">
      <c r="A502" s="316" t="s">
        <v>1601</v>
      </c>
      <c r="B502" s="558" t="s">
        <v>1602</v>
      </c>
      <c r="C502" s="406"/>
      <c r="D502" s="562" t="s">
        <v>451</v>
      </c>
      <c r="E502" s="572">
        <v>36.700000000000003</v>
      </c>
      <c r="F502" s="572">
        <v>17.22</v>
      </c>
      <c r="G502" s="572">
        <v>13.64</v>
      </c>
      <c r="H502" s="324">
        <f>'Series 500 Design'!$H502</f>
        <v>0</v>
      </c>
      <c r="J502" s="406"/>
      <c r="K502" s="562" t="s">
        <v>451</v>
      </c>
      <c r="L502" s="324">
        <f>'Series 500 Final'!$H502</f>
        <v>0</v>
      </c>
    </row>
    <row r="503" spans="1:12" x14ac:dyDescent="0.2">
      <c r="A503" s="316"/>
      <c r="B503" s="558"/>
      <c r="C503" s="406"/>
      <c r="D503" s="562"/>
      <c r="E503" s="572"/>
      <c r="F503" s="572"/>
      <c r="G503" s="572"/>
      <c r="H503" s="620"/>
      <c r="J503" s="406"/>
      <c r="K503" s="562"/>
      <c r="L503" s="620"/>
    </row>
    <row r="504" spans="1:12" ht="41.25" customHeight="1" x14ac:dyDescent="0.2">
      <c r="A504" s="316" t="s">
        <v>1603</v>
      </c>
      <c r="B504" s="558" t="s">
        <v>1604</v>
      </c>
      <c r="C504" s="406"/>
      <c r="D504" s="562" t="s">
        <v>451</v>
      </c>
      <c r="E504" s="572">
        <v>48.93</v>
      </c>
      <c r="F504" s="572">
        <v>22.97</v>
      </c>
      <c r="G504" s="572">
        <v>17.05</v>
      </c>
      <c r="H504" s="324">
        <f>'Series 500 Design'!$H504</f>
        <v>0</v>
      </c>
      <c r="J504" s="406"/>
      <c r="K504" s="562" t="s">
        <v>451</v>
      </c>
      <c r="L504" s="324">
        <f>'Series 500 Final'!$H504</f>
        <v>0</v>
      </c>
    </row>
    <row r="505" spans="1:12" ht="12.75" customHeight="1" x14ac:dyDescent="0.2">
      <c r="A505" s="316"/>
      <c r="B505" s="558"/>
      <c r="C505" s="406"/>
      <c r="D505" s="562"/>
      <c r="E505" s="572"/>
      <c r="F505" s="572"/>
      <c r="G505" s="572"/>
      <c r="H505" s="569"/>
      <c r="J505" s="406"/>
      <c r="K505" s="562"/>
      <c r="L505" s="569"/>
    </row>
    <row r="506" spans="1:12" ht="24" customHeight="1" x14ac:dyDescent="0.2">
      <c r="A506" s="638"/>
      <c r="B506" s="639" t="s">
        <v>1605</v>
      </c>
      <c r="C506" s="660"/>
      <c r="D506" s="640"/>
      <c r="E506" s="641" t="s">
        <v>1606</v>
      </c>
      <c r="F506" s="641" t="s">
        <v>1607</v>
      </c>
      <c r="G506" s="641" t="s">
        <v>1607</v>
      </c>
      <c r="H506" s="640"/>
      <c r="J506" s="660"/>
      <c r="K506" s="640"/>
      <c r="L506" s="640"/>
    </row>
    <row r="507" spans="1:12" ht="12" customHeight="1" x14ac:dyDescent="0.2">
      <c r="A507" s="316"/>
      <c r="B507" s="596"/>
      <c r="C507" s="406"/>
      <c r="D507" s="562"/>
      <c r="E507" s="574"/>
      <c r="F507" s="572"/>
      <c r="G507" s="572"/>
      <c r="H507" s="569"/>
      <c r="J507" s="406"/>
      <c r="K507" s="562"/>
      <c r="L507" s="569"/>
    </row>
    <row r="508" spans="1:12" ht="25.5" x14ac:dyDescent="0.2">
      <c r="A508" s="316" t="s">
        <v>1608</v>
      </c>
      <c r="B508" s="645" t="s">
        <v>1609</v>
      </c>
      <c r="C508" s="406"/>
      <c r="D508" s="346" t="s">
        <v>1610</v>
      </c>
      <c r="E508" s="572">
        <v>491.18</v>
      </c>
      <c r="F508" s="572"/>
      <c r="G508" s="572"/>
      <c r="H508" s="324">
        <f>'Series 500 Design'!$H508</f>
        <v>0</v>
      </c>
      <c r="J508" s="406"/>
      <c r="K508" s="346" t="s">
        <v>1610</v>
      </c>
      <c r="L508" s="324">
        <f>'Series 500 Final'!$H508</f>
        <v>0</v>
      </c>
    </row>
    <row r="509" spans="1:12" ht="12.75" customHeight="1" x14ac:dyDescent="0.2">
      <c r="A509" s="316"/>
      <c r="B509" s="645"/>
      <c r="C509" s="406"/>
      <c r="D509" s="562"/>
      <c r="E509" s="572"/>
      <c r="F509" s="572"/>
      <c r="G509" s="572"/>
      <c r="H509" s="572"/>
      <c r="J509" s="406"/>
      <c r="K509" s="562"/>
      <c r="L509" s="572"/>
    </row>
    <row r="510" spans="1:12" ht="25.5" x14ac:dyDescent="0.2">
      <c r="A510" s="316" t="s">
        <v>1611</v>
      </c>
      <c r="B510" s="645" t="s">
        <v>1612</v>
      </c>
      <c r="C510" s="406"/>
      <c r="D510" s="346" t="s">
        <v>1610</v>
      </c>
      <c r="E510" s="572">
        <v>279.43</v>
      </c>
      <c r="F510" s="572"/>
      <c r="G510" s="572"/>
      <c r="H510" s="324">
        <f>'Series 500 Design'!$H510</f>
        <v>0</v>
      </c>
      <c r="J510" s="406"/>
      <c r="K510" s="346" t="s">
        <v>1610</v>
      </c>
      <c r="L510" s="324">
        <f>'Series 500 Final'!$H510</f>
        <v>0</v>
      </c>
    </row>
    <row r="511" spans="1:12" x14ac:dyDescent="0.2">
      <c r="A511" s="316"/>
      <c r="B511" s="645"/>
      <c r="C511" s="406"/>
      <c r="D511" s="562"/>
      <c r="E511" s="572"/>
      <c r="F511" s="572"/>
      <c r="G511" s="572"/>
      <c r="H511" s="572"/>
      <c r="J511" s="406"/>
      <c r="K511" s="562"/>
      <c r="L511" s="572"/>
    </row>
    <row r="512" spans="1:12" ht="42.75" customHeight="1" x14ac:dyDescent="0.2">
      <c r="A512" s="316" t="s">
        <v>1613</v>
      </c>
      <c r="B512" s="645" t="s">
        <v>1614</v>
      </c>
      <c r="C512" s="406"/>
      <c r="D512" s="346" t="s">
        <v>1610</v>
      </c>
      <c r="E512" s="572">
        <v>491.18</v>
      </c>
      <c r="F512" s="572"/>
      <c r="G512" s="572"/>
      <c r="H512" s="324">
        <f>'Series 500 Design'!$H512</f>
        <v>0</v>
      </c>
      <c r="J512" s="406"/>
      <c r="K512" s="346" t="s">
        <v>1610</v>
      </c>
      <c r="L512" s="324">
        <f>'Series 500 Final'!$H512</f>
        <v>0</v>
      </c>
    </row>
    <row r="513" spans="1:12" x14ac:dyDescent="0.2">
      <c r="A513" s="316"/>
      <c r="B513" s="645"/>
      <c r="C513" s="406"/>
      <c r="D513" s="562"/>
      <c r="E513" s="572"/>
      <c r="F513" s="572"/>
      <c r="G513" s="572"/>
      <c r="H513" s="572"/>
      <c r="J513" s="406"/>
      <c r="K513" s="562"/>
      <c r="L513" s="572"/>
    </row>
    <row r="514" spans="1:12" ht="41.25" customHeight="1" x14ac:dyDescent="0.2">
      <c r="A514" s="316" t="s">
        <v>1615</v>
      </c>
      <c r="B514" s="645" t="s">
        <v>1616</v>
      </c>
      <c r="C514" s="406"/>
      <c r="D514" s="346" t="s">
        <v>1617</v>
      </c>
      <c r="E514" s="574">
        <v>2235.4</v>
      </c>
      <c r="F514" s="572"/>
      <c r="G514" s="572"/>
      <c r="H514" s="324">
        <f>'Series 500 Design'!$H514</f>
        <v>0</v>
      </c>
      <c r="J514" s="406"/>
      <c r="K514" s="346" t="s">
        <v>1617</v>
      </c>
      <c r="L514" s="324">
        <f>'Series 500 Final'!$H514</f>
        <v>0</v>
      </c>
    </row>
    <row r="515" spans="1:12" ht="13.5" customHeight="1" x14ac:dyDescent="0.2">
      <c r="A515" s="316"/>
      <c r="B515" s="645"/>
      <c r="C515" s="406"/>
      <c r="D515" s="346"/>
      <c r="E515" s="572"/>
      <c r="F515" s="572"/>
      <c r="G515" s="572"/>
      <c r="H515" s="572"/>
      <c r="J515" s="406"/>
      <c r="K515" s="346"/>
      <c r="L515" s="572"/>
    </row>
    <row r="516" spans="1:12" ht="41.25" customHeight="1" x14ac:dyDescent="0.2">
      <c r="A516" s="316" t="s">
        <v>1618</v>
      </c>
      <c r="B516" s="645" t="s">
        <v>1619</v>
      </c>
      <c r="C516" s="406"/>
      <c r="D516" s="346" t="s">
        <v>1617</v>
      </c>
      <c r="E516" s="572">
        <v>2235.4</v>
      </c>
      <c r="F516" s="572"/>
      <c r="G516" s="572"/>
      <c r="H516" s="324">
        <f>'Series 500 Design'!$H516</f>
        <v>0</v>
      </c>
      <c r="J516" s="406"/>
      <c r="K516" s="346" t="s">
        <v>1617</v>
      </c>
      <c r="L516" s="324">
        <f>'Series 500 Final'!$H516</f>
        <v>0</v>
      </c>
    </row>
    <row r="517" spans="1:12" ht="13.5" customHeight="1" x14ac:dyDescent="0.2">
      <c r="A517" s="316"/>
      <c r="B517" s="645"/>
      <c r="C517" s="406"/>
      <c r="D517" s="562"/>
      <c r="E517" s="572"/>
      <c r="F517" s="572"/>
      <c r="G517" s="572"/>
      <c r="H517" s="572"/>
      <c r="J517" s="406"/>
      <c r="K517" s="562"/>
      <c r="L517" s="572"/>
    </row>
    <row r="518" spans="1:12" ht="30" customHeight="1" x14ac:dyDescent="0.2">
      <c r="A518" s="316" t="s">
        <v>1620</v>
      </c>
      <c r="B518" s="645" t="s">
        <v>1621</v>
      </c>
      <c r="C518" s="406"/>
      <c r="D518" s="346" t="s">
        <v>1622</v>
      </c>
      <c r="E518" s="572">
        <v>185.35</v>
      </c>
      <c r="F518" s="572"/>
      <c r="G518" s="572"/>
      <c r="H518" s="324">
        <f>'Series 500 Design'!$H518</f>
        <v>0</v>
      </c>
      <c r="J518" s="406"/>
      <c r="K518" s="346" t="s">
        <v>1622</v>
      </c>
      <c r="L518" s="324">
        <f>'Series 500 Final'!$H518</f>
        <v>0</v>
      </c>
    </row>
    <row r="519" spans="1:12" ht="14.25" customHeight="1" x14ac:dyDescent="0.2">
      <c r="A519" s="316"/>
      <c r="B519" s="645"/>
      <c r="C519" s="406"/>
      <c r="D519" s="346"/>
      <c r="E519" s="572"/>
      <c r="F519" s="572"/>
      <c r="G519" s="572"/>
      <c r="H519" s="572"/>
      <c r="J519" s="406"/>
      <c r="K519" s="346"/>
      <c r="L519" s="572"/>
    </row>
    <row r="520" spans="1:12" ht="45.75" customHeight="1" x14ac:dyDescent="0.2">
      <c r="A520" s="316" t="s">
        <v>1623</v>
      </c>
      <c r="B520" s="645" t="s">
        <v>1624</v>
      </c>
      <c r="C520" s="406"/>
      <c r="D520" s="346" t="s">
        <v>1610</v>
      </c>
      <c r="E520" s="572">
        <v>251.51</v>
      </c>
      <c r="F520" s="572"/>
      <c r="G520" s="572"/>
      <c r="H520" s="324">
        <f>'Series 500 Design'!$H520</f>
        <v>0</v>
      </c>
      <c r="J520" s="406"/>
      <c r="K520" s="346" t="s">
        <v>1610</v>
      </c>
      <c r="L520" s="324">
        <f>'Series 500 Final'!$H520</f>
        <v>0</v>
      </c>
    </row>
    <row r="521" spans="1:12" ht="12.75" customHeight="1" x14ac:dyDescent="0.2">
      <c r="A521" s="316"/>
      <c r="B521" s="645"/>
      <c r="C521" s="406"/>
      <c r="D521" s="562"/>
      <c r="E521" s="572"/>
      <c r="F521" s="572"/>
      <c r="G521" s="572"/>
      <c r="H521" s="572"/>
      <c r="J521" s="406"/>
      <c r="K521" s="562"/>
      <c r="L521" s="572"/>
    </row>
    <row r="522" spans="1:12" ht="41.25" customHeight="1" x14ac:dyDescent="0.2">
      <c r="A522" s="316" t="s">
        <v>1625</v>
      </c>
      <c r="B522" s="645" t="s">
        <v>1626</v>
      </c>
      <c r="C522" s="406"/>
      <c r="D522" s="346" t="s">
        <v>1627</v>
      </c>
      <c r="E522" s="572">
        <v>1751.06</v>
      </c>
      <c r="F522" s="572"/>
      <c r="G522" s="572"/>
      <c r="H522" s="324">
        <f>'Series 500 Design'!$H522</f>
        <v>0</v>
      </c>
      <c r="J522" s="406"/>
      <c r="K522" s="346" t="s">
        <v>1627</v>
      </c>
      <c r="L522" s="324">
        <f>'Series 500 Final'!$H522</f>
        <v>0</v>
      </c>
    </row>
    <row r="523" spans="1:12" ht="12.75" customHeight="1" x14ac:dyDescent="0.2">
      <c r="A523" s="316"/>
      <c r="B523" s="558"/>
      <c r="C523" s="318"/>
      <c r="D523" s="562"/>
      <c r="E523" s="562"/>
      <c r="F523" s="562"/>
      <c r="G523" s="562"/>
      <c r="H523" s="562"/>
      <c r="J523" s="318"/>
      <c r="K523" s="562"/>
      <c r="L523" s="562"/>
    </row>
    <row r="524" spans="1:12" ht="17.25" customHeight="1" x14ac:dyDescent="0.2">
      <c r="A524" s="568"/>
      <c r="B524" s="656" t="s">
        <v>1628</v>
      </c>
      <c r="C524" s="354"/>
      <c r="D524" s="355"/>
      <c r="E524" s="355"/>
      <c r="F524" s="355"/>
      <c r="G524" s="355"/>
      <c r="H524" s="355"/>
      <c r="J524" s="354"/>
      <c r="K524" s="355"/>
      <c r="L524" s="355"/>
    </row>
    <row r="525" spans="1:12" x14ac:dyDescent="0.2">
      <c r="A525" s="357"/>
      <c r="B525" s="358" t="s">
        <v>1629</v>
      </c>
      <c r="C525" s="359"/>
      <c r="D525" s="360"/>
      <c r="E525" s="360"/>
      <c r="F525" s="360"/>
      <c r="G525" s="658"/>
      <c r="H525" s="472">
        <f>'Series 500 Design'!$H525</f>
        <v>110.88574700000001</v>
      </c>
      <c r="J525" s="359"/>
      <c r="K525" s="360"/>
      <c r="L525" s="472">
        <f>'Series 500 Final'!$H525</f>
        <v>0</v>
      </c>
    </row>
    <row r="526" spans="1:12" x14ac:dyDescent="0.2">
      <c r="A526" s="363"/>
      <c r="B526" s="364" t="s">
        <v>1630</v>
      </c>
      <c r="C526" s="365"/>
      <c r="D526" s="366"/>
      <c r="E526" s="366"/>
      <c r="F526" s="366"/>
      <c r="G526" s="583"/>
      <c r="H526" s="473">
        <f>'Series 500 Design'!$H526</f>
        <v>888.65000000000009</v>
      </c>
      <c r="J526" s="365"/>
      <c r="K526" s="366"/>
      <c r="L526" s="473">
        <f>'Series 500 Final'!$H526</f>
        <v>0</v>
      </c>
    </row>
    <row r="527" spans="1:12" x14ac:dyDescent="0.2">
      <c r="A527" s="474"/>
      <c r="B527" s="475" t="s">
        <v>4063</v>
      </c>
      <c r="C527" s="476"/>
      <c r="D527" s="476"/>
      <c r="E527" s="476"/>
      <c r="F527" s="476"/>
      <c r="G527" s="370"/>
      <c r="H527" s="661">
        <f>'Series 500 Design'!$H527</f>
        <v>675.57</v>
      </c>
      <c r="J527" s="476"/>
      <c r="K527" s="476"/>
      <c r="L527" s="661">
        <f>'Series 500 Final'!$H527</f>
        <v>0</v>
      </c>
    </row>
    <row r="528" spans="1:12" x14ac:dyDescent="0.2">
      <c r="A528" s="474"/>
      <c r="B528" s="475" t="s">
        <v>4049</v>
      </c>
      <c r="C528" s="476"/>
      <c r="D528" s="476"/>
      <c r="E528" s="476"/>
      <c r="F528" s="476"/>
      <c r="G528" s="370"/>
      <c r="H528" s="478">
        <f>'Series 500 Design'!$H528</f>
        <v>5</v>
      </c>
      <c r="J528" s="476"/>
      <c r="K528" s="476"/>
      <c r="L528" s="478">
        <f>'Series 500 Final'!$H528</f>
        <v>6</v>
      </c>
    </row>
  </sheetData>
  <sheetProtection algorithmName="SHA-512" hashValue="HthIapa5zj/xgR7PuI3q7+vK8k84cGaxwJ1zKdIBPb6qJyt6y5SnEk1mDOdSo/x4yX/EzpuI9Q/Kw/BofdLgLA==" saltValue="H8+Rotj7VBVFbWzXyAzDkQ=="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950C-4FDE-4A61-B56F-C6465D7D7998}">
  <sheetPr codeName="Sheet6">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9"/>
      <c r="Z2" s="1079"/>
      <c r="AA2" s="1079"/>
      <c r="AB2" s="1079"/>
    </row>
    <row r="3" spans="1:28" s="651" customFormat="1" ht="26.25" customHeight="1" x14ac:dyDescent="0.2">
      <c r="A3" s="556" t="s">
        <v>1</v>
      </c>
      <c r="B3" s="464" t="s">
        <v>2</v>
      </c>
      <c r="C3" s="454" t="s">
        <v>3</v>
      </c>
      <c r="D3" s="454" t="s">
        <v>4</v>
      </c>
      <c r="E3" s="1065" t="s">
        <v>5</v>
      </c>
      <c r="F3" s="1066"/>
      <c r="G3" s="1066"/>
      <c r="H3" s="1067"/>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Input'!C10</f>
        <v>0</v>
      </c>
      <c r="D10" s="326" t="s">
        <v>1636</v>
      </c>
      <c r="E10" s="412">
        <v>23.63</v>
      </c>
      <c r="F10" s="412">
        <v>15.75</v>
      </c>
      <c r="G10" s="412">
        <v>15.75</v>
      </c>
      <c r="H10" s="324">
        <f t="shared" ref="H10" si="0">IFERROR(IF($C10&lt;20,$C10*E10,IF(AND(20&lt;=$C10,$C10&lt;=100),$C10*F10,IF($C10&gt;100,$C10*G10,"No Offer"))),"No Offer")</f>
        <v>0</v>
      </c>
      <c r="I10" s="681">
        <v>20</v>
      </c>
      <c r="J10" s="681">
        <v>20</v>
      </c>
      <c r="K10" s="681">
        <v>20</v>
      </c>
      <c r="L10" s="326">
        <f t="shared" ref="L10" si="1">IFERROR(IF($C10&lt;20,$C10*I10,IF(AND(20&lt;=$C10,$C10&lt;=100),$C10*J10,IF($C10&gt;100,$C10*K10,"No Offer"))),"No Offer")</f>
        <v>0</v>
      </c>
      <c r="M10" s="412">
        <v>31.16</v>
      </c>
      <c r="N10" s="412">
        <v>31.16</v>
      </c>
      <c r="O10" s="683">
        <v>31.16</v>
      </c>
      <c r="P10" s="324">
        <f t="shared" ref="P10" si="2">IFERROR(IF($C10&lt;20,$C10*M10,IF(AND(20&lt;=$C10,$C10&lt;=100),$C10*N10,IF($C10&gt;100,$C10*O10,"No Offer"))),"No Offer")</f>
        <v>0</v>
      </c>
      <c r="Q10" s="414">
        <v>18</v>
      </c>
      <c r="R10" s="414">
        <v>15</v>
      </c>
      <c r="S10" s="684">
        <v>12</v>
      </c>
      <c r="T10" s="326">
        <f t="shared" ref="T10" si="3">IFERROR(IF($C10&lt;20,$C10*Q10,IF(AND(20&lt;=$C10,$C10&lt;=100),$C10*R10,IF($C10&gt;100,$C10*S10,"No Offer"))),"No Offer")</f>
        <v>0</v>
      </c>
      <c r="U10" s="682">
        <v>21.5</v>
      </c>
      <c r="V10" s="682">
        <v>14.33</v>
      </c>
      <c r="W10" s="682">
        <v>12.9</v>
      </c>
      <c r="X10" s="324">
        <f t="shared" ref="X10" si="4">IFERROR(IF($C10&lt;20,$C10*U10,IF(AND(20&lt;=$C10,$C10&lt;=100),$C10*V10,IF($C10&gt;100,$C10*W10,"No Offer"))),"No Offer")</f>
        <v>0</v>
      </c>
      <c r="Y10" s="681">
        <v>12</v>
      </c>
      <c r="Z10" s="681">
        <v>12</v>
      </c>
      <c r="AA10" s="681">
        <v>12</v>
      </c>
      <c r="AB10" s="326">
        <f t="shared" ref="AB10" si="5">IFERROR(IF($C10&lt;20,$C10*Y10,IF(AND(20&lt;=$C10,$C10&lt;=100),$C10*Z10,IF($C10&gt;100,$C10*AA10,"No Offer"))),"No Offer")</f>
        <v>0</v>
      </c>
    </row>
    <row r="11" spans="1:28" x14ac:dyDescent="0.2">
      <c r="A11" s="316"/>
      <c r="B11" s="596"/>
      <c r="C11" s="318">
        <f>'Series 600 Input'!C11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Input'!C12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Input'!C13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Input'!C14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Input'!C15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Input'!C16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Input'!C17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Input'!C18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Input'!C19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Input'!C20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Input'!C21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Input'!C22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Input'!C23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Input'!C24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Input'!C25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Input'!C26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Input'!C27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Input'!C28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Input'!C29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Input'!C30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Input'!C31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Input'!C32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Input'!C33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Input'!C34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Input'!C35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Input'!C36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Input'!C37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Input'!C38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Input'!C39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Input'!C40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Input'!C41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Input'!C42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Input'!C43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Input'!C44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Input'!C45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Input'!C46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Input'!C47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Input'!C48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Input'!C49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Input'!C50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Input'!C51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Input'!C52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Input'!C53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Input'!C54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Input'!C55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Input'!C56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Input'!C57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Input'!C58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Input'!C59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Input'!C60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Input'!C61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Input'!C62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Input'!C63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Input'!C64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Input'!C65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Input'!C66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Input'!C67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Input'!C68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Input'!C69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Input'!C70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Input'!C71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Input'!C72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Input'!C73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Input'!C74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Input'!C75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Input'!C76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Input'!C77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Input'!C78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Input'!C79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Input'!C80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Input'!C81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Input'!C82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Input'!C83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Input'!C84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Input'!C85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Input'!C86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Input'!C87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Input'!C88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Input'!C89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Input'!C90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Input'!C91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Input'!C92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Input'!C93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Input'!C94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Input'!C95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Input'!C96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Input'!C97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Input'!C98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Input'!C99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Input'!C100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Input'!C101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Input'!C102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Input'!C103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Input'!C104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Input'!C105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Input'!C106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Input'!C107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Input'!C108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Input'!C109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Input'!C110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Input'!C111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Input'!C112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Input'!C113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Input'!C114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Input'!C115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Input'!C116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Input'!C117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Input'!C118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Input'!C119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Input'!C120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Input'!C121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Input'!C122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Input'!C123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Input'!C124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Input'!C125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Input'!C126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Input'!C127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Input'!C128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Input'!C129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Input'!C130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Input'!C131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Input'!C132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Input'!C133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Input'!C134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Input'!C135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Input'!C136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Input'!C137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Input'!C138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Input'!C139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Input'!C140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Input'!C141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Input'!C142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Input'!C143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Input'!C144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Input'!C145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Input'!C146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Input'!C147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Input'!C148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Input'!C149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Input'!C150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Input'!C151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Input'!C152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Input'!C153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Input'!C154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Design'!$E27)</f>
        <v>0</v>
      </c>
      <c r="I158" s="360"/>
      <c r="J158" s="360"/>
      <c r="K158" s="360"/>
      <c r="L158" s="706">
        <f>L159*'Summary Design'!$E27</f>
        <v>0</v>
      </c>
      <c r="M158" s="360"/>
      <c r="N158" s="360"/>
      <c r="O158" s="360"/>
      <c r="P158" s="706">
        <f>P159*'Summary Design'!$E27</f>
        <v>0</v>
      </c>
      <c r="Q158" s="360"/>
      <c r="R158" s="360"/>
      <c r="S158" s="360"/>
      <c r="T158" s="706">
        <f>T159*'Summary Design'!$E27</f>
        <v>0</v>
      </c>
      <c r="U158" s="360"/>
      <c r="V158" s="360"/>
      <c r="W158" s="360"/>
      <c r="X158" s="706">
        <f>X159*'Summary Design'!$E27</f>
        <v>0</v>
      </c>
      <c r="Y158" s="360"/>
      <c r="Z158" s="360"/>
      <c r="AA158" s="658"/>
      <c r="AB158" s="472">
        <f>SUM(AB9:AB154)*'Summary Design'!$E27</f>
        <v>0</v>
      </c>
    </row>
    <row r="159" spans="1:28" x14ac:dyDescent="0.2">
      <c r="A159" s="363"/>
      <c r="B159" s="364" t="s">
        <v>1773</v>
      </c>
      <c r="C159" s="365"/>
      <c r="D159" s="366"/>
      <c r="E159" s="366"/>
      <c r="F159" s="366"/>
      <c r="G159" s="366"/>
      <c r="H159" s="368">
        <f>IF(COUNTIF(H10:H154,"No offer")&gt;0,"No Offer",SUM(H10:H154))</f>
        <v>0</v>
      </c>
      <c r="I159" s="366"/>
      <c r="J159" s="366"/>
      <c r="K159" s="366"/>
      <c r="L159" s="368">
        <f>IF(COUNTIF(L10:L154,"No offer")&gt;0,"No Offer",SUM(L10:L154))</f>
        <v>0</v>
      </c>
      <c r="M159" s="366"/>
      <c r="N159" s="366"/>
      <c r="O159" s="366"/>
      <c r="P159" s="368">
        <f>IF(COUNTIF(P10:P154,"No offer")&gt;0,"No Offer",SUM(P10:P154))</f>
        <v>0</v>
      </c>
      <c r="Q159" s="366"/>
      <c r="R159" s="366"/>
      <c r="S159" s="366"/>
      <c r="T159" s="368">
        <f>IF(COUNTIF(T10:T154,"No offer")&gt;0,"No Offer",SUM(T10:T154))</f>
        <v>0</v>
      </c>
      <c r="U159" s="366"/>
      <c r="V159" s="366"/>
      <c r="W159" s="366"/>
      <c r="X159" s="368">
        <f>IF(COUNTIF(X10:X154,"No offer")&gt;0,"No Offer",SUM(X10:X154))</f>
        <v>0</v>
      </c>
      <c r="Y159" s="366"/>
      <c r="Z159" s="366"/>
      <c r="AA159" s="583"/>
      <c r="AB159" s="368">
        <f>IF(COUNTIF(AB10:AB154,"No offer")&gt;0,"No Offer",SUM(AB10:AB154))</f>
        <v>0</v>
      </c>
    </row>
    <row r="160" spans="1:28" x14ac:dyDescent="0.2">
      <c r="A160" s="474"/>
      <c r="B160" s="475" t="s">
        <v>4048</v>
      </c>
      <c r="C160" s="707"/>
      <c r="D160" s="708"/>
      <c r="E160" s="708"/>
      <c r="F160" s="708"/>
      <c r="G160" s="709"/>
      <c r="H160" s="370">
        <f>SUM(H159:AB159)/H161</f>
        <v>0</v>
      </c>
    </row>
    <row r="161" spans="1:8" x14ac:dyDescent="0.2">
      <c r="A161" s="474"/>
      <c r="B161" s="475" t="s">
        <v>4049</v>
      </c>
      <c r="C161" s="707"/>
      <c r="D161" s="708"/>
      <c r="E161" s="708"/>
      <c r="F161" s="708"/>
      <c r="G161" s="709"/>
      <c r="H161" s="478">
        <f>6-COUNTIF(H159:AB159,"No offer")</f>
        <v>6</v>
      </c>
    </row>
  </sheetData>
  <sheetProtection algorithmName="SHA-512" hashValue="cuyVwmx/hTL9fTDozCgHk0UHWQ4RxgMbKPe2HyPhxIEErIxKbNrpZsENEKOv9XV+WGGgWoSXn2BjcNqYND5Nuw==" saltValue="Acrkl4zR0vPN3Cxjhp9sRg==" spinCount="100000" sheet="1" objects="1" scenarios="1"/>
  <mergeCells count="7">
    <mergeCell ref="I3:L3"/>
    <mergeCell ref="E3:H3"/>
    <mergeCell ref="Y2:AB2"/>
    <mergeCell ref="Y3:AB3"/>
    <mergeCell ref="U3:X3"/>
    <mergeCell ref="Q3:T3"/>
    <mergeCell ref="M3:P3"/>
  </mergeCells>
  <phoneticPr fontId="7" type="noConversion"/>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5BDA-B3D9-4661-A6ED-0C221B086A84}">
  <sheetPr codeName="Sheet28">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9"/>
      <c r="Z2" s="1079"/>
      <c r="AA2" s="1079"/>
      <c r="AB2" s="1079"/>
    </row>
    <row r="3" spans="1:28" s="651" customFormat="1" ht="26.25" customHeight="1" x14ac:dyDescent="0.2">
      <c r="A3" s="556" t="s">
        <v>1</v>
      </c>
      <c r="B3" s="464" t="s">
        <v>2</v>
      </c>
      <c r="C3" s="454" t="s">
        <v>3</v>
      </c>
      <c r="D3" s="454" t="s">
        <v>4</v>
      </c>
      <c r="E3" s="1065" t="s">
        <v>5</v>
      </c>
      <c r="F3" s="1066"/>
      <c r="G3" s="1066"/>
      <c r="H3" s="1067"/>
      <c r="I3" s="1062" t="s">
        <v>6</v>
      </c>
      <c r="J3" s="1063"/>
      <c r="K3" s="1063"/>
      <c r="L3" s="1064"/>
      <c r="M3" s="1065" t="s">
        <v>7</v>
      </c>
      <c r="N3" s="1066"/>
      <c r="O3" s="1066"/>
      <c r="P3" s="1067"/>
      <c r="Q3" s="1062" t="s">
        <v>381</v>
      </c>
      <c r="R3" s="1063"/>
      <c r="S3" s="1063"/>
      <c r="T3" s="1064"/>
      <c r="U3" s="1065" t="s">
        <v>9</v>
      </c>
      <c r="V3" s="1066"/>
      <c r="W3" s="1066"/>
      <c r="X3" s="1067"/>
      <c r="Y3" s="1062" t="s">
        <v>10</v>
      </c>
      <c r="Z3" s="1063"/>
      <c r="AA3" s="1063"/>
      <c r="AB3" s="1064"/>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Input'!J10</f>
        <v>0</v>
      </c>
      <c r="D10" s="326" t="s">
        <v>1636</v>
      </c>
      <c r="E10" s="412">
        <v>23.63</v>
      </c>
      <c r="F10" s="412">
        <v>15.75</v>
      </c>
      <c r="G10" s="412">
        <v>15.75</v>
      </c>
      <c r="H10" s="324">
        <f t="shared" ref="H10" si="0">IFERROR(IF($C10&lt;20,$C10*E10,IF(AND(20&lt;=$C10,$C10&lt;=100),$C10*F10,IF($C10&gt;100,$C10*G10,"No Offer"))),"No Offer")</f>
        <v>0</v>
      </c>
      <c r="I10" s="681">
        <v>20</v>
      </c>
      <c r="J10" s="681">
        <v>20</v>
      </c>
      <c r="K10" s="681">
        <v>20</v>
      </c>
      <c r="L10" s="326">
        <f t="shared" ref="L10" si="1">IFERROR(IF($C10&lt;20,$C10*I10,IF(AND(20&lt;=$C10,$C10&lt;=100),$C10*J10,IF($C10&gt;100,$C10*K10,"No Offer"))),"No Offer")</f>
        <v>0</v>
      </c>
      <c r="M10" s="412">
        <v>31.16</v>
      </c>
      <c r="N10" s="412">
        <v>31.16</v>
      </c>
      <c r="O10" s="683">
        <v>31.16</v>
      </c>
      <c r="P10" s="324">
        <f t="shared" ref="P10" si="2">IFERROR(IF($C10&lt;20,$C10*M10,IF(AND(20&lt;=$C10,$C10&lt;=100),$C10*N10,IF($C10&gt;100,$C10*O10,"No Offer"))),"No Offer")</f>
        <v>0</v>
      </c>
      <c r="Q10" s="414">
        <v>18</v>
      </c>
      <c r="R10" s="414">
        <v>15</v>
      </c>
      <c r="S10" s="684">
        <v>12</v>
      </c>
      <c r="T10" s="326">
        <f t="shared" ref="T10" si="3">IFERROR(IF($C10&lt;20,$C10*Q10,IF(AND(20&lt;=$C10,$C10&lt;=100),$C10*R10,IF($C10&gt;100,$C10*S10,"No Offer"))),"No Offer")</f>
        <v>0</v>
      </c>
      <c r="U10" s="682">
        <v>21.5</v>
      </c>
      <c r="V10" s="682">
        <v>14.33</v>
      </c>
      <c r="W10" s="682">
        <v>12.9</v>
      </c>
      <c r="X10" s="324">
        <f t="shared" ref="X10" si="4">IFERROR(IF($C10&lt;20,$C10*U10,IF(AND(20&lt;=$C10,$C10&lt;=100),$C10*V10,IF($C10&gt;100,$C10*W10,"No Offer"))),"No Offer")</f>
        <v>0</v>
      </c>
      <c r="Y10" s="681">
        <v>12</v>
      </c>
      <c r="Z10" s="681">
        <v>12</v>
      </c>
      <c r="AA10" s="681">
        <v>12</v>
      </c>
      <c r="AB10" s="326">
        <f t="shared" ref="AB10" si="5">IFERROR(IF($C10&lt;20,$C10*Y10,IF(AND(20&lt;=$C10,$C10&lt;=100),$C10*Z10,IF($C10&gt;100,$C10*AA10,"No Offer"))),"No Offer")</f>
        <v>0</v>
      </c>
    </row>
    <row r="11" spans="1:28" x14ac:dyDescent="0.2">
      <c r="A11" s="316"/>
      <c r="B11" s="596"/>
      <c r="C11" s="318">
        <f>'Series 600 Input'!J11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Input'!J12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Input'!J13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Input'!J14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Input'!J15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Input'!J16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Input'!J17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Input'!J18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Input'!J19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Input'!J20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Input'!J21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Input'!J22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Input'!J23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Input'!J24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Input'!J25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Input'!J26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Input'!J27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Input'!J28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Input'!J29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Input'!J30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Input'!J31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Input'!J32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Input'!J33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Input'!J34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Input'!J35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Input'!J36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Input'!J37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Input'!J38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Input'!J39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Input'!J40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Input'!J41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Input'!J42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Input'!J43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Input'!J44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Input'!J45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Input'!J46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Input'!J47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Input'!J48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Input'!J49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Input'!J50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Input'!J51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Input'!J52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Input'!J53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Input'!J54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Input'!J55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Input'!J56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Input'!J57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Input'!J58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Input'!J59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Input'!J60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Input'!J61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Input'!J62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Input'!J63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Input'!J64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Input'!J65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Input'!J66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Input'!J67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Input'!J68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Input'!J69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Input'!J70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Input'!J71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Input'!J72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Input'!J73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Input'!J74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Input'!J75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Input'!J76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Input'!J77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Input'!J78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Input'!J79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Input'!J80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Input'!J81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Input'!J82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Input'!J83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Input'!J84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Input'!J85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Input'!J86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Input'!J87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Input'!J88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Input'!J89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Input'!J90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Input'!J91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Input'!J92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Input'!J93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Input'!J94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Input'!J95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Input'!J96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Input'!J97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Input'!J98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Input'!J99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Input'!J100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Input'!J101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Input'!J102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Input'!J103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Input'!J104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Input'!J105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Input'!J106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Input'!J107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Input'!J108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Input'!J109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Input'!J110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Input'!J111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Input'!J112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Input'!J113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Input'!J114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Input'!J115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Input'!J116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Input'!J117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Input'!J118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Input'!J119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Input'!J120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Input'!J121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Input'!J122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Input'!J123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Input'!J124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Input'!J125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Input'!J126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Input'!J127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Input'!J128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Input'!J129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Input'!J130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Input'!J131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Input'!J132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Input'!J133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Input'!J134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Input'!J135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Input'!J136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Input'!J137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Input'!J138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Input'!J139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Input'!J140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Input'!J141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Input'!J142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Input'!J143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Input'!J144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Input'!J145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Input'!J146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Input'!J147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Input'!J148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Input'!J149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Input'!J150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Input'!J151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Input'!J152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Input'!J153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Input'!J154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Final'!$E27)</f>
        <v>0</v>
      </c>
      <c r="I158" s="360"/>
      <c r="J158" s="360"/>
      <c r="K158" s="360"/>
      <c r="L158" s="706">
        <f>L159*'Summary Final'!$E27</f>
        <v>0</v>
      </c>
      <c r="M158" s="360"/>
      <c r="N158" s="360"/>
      <c r="O158" s="360"/>
      <c r="P158" s="706">
        <f>P159*'Summary Final'!$E27</f>
        <v>0</v>
      </c>
      <c r="Q158" s="360"/>
      <c r="R158" s="360"/>
      <c r="S158" s="360"/>
      <c r="T158" s="706">
        <f>T159*'Summary Final'!$E27</f>
        <v>0</v>
      </c>
      <c r="U158" s="360"/>
      <c r="V158" s="360"/>
      <c r="W158" s="360"/>
      <c r="X158" s="706">
        <f>X159*'Summary Final'!$E27</f>
        <v>0</v>
      </c>
      <c r="Y158" s="360"/>
      <c r="Z158" s="360"/>
      <c r="AA158" s="658"/>
      <c r="AB158" s="472">
        <f>SUM(AB9:AB154)*'Summary Final'!$E27</f>
        <v>0</v>
      </c>
    </row>
    <row r="159" spans="1:28" x14ac:dyDescent="0.2">
      <c r="A159" s="363"/>
      <c r="B159" s="364" t="s">
        <v>1773</v>
      </c>
      <c r="C159" s="365"/>
      <c r="D159" s="366"/>
      <c r="E159" s="366"/>
      <c r="F159" s="366"/>
      <c r="G159" s="366"/>
      <c r="H159" s="368">
        <f>IF(COUNTIF(H10:H154,"No offer")&gt;0,"No Offer",SUM(H10:H154))</f>
        <v>0</v>
      </c>
      <c r="I159" s="366"/>
      <c r="J159" s="366"/>
      <c r="K159" s="366"/>
      <c r="L159" s="368">
        <f>IF(COUNTIF(L10:L154,"No offer")&gt;0,"No Offer",SUM(L10:L154))</f>
        <v>0</v>
      </c>
      <c r="M159" s="366"/>
      <c r="N159" s="366"/>
      <c r="O159" s="366"/>
      <c r="P159" s="368">
        <f>IF(COUNTIF(P10:P154,"No offer")&gt;0,"No Offer",SUM(P10:P154))</f>
        <v>0</v>
      </c>
      <c r="Q159" s="366"/>
      <c r="R159" s="366"/>
      <c r="S159" s="366"/>
      <c r="T159" s="368">
        <f>IF(COUNTIF(T10:T154,"No offer")&gt;0,"No Offer",SUM(T10:T154))</f>
        <v>0</v>
      </c>
      <c r="U159" s="366"/>
      <c r="V159" s="366"/>
      <c r="W159" s="366"/>
      <c r="X159" s="368">
        <f>IF(COUNTIF(X10:X154,"No offer")&gt;0,"No Offer",SUM(X10:X154))</f>
        <v>0</v>
      </c>
      <c r="Y159" s="366"/>
      <c r="Z159" s="366"/>
      <c r="AA159" s="583"/>
      <c r="AB159" s="368">
        <f>IF(COUNTIF(AB10:AB154,"No offer")&gt;0,"No Offer",SUM(AB10:AB154))</f>
        <v>0</v>
      </c>
    </row>
    <row r="160" spans="1:28" x14ac:dyDescent="0.2">
      <c r="A160" s="474"/>
      <c r="B160" s="475" t="s">
        <v>4048</v>
      </c>
      <c r="C160" s="707"/>
      <c r="D160" s="708"/>
      <c r="E160" s="708"/>
      <c r="F160" s="708"/>
      <c r="G160" s="709"/>
      <c r="H160" s="370">
        <f>SUM(H159:AB159)/H161</f>
        <v>0</v>
      </c>
    </row>
    <row r="161" spans="1:8" x14ac:dyDescent="0.2">
      <c r="A161" s="474"/>
      <c r="B161" s="475" t="s">
        <v>4049</v>
      </c>
      <c r="C161" s="707"/>
      <c r="D161" s="708"/>
      <c r="E161" s="708"/>
      <c r="F161" s="708"/>
      <c r="G161" s="709"/>
      <c r="H161" s="478">
        <f>6-COUNTIF(H159:AB159,"No offer")</f>
        <v>6</v>
      </c>
    </row>
  </sheetData>
  <sheetProtection algorithmName="SHA-512" hashValue="wzO9uLZQyK63HK3eY/XTd54sZlC6yd/RQLsMWt5KBfRGBn4o0XP0vgbQbHCkf+TGq6NR3NkTQ7UOy8TTnKxyJw==" saltValue="xcvdMLIQLhj+neQTG4dtJQ==" spinCount="100000" sheet="1" objects="1" scenarios="1" selectLockedCells="1" selectUnlockedCells="1"/>
  <mergeCells count="7">
    <mergeCell ref="Y2:AB2"/>
    <mergeCell ref="E3:H3"/>
    <mergeCell ref="I3:L3"/>
    <mergeCell ref="M3:P3"/>
    <mergeCell ref="Q3:T3"/>
    <mergeCell ref="U3:X3"/>
    <mergeCell ref="Y3:AB3"/>
  </mergeCells>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41F6-B3B3-4A9E-92B0-FED1D7AFC025}">
  <sheetPr codeName="Sheet29">
    <tabColor rgb="FF7030A0"/>
    <pageSetUpPr fitToPage="1"/>
  </sheetPr>
  <dimension ref="A1:N161"/>
  <sheetViews>
    <sheetView topLeftCell="A128" zoomScaleNormal="100" zoomScaleSheetLayoutView="85" workbookViewId="0">
      <selection activeCell="J148" sqref="J148"/>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9" width="9.140625" style="557"/>
    <col min="10" max="10" width="11" style="584" customWidth="1"/>
    <col min="11" max="11" width="9.140625" style="557"/>
    <col min="12" max="12" width="12" style="557" customWidth="1"/>
    <col min="13" max="16384" width="9.140625" style="557"/>
  </cols>
  <sheetData>
    <row r="1" spans="1:12" s="295" customFormat="1" ht="15.75" x14ac:dyDescent="0.25">
      <c r="A1" s="294" t="s">
        <v>1631</v>
      </c>
      <c r="C1" s="296"/>
      <c r="J1" s="296"/>
    </row>
    <row r="2" spans="1:12" s="651" customFormat="1" ht="19.5" customHeight="1" x14ac:dyDescent="0.25">
      <c r="A2" s="663"/>
      <c r="B2" s="295"/>
      <c r="C2" s="296"/>
      <c r="J2" s="296"/>
    </row>
    <row r="3" spans="1:12" s="651" customFormat="1" ht="26.2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665" t="s">
        <v>1631</v>
      </c>
      <c r="C5" s="562"/>
      <c r="D5" s="629"/>
      <c r="E5" s="652"/>
      <c r="F5" s="652"/>
      <c r="G5" s="652"/>
      <c r="H5" s="652"/>
      <c r="J5" s="562"/>
      <c r="K5" s="629"/>
      <c r="L5" s="652"/>
    </row>
    <row r="6" spans="1:12" x14ac:dyDescent="0.2">
      <c r="A6" s="562"/>
      <c r="B6" s="665"/>
      <c r="C6" s="562"/>
      <c r="D6" s="629"/>
      <c r="E6" s="652"/>
      <c r="F6" s="652"/>
      <c r="G6" s="652"/>
      <c r="H6" s="652"/>
      <c r="J6" s="562"/>
      <c r="K6" s="629"/>
      <c r="L6" s="652"/>
    </row>
    <row r="7" spans="1:12" x14ac:dyDescent="0.2">
      <c r="A7" s="568"/>
      <c r="B7" s="563" t="s">
        <v>1632</v>
      </c>
      <c r="C7" s="568"/>
      <c r="D7" s="666"/>
      <c r="E7" s="667" t="s">
        <v>1633</v>
      </c>
      <c r="F7" s="668" t="s">
        <v>1595</v>
      </c>
      <c r="G7" s="667" t="s">
        <v>1596</v>
      </c>
      <c r="H7" s="667"/>
      <c r="J7" s="568"/>
      <c r="K7" s="666"/>
      <c r="L7" s="667"/>
    </row>
    <row r="8" spans="1:12" x14ac:dyDescent="0.2">
      <c r="A8" s="562"/>
      <c r="B8" s="597"/>
      <c r="C8" s="562"/>
      <c r="D8" s="629"/>
      <c r="E8" s="652"/>
      <c r="F8" s="652"/>
      <c r="G8" s="652"/>
      <c r="H8" s="652"/>
      <c r="J8" s="562"/>
      <c r="K8" s="629"/>
      <c r="L8" s="652"/>
    </row>
    <row r="9" spans="1:12" x14ac:dyDescent="0.2">
      <c r="A9" s="562"/>
      <c r="B9" s="597"/>
      <c r="C9" s="562"/>
      <c r="D9" s="629"/>
      <c r="E9" s="652"/>
      <c r="F9" s="652"/>
      <c r="G9" s="652"/>
      <c r="H9" s="652"/>
      <c r="J9" s="562"/>
      <c r="K9" s="629"/>
      <c r="L9" s="652"/>
    </row>
    <row r="10" spans="1:12" x14ac:dyDescent="0.2">
      <c r="A10" s="316" t="s">
        <v>1634</v>
      </c>
      <c r="B10" s="558" t="s">
        <v>1635</v>
      </c>
      <c r="C10" s="406"/>
      <c r="D10" s="326" t="s">
        <v>1636</v>
      </c>
      <c r="E10" s="412">
        <v>23.63</v>
      </c>
      <c r="F10" s="412">
        <v>15.75</v>
      </c>
      <c r="G10" s="412">
        <v>15.75</v>
      </c>
      <c r="H10" s="324">
        <f>'Series 600 Design'!$H10</f>
        <v>0</v>
      </c>
      <c r="J10" s="406"/>
      <c r="K10" s="326" t="s">
        <v>1636</v>
      </c>
      <c r="L10" s="324">
        <f>'Series 600 Final'!$H10</f>
        <v>0</v>
      </c>
    </row>
    <row r="11" spans="1:12" x14ac:dyDescent="0.2">
      <c r="A11" s="316"/>
      <c r="B11" s="596"/>
      <c r="C11" s="406"/>
      <c r="D11" s="326"/>
      <c r="E11" s="412"/>
      <c r="F11" s="412"/>
      <c r="G11" s="683"/>
      <c r="H11" s="324"/>
      <c r="J11" s="406"/>
      <c r="K11" s="326"/>
      <c r="L11" s="324"/>
    </row>
    <row r="12" spans="1:12" ht="25.5" x14ac:dyDescent="0.2">
      <c r="A12" s="316" t="s">
        <v>1637</v>
      </c>
      <c r="B12" s="558" t="s">
        <v>1638</v>
      </c>
      <c r="C12" s="406"/>
      <c r="D12" s="326" t="s">
        <v>1636</v>
      </c>
      <c r="E12" s="412">
        <v>23.63</v>
      </c>
      <c r="F12" s="412">
        <v>15.75</v>
      </c>
      <c r="G12" s="412">
        <v>15.75</v>
      </c>
      <c r="H12" s="324">
        <f>'Series 600 Design'!$H12</f>
        <v>0</v>
      </c>
      <c r="J12" s="406"/>
      <c r="K12" s="326" t="s">
        <v>1636</v>
      </c>
      <c r="L12" s="324">
        <f>'Series 600 Final'!$H12</f>
        <v>0</v>
      </c>
    </row>
    <row r="13" spans="1:12" x14ac:dyDescent="0.2">
      <c r="A13" s="316"/>
      <c r="B13" s="558"/>
      <c r="C13" s="406"/>
      <c r="D13" s="326"/>
      <c r="E13" s="412"/>
      <c r="F13" s="412"/>
      <c r="G13" s="683"/>
      <c r="H13" s="324"/>
      <c r="J13" s="406"/>
      <c r="K13" s="326"/>
      <c r="L13" s="324"/>
    </row>
    <row r="14" spans="1:12" ht="25.5" x14ac:dyDescent="0.2">
      <c r="A14" s="316" t="s">
        <v>1639</v>
      </c>
      <c r="B14" s="558" t="s">
        <v>1640</v>
      </c>
      <c r="C14" s="406"/>
      <c r="D14" s="326" t="s">
        <v>1636</v>
      </c>
      <c r="E14" s="412" t="s">
        <v>402</v>
      </c>
      <c r="F14" s="412" t="s">
        <v>402</v>
      </c>
      <c r="G14" s="412" t="s">
        <v>402</v>
      </c>
      <c r="H14" s="324" t="str">
        <f>'Series 600 Design'!$H14</f>
        <v/>
      </c>
      <c r="J14" s="406"/>
      <c r="K14" s="326" t="s">
        <v>1636</v>
      </c>
      <c r="L14" s="324" t="str">
        <f>'Series 600 Final'!$H14</f>
        <v/>
      </c>
    </row>
    <row r="15" spans="1:12" x14ac:dyDescent="0.2">
      <c r="A15" s="316"/>
      <c r="B15" s="558"/>
      <c r="C15" s="406"/>
      <c r="D15" s="326"/>
      <c r="E15" s="412"/>
      <c r="F15" s="412"/>
      <c r="G15" s="683"/>
      <c r="H15" s="324"/>
      <c r="J15" s="406"/>
      <c r="K15" s="326"/>
      <c r="L15" s="324"/>
    </row>
    <row r="16" spans="1:12" ht="25.5" x14ac:dyDescent="0.2">
      <c r="A16" s="316" t="s">
        <v>1641</v>
      </c>
      <c r="B16" s="558" t="s">
        <v>1642</v>
      </c>
      <c r="C16" s="406"/>
      <c r="D16" s="326" t="s">
        <v>1636</v>
      </c>
      <c r="E16" s="412">
        <v>23.63</v>
      </c>
      <c r="F16" s="412">
        <v>15.75</v>
      </c>
      <c r="G16" s="412">
        <v>15.75</v>
      </c>
      <c r="H16" s="324">
        <f>'Series 600 Design'!$H16</f>
        <v>0</v>
      </c>
      <c r="J16" s="406"/>
      <c r="K16" s="326" t="s">
        <v>1636</v>
      </c>
      <c r="L16" s="324">
        <f>'Series 600 Final'!$H16</f>
        <v>0</v>
      </c>
    </row>
    <row r="17" spans="1:12" x14ac:dyDescent="0.2">
      <c r="A17" s="316"/>
      <c r="B17" s="558"/>
      <c r="C17" s="406"/>
      <c r="D17" s="326"/>
      <c r="E17" s="412"/>
      <c r="F17" s="412"/>
      <c r="G17" s="683"/>
      <c r="H17" s="324"/>
      <c r="J17" s="406"/>
      <c r="K17" s="326"/>
      <c r="L17" s="324"/>
    </row>
    <row r="18" spans="1:12" ht="25.5" x14ac:dyDescent="0.2">
      <c r="A18" s="316" t="s">
        <v>1643</v>
      </c>
      <c r="B18" s="558" t="s">
        <v>1644</v>
      </c>
      <c r="C18" s="406"/>
      <c r="D18" s="326" t="s">
        <v>1636</v>
      </c>
      <c r="E18" s="412" t="s">
        <v>402</v>
      </c>
      <c r="F18" s="412" t="s">
        <v>402</v>
      </c>
      <c r="G18" s="412" t="s">
        <v>402</v>
      </c>
      <c r="H18" s="324" t="str">
        <f>'Series 600 Design'!$H18</f>
        <v/>
      </c>
      <c r="J18" s="406"/>
      <c r="K18" s="326" t="s">
        <v>1636</v>
      </c>
      <c r="L18" s="324" t="str">
        <f>'Series 600 Final'!$H18</f>
        <v/>
      </c>
    </row>
    <row r="19" spans="1:12" x14ac:dyDescent="0.2">
      <c r="A19" s="316"/>
      <c r="B19" s="558"/>
      <c r="C19" s="406"/>
      <c r="D19" s="326"/>
      <c r="E19" s="412"/>
      <c r="F19" s="412"/>
      <c r="G19" s="683"/>
      <c r="H19" s="324"/>
      <c r="J19" s="406"/>
      <c r="K19" s="326"/>
      <c r="L19" s="324"/>
    </row>
    <row r="20" spans="1:12" ht="25.5" x14ac:dyDescent="0.2">
      <c r="A20" s="316" t="s">
        <v>1645</v>
      </c>
      <c r="B20" s="558" t="s">
        <v>1646</v>
      </c>
      <c r="C20" s="406"/>
      <c r="D20" s="326" t="s">
        <v>1636</v>
      </c>
      <c r="E20" s="412">
        <v>23.63</v>
      </c>
      <c r="F20" s="412">
        <v>15.75</v>
      </c>
      <c r="G20" s="412">
        <v>15.75</v>
      </c>
      <c r="H20" s="324">
        <f>'Series 600 Design'!$H20</f>
        <v>0</v>
      </c>
      <c r="J20" s="406"/>
      <c r="K20" s="326" t="s">
        <v>1636</v>
      </c>
      <c r="L20" s="324">
        <f>'Series 600 Final'!$H20</f>
        <v>0</v>
      </c>
    </row>
    <row r="21" spans="1:12" x14ac:dyDescent="0.2">
      <c r="A21" s="316"/>
      <c r="B21" s="558"/>
      <c r="C21" s="406"/>
      <c r="D21" s="318"/>
      <c r="E21" s="412"/>
      <c r="F21" s="412"/>
      <c r="G21" s="412"/>
      <c r="H21" s="324"/>
      <c r="J21" s="406"/>
      <c r="K21" s="318"/>
      <c r="L21" s="324"/>
    </row>
    <row r="22" spans="1:12" ht="38.25" x14ac:dyDescent="0.2">
      <c r="A22" s="316" t="s">
        <v>1645</v>
      </c>
      <c r="B22" s="558" t="s">
        <v>1647</v>
      </c>
      <c r="C22" s="406"/>
      <c r="D22" s="326" t="s">
        <v>1636</v>
      </c>
      <c r="E22" s="412">
        <v>32.49</v>
      </c>
      <c r="F22" s="412">
        <v>32.49</v>
      </c>
      <c r="G22" s="412">
        <v>32.49</v>
      </c>
      <c r="H22" s="324">
        <f>'Series 600 Design'!$H22</f>
        <v>0</v>
      </c>
      <c r="J22" s="406"/>
      <c r="K22" s="326" t="s">
        <v>1636</v>
      </c>
      <c r="L22" s="324">
        <f>'Series 600 Final'!$H22</f>
        <v>0</v>
      </c>
    </row>
    <row r="23" spans="1:12" x14ac:dyDescent="0.2">
      <c r="A23" s="316"/>
      <c r="B23" s="558"/>
      <c r="C23" s="406"/>
      <c r="D23" s="318"/>
      <c r="E23" s="412"/>
      <c r="F23" s="412"/>
      <c r="G23" s="412"/>
      <c r="H23" s="324"/>
      <c r="J23" s="406"/>
      <c r="K23" s="318"/>
      <c r="L23" s="324"/>
    </row>
    <row r="24" spans="1:12" ht="38.25" x14ac:dyDescent="0.2">
      <c r="A24" s="316" t="s">
        <v>1648</v>
      </c>
      <c r="B24" s="558" t="s">
        <v>1649</v>
      </c>
      <c r="C24" s="406"/>
      <c r="D24" s="318" t="s">
        <v>451</v>
      </c>
      <c r="E24" s="412">
        <v>11.82</v>
      </c>
      <c r="F24" s="412">
        <v>3.94</v>
      </c>
      <c r="G24" s="412">
        <v>3.94</v>
      </c>
      <c r="H24" s="324">
        <f>'Series 600 Design'!$H24</f>
        <v>0</v>
      </c>
      <c r="J24" s="406"/>
      <c r="K24" s="318" t="s">
        <v>451</v>
      </c>
      <c r="L24" s="324">
        <f>'Series 600 Final'!$H24</f>
        <v>0</v>
      </c>
    </row>
    <row r="25" spans="1:12" x14ac:dyDescent="0.2">
      <c r="A25" s="316"/>
      <c r="B25" s="558"/>
      <c r="C25" s="406"/>
      <c r="D25" s="318"/>
      <c r="E25" s="412"/>
      <c r="F25" s="412"/>
      <c r="G25" s="412"/>
      <c r="H25" s="324"/>
      <c r="J25" s="406"/>
      <c r="K25" s="318"/>
      <c r="L25" s="324"/>
    </row>
    <row r="26" spans="1:12" ht="38.25" x14ac:dyDescent="0.2">
      <c r="A26" s="316" t="s">
        <v>1650</v>
      </c>
      <c r="B26" s="558" t="s">
        <v>1651</v>
      </c>
      <c r="C26" s="406"/>
      <c r="D26" s="318" t="s">
        <v>451</v>
      </c>
      <c r="E26" s="412">
        <v>11.82</v>
      </c>
      <c r="F26" s="412">
        <v>3.94</v>
      </c>
      <c r="G26" s="412">
        <v>3.94</v>
      </c>
      <c r="H26" s="324">
        <f>'Series 600 Design'!$H26</f>
        <v>0</v>
      </c>
      <c r="J26" s="406"/>
      <c r="K26" s="318" t="s">
        <v>451</v>
      </c>
      <c r="L26" s="324">
        <f>'Series 600 Final'!$H26</f>
        <v>0</v>
      </c>
    </row>
    <row r="27" spans="1:12" x14ac:dyDescent="0.2">
      <c r="A27" s="316"/>
      <c r="B27" s="558"/>
      <c r="C27" s="406"/>
      <c r="D27" s="318"/>
      <c r="E27" s="412"/>
      <c r="F27" s="412"/>
      <c r="G27" s="412"/>
      <c r="H27" s="412"/>
      <c r="J27" s="406"/>
      <c r="K27" s="318"/>
      <c r="L27" s="412"/>
    </row>
    <row r="28" spans="1:12" x14ac:dyDescent="0.2">
      <c r="A28" s="311"/>
      <c r="B28" s="563" t="s">
        <v>1090</v>
      </c>
      <c r="C28" s="487"/>
      <c r="D28" s="314"/>
      <c r="E28" s="669" t="s">
        <v>386</v>
      </c>
      <c r="F28" s="670" t="s">
        <v>1091</v>
      </c>
      <c r="G28" s="669" t="s">
        <v>388</v>
      </c>
      <c r="H28" s="669"/>
      <c r="J28" s="487"/>
      <c r="K28" s="314"/>
      <c r="L28" s="669"/>
    </row>
    <row r="29" spans="1:12" x14ac:dyDescent="0.2">
      <c r="A29" s="316"/>
      <c r="B29" s="558"/>
      <c r="C29" s="406"/>
      <c r="D29" s="318"/>
      <c r="E29" s="412"/>
      <c r="F29" s="412"/>
      <c r="G29" s="412"/>
      <c r="H29" s="412"/>
      <c r="J29" s="406"/>
      <c r="K29" s="318"/>
      <c r="L29" s="412"/>
    </row>
    <row r="30" spans="1:12" ht="25.5" x14ac:dyDescent="0.2">
      <c r="A30" s="316" t="s">
        <v>1652</v>
      </c>
      <c r="B30" s="558" t="s">
        <v>1653</v>
      </c>
      <c r="C30" s="406"/>
      <c r="D30" s="326" t="s">
        <v>1636</v>
      </c>
      <c r="E30" s="412">
        <v>27.55</v>
      </c>
      <c r="F30" s="412">
        <v>27.55</v>
      </c>
      <c r="G30" s="412">
        <v>27.55</v>
      </c>
      <c r="H30" s="324">
        <f>'Series 600 Design'!$H30</f>
        <v>0</v>
      </c>
      <c r="J30" s="406"/>
      <c r="K30" s="326" t="s">
        <v>1636</v>
      </c>
      <c r="L30" s="324">
        <f>'Series 600 Final'!$H30</f>
        <v>0</v>
      </c>
    </row>
    <row r="31" spans="1:12" x14ac:dyDescent="0.2">
      <c r="A31" s="316"/>
      <c r="B31" s="558"/>
      <c r="C31" s="406"/>
      <c r="D31" s="318"/>
      <c r="E31" s="412"/>
      <c r="F31" s="412"/>
      <c r="G31" s="412"/>
      <c r="H31" s="412"/>
      <c r="J31" s="406"/>
      <c r="K31" s="318"/>
      <c r="L31" s="412"/>
    </row>
    <row r="32" spans="1:12" x14ac:dyDescent="0.2">
      <c r="A32" s="311"/>
      <c r="B32" s="563" t="s">
        <v>1654</v>
      </c>
      <c r="C32" s="487"/>
      <c r="D32" s="314"/>
      <c r="E32" s="669" t="s">
        <v>1633</v>
      </c>
      <c r="F32" s="670" t="s">
        <v>1595</v>
      </c>
      <c r="G32" s="669" t="s">
        <v>1596</v>
      </c>
      <c r="H32" s="669"/>
      <c r="J32" s="487"/>
      <c r="K32" s="314"/>
      <c r="L32" s="669"/>
    </row>
    <row r="33" spans="1:12" x14ac:dyDescent="0.2">
      <c r="A33" s="316"/>
      <c r="B33" s="558"/>
      <c r="C33" s="406"/>
      <c r="D33" s="318"/>
      <c r="E33" s="412"/>
      <c r="F33" s="412"/>
      <c r="G33" s="412"/>
      <c r="H33" s="412"/>
      <c r="J33" s="406"/>
      <c r="K33" s="318"/>
      <c r="L33" s="412"/>
    </row>
    <row r="34" spans="1:12" ht="25.5" x14ac:dyDescent="0.2">
      <c r="A34" s="316" t="s">
        <v>1655</v>
      </c>
      <c r="B34" s="558" t="s">
        <v>1656</v>
      </c>
      <c r="C34" s="406"/>
      <c r="D34" s="326" t="s">
        <v>1636</v>
      </c>
      <c r="E34" s="412">
        <v>23.63</v>
      </c>
      <c r="F34" s="412">
        <v>23.63</v>
      </c>
      <c r="G34" s="683">
        <v>23.63</v>
      </c>
      <c r="H34" s="324">
        <f>'Series 600 Design'!$H34</f>
        <v>0</v>
      </c>
      <c r="J34" s="406"/>
      <c r="K34" s="326" t="s">
        <v>1636</v>
      </c>
      <c r="L34" s="324">
        <f>'Series 600 Final'!$H34</f>
        <v>0</v>
      </c>
    </row>
    <row r="35" spans="1:12" x14ac:dyDescent="0.2">
      <c r="A35" s="316"/>
      <c r="B35" s="558"/>
      <c r="C35" s="406"/>
      <c r="D35" s="326"/>
      <c r="E35" s="412"/>
      <c r="F35" s="412"/>
      <c r="G35" s="683"/>
      <c r="H35" s="683"/>
      <c r="J35" s="406"/>
      <c r="K35" s="326"/>
      <c r="L35" s="683"/>
    </row>
    <row r="36" spans="1:12" x14ac:dyDescent="0.2">
      <c r="A36" s="311"/>
      <c r="B36" s="563" t="s">
        <v>1657</v>
      </c>
      <c r="C36" s="400"/>
      <c r="D36" s="577"/>
      <c r="E36" s="669" t="s">
        <v>1633</v>
      </c>
      <c r="F36" s="670" t="s">
        <v>1595</v>
      </c>
      <c r="G36" s="669" t="s">
        <v>1596</v>
      </c>
      <c r="H36" s="669"/>
      <c r="J36" s="400"/>
      <c r="K36" s="577"/>
      <c r="L36" s="669"/>
    </row>
    <row r="37" spans="1:12" x14ac:dyDescent="0.2">
      <c r="A37" s="316"/>
      <c r="B37" s="596"/>
      <c r="C37" s="406"/>
      <c r="D37" s="326"/>
      <c r="E37" s="412"/>
      <c r="F37" s="412"/>
      <c r="G37" s="683"/>
      <c r="H37" s="683"/>
      <c r="J37" s="406"/>
      <c r="K37" s="326"/>
      <c r="L37" s="683"/>
    </row>
    <row r="38" spans="1:12" x14ac:dyDescent="0.2">
      <c r="A38" s="316" t="s">
        <v>1658</v>
      </c>
      <c r="B38" s="558" t="s">
        <v>1659</v>
      </c>
      <c r="C38" s="406"/>
      <c r="D38" s="326" t="s">
        <v>1636</v>
      </c>
      <c r="E38" s="412">
        <v>27.04</v>
      </c>
      <c r="F38" s="412">
        <v>27.04</v>
      </c>
      <c r="G38" s="412">
        <v>27.04</v>
      </c>
      <c r="H38" s="324">
        <f>'Series 600 Design'!$H38</f>
        <v>0</v>
      </c>
      <c r="J38" s="406"/>
      <c r="K38" s="326" t="s">
        <v>1636</v>
      </c>
      <c r="L38" s="324">
        <f>'Series 600 Final'!$H38</f>
        <v>0</v>
      </c>
    </row>
    <row r="39" spans="1:12" x14ac:dyDescent="0.2">
      <c r="A39" s="316"/>
      <c r="B39" s="558"/>
      <c r="C39" s="406"/>
      <c r="D39" s="326"/>
      <c r="E39" s="412"/>
      <c r="F39" s="412"/>
      <c r="G39" s="683"/>
      <c r="H39" s="683"/>
      <c r="J39" s="406"/>
      <c r="K39" s="326"/>
      <c r="L39" s="683"/>
    </row>
    <row r="40" spans="1:12" x14ac:dyDescent="0.2">
      <c r="A40" s="316" t="s">
        <v>1660</v>
      </c>
      <c r="B40" s="558" t="s">
        <v>1661</v>
      </c>
      <c r="C40" s="406"/>
      <c r="D40" s="326" t="s">
        <v>1636</v>
      </c>
      <c r="E40" s="412">
        <v>27.04</v>
      </c>
      <c r="F40" s="412">
        <v>27.04</v>
      </c>
      <c r="G40" s="412">
        <v>27.04</v>
      </c>
      <c r="H40" s="324">
        <f>'Series 600 Design'!$H40</f>
        <v>0</v>
      </c>
      <c r="J40" s="406"/>
      <c r="K40" s="326" t="s">
        <v>1636</v>
      </c>
      <c r="L40" s="324">
        <f>'Series 600 Final'!$H40</f>
        <v>0</v>
      </c>
    </row>
    <row r="41" spans="1:12" x14ac:dyDescent="0.2">
      <c r="A41" s="316"/>
      <c r="B41" s="558"/>
      <c r="C41" s="406"/>
      <c r="D41" s="326"/>
      <c r="E41" s="412"/>
      <c r="F41" s="412"/>
      <c r="G41" s="683"/>
      <c r="H41" s="683"/>
      <c r="J41" s="406"/>
      <c r="K41" s="326"/>
      <c r="L41" s="683"/>
    </row>
    <row r="42" spans="1:12" x14ac:dyDescent="0.2">
      <c r="A42" s="316" t="s">
        <v>1662</v>
      </c>
      <c r="B42" s="558" t="s">
        <v>1663</v>
      </c>
      <c r="C42" s="406"/>
      <c r="D42" s="326" t="s">
        <v>1636</v>
      </c>
      <c r="E42" s="412">
        <v>27.04</v>
      </c>
      <c r="F42" s="412">
        <v>27.04</v>
      </c>
      <c r="G42" s="412">
        <v>27.04</v>
      </c>
      <c r="H42" s="324">
        <f>'Series 600 Design'!$H42</f>
        <v>0</v>
      </c>
      <c r="J42" s="406"/>
      <c r="K42" s="326" t="s">
        <v>1636</v>
      </c>
      <c r="L42" s="324">
        <f>'Series 600 Final'!$H42</f>
        <v>0</v>
      </c>
    </row>
    <row r="43" spans="1:12" x14ac:dyDescent="0.2">
      <c r="A43" s="316"/>
      <c r="B43" s="558"/>
      <c r="C43" s="406"/>
      <c r="D43" s="326"/>
      <c r="E43" s="412"/>
      <c r="F43" s="412"/>
      <c r="G43" s="683"/>
      <c r="H43" s="683"/>
      <c r="J43" s="406"/>
      <c r="K43" s="326"/>
      <c r="L43" s="683"/>
    </row>
    <row r="44" spans="1:12" x14ac:dyDescent="0.2">
      <c r="A44" s="316" t="s">
        <v>1664</v>
      </c>
      <c r="B44" s="558" t="s">
        <v>1665</v>
      </c>
      <c r="C44" s="406"/>
      <c r="D44" s="326" t="s">
        <v>1636</v>
      </c>
      <c r="E44" s="412">
        <v>27.04</v>
      </c>
      <c r="F44" s="412">
        <v>27.04</v>
      </c>
      <c r="G44" s="412">
        <v>27.04</v>
      </c>
      <c r="H44" s="324">
        <f>'Series 600 Design'!$H44</f>
        <v>0</v>
      </c>
      <c r="J44" s="406"/>
      <c r="K44" s="326" t="s">
        <v>1636</v>
      </c>
      <c r="L44" s="324">
        <f>'Series 600 Final'!$H44</f>
        <v>0</v>
      </c>
    </row>
    <row r="45" spans="1:12" x14ac:dyDescent="0.2">
      <c r="A45" s="316"/>
      <c r="B45" s="558"/>
      <c r="C45" s="406"/>
      <c r="D45" s="326"/>
      <c r="E45" s="412"/>
      <c r="F45" s="412"/>
      <c r="G45" s="683"/>
      <c r="H45" s="683"/>
      <c r="J45" s="406"/>
      <c r="K45" s="326"/>
      <c r="L45" s="683"/>
    </row>
    <row r="46" spans="1:12" ht="25.5" x14ac:dyDescent="0.2">
      <c r="A46" s="316" t="s">
        <v>1645</v>
      </c>
      <c r="B46" s="558" t="s">
        <v>1666</v>
      </c>
      <c r="C46" s="406"/>
      <c r="D46" s="326" t="s">
        <v>1636</v>
      </c>
      <c r="E46" s="683" t="s">
        <v>402</v>
      </c>
      <c r="F46" s="683" t="s">
        <v>402</v>
      </c>
      <c r="G46" s="683" t="s">
        <v>402</v>
      </c>
      <c r="H46" s="324" t="str">
        <f>'Series 600 Design'!$H46</f>
        <v/>
      </c>
      <c r="J46" s="406"/>
      <c r="K46" s="326" t="s">
        <v>1636</v>
      </c>
      <c r="L46" s="324" t="str">
        <f>'Series 600 Final'!$H46</f>
        <v/>
      </c>
    </row>
    <row r="47" spans="1:12" x14ac:dyDescent="0.2">
      <c r="A47" s="316"/>
      <c r="B47" s="558"/>
      <c r="C47" s="406"/>
      <c r="D47" s="326"/>
      <c r="E47" s="412"/>
      <c r="F47" s="412"/>
      <c r="G47" s="683"/>
      <c r="H47" s="683"/>
      <c r="J47" s="406"/>
      <c r="K47" s="326"/>
      <c r="L47" s="683"/>
    </row>
    <row r="48" spans="1:12" x14ac:dyDescent="0.2">
      <c r="A48" s="311"/>
      <c r="B48" s="563" t="s">
        <v>1667</v>
      </c>
      <c r="C48" s="400"/>
      <c r="D48" s="577"/>
      <c r="E48" s="669" t="s">
        <v>1633</v>
      </c>
      <c r="F48" s="670" t="s">
        <v>1595</v>
      </c>
      <c r="G48" s="669" t="s">
        <v>1596</v>
      </c>
      <c r="H48" s="577"/>
      <c r="J48" s="400"/>
      <c r="K48" s="577"/>
      <c r="L48" s="577"/>
    </row>
    <row r="49" spans="1:12" x14ac:dyDescent="0.2">
      <c r="A49" s="316"/>
      <c r="B49" s="558"/>
      <c r="C49" s="406"/>
      <c r="D49" s="326"/>
      <c r="E49" s="412"/>
      <c r="F49" s="412"/>
      <c r="G49" s="683"/>
      <c r="H49" s="683"/>
      <c r="J49" s="406"/>
      <c r="K49" s="326"/>
      <c r="L49" s="683"/>
    </row>
    <row r="50" spans="1:12" ht="25.5" x14ac:dyDescent="0.2">
      <c r="A50" s="316" t="s">
        <v>1668</v>
      </c>
      <c r="B50" s="558" t="s">
        <v>1669</v>
      </c>
      <c r="C50" s="406"/>
      <c r="D50" s="326" t="s">
        <v>1636</v>
      </c>
      <c r="E50" s="412">
        <v>27.49</v>
      </c>
      <c r="F50" s="412">
        <v>27.49</v>
      </c>
      <c r="G50" s="412">
        <v>27.49</v>
      </c>
      <c r="H50" s="324">
        <f>'Series 600 Design'!$H50</f>
        <v>0</v>
      </c>
      <c r="J50" s="406"/>
      <c r="K50" s="326" t="s">
        <v>1636</v>
      </c>
      <c r="L50" s="324">
        <f>'Series 600 Final'!$H50</f>
        <v>0</v>
      </c>
    </row>
    <row r="51" spans="1:12" x14ac:dyDescent="0.2">
      <c r="A51" s="316"/>
      <c r="B51" s="558"/>
      <c r="C51" s="406"/>
      <c r="D51" s="326"/>
      <c r="E51" s="412"/>
      <c r="F51" s="412"/>
      <c r="G51" s="683"/>
      <c r="H51" s="683"/>
      <c r="J51" s="406"/>
      <c r="K51" s="326"/>
      <c r="L51" s="683"/>
    </row>
    <row r="52" spans="1:12" ht="25.5" x14ac:dyDescent="0.2">
      <c r="A52" s="316" t="s">
        <v>1670</v>
      </c>
      <c r="B52" s="558" t="s">
        <v>1671</v>
      </c>
      <c r="C52" s="406"/>
      <c r="D52" s="326" t="s">
        <v>1636</v>
      </c>
      <c r="E52" s="412">
        <v>27.49</v>
      </c>
      <c r="F52" s="412">
        <v>27.49</v>
      </c>
      <c r="G52" s="412">
        <v>27.49</v>
      </c>
      <c r="H52" s="324">
        <f>'Series 600 Design'!$H52</f>
        <v>0</v>
      </c>
      <c r="J52" s="406"/>
      <c r="K52" s="326" t="s">
        <v>1636</v>
      </c>
      <c r="L52" s="324">
        <f>'Series 600 Final'!$H52</f>
        <v>0</v>
      </c>
    </row>
    <row r="53" spans="1:12" x14ac:dyDescent="0.2">
      <c r="A53" s="316"/>
      <c r="B53" s="558"/>
      <c r="C53" s="406"/>
      <c r="D53" s="326"/>
      <c r="E53" s="412"/>
      <c r="F53" s="412"/>
      <c r="G53" s="683"/>
      <c r="H53" s="683"/>
      <c r="J53" s="406"/>
      <c r="K53" s="326"/>
      <c r="L53" s="683"/>
    </row>
    <row r="54" spans="1:12" ht="25.5" x14ac:dyDescent="0.2">
      <c r="A54" s="316" t="s">
        <v>1672</v>
      </c>
      <c r="B54" s="558" t="s">
        <v>1673</v>
      </c>
      <c r="C54" s="406"/>
      <c r="D54" s="326" t="s">
        <v>1636</v>
      </c>
      <c r="E54" s="412">
        <v>27.49</v>
      </c>
      <c r="F54" s="412">
        <v>27.49</v>
      </c>
      <c r="G54" s="412">
        <v>27.49</v>
      </c>
      <c r="H54" s="324">
        <f>'Series 600 Design'!$H54</f>
        <v>0</v>
      </c>
      <c r="J54" s="406"/>
      <c r="K54" s="326" t="s">
        <v>1636</v>
      </c>
      <c r="L54" s="324">
        <f>'Series 600 Final'!$H54</f>
        <v>0</v>
      </c>
    </row>
    <row r="55" spans="1:12" x14ac:dyDescent="0.2">
      <c r="A55" s="316"/>
      <c r="B55" s="558"/>
      <c r="C55" s="406"/>
      <c r="D55" s="326"/>
      <c r="E55" s="412"/>
      <c r="F55" s="412"/>
      <c r="G55" s="683"/>
      <c r="H55" s="683"/>
      <c r="J55" s="406"/>
      <c r="K55" s="326"/>
      <c r="L55" s="683"/>
    </row>
    <row r="56" spans="1:12" ht="25.5" x14ac:dyDescent="0.2">
      <c r="A56" s="316" t="s">
        <v>1674</v>
      </c>
      <c r="B56" s="558" t="s">
        <v>1675</v>
      </c>
      <c r="C56" s="406"/>
      <c r="D56" s="326" t="s">
        <v>1636</v>
      </c>
      <c r="E56" s="412">
        <v>35.19</v>
      </c>
      <c r="F56" s="412">
        <v>35.19</v>
      </c>
      <c r="G56" s="412">
        <v>35.19</v>
      </c>
      <c r="H56" s="324">
        <f>'Series 600 Design'!$H56</f>
        <v>0</v>
      </c>
      <c r="J56" s="406"/>
      <c r="K56" s="326" t="s">
        <v>1636</v>
      </c>
      <c r="L56" s="324">
        <f>'Series 600 Final'!$H56</f>
        <v>0</v>
      </c>
    </row>
    <row r="57" spans="1:12" x14ac:dyDescent="0.2">
      <c r="A57" s="316"/>
      <c r="B57" s="558"/>
      <c r="C57" s="406"/>
      <c r="D57" s="326"/>
      <c r="E57" s="412"/>
      <c r="F57" s="412"/>
      <c r="G57" s="683"/>
      <c r="H57" s="683"/>
      <c r="J57" s="406"/>
      <c r="K57" s="326"/>
      <c r="L57" s="683"/>
    </row>
    <row r="58" spans="1:12" x14ac:dyDescent="0.2">
      <c r="A58" s="316" t="s">
        <v>1676</v>
      </c>
      <c r="B58" s="558" t="s">
        <v>1677</v>
      </c>
      <c r="C58" s="406"/>
      <c r="D58" s="326" t="s">
        <v>1636</v>
      </c>
      <c r="E58" s="412">
        <v>28.24</v>
      </c>
      <c r="F58" s="412">
        <v>28.24</v>
      </c>
      <c r="G58" s="412">
        <v>28.24</v>
      </c>
      <c r="H58" s="324">
        <f>'Series 600 Design'!$H58</f>
        <v>0</v>
      </c>
      <c r="J58" s="406"/>
      <c r="K58" s="326" t="s">
        <v>1636</v>
      </c>
      <c r="L58" s="324">
        <f>'Series 600 Final'!$H58</f>
        <v>0</v>
      </c>
    </row>
    <row r="59" spans="1:12" x14ac:dyDescent="0.2">
      <c r="A59" s="316"/>
      <c r="B59" s="597"/>
      <c r="C59" s="406"/>
      <c r="D59" s="326"/>
      <c r="E59" s="412"/>
      <c r="F59" s="412"/>
      <c r="G59" s="683"/>
      <c r="H59" s="683"/>
      <c r="J59" s="406"/>
      <c r="K59" s="326"/>
      <c r="L59" s="683"/>
    </row>
    <row r="60" spans="1:12" ht="25.5" x14ac:dyDescent="0.2">
      <c r="A60" s="316" t="s">
        <v>1678</v>
      </c>
      <c r="B60" s="558" t="s">
        <v>1679</v>
      </c>
      <c r="C60" s="406"/>
      <c r="D60" s="326" t="s">
        <v>1636</v>
      </c>
      <c r="E60" s="412">
        <v>10.81</v>
      </c>
      <c r="F60" s="412">
        <v>10.81</v>
      </c>
      <c r="G60" s="412">
        <v>10.81</v>
      </c>
      <c r="H60" s="324">
        <f>'Series 600 Design'!$H60</f>
        <v>0</v>
      </c>
      <c r="J60" s="406"/>
      <c r="K60" s="326" t="s">
        <v>1636</v>
      </c>
      <c r="L60" s="324">
        <f>'Series 600 Final'!$H60</f>
        <v>0</v>
      </c>
    </row>
    <row r="61" spans="1:12" ht="15.75" customHeight="1" x14ac:dyDescent="0.2">
      <c r="A61" s="316"/>
      <c r="B61" s="558"/>
      <c r="C61" s="406"/>
      <c r="D61" s="326"/>
      <c r="E61" s="412"/>
      <c r="F61" s="412"/>
      <c r="G61" s="683"/>
      <c r="H61" s="683"/>
      <c r="J61" s="406"/>
      <c r="K61" s="326"/>
      <c r="L61" s="683"/>
    </row>
    <row r="62" spans="1:12" ht="25.5" x14ac:dyDescent="0.2">
      <c r="A62" s="316" t="s">
        <v>1680</v>
      </c>
      <c r="B62" s="558" t="s">
        <v>1681</v>
      </c>
      <c r="C62" s="406"/>
      <c r="D62" s="326" t="s">
        <v>1636</v>
      </c>
      <c r="E62" s="412">
        <v>6.49</v>
      </c>
      <c r="F62" s="412">
        <v>6.49</v>
      </c>
      <c r="G62" s="412">
        <v>6.49</v>
      </c>
      <c r="H62" s="324">
        <f>'Series 600 Design'!$H62</f>
        <v>0</v>
      </c>
      <c r="J62" s="406"/>
      <c r="K62" s="326" t="s">
        <v>1636</v>
      </c>
      <c r="L62" s="324">
        <f>'Series 600 Final'!$H62</f>
        <v>0</v>
      </c>
    </row>
    <row r="63" spans="1:12" ht="16.5" customHeight="1" x14ac:dyDescent="0.2">
      <c r="A63" s="316"/>
      <c r="B63" s="596"/>
      <c r="C63" s="406"/>
      <c r="D63" s="326"/>
      <c r="E63" s="412"/>
      <c r="F63" s="412"/>
      <c r="G63" s="683"/>
      <c r="H63" s="683"/>
      <c r="J63" s="406"/>
      <c r="K63" s="326"/>
      <c r="L63" s="683"/>
    </row>
    <row r="64" spans="1:12" ht="19.5" customHeight="1" x14ac:dyDescent="0.2">
      <c r="A64" s="311"/>
      <c r="B64" s="563" t="s">
        <v>1682</v>
      </c>
      <c r="C64" s="400"/>
      <c r="D64" s="577"/>
      <c r="E64" s="669">
        <v>22.29</v>
      </c>
      <c r="F64" s="670" t="s">
        <v>1595</v>
      </c>
      <c r="G64" s="669" t="s">
        <v>1596</v>
      </c>
      <c r="H64" s="577"/>
      <c r="J64" s="400"/>
      <c r="K64" s="577"/>
      <c r="L64" s="577"/>
    </row>
    <row r="65" spans="1:14" ht="12.75" customHeight="1" x14ac:dyDescent="0.2">
      <c r="A65" s="316"/>
      <c r="B65" s="596"/>
      <c r="C65" s="406"/>
      <c r="D65" s="326"/>
      <c r="E65" s="412"/>
      <c r="F65" s="412"/>
      <c r="G65" s="683"/>
      <c r="H65" s="683"/>
      <c r="J65" s="406"/>
      <c r="K65" s="326"/>
      <c r="L65" s="683"/>
    </row>
    <row r="66" spans="1:14" s="692" customFormat="1" ht="14.25" x14ac:dyDescent="0.2">
      <c r="A66" s="686" t="s">
        <v>1683</v>
      </c>
      <c r="B66" s="687" t="s">
        <v>1684</v>
      </c>
      <c r="C66" s="826"/>
      <c r="D66" s="688" t="s">
        <v>768</v>
      </c>
      <c r="E66" s="412">
        <v>22.29</v>
      </c>
      <c r="F66" s="412">
        <v>4.8600000000000003</v>
      </c>
      <c r="G66" s="412">
        <v>4.8600000000000003</v>
      </c>
      <c r="H66" s="324"/>
      <c r="J66" s="826"/>
      <c r="K66" s="688" t="s">
        <v>768</v>
      </c>
      <c r="L66" s="324"/>
      <c r="N66" s="557"/>
    </row>
    <row r="67" spans="1:14" x14ac:dyDescent="0.2">
      <c r="A67" s="316"/>
      <c r="B67" s="558"/>
      <c r="C67" s="406"/>
      <c r="D67" s="318"/>
      <c r="E67" s="412"/>
      <c r="F67" s="412"/>
      <c r="G67" s="412"/>
      <c r="H67" s="412"/>
      <c r="J67" s="406"/>
      <c r="K67" s="318"/>
      <c r="L67" s="412"/>
    </row>
    <row r="68" spans="1:14" x14ac:dyDescent="0.2">
      <c r="A68" s="311"/>
      <c r="B68" s="563" t="s">
        <v>1418</v>
      </c>
      <c r="C68" s="487"/>
      <c r="D68" s="314"/>
      <c r="E68" s="669" t="s">
        <v>386</v>
      </c>
      <c r="F68" s="670" t="s">
        <v>1091</v>
      </c>
      <c r="G68" s="669" t="s">
        <v>388</v>
      </c>
      <c r="H68" s="669"/>
      <c r="J68" s="487"/>
      <c r="K68" s="314"/>
      <c r="L68" s="669"/>
    </row>
    <row r="69" spans="1:14" x14ac:dyDescent="0.2">
      <c r="A69" s="316"/>
      <c r="B69" s="596"/>
      <c r="C69" s="486"/>
      <c r="D69" s="318"/>
      <c r="E69" s="412"/>
      <c r="F69" s="412"/>
      <c r="G69" s="412"/>
      <c r="H69" s="412"/>
      <c r="J69" s="486"/>
      <c r="K69" s="318"/>
      <c r="L69" s="412"/>
    </row>
    <row r="70" spans="1:14" ht="25.5" x14ac:dyDescent="0.2">
      <c r="A70" s="316" t="s">
        <v>1685</v>
      </c>
      <c r="B70" s="558" t="s">
        <v>1686</v>
      </c>
      <c r="C70" s="406"/>
      <c r="D70" s="326" t="s">
        <v>1636</v>
      </c>
      <c r="E70" s="412">
        <v>44.67</v>
      </c>
      <c r="F70" s="412">
        <v>22.34</v>
      </c>
      <c r="G70" s="412">
        <v>22.34</v>
      </c>
      <c r="H70" s="324">
        <f>'Series 600 Design'!$H70</f>
        <v>0</v>
      </c>
      <c r="J70" s="406"/>
      <c r="K70" s="326" t="s">
        <v>1636</v>
      </c>
      <c r="L70" s="324">
        <f>'Series 600 Final'!$H70</f>
        <v>0</v>
      </c>
    </row>
    <row r="71" spans="1:14" ht="15.75" customHeight="1" x14ac:dyDescent="0.2">
      <c r="A71" s="316"/>
      <c r="B71" s="558"/>
      <c r="C71" s="406"/>
      <c r="D71" s="326"/>
      <c r="E71" s="412"/>
      <c r="F71" s="412"/>
      <c r="G71" s="683"/>
      <c r="H71" s="683"/>
      <c r="J71" s="406"/>
      <c r="K71" s="326"/>
      <c r="L71" s="683"/>
    </row>
    <row r="72" spans="1:14" ht="25.5" x14ac:dyDescent="0.2">
      <c r="A72" s="316" t="s">
        <v>1687</v>
      </c>
      <c r="B72" s="558" t="s">
        <v>1686</v>
      </c>
      <c r="C72" s="406"/>
      <c r="D72" s="326" t="s">
        <v>1636</v>
      </c>
      <c r="E72" s="412">
        <v>44.67</v>
      </c>
      <c r="F72" s="412">
        <v>22.34</v>
      </c>
      <c r="G72" s="412">
        <v>22.34</v>
      </c>
      <c r="H72" s="324">
        <f>'Series 600 Design'!$H72</f>
        <v>0</v>
      </c>
      <c r="J72" s="406"/>
      <c r="K72" s="326" t="s">
        <v>1636</v>
      </c>
      <c r="L72" s="324">
        <f>'Series 600 Final'!$H72</f>
        <v>0</v>
      </c>
    </row>
    <row r="73" spans="1:14" x14ac:dyDescent="0.2">
      <c r="A73" s="316"/>
      <c r="B73" s="558"/>
      <c r="C73" s="406"/>
      <c r="D73" s="326"/>
      <c r="E73" s="412"/>
      <c r="F73" s="412"/>
      <c r="G73" s="683"/>
      <c r="H73" s="683"/>
      <c r="J73" s="406"/>
      <c r="K73" s="326"/>
      <c r="L73" s="683"/>
    </row>
    <row r="74" spans="1:14" ht="25.5" x14ac:dyDescent="0.2">
      <c r="A74" s="316" t="s">
        <v>1688</v>
      </c>
      <c r="B74" s="558" t="s">
        <v>1689</v>
      </c>
      <c r="C74" s="406"/>
      <c r="D74" s="326" t="s">
        <v>1636</v>
      </c>
      <c r="E74" s="412">
        <v>61.89</v>
      </c>
      <c r="F74" s="412">
        <v>61.89</v>
      </c>
      <c r="G74" s="412">
        <v>61.89</v>
      </c>
      <c r="H74" s="324">
        <f>'Series 600 Design'!$H74</f>
        <v>0</v>
      </c>
      <c r="J74" s="406"/>
      <c r="K74" s="326" t="s">
        <v>1636</v>
      </c>
      <c r="L74" s="324">
        <f>'Series 600 Final'!$H74</f>
        <v>0</v>
      </c>
    </row>
    <row r="75" spans="1:14" ht="19.5" customHeight="1" x14ac:dyDescent="0.2">
      <c r="A75" s="316"/>
      <c r="B75" s="558"/>
      <c r="C75" s="406"/>
      <c r="D75" s="326"/>
      <c r="E75" s="412"/>
      <c r="F75" s="412"/>
      <c r="G75" s="683"/>
      <c r="H75" s="683"/>
      <c r="J75" s="406"/>
      <c r="K75" s="326"/>
      <c r="L75" s="683"/>
    </row>
    <row r="76" spans="1:14" ht="25.5" x14ac:dyDescent="0.2">
      <c r="A76" s="316" t="s">
        <v>1690</v>
      </c>
      <c r="B76" s="558" t="s">
        <v>1691</v>
      </c>
      <c r="C76" s="406"/>
      <c r="D76" s="326" t="s">
        <v>1636</v>
      </c>
      <c r="E76" s="412">
        <v>112.51</v>
      </c>
      <c r="F76" s="412">
        <v>112.51</v>
      </c>
      <c r="G76" s="412">
        <v>112.51</v>
      </c>
      <c r="H76" s="324">
        <f>'Series 600 Design'!$H76</f>
        <v>0</v>
      </c>
      <c r="J76" s="406"/>
      <c r="K76" s="326" t="s">
        <v>1636</v>
      </c>
      <c r="L76" s="324">
        <f>'Series 600 Final'!$H76</f>
        <v>0</v>
      </c>
    </row>
    <row r="77" spans="1:14" ht="19.5" customHeight="1" x14ac:dyDescent="0.2">
      <c r="A77" s="316"/>
      <c r="B77" s="558"/>
      <c r="C77" s="406"/>
      <c r="D77" s="326"/>
      <c r="E77" s="412"/>
      <c r="F77" s="412"/>
      <c r="G77" s="683"/>
      <c r="H77" s="683"/>
      <c r="J77" s="406"/>
      <c r="K77" s="326"/>
      <c r="L77" s="683"/>
    </row>
    <row r="78" spans="1:14" ht="38.25" x14ac:dyDescent="0.2">
      <c r="A78" s="316" t="s">
        <v>1692</v>
      </c>
      <c r="B78" s="558" t="s">
        <v>1693</v>
      </c>
      <c r="C78" s="406"/>
      <c r="D78" s="326" t="s">
        <v>1636</v>
      </c>
      <c r="E78" s="412">
        <v>472.6</v>
      </c>
      <c r="F78" s="412">
        <v>403.9</v>
      </c>
      <c r="G78" s="412">
        <v>403.9</v>
      </c>
      <c r="H78" s="324">
        <f>'Series 600 Design'!$H78</f>
        <v>0</v>
      </c>
      <c r="J78" s="406"/>
      <c r="K78" s="326" t="s">
        <v>1636</v>
      </c>
      <c r="L78" s="324">
        <f>'Series 600 Final'!$H78</f>
        <v>0</v>
      </c>
    </row>
    <row r="79" spans="1:14" x14ac:dyDescent="0.2">
      <c r="A79" s="316"/>
      <c r="B79" s="558"/>
      <c r="C79" s="406"/>
      <c r="D79" s="326"/>
      <c r="E79" s="412"/>
      <c r="F79" s="412"/>
      <c r="G79" s="683"/>
      <c r="H79" s="683"/>
      <c r="J79" s="406"/>
      <c r="K79" s="326"/>
      <c r="L79" s="683"/>
    </row>
    <row r="80" spans="1:14" ht="51" x14ac:dyDescent="0.2">
      <c r="A80" s="311"/>
      <c r="B80" s="563" t="s">
        <v>1694</v>
      </c>
      <c r="C80" s="400"/>
      <c r="D80" s="577"/>
      <c r="E80" s="669" t="s">
        <v>386</v>
      </c>
      <c r="F80" s="670" t="s">
        <v>1091</v>
      </c>
      <c r="G80" s="669" t="s">
        <v>388</v>
      </c>
      <c r="H80" s="669"/>
      <c r="J80" s="400"/>
      <c r="K80" s="577"/>
      <c r="L80" s="669"/>
    </row>
    <row r="81" spans="1:12" x14ac:dyDescent="0.2">
      <c r="A81" s="316"/>
      <c r="B81" s="558"/>
      <c r="C81" s="406"/>
      <c r="D81" s="326"/>
      <c r="E81" s="674"/>
      <c r="F81" s="675"/>
      <c r="G81" s="674"/>
      <c r="H81" s="674"/>
      <c r="J81" s="406"/>
      <c r="K81" s="326"/>
      <c r="L81" s="674"/>
    </row>
    <row r="82" spans="1:12" ht="25.5" x14ac:dyDescent="0.2">
      <c r="A82" s="316" t="s">
        <v>1695</v>
      </c>
      <c r="B82" s="558" t="s">
        <v>1696</v>
      </c>
      <c r="C82" s="406"/>
      <c r="D82" s="685" t="s">
        <v>451</v>
      </c>
      <c r="E82" s="412">
        <v>81.08</v>
      </c>
      <c r="F82" s="412">
        <v>81.08</v>
      </c>
      <c r="G82" s="683">
        <v>40.54</v>
      </c>
      <c r="H82" s="324">
        <f>'Series 600 Design'!$H82</f>
        <v>0</v>
      </c>
      <c r="J82" s="406"/>
      <c r="K82" s="685" t="s">
        <v>451</v>
      </c>
      <c r="L82" s="324">
        <f>'Series 600 Final'!$H82</f>
        <v>0</v>
      </c>
    </row>
    <row r="83" spans="1:12" x14ac:dyDescent="0.2">
      <c r="A83" s="316"/>
      <c r="B83" s="558"/>
      <c r="C83" s="406"/>
      <c r="D83" s="326"/>
      <c r="E83" s="412"/>
      <c r="F83" s="412"/>
      <c r="G83" s="683"/>
      <c r="H83" s="683"/>
      <c r="J83" s="406"/>
      <c r="K83" s="326"/>
      <c r="L83" s="683"/>
    </row>
    <row r="84" spans="1:12" ht="25.5" x14ac:dyDescent="0.2">
      <c r="A84" s="316" t="s">
        <v>1697</v>
      </c>
      <c r="B84" s="558" t="s">
        <v>1698</v>
      </c>
      <c r="C84" s="406"/>
      <c r="D84" s="685" t="s">
        <v>451</v>
      </c>
      <c r="E84" s="412">
        <v>81.08</v>
      </c>
      <c r="F84" s="412">
        <v>81.08</v>
      </c>
      <c r="G84" s="683">
        <v>40.54</v>
      </c>
      <c r="H84" s="324">
        <f>'Series 600 Design'!$H84</f>
        <v>0</v>
      </c>
      <c r="J84" s="406"/>
      <c r="K84" s="685" t="s">
        <v>451</v>
      </c>
      <c r="L84" s="324">
        <f>'Series 600 Final'!$H84</f>
        <v>0</v>
      </c>
    </row>
    <row r="85" spans="1:12" x14ac:dyDescent="0.2">
      <c r="A85" s="316"/>
      <c r="B85" s="558"/>
      <c r="C85" s="406"/>
      <c r="D85" s="326"/>
      <c r="E85" s="412"/>
      <c r="F85" s="412"/>
      <c r="G85" s="683"/>
      <c r="H85" s="683"/>
      <c r="J85" s="406"/>
      <c r="K85" s="326"/>
      <c r="L85" s="683"/>
    </row>
    <row r="86" spans="1:12" ht="25.5" x14ac:dyDescent="0.2">
      <c r="A86" s="316" t="s">
        <v>1699</v>
      </c>
      <c r="B86" s="558" t="s">
        <v>1700</v>
      </c>
      <c r="C86" s="406"/>
      <c r="D86" s="685" t="s">
        <v>451</v>
      </c>
      <c r="E86" s="412">
        <v>81.08</v>
      </c>
      <c r="F86" s="412">
        <v>81.08</v>
      </c>
      <c r="G86" s="683">
        <v>44.77</v>
      </c>
      <c r="H86" s="324">
        <f>'Series 600 Design'!$H86</f>
        <v>0</v>
      </c>
      <c r="J86" s="406"/>
      <c r="K86" s="685" t="s">
        <v>451</v>
      </c>
      <c r="L86" s="324">
        <f>'Series 600 Final'!$H86</f>
        <v>0</v>
      </c>
    </row>
    <row r="87" spans="1:12" x14ac:dyDescent="0.2">
      <c r="A87" s="316"/>
      <c r="B87" s="558"/>
      <c r="C87" s="406"/>
      <c r="D87" s="326"/>
      <c r="E87" s="412"/>
      <c r="F87" s="412"/>
      <c r="G87" s="683"/>
      <c r="H87" s="683"/>
      <c r="J87" s="406"/>
      <c r="K87" s="326"/>
      <c r="L87" s="683"/>
    </row>
    <row r="88" spans="1:12" ht="25.5" x14ac:dyDescent="0.2">
      <c r="A88" s="316" t="s">
        <v>1701</v>
      </c>
      <c r="B88" s="558" t="s">
        <v>1702</v>
      </c>
      <c r="C88" s="406"/>
      <c r="D88" s="685" t="s">
        <v>451</v>
      </c>
      <c r="E88" s="412">
        <v>81.08</v>
      </c>
      <c r="F88" s="412">
        <v>81.08</v>
      </c>
      <c r="G88" s="683">
        <v>44.77</v>
      </c>
      <c r="H88" s="324">
        <f>'Series 600 Design'!$H88</f>
        <v>0</v>
      </c>
      <c r="J88" s="406"/>
      <c r="K88" s="685" t="s">
        <v>451</v>
      </c>
      <c r="L88" s="324">
        <f>'Series 600 Final'!$H88</f>
        <v>0</v>
      </c>
    </row>
    <row r="89" spans="1:12" x14ac:dyDescent="0.2">
      <c r="A89" s="316"/>
      <c r="B89" s="558"/>
      <c r="C89" s="406"/>
      <c r="D89" s="326"/>
      <c r="E89" s="412"/>
      <c r="F89" s="412"/>
      <c r="G89" s="683"/>
      <c r="H89" s="683"/>
      <c r="J89" s="406"/>
      <c r="K89" s="326"/>
      <c r="L89" s="683"/>
    </row>
    <row r="90" spans="1:12" ht="25.5" x14ac:dyDescent="0.2">
      <c r="A90" s="316" t="s">
        <v>1703</v>
      </c>
      <c r="B90" s="558" t="s">
        <v>1704</v>
      </c>
      <c r="C90" s="406"/>
      <c r="D90" s="685" t="s">
        <v>451</v>
      </c>
      <c r="E90" s="412">
        <v>81.08</v>
      </c>
      <c r="F90" s="412">
        <v>81.08</v>
      </c>
      <c r="G90" s="683">
        <v>44.77</v>
      </c>
      <c r="H90" s="324">
        <f>'Series 600 Design'!$H90</f>
        <v>0</v>
      </c>
      <c r="J90" s="406"/>
      <c r="K90" s="685" t="s">
        <v>451</v>
      </c>
      <c r="L90" s="324">
        <f>'Series 600 Final'!$H90</f>
        <v>0</v>
      </c>
    </row>
    <row r="91" spans="1:12" x14ac:dyDescent="0.2">
      <c r="A91" s="316"/>
      <c r="B91" s="558"/>
      <c r="C91" s="406"/>
      <c r="D91" s="326"/>
      <c r="E91" s="412"/>
      <c r="F91" s="412"/>
      <c r="G91" s="683"/>
      <c r="H91" s="683"/>
      <c r="J91" s="406"/>
      <c r="K91" s="326"/>
      <c r="L91" s="683"/>
    </row>
    <row r="92" spans="1:12" ht="38.25" x14ac:dyDescent="0.2">
      <c r="A92" s="316" t="s">
        <v>1705</v>
      </c>
      <c r="B92" s="558" t="s">
        <v>1706</v>
      </c>
      <c r="C92" s="406"/>
      <c r="D92" s="326" t="s">
        <v>1636</v>
      </c>
      <c r="E92" s="412">
        <v>69.44</v>
      </c>
      <c r="F92" s="412">
        <v>69.44</v>
      </c>
      <c r="G92" s="683">
        <v>47.71</v>
      </c>
      <c r="H92" s="324">
        <f>'Series 600 Design'!$H92</f>
        <v>0</v>
      </c>
      <c r="J92" s="406"/>
      <c r="K92" s="326" t="s">
        <v>1636</v>
      </c>
      <c r="L92" s="324">
        <f>'Series 600 Final'!$H92</f>
        <v>0</v>
      </c>
    </row>
    <row r="93" spans="1:12" x14ac:dyDescent="0.2">
      <c r="A93" s="316"/>
      <c r="B93" s="558"/>
      <c r="C93" s="406"/>
      <c r="D93" s="326"/>
      <c r="E93" s="412"/>
      <c r="F93" s="412"/>
      <c r="G93" s="683"/>
      <c r="H93" s="683"/>
      <c r="J93" s="406"/>
      <c r="K93" s="326"/>
      <c r="L93" s="683"/>
    </row>
    <row r="94" spans="1:12" ht="38.25" x14ac:dyDescent="0.2">
      <c r="A94" s="316" t="s">
        <v>1707</v>
      </c>
      <c r="B94" s="558" t="s">
        <v>1708</v>
      </c>
      <c r="C94" s="406"/>
      <c r="D94" s="326" t="s">
        <v>1636</v>
      </c>
      <c r="E94" s="412">
        <v>69.44</v>
      </c>
      <c r="F94" s="412">
        <v>69.44</v>
      </c>
      <c r="G94" s="683">
        <v>47.71</v>
      </c>
      <c r="H94" s="324">
        <f>'Series 600 Design'!$H94</f>
        <v>0</v>
      </c>
      <c r="J94" s="406"/>
      <c r="K94" s="326" t="s">
        <v>1636</v>
      </c>
      <c r="L94" s="324">
        <f>'Series 600 Final'!$H94</f>
        <v>0</v>
      </c>
    </row>
    <row r="95" spans="1:12" x14ac:dyDescent="0.2">
      <c r="A95" s="316"/>
      <c r="B95" s="558"/>
      <c r="C95" s="406"/>
      <c r="D95" s="326"/>
      <c r="E95" s="412"/>
      <c r="F95" s="412"/>
      <c r="G95" s="683"/>
      <c r="H95" s="683"/>
      <c r="J95" s="406"/>
      <c r="K95" s="326"/>
      <c r="L95" s="683"/>
    </row>
    <row r="96" spans="1:12" ht="38.25" x14ac:dyDescent="0.2">
      <c r="A96" s="316" t="s">
        <v>1709</v>
      </c>
      <c r="B96" s="558" t="s">
        <v>1710</v>
      </c>
      <c r="C96" s="406"/>
      <c r="D96" s="326" t="s">
        <v>1636</v>
      </c>
      <c r="E96" s="412">
        <v>69.44</v>
      </c>
      <c r="F96" s="412">
        <v>69.44</v>
      </c>
      <c r="G96" s="683">
        <v>47.71</v>
      </c>
      <c r="H96" s="324">
        <f>'Series 600 Design'!$H96</f>
        <v>0</v>
      </c>
      <c r="J96" s="406"/>
      <c r="K96" s="326" t="s">
        <v>1636</v>
      </c>
      <c r="L96" s="324">
        <f>'Series 600 Final'!$H96</f>
        <v>0</v>
      </c>
    </row>
    <row r="97" spans="1:12" x14ac:dyDescent="0.2">
      <c r="A97" s="316"/>
      <c r="B97" s="558"/>
      <c r="C97" s="406"/>
      <c r="D97" s="326"/>
      <c r="E97" s="412"/>
      <c r="F97" s="412"/>
      <c r="G97" s="683"/>
      <c r="H97" s="683"/>
      <c r="J97" s="406"/>
      <c r="K97" s="326"/>
      <c r="L97" s="683"/>
    </row>
    <row r="98" spans="1:12" ht="38.25" x14ac:dyDescent="0.2">
      <c r="A98" s="316" t="s">
        <v>1711</v>
      </c>
      <c r="B98" s="558" t="s">
        <v>1712</v>
      </c>
      <c r="C98" s="406"/>
      <c r="D98" s="326" t="s">
        <v>1636</v>
      </c>
      <c r="E98" s="412">
        <v>69.44</v>
      </c>
      <c r="F98" s="412">
        <v>69.44</v>
      </c>
      <c r="G98" s="683">
        <v>47.71</v>
      </c>
      <c r="H98" s="324">
        <f>'Series 600 Design'!$H98</f>
        <v>0</v>
      </c>
      <c r="J98" s="406"/>
      <c r="K98" s="326" t="s">
        <v>1636</v>
      </c>
      <c r="L98" s="324">
        <f>'Series 600 Final'!$H98</f>
        <v>0</v>
      </c>
    </row>
    <row r="99" spans="1:12" x14ac:dyDescent="0.2">
      <c r="A99" s="316"/>
      <c r="B99" s="558"/>
      <c r="C99" s="406"/>
      <c r="D99" s="326"/>
      <c r="E99" s="412"/>
      <c r="F99" s="412"/>
      <c r="G99" s="683"/>
      <c r="H99" s="683"/>
      <c r="J99" s="406"/>
      <c r="K99" s="326"/>
      <c r="L99" s="683"/>
    </row>
    <row r="100" spans="1:12" ht="38.25" x14ac:dyDescent="0.2">
      <c r="A100" s="316" t="s">
        <v>1713</v>
      </c>
      <c r="B100" s="558" t="s">
        <v>1714</v>
      </c>
      <c r="C100" s="406"/>
      <c r="D100" s="326" t="s">
        <v>1636</v>
      </c>
      <c r="E100" s="412">
        <v>69.44</v>
      </c>
      <c r="F100" s="412">
        <v>69.44</v>
      </c>
      <c r="G100" s="683">
        <v>47.71</v>
      </c>
      <c r="H100" s="324">
        <f>'Series 600 Design'!$H100</f>
        <v>0</v>
      </c>
      <c r="J100" s="406"/>
      <c r="K100" s="326" t="s">
        <v>1636</v>
      </c>
      <c r="L100" s="324">
        <f>'Series 600 Final'!$H100</f>
        <v>0</v>
      </c>
    </row>
    <row r="101" spans="1:12" x14ac:dyDescent="0.2">
      <c r="A101" s="316"/>
      <c r="B101" s="558"/>
      <c r="C101" s="406"/>
      <c r="D101" s="326"/>
      <c r="E101" s="412"/>
      <c r="F101" s="412"/>
      <c r="G101" s="683"/>
      <c r="H101" s="683"/>
      <c r="J101" s="406"/>
      <c r="K101" s="326"/>
      <c r="L101" s="683"/>
    </row>
    <row r="102" spans="1:12" ht="38.25" x14ac:dyDescent="0.2">
      <c r="A102" s="316" t="s">
        <v>1715</v>
      </c>
      <c r="B102" s="558" t="s">
        <v>1716</v>
      </c>
      <c r="C102" s="406"/>
      <c r="D102" s="326" t="s">
        <v>1636</v>
      </c>
      <c r="E102" s="412">
        <v>69.44</v>
      </c>
      <c r="F102" s="412">
        <v>69.44</v>
      </c>
      <c r="G102" s="683">
        <v>47.71</v>
      </c>
      <c r="H102" s="324">
        <f>'Series 600 Design'!$H102</f>
        <v>0</v>
      </c>
      <c r="J102" s="406"/>
      <c r="K102" s="326" t="s">
        <v>1636</v>
      </c>
      <c r="L102" s="324">
        <f>'Series 600 Final'!$H102</f>
        <v>0</v>
      </c>
    </row>
    <row r="103" spans="1:12" x14ac:dyDescent="0.2">
      <c r="A103" s="316"/>
      <c r="B103" s="558"/>
      <c r="C103" s="406"/>
      <c r="D103" s="326"/>
      <c r="E103" s="412"/>
      <c r="F103" s="412"/>
      <c r="G103" s="683"/>
      <c r="H103" s="683"/>
      <c r="J103" s="406"/>
      <c r="K103" s="326"/>
      <c r="L103" s="683"/>
    </row>
    <row r="104" spans="1:12" ht="38.25" x14ac:dyDescent="0.2">
      <c r="A104" s="316" t="s">
        <v>1717</v>
      </c>
      <c r="B104" s="558" t="s">
        <v>1718</v>
      </c>
      <c r="C104" s="406"/>
      <c r="D104" s="326" t="s">
        <v>1636</v>
      </c>
      <c r="E104" s="412">
        <v>268.26</v>
      </c>
      <c r="F104" s="412">
        <v>214.04</v>
      </c>
      <c r="G104" s="683">
        <v>47.71</v>
      </c>
      <c r="H104" s="324">
        <f>'Series 600 Design'!$H104</f>
        <v>0</v>
      </c>
      <c r="J104" s="406"/>
      <c r="K104" s="326" t="s">
        <v>1636</v>
      </c>
      <c r="L104" s="324">
        <f>'Series 600 Final'!$H104</f>
        <v>0</v>
      </c>
    </row>
    <row r="105" spans="1:12" x14ac:dyDescent="0.2">
      <c r="A105" s="316"/>
      <c r="B105" s="558"/>
      <c r="C105" s="406"/>
      <c r="D105" s="326"/>
      <c r="E105" s="412"/>
      <c r="F105" s="412"/>
      <c r="G105" s="683"/>
      <c r="H105" s="683"/>
      <c r="J105" s="406"/>
      <c r="K105" s="326"/>
      <c r="L105" s="683"/>
    </row>
    <row r="106" spans="1:12" ht="38.25" x14ac:dyDescent="0.2">
      <c r="A106" s="316" t="s">
        <v>1719</v>
      </c>
      <c r="B106" s="558" t="s">
        <v>1720</v>
      </c>
      <c r="C106" s="406"/>
      <c r="D106" s="326" t="s">
        <v>1636</v>
      </c>
      <c r="E106" s="412">
        <v>268.26</v>
      </c>
      <c r="F106" s="412">
        <v>192.34</v>
      </c>
      <c r="G106" s="683">
        <v>192.34</v>
      </c>
      <c r="H106" s="324">
        <f>'Series 600 Design'!$H106</f>
        <v>0</v>
      </c>
      <c r="J106" s="406"/>
      <c r="K106" s="326" t="s">
        <v>1636</v>
      </c>
      <c r="L106" s="324">
        <f>'Series 600 Final'!$H106</f>
        <v>0</v>
      </c>
    </row>
    <row r="107" spans="1:12" x14ac:dyDescent="0.2">
      <c r="A107" s="316"/>
      <c r="B107" s="558"/>
      <c r="C107" s="406"/>
      <c r="D107" s="326"/>
      <c r="E107" s="412"/>
      <c r="F107" s="412"/>
      <c r="G107" s="683"/>
      <c r="H107" s="683"/>
      <c r="J107" s="406"/>
      <c r="K107" s="326"/>
      <c r="L107" s="683"/>
    </row>
    <row r="108" spans="1:12" ht="38.25" x14ac:dyDescent="0.2">
      <c r="A108" s="316" t="s">
        <v>1721</v>
      </c>
      <c r="B108" s="558" t="s">
        <v>1722</v>
      </c>
      <c r="C108" s="406"/>
      <c r="D108" s="326" t="s">
        <v>1636</v>
      </c>
      <c r="E108" s="412">
        <v>268.26</v>
      </c>
      <c r="F108" s="412">
        <v>192.34</v>
      </c>
      <c r="G108" s="683">
        <v>192.34</v>
      </c>
      <c r="H108" s="324">
        <f>'Series 600 Design'!$H108</f>
        <v>0</v>
      </c>
      <c r="J108" s="406"/>
      <c r="K108" s="326" t="s">
        <v>1636</v>
      </c>
      <c r="L108" s="324">
        <f>'Series 600 Final'!$H108</f>
        <v>0</v>
      </c>
    </row>
    <row r="109" spans="1:12" x14ac:dyDescent="0.2">
      <c r="A109" s="316"/>
      <c r="B109" s="558"/>
      <c r="C109" s="406"/>
      <c r="D109" s="326"/>
      <c r="E109" s="412"/>
      <c r="F109" s="412"/>
      <c r="G109" s="683"/>
      <c r="H109" s="683"/>
      <c r="J109" s="406"/>
      <c r="K109" s="326"/>
      <c r="L109" s="683"/>
    </row>
    <row r="110" spans="1:12" ht="38.25" x14ac:dyDescent="0.2">
      <c r="A110" s="316" t="s">
        <v>1723</v>
      </c>
      <c r="B110" s="558" t="s">
        <v>1724</v>
      </c>
      <c r="C110" s="406"/>
      <c r="D110" s="326" t="s">
        <v>1636</v>
      </c>
      <c r="E110" s="412">
        <v>268.26</v>
      </c>
      <c r="F110" s="412">
        <v>192.34</v>
      </c>
      <c r="G110" s="683">
        <v>192.34</v>
      </c>
      <c r="H110" s="324">
        <f>'Series 600 Design'!$H110</f>
        <v>0</v>
      </c>
      <c r="J110" s="406"/>
      <c r="K110" s="326" t="s">
        <v>1636</v>
      </c>
      <c r="L110" s="324">
        <f>'Series 600 Final'!$H110</f>
        <v>0</v>
      </c>
    </row>
    <row r="111" spans="1:12" x14ac:dyDescent="0.2">
      <c r="A111" s="316"/>
      <c r="B111" s="558"/>
      <c r="C111" s="406"/>
      <c r="D111" s="326"/>
      <c r="E111" s="412"/>
      <c r="F111" s="412"/>
      <c r="G111" s="683"/>
      <c r="H111" s="683"/>
      <c r="J111" s="406"/>
      <c r="K111" s="326"/>
      <c r="L111" s="683"/>
    </row>
    <row r="112" spans="1:12" ht="38.25" x14ac:dyDescent="0.2">
      <c r="A112" s="316" t="s">
        <v>1725</v>
      </c>
      <c r="B112" s="558" t="s">
        <v>1726</v>
      </c>
      <c r="C112" s="406"/>
      <c r="D112" s="326" t="s">
        <v>1636</v>
      </c>
      <c r="E112" s="412">
        <v>268.26</v>
      </c>
      <c r="F112" s="412">
        <v>192.34</v>
      </c>
      <c r="G112" s="683">
        <v>192.34</v>
      </c>
      <c r="H112" s="324">
        <f>'Series 600 Design'!$H112</f>
        <v>0</v>
      </c>
      <c r="J112" s="406"/>
      <c r="K112" s="326" t="s">
        <v>1636</v>
      </c>
      <c r="L112" s="324">
        <f>'Series 600 Final'!$H112</f>
        <v>0</v>
      </c>
    </row>
    <row r="113" spans="1:12" x14ac:dyDescent="0.2">
      <c r="A113" s="316"/>
      <c r="B113" s="558"/>
      <c r="C113" s="406"/>
      <c r="D113" s="326"/>
      <c r="E113" s="412"/>
      <c r="F113" s="412"/>
      <c r="G113" s="683"/>
      <c r="H113" s="683"/>
      <c r="J113" s="406"/>
      <c r="K113" s="326"/>
      <c r="L113" s="683"/>
    </row>
    <row r="114" spans="1:12" ht="38.25" x14ac:dyDescent="0.2">
      <c r="A114" s="316" t="s">
        <v>1727</v>
      </c>
      <c r="B114" s="558" t="s">
        <v>1728</v>
      </c>
      <c r="C114" s="406"/>
      <c r="D114" s="326" t="s">
        <v>1636</v>
      </c>
      <c r="E114" s="412">
        <v>268.26</v>
      </c>
      <c r="F114" s="412">
        <v>192.34</v>
      </c>
      <c r="G114" s="683">
        <v>192.34</v>
      </c>
      <c r="H114" s="324">
        <f>'Series 600 Design'!$H114</f>
        <v>0</v>
      </c>
      <c r="J114" s="406"/>
      <c r="K114" s="326" t="s">
        <v>1636</v>
      </c>
      <c r="L114" s="324">
        <f>'Series 600 Final'!$H114</f>
        <v>0</v>
      </c>
    </row>
    <row r="115" spans="1:12" x14ac:dyDescent="0.2">
      <c r="A115" s="316"/>
      <c r="B115" s="558"/>
      <c r="C115" s="406"/>
      <c r="D115" s="326"/>
      <c r="E115" s="412"/>
      <c r="F115" s="412"/>
      <c r="G115" s="683"/>
      <c r="H115" s="683"/>
      <c r="J115" s="406"/>
      <c r="K115" s="326"/>
      <c r="L115" s="683"/>
    </row>
    <row r="116" spans="1:12" ht="25.5" x14ac:dyDescent="0.2">
      <c r="A116" s="316" t="s">
        <v>1729</v>
      </c>
      <c r="B116" s="558" t="s">
        <v>1730</v>
      </c>
      <c r="C116" s="406"/>
      <c r="D116" s="326" t="s">
        <v>1636</v>
      </c>
      <c r="E116" s="412">
        <v>69.44</v>
      </c>
      <c r="F116" s="412">
        <v>69.44</v>
      </c>
      <c r="G116" s="683">
        <v>69.44</v>
      </c>
      <c r="H116" s="324">
        <f>'Series 600 Design'!$H116</f>
        <v>0</v>
      </c>
      <c r="J116" s="406"/>
      <c r="K116" s="326" t="s">
        <v>1636</v>
      </c>
      <c r="L116" s="324">
        <f>'Series 600 Final'!$H116</f>
        <v>0</v>
      </c>
    </row>
    <row r="117" spans="1:12" x14ac:dyDescent="0.2">
      <c r="A117" s="316"/>
      <c r="B117" s="558"/>
      <c r="C117" s="406"/>
      <c r="D117" s="326"/>
      <c r="E117" s="412"/>
      <c r="F117" s="412"/>
      <c r="G117" s="683"/>
      <c r="H117" s="683"/>
      <c r="J117" s="406"/>
      <c r="K117" s="326"/>
      <c r="L117" s="683"/>
    </row>
    <row r="118" spans="1:12" ht="25.5" x14ac:dyDescent="0.2">
      <c r="A118" s="316" t="s">
        <v>1731</v>
      </c>
      <c r="B118" s="558" t="s">
        <v>1732</v>
      </c>
      <c r="C118" s="406"/>
      <c r="D118" s="326" t="s">
        <v>1636</v>
      </c>
      <c r="E118" s="412">
        <v>268.26</v>
      </c>
      <c r="F118" s="412">
        <v>192.34</v>
      </c>
      <c r="G118" s="683">
        <v>192.34</v>
      </c>
      <c r="H118" s="324">
        <f>'Series 600 Design'!$H118</f>
        <v>0</v>
      </c>
      <c r="J118" s="406"/>
      <c r="K118" s="326" t="s">
        <v>1636</v>
      </c>
      <c r="L118" s="324">
        <f>'Series 600 Final'!$H118</f>
        <v>0</v>
      </c>
    </row>
    <row r="119" spans="1:12" x14ac:dyDescent="0.2">
      <c r="A119" s="316"/>
      <c r="B119" s="558"/>
      <c r="C119" s="406"/>
      <c r="D119" s="326"/>
      <c r="E119" s="412"/>
      <c r="F119" s="412"/>
      <c r="G119" s="683"/>
      <c r="H119" s="683"/>
      <c r="J119" s="406"/>
      <c r="K119" s="326"/>
      <c r="L119" s="683"/>
    </row>
    <row r="120" spans="1:12" ht="25.5" x14ac:dyDescent="0.2">
      <c r="A120" s="316" t="s">
        <v>1733</v>
      </c>
      <c r="B120" s="558" t="s">
        <v>1734</v>
      </c>
      <c r="C120" s="406"/>
      <c r="D120" s="685" t="s">
        <v>51</v>
      </c>
      <c r="E120" s="412">
        <v>123.75</v>
      </c>
      <c r="F120" s="412">
        <v>69.44</v>
      </c>
      <c r="G120" s="683">
        <v>69.44</v>
      </c>
      <c r="H120" s="324">
        <f>'Series 600 Design'!$H120</f>
        <v>0</v>
      </c>
      <c r="J120" s="406"/>
      <c r="K120" s="685" t="s">
        <v>51</v>
      </c>
      <c r="L120" s="324">
        <f>'Series 600 Final'!$H120</f>
        <v>0</v>
      </c>
    </row>
    <row r="121" spans="1:12" x14ac:dyDescent="0.2">
      <c r="A121" s="316"/>
      <c r="B121" s="558"/>
      <c r="C121" s="406"/>
      <c r="D121" s="326"/>
      <c r="E121" s="412"/>
      <c r="F121" s="412"/>
      <c r="G121" s="683"/>
      <c r="H121" s="683"/>
      <c r="J121" s="406"/>
      <c r="K121" s="326"/>
      <c r="L121" s="683"/>
    </row>
    <row r="122" spans="1:12" ht="25.5" x14ac:dyDescent="0.2">
      <c r="A122" s="316" t="s">
        <v>1735</v>
      </c>
      <c r="B122" s="558" t="s">
        <v>1736</v>
      </c>
      <c r="C122" s="406"/>
      <c r="D122" s="685" t="s">
        <v>51</v>
      </c>
      <c r="E122" s="412">
        <v>268.26</v>
      </c>
      <c r="F122" s="412">
        <v>214.04</v>
      </c>
      <c r="G122" s="683">
        <v>214.04</v>
      </c>
      <c r="H122" s="324">
        <f>'Series 600 Design'!$H122</f>
        <v>0</v>
      </c>
      <c r="J122" s="406"/>
      <c r="K122" s="685" t="s">
        <v>51</v>
      </c>
      <c r="L122" s="324">
        <f>'Series 600 Final'!$H122</f>
        <v>0</v>
      </c>
    </row>
    <row r="123" spans="1:12" ht="17.25" customHeight="1" x14ac:dyDescent="0.2">
      <c r="A123" s="316"/>
      <c r="B123" s="558"/>
      <c r="C123" s="406"/>
      <c r="D123" s="318"/>
      <c r="E123" s="412"/>
      <c r="F123" s="412"/>
      <c r="G123" s="412"/>
      <c r="H123" s="412"/>
      <c r="J123" s="406"/>
      <c r="K123" s="318"/>
      <c r="L123" s="412"/>
    </row>
    <row r="124" spans="1:12" x14ac:dyDescent="0.2">
      <c r="A124" s="311"/>
      <c r="B124" s="563" t="s">
        <v>1737</v>
      </c>
      <c r="C124" s="487"/>
      <c r="D124" s="314"/>
      <c r="E124" s="669" t="s">
        <v>1633</v>
      </c>
      <c r="F124" s="670" t="s">
        <v>1595</v>
      </c>
      <c r="G124" s="669" t="s">
        <v>1596</v>
      </c>
      <c r="H124" s="669"/>
      <c r="J124" s="487"/>
      <c r="K124" s="314"/>
      <c r="L124" s="669"/>
    </row>
    <row r="125" spans="1:12" x14ac:dyDescent="0.2">
      <c r="A125" s="316"/>
      <c r="B125" s="558"/>
      <c r="C125" s="406"/>
      <c r="D125" s="318"/>
      <c r="E125" s="693"/>
      <c r="F125" s="693"/>
      <c r="G125" s="693"/>
      <c r="H125" s="693"/>
      <c r="J125" s="406"/>
      <c r="K125" s="318"/>
      <c r="L125" s="693"/>
    </row>
    <row r="126" spans="1:12" ht="25.5" x14ac:dyDescent="0.2">
      <c r="A126" s="316" t="s">
        <v>1738</v>
      </c>
      <c r="B126" s="558" t="s">
        <v>1739</v>
      </c>
      <c r="C126" s="406"/>
      <c r="D126" s="326" t="s">
        <v>768</v>
      </c>
      <c r="E126" s="412">
        <v>16.59</v>
      </c>
      <c r="F126" s="412">
        <v>5.25</v>
      </c>
      <c r="G126" s="683">
        <v>5.25</v>
      </c>
      <c r="H126" s="324">
        <f>'Series 600 Design'!$H126</f>
        <v>0</v>
      </c>
      <c r="J126" s="406"/>
      <c r="K126" s="326" t="s">
        <v>768</v>
      </c>
      <c r="L126" s="324">
        <f>'Series 600 Final'!$H126</f>
        <v>0</v>
      </c>
    </row>
    <row r="127" spans="1:12" ht="15" customHeight="1" x14ac:dyDescent="0.2">
      <c r="A127" s="316"/>
      <c r="B127" s="558"/>
      <c r="C127" s="406"/>
      <c r="D127" s="326"/>
      <c r="E127" s="412"/>
      <c r="F127" s="412"/>
      <c r="G127" s="683"/>
      <c r="H127" s="683"/>
      <c r="J127" s="406"/>
      <c r="K127" s="326"/>
      <c r="L127" s="683"/>
    </row>
    <row r="128" spans="1:12" ht="25.5" x14ac:dyDescent="0.2">
      <c r="A128" s="316" t="s">
        <v>1740</v>
      </c>
      <c r="B128" s="558" t="s">
        <v>1741</v>
      </c>
      <c r="C128" s="406"/>
      <c r="D128" s="326" t="s">
        <v>768</v>
      </c>
      <c r="E128" s="412">
        <v>17.8</v>
      </c>
      <c r="F128" s="412">
        <v>7.18</v>
      </c>
      <c r="G128" s="412">
        <v>7.18</v>
      </c>
      <c r="H128" s="324">
        <f>'Series 600 Design'!$H128</f>
        <v>0</v>
      </c>
      <c r="J128" s="406"/>
      <c r="K128" s="326" t="s">
        <v>768</v>
      </c>
      <c r="L128" s="324">
        <f>'Series 600 Final'!$H128</f>
        <v>0</v>
      </c>
    </row>
    <row r="129" spans="1:12" ht="17.25" customHeight="1" x14ac:dyDescent="0.2">
      <c r="A129" s="316"/>
      <c r="B129" s="558"/>
      <c r="C129" s="406"/>
      <c r="D129" s="326"/>
      <c r="E129" s="412"/>
      <c r="F129" s="412"/>
      <c r="G129" s="683"/>
      <c r="H129" s="683"/>
      <c r="J129" s="406"/>
      <c r="K129" s="326"/>
      <c r="L129" s="683"/>
    </row>
    <row r="130" spans="1:12" ht="25.5" x14ac:dyDescent="0.2">
      <c r="A130" s="316" t="s">
        <v>1742</v>
      </c>
      <c r="B130" s="558" t="s">
        <v>1743</v>
      </c>
      <c r="C130" s="406"/>
      <c r="D130" s="326" t="s">
        <v>768</v>
      </c>
      <c r="E130" s="412">
        <v>16.59</v>
      </c>
      <c r="F130" s="412">
        <v>9.5</v>
      </c>
      <c r="G130" s="683">
        <v>9.5</v>
      </c>
      <c r="H130" s="324">
        <f>'Series 600 Design'!$H130</f>
        <v>0</v>
      </c>
      <c r="J130" s="406"/>
      <c r="K130" s="326" t="s">
        <v>768</v>
      </c>
      <c r="L130" s="324">
        <f>'Series 600 Final'!$H130</f>
        <v>0</v>
      </c>
    </row>
    <row r="131" spans="1:12" ht="16.5" customHeight="1" x14ac:dyDescent="0.2">
      <c r="A131" s="316"/>
      <c r="B131" s="558"/>
      <c r="C131" s="406"/>
      <c r="D131" s="326"/>
      <c r="E131" s="412"/>
      <c r="F131" s="412"/>
      <c r="G131" s="683"/>
      <c r="H131" s="683"/>
      <c r="J131" s="406"/>
      <c r="K131" s="326"/>
      <c r="L131" s="683"/>
    </row>
    <row r="132" spans="1:12" ht="25.5" x14ac:dyDescent="0.2">
      <c r="A132" s="316" t="s">
        <v>1744</v>
      </c>
      <c r="B132" s="558" t="s">
        <v>1745</v>
      </c>
      <c r="C132" s="406"/>
      <c r="D132" s="326" t="s">
        <v>768</v>
      </c>
      <c r="E132" s="412">
        <v>17.8</v>
      </c>
      <c r="F132" s="412">
        <v>10.71</v>
      </c>
      <c r="G132" s="412">
        <v>10.71</v>
      </c>
      <c r="H132" s="324">
        <f>'Series 600 Design'!$H132</f>
        <v>0</v>
      </c>
      <c r="J132" s="406"/>
      <c r="K132" s="326" t="s">
        <v>768</v>
      </c>
      <c r="L132" s="324">
        <f>'Series 600 Final'!$H132</f>
        <v>0</v>
      </c>
    </row>
    <row r="133" spans="1:12" ht="15.75" customHeight="1" x14ac:dyDescent="0.2">
      <c r="A133" s="562"/>
      <c r="B133" s="597"/>
      <c r="C133" s="406"/>
      <c r="D133" s="326"/>
      <c r="E133" s="412"/>
      <c r="F133" s="412"/>
      <c r="G133" s="683"/>
      <c r="H133" s="683"/>
      <c r="J133" s="406"/>
      <c r="K133" s="326"/>
      <c r="L133" s="683"/>
    </row>
    <row r="134" spans="1:12" x14ac:dyDescent="0.2">
      <c r="A134" s="311"/>
      <c r="B134" s="312" t="s">
        <v>1746</v>
      </c>
      <c r="C134" s="400"/>
      <c r="D134" s="577"/>
      <c r="E134" s="669" t="s">
        <v>1747</v>
      </c>
      <c r="F134" s="670" t="s">
        <v>1748</v>
      </c>
      <c r="G134" s="669" t="s">
        <v>1749</v>
      </c>
      <c r="H134" s="669"/>
      <c r="J134" s="400"/>
      <c r="K134" s="577"/>
      <c r="L134" s="669"/>
    </row>
    <row r="135" spans="1:12" x14ac:dyDescent="0.2">
      <c r="A135" s="316"/>
      <c r="B135" s="329"/>
      <c r="C135" s="406"/>
      <c r="D135" s="326"/>
      <c r="E135" s="412"/>
      <c r="F135" s="412"/>
      <c r="G135" s="683"/>
      <c r="H135" s="683"/>
      <c r="J135" s="406"/>
      <c r="K135" s="326"/>
      <c r="L135" s="683"/>
    </row>
    <row r="136" spans="1:12" ht="25.5" x14ac:dyDescent="0.2">
      <c r="A136" s="316" t="s">
        <v>1750</v>
      </c>
      <c r="B136" s="697" t="s">
        <v>1751</v>
      </c>
      <c r="C136" s="406"/>
      <c r="D136" s="326" t="s">
        <v>1752</v>
      </c>
      <c r="E136" s="412">
        <v>1.43</v>
      </c>
      <c r="F136" s="412">
        <v>0.71</v>
      </c>
      <c r="G136" s="683">
        <v>0.71</v>
      </c>
      <c r="H136" s="324">
        <f>'Series 600 Design'!$H136</f>
        <v>0</v>
      </c>
      <c r="J136" s="406"/>
      <c r="K136" s="326" t="s">
        <v>1752</v>
      </c>
      <c r="L136" s="324">
        <f>'Series 600 Final'!$H136</f>
        <v>0</v>
      </c>
    </row>
    <row r="137" spans="1:12" ht="25.5" customHeight="1" x14ac:dyDescent="0.2">
      <c r="A137" s="316"/>
      <c r="B137" s="697"/>
      <c r="C137" s="406"/>
      <c r="D137" s="326"/>
      <c r="E137" s="412"/>
      <c r="F137" s="412"/>
      <c r="G137" s="683"/>
      <c r="H137" s="324"/>
      <c r="J137" s="406"/>
      <c r="K137" s="326"/>
      <c r="L137" s="324"/>
    </row>
    <row r="138" spans="1:12" x14ac:dyDescent="0.2">
      <c r="A138" s="316" t="s">
        <v>1753</v>
      </c>
      <c r="B138" s="697" t="s">
        <v>1754</v>
      </c>
      <c r="C138" s="406"/>
      <c r="D138" s="326" t="s">
        <v>1752</v>
      </c>
      <c r="E138" s="412">
        <v>1.43</v>
      </c>
      <c r="F138" s="412">
        <v>0.71</v>
      </c>
      <c r="G138" s="683">
        <v>0.71</v>
      </c>
      <c r="H138" s="324">
        <f>'Series 600 Design'!$H138</f>
        <v>0</v>
      </c>
      <c r="J138" s="406"/>
      <c r="K138" s="326" t="s">
        <v>1752</v>
      </c>
      <c r="L138" s="324">
        <f>'Series 600 Final'!$H138</f>
        <v>0</v>
      </c>
    </row>
    <row r="139" spans="1:12" x14ac:dyDescent="0.2">
      <c r="A139" s="316"/>
      <c r="B139" s="697"/>
      <c r="C139" s="406"/>
      <c r="D139" s="326"/>
      <c r="E139" s="412"/>
      <c r="F139" s="412"/>
      <c r="G139" s="683"/>
      <c r="H139" s="683"/>
      <c r="J139" s="406"/>
      <c r="K139" s="326"/>
      <c r="L139" s="683"/>
    </row>
    <row r="140" spans="1:12" x14ac:dyDescent="0.2">
      <c r="A140" s="311"/>
      <c r="B140" s="698" t="s">
        <v>1755</v>
      </c>
      <c r="C140" s="400"/>
      <c r="D140" s="577"/>
      <c r="E140" s="669" t="s">
        <v>1633</v>
      </c>
      <c r="F140" s="670" t="s">
        <v>1595</v>
      </c>
      <c r="G140" s="669" t="s">
        <v>1596</v>
      </c>
      <c r="H140" s="669"/>
      <c r="J140" s="400"/>
      <c r="K140" s="577"/>
      <c r="L140" s="669"/>
    </row>
    <row r="141" spans="1:12" x14ac:dyDescent="0.2">
      <c r="A141" s="316"/>
      <c r="B141" s="697"/>
      <c r="C141" s="406"/>
      <c r="D141" s="326"/>
      <c r="E141" s="412"/>
      <c r="F141" s="412"/>
      <c r="G141" s="683"/>
      <c r="H141" s="683"/>
      <c r="J141" s="406"/>
      <c r="K141" s="326"/>
      <c r="L141" s="683"/>
    </row>
    <row r="142" spans="1:12" x14ac:dyDescent="0.2">
      <c r="A142" s="316" t="s">
        <v>1756</v>
      </c>
      <c r="B142" s="697" t="s">
        <v>1757</v>
      </c>
      <c r="C142" s="406"/>
      <c r="D142" s="326" t="s">
        <v>451</v>
      </c>
      <c r="E142" s="412">
        <v>6.74</v>
      </c>
      <c r="F142" s="412">
        <v>2.25</v>
      </c>
      <c r="G142" s="683">
        <v>2.25</v>
      </c>
      <c r="H142" s="324">
        <f>'Series 600 Design'!$H142</f>
        <v>0</v>
      </c>
      <c r="J142" s="406"/>
      <c r="K142" s="326" t="s">
        <v>451</v>
      </c>
      <c r="L142" s="324">
        <f>'Series 600 Final'!$H142</f>
        <v>0</v>
      </c>
    </row>
    <row r="143" spans="1:12" ht="15.75" customHeight="1" x14ac:dyDescent="0.2">
      <c r="A143" s="316"/>
      <c r="B143" s="697"/>
      <c r="C143" s="406"/>
      <c r="D143" s="318"/>
      <c r="E143" s="412"/>
      <c r="F143" s="412"/>
      <c r="G143" s="412"/>
      <c r="H143" s="412"/>
      <c r="J143" s="406"/>
      <c r="K143" s="318"/>
      <c r="L143" s="412"/>
    </row>
    <row r="144" spans="1:12" ht="15.75" customHeight="1" x14ac:dyDescent="0.2">
      <c r="A144" s="311"/>
      <c r="B144" s="698" t="s">
        <v>1758</v>
      </c>
      <c r="C144" s="400"/>
      <c r="D144" s="577"/>
      <c r="E144" s="669" t="s">
        <v>1633</v>
      </c>
      <c r="F144" s="670" t="s">
        <v>1595</v>
      </c>
      <c r="G144" s="669" t="s">
        <v>1596</v>
      </c>
      <c r="H144" s="669"/>
      <c r="J144" s="400"/>
      <c r="K144" s="577"/>
      <c r="L144" s="669"/>
    </row>
    <row r="145" spans="1:12" ht="15.75" customHeight="1" x14ac:dyDescent="0.2">
      <c r="A145" s="316"/>
      <c r="B145" s="697"/>
      <c r="C145" s="406"/>
      <c r="D145" s="326"/>
      <c r="E145" s="412"/>
      <c r="F145" s="412"/>
      <c r="G145" s="683"/>
      <c r="H145" s="683"/>
      <c r="J145" s="406"/>
      <c r="K145" s="326"/>
      <c r="L145" s="683"/>
    </row>
    <row r="146" spans="1:12" ht="39.75" customHeight="1" x14ac:dyDescent="0.2">
      <c r="A146" s="316" t="s">
        <v>1759</v>
      </c>
      <c r="B146" s="697" t="s">
        <v>1760</v>
      </c>
      <c r="C146" s="406"/>
      <c r="D146" s="699" t="s">
        <v>1636</v>
      </c>
      <c r="E146" s="412">
        <v>338.29</v>
      </c>
      <c r="F146" s="412">
        <v>296.83</v>
      </c>
      <c r="G146" s="683">
        <v>255.36</v>
      </c>
      <c r="H146" s="324">
        <f>'Series 600 Design'!$H146</f>
        <v>0</v>
      </c>
      <c r="J146" s="406"/>
      <c r="K146" s="699" t="s">
        <v>1636</v>
      </c>
      <c r="L146" s="324">
        <f>'Series 600 Final'!$H146</f>
        <v>0</v>
      </c>
    </row>
    <row r="147" spans="1:12" ht="15.75" customHeight="1" x14ac:dyDescent="0.2">
      <c r="A147" s="316"/>
      <c r="B147" s="697"/>
      <c r="C147" s="406"/>
      <c r="D147" s="318"/>
      <c r="E147" s="412"/>
      <c r="F147" s="412"/>
      <c r="G147" s="412"/>
      <c r="H147" s="700"/>
      <c r="J147" s="406"/>
      <c r="K147" s="318"/>
      <c r="L147" s="700"/>
    </row>
    <row r="148" spans="1:12" ht="39.75" customHeight="1" x14ac:dyDescent="0.2">
      <c r="A148" s="316" t="s">
        <v>1761</v>
      </c>
      <c r="B148" s="697" t="s">
        <v>1762</v>
      </c>
      <c r="C148" s="406"/>
      <c r="D148" s="699" t="s">
        <v>1636</v>
      </c>
      <c r="E148" s="412">
        <v>296.52999999999997</v>
      </c>
      <c r="F148" s="412">
        <v>269.68</v>
      </c>
      <c r="G148" s="683">
        <v>269.68</v>
      </c>
      <c r="H148" s="324">
        <f>'Series 600 Design'!$H148</f>
        <v>0</v>
      </c>
      <c r="J148" s="406"/>
      <c r="K148" s="699" t="s">
        <v>1636</v>
      </c>
      <c r="L148" s="324">
        <f>'Series 600 Final'!$H148</f>
        <v>0</v>
      </c>
    </row>
    <row r="149" spans="1:12" ht="15.75" customHeight="1" x14ac:dyDescent="0.2">
      <c r="A149" s="316"/>
      <c r="B149" s="697"/>
      <c r="C149" s="406"/>
      <c r="D149" s="318"/>
      <c r="E149" s="412"/>
      <c r="F149" s="412"/>
      <c r="G149" s="412"/>
      <c r="H149" s="412"/>
      <c r="J149" s="406"/>
      <c r="K149" s="318"/>
      <c r="L149" s="412"/>
    </row>
    <row r="150" spans="1:12" x14ac:dyDescent="0.2">
      <c r="A150" s="311"/>
      <c r="B150" s="312" t="s">
        <v>1763</v>
      </c>
      <c r="C150" s="487"/>
      <c r="D150" s="314"/>
      <c r="E150" s="669" t="s">
        <v>1764</v>
      </c>
      <c r="F150" s="670" t="s">
        <v>1765</v>
      </c>
      <c r="G150" s="669" t="s">
        <v>1766</v>
      </c>
      <c r="H150" s="669"/>
      <c r="J150" s="487"/>
      <c r="K150" s="314"/>
      <c r="L150" s="669"/>
    </row>
    <row r="151" spans="1:12" x14ac:dyDescent="0.2">
      <c r="A151" s="316"/>
      <c r="B151" s="697"/>
      <c r="C151" s="406"/>
      <c r="D151" s="318"/>
      <c r="E151" s="412"/>
      <c r="F151" s="412"/>
      <c r="G151" s="412"/>
      <c r="H151" s="412"/>
      <c r="J151" s="406"/>
      <c r="K151" s="318"/>
      <c r="L151" s="412"/>
    </row>
    <row r="152" spans="1:12" x14ac:dyDescent="0.2">
      <c r="A152" s="686" t="s">
        <v>1767</v>
      </c>
      <c r="B152" s="697" t="s">
        <v>1768</v>
      </c>
      <c r="C152" s="406"/>
      <c r="D152" s="685" t="s">
        <v>1636</v>
      </c>
      <c r="E152" s="683">
        <v>112.92</v>
      </c>
      <c r="F152" s="683">
        <v>75.27</v>
      </c>
      <c r="G152" s="683">
        <v>75.27</v>
      </c>
      <c r="H152" s="324">
        <f>'Series 600 Design'!$H152</f>
        <v>0</v>
      </c>
      <c r="J152" s="406"/>
      <c r="K152" s="685" t="s">
        <v>1636</v>
      </c>
      <c r="L152" s="324">
        <f>'Series 600 Final'!$H152</f>
        <v>0</v>
      </c>
    </row>
    <row r="153" spans="1:12" x14ac:dyDescent="0.2">
      <c r="A153" s="316"/>
      <c r="B153" s="697"/>
      <c r="C153" s="406"/>
      <c r="D153" s="685"/>
      <c r="E153" s="683"/>
      <c r="F153" s="683"/>
      <c r="G153" s="683"/>
      <c r="H153" s="700"/>
      <c r="J153" s="406"/>
      <c r="K153" s="685"/>
      <c r="L153" s="700"/>
    </row>
    <row r="154" spans="1:12" x14ac:dyDescent="0.2">
      <c r="A154" s="686" t="s">
        <v>1769</v>
      </c>
      <c r="B154" s="697" t="s">
        <v>1770</v>
      </c>
      <c r="C154" s="406"/>
      <c r="D154" s="685" t="s">
        <v>1636</v>
      </c>
      <c r="E154" s="683">
        <v>302.5</v>
      </c>
      <c r="F154" s="683">
        <v>242</v>
      </c>
      <c r="G154" s="683">
        <v>242</v>
      </c>
      <c r="H154" s="324">
        <f>'Series 600 Design'!$H154</f>
        <v>0</v>
      </c>
      <c r="J154" s="406"/>
      <c r="K154" s="685" t="s">
        <v>1636</v>
      </c>
      <c r="L154" s="324">
        <f>'Series 600 Final'!$H154</f>
        <v>0</v>
      </c>
    </row>
    <row r="155" spans="1:12" x14ac:dyDescent="0.2">
      <c r="A155" s="316"/>
      <c r="B155" s="697"/>
      <c r="C155" s="318"/>
      <c r="D155" s="685"/>
      <c r="E155" s="685"/>
      <c r="F155" s="685"/>
      <c r="G155" s="685"/>
      <c r="H155" s="685"/>
      <c r="J155" s="318"/>
      <c r="K155" s="685"/>
      <c r="L155" s="685"/>
    </row>
    <row r="156" spans="1:12" x14ac:dyDescent="0.2">
      <c r="A156" s="316"/>
      <c r="B156" s="697"/>
      <c r="C156" s="318"/>
      <c r="D156" s="685"/>
      <c r="E156" s="685"/>
      <c r="F156" s="685"/>
      <c r="G156" s="685"/>
      <c r="H156" s="685"/>
      <c r="J156" s="318"/>
      <c r="K156" s="685"/>
      <c r="L156" s="685"/>
    </row>
    <row r="157" spans="1:12" ht="16.5" customHeight="1" x14ac:dyDescent="0.2">
      <c r="A157" s="578"/>
      <c r="B157" s="702" t="s">
        <v>1771</v>
      </c>
      <c r="C157" s="703"/>
      <c r="D157" s="704"/>
      <c r="E157" s="704"/>
      <c r="F157" s="704"/>
      <c r="G157" s="704"/>
      <c r="H157" s="704"/>
      <c r="J157" s="703"/>
      <c r="K157" s="704"/>
      <c r="L157" s="704"/>
    </row>
    <row r="158" spans="1:12" x14ac:dyDescent="0.2">
      <c r="A158" s="357"/>
      <c r="B158" s="358" t="s">
        <v>1772</v>
      </c>
      <c r="C158" s="359"/>
      <c r="D158" s="360"/>
      <c r="E158" s="360"/>
      <c r="F158" s="360"/>
      <c r="G158" s="360"/>
      <c r="H158" s="706">
        <f>'Series 600 Design'!$H158</f>
        <v>0</v>
      </c>
      <c r="J158" s="359"/>
      <c r="K158" s="360"/>
      <c r="L158" s="706">
        <f>'Series 600 Final'!$H158</f>
        <v>0</v>
      </c>
    </row>
    <row r="159" spans="1:12" x14ac:dyDescent="0.2">
      <c r="A159" s="363"/>
      <c r="B159" s="364" t="s">
        <v>1773</v>
      </c>
      <c r="C159" s="365"/>
      <c r="D159" s="366"/>
      <c r="E159" s="366"/>
      <c r="F159" s="366"/>
      <c r="G159" s="366"/>
      <c r="H159" s="368">
        <f>'Series 600 Design'!$H159</f>
        <v>0</v>
      </c>
      <c r="J159" s="365"/>
      <c r="K159" s="366"/>
      <c r="L159" s="368">
        <f>'Series 600 Final'!$H159</f>
        <v>0</v>
      </c>
    </row>
    <row r="160" spans="1:12" x14ac:dyDescent="0.2">
      <c r="A160" s="474"/>
      <c r="B160" s="475" t="s">
        <v>4064</v>
      </c>
      <c r="C160" s="707"/>
      <c r="D160" s="708"/>
      <c r="E160" s="708"/>
      <c r="F160" s="708"/>
      <c r="G160" s="709"/>
      <c r="H160" s="370">
        <f>'Series 600 Design'!$H160</f>
        <v>0</v>
      </c>
      <c r="J160" s="707"/>
      <c r="K160" s="708"/>
      <c r="L160" s="370">
        <f>'Series 600 Final'!$H160</f>
        <v>0</v>
      </c>
    </row>
    <row r="161" spans="1:12" x14ac:dyDescent="0.2">
      <c r="A161" s="474"/>
      <c r="B161" s="475" t="s">
        <v>4049</v>
      </c>
      <c r="C161" s="707"/>
      <c r="D161" s="708"/>
      <c r="E161" s="708"/>
      <c r="F161" s="708"/>
      <c r="G161" s="709"/>
      <c r="H161" s="478">
        <f>'Series 600 Design'!$H161</f>
        <v>6</v>
      </c>
      <c r="J161" s="707"/>
      <c r="K161" s="708"/>
      <c r="L161" s="478">
        <f>'Series 600 Final'!$H161</f>
        <v>6</v>
      </c>
    </row>
  </sheetData>
  <sheetProtection algorithmName="SHA-512" hashValue="DKZDNUrQLMd1tXRVyDkx4AvhJYAUO+hGx9bDFMiy4nRObLSFNscMTxJya5kyrr+eEAghexCmTG8A4mxssNABUQ==" saltValue="UXUYxdO6dRyX9g/yzTnhrg=="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76"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A9A5-EFD3-4382-A002-61EABB56E8EA}">
  <sheetPr codeName="Sheet7">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2"/>
      <c r="Z2" s="1052"/>
      <c r="AA2" s="1052"/>
      <c r="AB2" s="379"/>
    </row>
    <row r="3" spans="1:29" s="299" customFormat="1" x14ac:dyDescent="0.2">
      <c r="A3" s="556" t="s">
        <v>1</v>
      </c>
      <c r="B3" s="464" t="s">
        <v>2</v>
      </c>
      <c r="C3" s="454" t="s">
        <v>3</v>
      </c>
      <c r="D3" s="454" t="s">
        <v>4</v>
      </c>
      <c r="E3" s="1059" t="s">
        <v>5</v>
      </c>
      <c r="F3" s="1060"/>
      <c r="G3" s="1060"/>
      <c r="H3" s="1061"/>
      <c r="I3" s="1080" t="s">
        <v>6</v>
      </c>
      <c r="J3" s="1080"/>
      <c r="K3" s="1080"/>
      <c r="L3" s="716"/>
      <c r="M3" s="1081" t="s">
        <v>7</v>
      </c>
      <c r="N3" s="1081"/>
      <c r="O3" s="1081"/>
      <c r="P3" s="717"/>
      <c r="Q3" s="1080" t="s">
        <v>381</v>
      </c>
      <c r="R3" s="1080"/>
      <c r="S3" s="1080"/>
      <c r="T3" s="716"/>
      <c r="U3" s="1081" t="s">
        <v>9</v>
      </c>
      <c r="V3" s="1081"/>
      <c r="W3" s="1081"/>
      <c r="X3" s="717"/>
      <c r="Y3" s="1080" t="s">
        <v>10</v>
      </c>
      <c r="Z3" s="1080"/>
      <c r="AA3" s="1080"/>
      <c r="AB3" s="1080"/>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Input'!C8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Input'!C9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Input'!C11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Input'!C13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Input'!C15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Input'!C22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Input'!C24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Input'!C26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Input'!C28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Input'!C30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Input'!C32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Input'!C34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Input'!C36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Input'!C38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Input'!C40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Input'!C42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Input'!C44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Input'!C46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Input'!C48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34276.549999999996</v>
      </c>
      <c r="H51" s="476"/>
      <c r="I51" s="476"/>
      <c r="J51" s="476"/>
      <c r="K51" s="736">
        <f>SUM(L53:L67)</f>
        <v>35887.5</v>
      </c>
      <c r="L51" s="476"/>
      <c r="M51" s="476"/>
      <c r="N51" s="476"/>
      <c r="O51" s="736">
        <f>SUM(P53:P67)</f>
        <v>35361.15</v>
      </c>
      <c r="P51" s="476"/>
      <c r="Q51" s="476"/>
      <c r="R51" s="476"/>
      <c r="S51" s="736">
        <f>SUM(T53:T67)</f>
        <v>0</v>
      </c>
      <c r="T51" s="476"/>
      <c r="U51" s="476"/>
      <c r="V51" s="476"/>
      <c r="W51" s="736">
        <f>SUM(X53:X67)</f>
        <v>25344.55</v>
      </c>
      <c r="X51" s="476"/>
      <c r="Y51" s="476"/>
      <c r="Z51" s="476"/>
      <c r="AA51" s="736">
        <f>SUM(AB53:AB67)</f>
        <v>31612.9</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Input'!C53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Input'!C55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Input'!C57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Input'!C59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Input'!C61</f>
        <v>1595</v>
      </c>
      <c r="D61" s="318" t="s">
        <v>1752</v>
      </c>
      <c r="E61" s="574">
        <v>27.99</v>
      </c>
      <c r="F61" s="574">
        <v>21.49</v>
      </c>
      <c r="G61" s="574">
        <v>21.43</v>
      </c>
      <c r="H61" s="324">
        <f>IFERROR(IF($C61&lt;500,$C61*E61,IF(AND(500&lt;=$C61,$C61&lt;=5000),$C61*F61,IF($C61&gt;5000,$C61*G61,"No Offer"))),"No Offer")</f>
        <v>34276.549999999996</v>
      </c>
      <c r="I61" s="573">
        <v>22.5</v>
      </c>
      <c r="J61" s="573">
        <v>22.5</v>
      </c>
      <c r="K61" s="573">
        <v>1</v>
      </c>
      <c r="L61" s="326">
        <f>IFERROR(IF($C61&lt;500,$C61*I61,IF(AND(500&lt;=$C61,$C61&lt;=5000),$C61*J61,IF($C61&gt;5000,$C61*K61,"No Offer"))),"No Offer")</f>
        <v>35887.5</v>
      </c>
      <c r="M61" s="574">
        <v>24.27</v>
      </c>
      <c r="N61" s="574">
        <v>22.17</v>
      </c>
      <c r="O61" s="574">
        <v>22.17</v>
      </c>
      <c r="P61" s="324">
        <f>IFERROR(IF($C61&lt;500,$C61*M61,IF(AND(500&lt;=$C61,$C61&lt;=5000),$C61*N61,IF($C61&gt;5000,$C61*O61,"No Offer"))),"No Offer")</f>
        <v>35361.15</v>
      </c>
      <c r="Q61" s="644">
        <v>16.5</v>
      </c>
      <c r="R61" s="644">
        <v>14.2</v>
      </c>
      <c r="S61" s="644">
        <v>14.2</v>
      </c>
      <c r="T61" s="644"/>
      <c r="U61" s="576">
        <v>16.89</v>
      </c>
      <c r="V61" s="576">
        <v>15.89</v>
      </c>
      <c r="W61" s="576">
        <v>15.29</v>
      </c>
      <c r="X61" s="324">
        <f>IFERROR(IF($C61&lt;500,$C61*U61,IF(AND(500&lt;=$C61,$C61&lt;=5000),$C61*V61,IF($C61&gt;5000,$C61*W61,"No Offer"))),"No Offer")</f>
        <v>25344.55</v>
      </c>
      <c r="Y61" s="573">
        <v>24.14</v>
      </c>
      <c r="Z61" s="573">
        <v>19.82</v>
      </c>
      <c r="AA61" s="573">
        <v>15.51</v>
      </c>
      <c r="AB61" s="326">
        <f>IFERROR(IF($C61&lt;500,$C61*Y61,IF(AND(500&lt;=$C61,$C61&lt;=5000),$C61*Z61,IF($C61&gt;5000,$C61*AA61,"No Offer"))),"No Offer")</f>
        <v>31612.9</v>
      </c>
      <c r="AC61" s="731">
        <f>AB61</f>
        <v>31612.9</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Input'!C63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Input'!C65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Input'!C67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41001</v>
      </c>
      <c r="H70" s="476"/>
      <c r="I70" s="476"/>
      <c r="J70" s="476"/>
      <c r="K70" s="736">
        <f>SUM(L72:L142)</f>
        <v>47400</v>
      </c>
      <c r="L70" s="476"/>
      <c r="M70" s="476"/>
      <c r="N70" s="476"/>
      <c r="O70" s="736">
        <f>SUM(P72:P142)</f>
        <v>47945.1</v>
      </c>
      <c r="P70" s="476"/>
      <c r="Q70" s="476"/>
      <c r="R70" s="476"/>
      <c r="S70" s="736">
        <f>SUM(T72:T142)</f>
        <v>31758</v>
      </c>
      <c r="T70" s="476"/>
      <c r="U70" s="476"/>
      <c r="V70" s="476"/>
      <c r="W70" s="736">
        <f>SUM(X72:X142)</f>
        <v>34270.200000000004</v>
      </c>
      <c r="X70" s="476"/>
      <c r="Y70" s="476"/>
      <c r="Z70" s="476"/>
      <c r="AA70" s="736">
        <f>SUM(AB72:AB142)</f>
        <v>45622.5</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Input'!C72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Input'!C74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Input'!C76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Input'!C78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Input'!C80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Input'!C82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Input'!C84</f>
        <v>0</v>
      </c>
      <c r="D84" s="318" t="s">
        <v>1752</v>
      </c>
      <c r="E84" s="574">
        <v>21.31</v>
      </c>
      <c r="F84" s="574">
        <v>13.6</v>
      </c>
      <c r="G84" s="574">
        <v>13.54</v>
      </c>
      <c r="H84" s="324">
        <f>IFERROR(IF($C84&lt;500,$C84*E84,IF(AND(500&lt;=$C84,$C84&lt;=5000),$C84*F84,IF($C84&gt;5000,$C84*G84,"No Offer"))),"No Offer")</f>
        <v>0</v>
      </c>
      <c r="I84" s="573">
        <v>20</v>
      </c>
      <c r="J84" s="573">
        <v>20</v>
      </c>
      <c r="K84" s="573">
        <v>1</v>
      </c>
      <c r="L84" s="326">
        <f>IFERROR(IF($C84&lt;500,$C84*I84,IF(AND(500&lt;=$C84,$C84&lt;=5000),$C84*J84,IF($C84&gt;5000,$C84*K84,"No Offer"))),"No Offer")</f>
        <v>0</v>
      </c>
      <c r="M84" s="574">
        <v>19.690000000000001</v>
      </c>
      <c r="N84" s="574">
        <v>17.93</v>
      </c>
      <c r="O84" s="574">
        <v>17.93</v>
      </c>
      <c r="P84" s="324">
        <f>IFERROR(IF($C84&lt;500,$C84*M84,IF(AND(500&lt;=$C84,$C84&lt;=5000),$C84*N84,IF($C84&gt;5000,$C84*O84,"No Offer"))),"No Offer")</f>
        <v>0</v>
      </c>
      <c r="Q84" s="644">
        <v>13.2</v>
      </c>
      <c r="R84" s="644">
        <v>11.5</v>
      </c>
      <c r="S84" s="644">
        <v>11.5</v>
      </c>
      <c r="T84" s="326">
        <f>IFERROR(IF($C84&lt;500,$C84*Q84,IF(AND(500&lt;=$C84,$C84&lt;=5000),$C84*R84,IF($C84&gt;5000,$C84*S84,"No Offer"))),"No Offer")</f>
        <v>0</v>
      </c>
      <c r="U84" s="576">
        <v>11.3</v>
      </c>
      <c r="V84" s="576">
        <v>10.8</v>
      </c>
      <c r="W84" s="576">
        <v>10.199999999999999</v>
      </c>
      <c r="X84" s="324">
        <f>IFERROR(IF($C84&lt;500,$C84*U84,IF(AND(500&lt;=$C84,$C84&lt;=5000),$C84*V84,IF($C84&gt;5000,$C84*W84,"No Offer"))),"No Offer")</f>
        <v>0</v>
      </c>
      <c r="Y84" s="573">
        <v>18.29</v>
      </c>
      <c r="Z84" s="573">
        <v>13.97</v>
      </c>
      <c r="AA84" s="573">
        <v>11.81</v>
      </c>
      <c r="AB84" s="326">
        <f>IFERROR(IF($C84&lt;500,$C84*Y84,IF(AND(500&lt;=$C84,$C84&lt;=5000),$C84*Z84,IF($C84&gt;5000,$C84*AA84,"No Offer"))),"No Offer")</f>
        <v>0</v>
      </c>
      <c r="AC84" s="731">
        <f>AB84</f>
        <v>0</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Input'!C86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Input'!C88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Input'!C90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Input'!C92</f>
        <v>2370</v>
      </c>
      <c r="D92" s="318" t="s">
        <v>1752</v>
      </c>
      <c r="E92" s="574">
        <v>28.03</v>
      </c>
      <c r="F92" s="574">
        <v>17.3</v>
      </c>
      <c r="G92" s="574">
        <v>17.239999999999998</v>
      </c>
      <c r="H92" s="324">
        <f>IFERROR(IF($C92&lt;500,$C92*E92,IF(AND(500&lt;=$C92,$C92&lt;=5000),$C92*F92,IF($C92&gt;5000,$C92*G92,"No Offer"))),"No Offer")</f>
        <v>41001</v>
      </c>
      <c r="I92" s="573">
        <v>20</v>
      </c>
      <c r="J92" s="573">
        <v>20</v>
      </c>
      <c r="K92" s="573">
        <v>1</v>
      </c>
      <c r="L92" s="326">
        <f>IFERROR(IF($C92&lt;500,$C92*I92,IF(AND(500&lt;=$C92,$C92&lt;=5000),$C92*J92,IF($C92&gt;5000,$C92*K92,"No Offer"))),"No Offer")</f>
        <v>47400</v>
      </c>
      <c r="M92" s="574">
        <v>21.99</v>
      </c>
      <c r="N92" s="574">
        <v>20.23</v>
      </c>
      <c r="O92" s="574">
        <v>20.23</v>
      </c>
      <c r="P92" s="324">
        <f>IFERROR(IF($C92&lt;500,$C92*M92,IF(AND(500&lt;=$C92,$C92&lt;=5000),$C92*N92,IF($C92&gt;5000,$C92*O92,"No Offer"))),"No Offer")</f>
        <v>47945.1</v>
      </c>
      <c r="Q92" s="644">
        <v>15.4</v>
      </c>
      <c r="R92" s="644">
        <v>13.4</v>
      </c>
      <c r="S92" s="644">
        <v>13</v>
      </c>
      <c r="T92" s="326">
        <f>IFERROR(IF($C92&lt;500,$C92*Q92,IF(AND(500&lt;=$C92,$C92&lt;=5000),$C92*R92,IF($C92&gt;5000,$C92*S92,"No Offer"))),"No Offer")</f>
        <v>31758</v>
      </c>
      <c r="U92" s="576">
        <v>16.489999999999998</v>
      </c>
      <c r="V92" s="576">
        <v>14.46</v>
      </c>
      <c r="W92" s="576">
        <v>13.96</v>
      </c>
      <c r="X92" s="324">
        <f>IFERROR(IF($C92&lt;500,$C92*U92,IF(AND(500&lt;=$C92,$C92&lt;=5000),$C92*V92,IF($C92&gt;5000,$C92*W92,"No Offer"))),"No Offer")</f>
        <v>34270.200000000004</v>
      </c>
      <c r="Y92" s="573">
        <v>25.5</v>
      </c>
      <c r="Z92" s="573">
        <v>19.25</v>
      </c>
      <c r="AA92" s="573">
        <v>16.100000000000001</v>
      </c>
      <c r="AB92" s="326">
        <f>IFERROR(IF($C92&lt;500,$C92*Y92,IF(AND(500&lt;=$C92,$C92&lt;=5000),$C92*Z92,IF($C92&gt;5000,$C92*AA92,"No Offer"))),"No Offer")</f>
        <v>45622.5</v>
      </c>
      <c r="AC92" s="731">
        <f>AB92</f>
        <v>45622.5</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Input'!C94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Input'!C96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Input'!C98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Input'!C100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Input'!C102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Input'!C104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Input'!C106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Input'!C108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Input'!C110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Input'!C112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Input'!C114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Input'!C116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Input'!C118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Input'!C120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Input'!C122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Input'!C124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Input'!C126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Input'!C128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Input'!C130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Input'!C132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Input'!C134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Input'!C136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Input'!C138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Input'!C140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Input'!C142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13198.2</v>
      </c>
      <c r="H145" s="476"/>
      <c r="I145" s="476"/>
      <c r="J145" s="476"/>
      <c r="K145" s="736">
        <f>SUM(L147:L171)</f>
        <v>5040</v>
      </c>
      <c r="L145" s="476"/>
      <c r="M145" s="476"/>
      <c r="N145" s="476"/>
      <c r="O145" s="736">
        <f>SUM(P147:P171)</f>
        <v>12670.5</v>
      </c>
      <c r="P145" s="476"/>
      <c r="Q145" s="476"/>
      <c r="R145" s="476"/>
      <c r="S145" s="736">
        <f>SUM(T147:T171)</f>
        <v>8400</v>
      </c>
      <c r="T145" s="476"/>
      <c r="U145" s="476"/>
      <c r="V145" s="476"/>
      <c r="W145" s="736">
        <f>SUM(X147:X171)</f>
        <v>8940</v>
      </c>
      <c r="X145" s="476"/>
      <c r="Y145" s="476"/>
      <c r="Z145" s="476"/>
      <c r="AA145" s="736">
        <f>SUM(AB147:AB171)</f>
        <v>9000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Input'!C147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Input'!C149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Input'!C151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Input'!C153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Input'!C155</f>
        <v>0</v>
      </c>
      <c r="D155" s="318" t="s">
        <v>1236</v>
      </c>
      <c r="E155" s="574">
        <v>341.48</v>
      </c>
      <c r="F155" s="574">
        <v>300.49</v>
      </c>
      <c r="G155" s="574">
        <v>300.27</v>
      </c>
      <c r="H155" s="324">
        <f>IFERROR(IF($C155&lt;50,$C155*E155,IF(AND(50&lt;=$C155,$C155&lt;=500),$C155*F155,IF($C155&gt;500,$C155*G155,"No Offer"))),"No Offer")</f>
        <v>0</v>
      </c>
      <c r="I155" s="573">
        <v>190</v>
      </c>
      <c r="J155" s="573">
        <v>190</v>
      </c>
      <c r="K155" s="573">
        <v>1</v>
      </c>
      <c r="L155" s="326">
        <f>IFERROR(IF($C155&lt;500,$C155*I155,IF(AND(500&lt;=$C155,$C155&lt;=5000),$C155*J155,IF($C155&gt;5000,$C155*K155,"No Offer"))),"No Offer")</f>
        <v>0</v>
      </c>
      <c r="M155" s="574">
        <v>369.45</v>
      </c>
      <c r="N155" s="574">
        <v>369.45</v>
      </c>
      <c r="O155" s="574">
        <v>369.45</v>
      </c>
      <c r="P155" s="324">
        <f>IFERROR(IF($C155&lt;50,$C155*M155,IF(AND(50&lt;=$C155,$C155&lt;=500),$C155*N155,IF($C155&gt;500,$C155*O155,"No Offer"))),"No Offer")</f>
        <v>0</v>
      </c>
      <c r="Q155" s="644">
        <v>245</v>
      </c>
      <c r="R155" s="644">
        <v>245</v>
      </c>
      <c r="S155" s="644">
        <v>245</v>
      </c>
      <c r="T155" s="326">
        <f>IFERROR(IF($C155&lt;500,$C155*Q155,IF(AND(500&lt;=$C155,$C155&lt;=5000),$C155*R155,IF($C155&gt;5000,$C155*S155,"No Offer"))),"No Offer")</f>
        <v>0</v>
      </c>
      <c r="U155" s="576">
        <v>274</v>
      </c>
      <c r="V155" s="576">
        <v>274</v>
      </c>
      <c r="W155" s="576">
        <v>274</v>
      </c>
      <c r="X155" s="324">
        <f>IFERROR(IF($C155&lt;50,$C155*U155,IF(AND(50&lt;=$C155,$C155&lt;=500),$C155*V155,IF($C155&gt;500,$C155*W155,"No Offer"))),"No Offer")</f>
        <v>0</v>
      </c>
      <c r="Y155" s="573">
        <v>250</v>
      </c>
      <c r="Z155" s="573">
        <v>245</v>
      </c>
      <c r="AA155" s="573">
        <v>240</v>
      </c>
      <c r="AB155" s="326">
        <f>IFERROR(IF($C155&lt;500,$C155*Y155,IF(AND(500&lt;=$C155,$C155&lt;=5000),$C155*Z155,IF($C155&gt;5000,$C155*AA155,"No Offer"))),"No Offer")</f>
        <v>0</v>
      </c>
      <c r="AC155" s="731">
        <f>AB155</f>
        <v>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Input'!C157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Input'!C159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Input'!C161</f>
        <v>30</v>
      </c>
      <c r="D161" s="318" t="s">
        <v>1236</v>
      </c>
      <c r="E161" s="574">
        <v>439.94</v>
      </c>
      <c r="F161" s="574">
        <v>380.23</v>
      </c>
      <c r="G161" s="574">
        <v>380.04</v>
      </c>
      <c r="H161" s="324">
        <f>IFERROR(IF($C161&lt;50,$C161*E161,IF(AND(50&lt;=$C161,$C161&lt;=500),$C161*F161,IF($C161&gt;500,$C161*G161,"No Offer"))),"No Offer")</f>
        <v>13198.2</v>
      </c>
      <c r="I161" s="573">
        <v>168</v>
      </c>
      <c r="J161" s="573">
        <v>168</v>
      </c>
      <c r="K161" s="573">
        <v>1</v>
      </c>
      <c r="L161" s="326">
        <f>IFERROR(IF($C161&lt;500,$C161*I161,IF(AND(500&lt;=$C161,$C161&lt;=5000),$C161*J161,IF($C161&gt;5000,$C161*K161,"No Offer"))),"No Offer")</f>
        <v>5040</v>
      </c>
      <c r="M161" s="574">
        <v>422.35</v>
      </c>
      <c r="N161" s="574">
        <v>422.35</v>
      </c>
      <c r="O161" s="574">
        <v>422.35</v>
      </c>
      <c r="P161" s="324">
        <f>IFERROR(IF($C161&lt;50,$C161*M161,IF(AND(50&lt;=$C161,$C161&lt;=500),$C161*N161,IF($C161&gt;500,$C161*O161,"No Offer"))),"No Offer")</f>
        <v>12670.5</v>
      </c>
      <c r="Q161" s="644">
        <v>280</v>
      </c>
      <c r="R161" s="644">
        <v>280</v>
      </c>
      <c r="S161" s="644">
        <v>280</v>
      </c>
      <c r="T161" s="326">
        <f>IFERROR(IF($C161&lt;500,$C161*Q161,IF(AND(500&lt;=$C161,$C161&lt;=5000),$C161*R161,IF($C161&gt;5000,$C161*S161,"No Offer"))),"No Offer")</f>
        <v>8400</v>
      </c>
      <c r="U161" s="576">
        <v>298</v>
      </c>
      <c r="V161" s="576">
        <v>298</v>
      </c>
      <c r="W161" s="576">
        <v>298</v>
      </c>
      <c r="X161" s="324">
        <f>IFERROR(IF($C161&lt;50,$C161*U161,IF(AND(50&lt;=$C161,$C161&lt;=500),$C161*V161,IF($C161&gt;500,$C161*W161,"No Offer"))),"No Offer")</f>
        <v>8940</v>
      </c>
      <c r="Y161" s="573">
        <v>300</v>
      </c>
      <c r="Z161" s="573">
        <v>295</v>
      </c>
      <c r="AA161" s="573">
        <v>290</v>
      </c>
      <c r="AB161" s="326">
        <f>IFERROR(IF($C161&lt;500,$C161*Y161,IF(AND(500&lt;=$C161,$C161&lt;=5000),$C161*Z161,IF($C161&gt;5000,$C161*AA161,"No Offer"))),"No Offer")</f>
        <v>9000</v>
      </c>
      <c r="AC161" s="731">
        <f>AB161</f>
        <v>9000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Input'!C163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Input'!C165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Input'!C167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Input'!C169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Input'!C171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Input'!C178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Input'!C180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Input'!C182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Input'!C184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Input'!C186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Input'!C188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Input'!C190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Input'!C192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Input'!C197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Input'!C199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Input'!C201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Input'!C203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Input'!C205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Input'!C207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Input'!C209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Input'!C211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Input'!C213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Input'!C215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Input'!C217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Input'!C219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Input'!C221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Input'!C223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Input'!C225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Input'!C227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2480</v>
      </c>
      <c r="H234" s="476"/>
      <c r="I234" s="476"/>
      <c r="J234" s="476"/>
      <c r="K234" s="736">
        <f>SUM(L235:L268)</f>
        <v>2000</v>
      </c>
      <c r="L234" s="476"/>
      <c r="M234" s="476"/>
      <c r="N234" s="476"/>
      <c r="O234" s="736">
        <f>SUM(P235:P268)</f>
        <v>6600</v>
      </c>
      <c r="P234" s="476"/>
      <c r="Q234" s="476"/>
      <c r="R234" s="476"/>
      <c r="S234" s="736">
        <f>SUM(T235:T268)</f>
        <v>1200</v>
      </c>
      <c r="T234" s="476"/>
      <c r="U234" s="476"/>
      <c r="V234" s="476"/>
      <c r="W234" s="736">
        <f>SUM(X235:X268)</f>
        <v>3900</v>
      </c>
      <c r="X234" s="476"/>
      <c r="Y234" s="476"/>
      <c r="Z234" s="476"/>
      <c r="AA234" s="736">
        <f>SUM(AB235:AB268)</f>
        <v>2200</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Input'!C236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Input'!C238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Input'!C240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Input'!C245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Input'!C247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Input'!C249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Input'!C254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Input'!C256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2480</v>
      </c>
      <c r="H260" s="476"/>
      <c r="I260" s="476"/>
      <c r="J260" s="476"/>
      <c r="K260" s="736">
        <f>SUM(L262:L295)</f>
        <v>7269</v>
      </c>
      <c r="L260" s="476"/>
      <c r="M260" s="476"/>
      <c r="N260" s="476"/>
      <c r="O260" s="736">
        <f>SUM(P262:P295)</f>
        <v>25251.599999999999</v>
      </c>
      <c r="P260" s="476"/>
      <c r="Q260" s="476"/>
      <c r="R260" s="476"/>
      <c r="S260" s="736">
        <f>SUM(T262)</f>
        <v>1200</v>
      </c>
      <c r="T260" s="476"/>
      <c r="U260" s="476"/>
      <c r="V260" s="476"/>
      <c r="W260" s="736">
        <f>SUM(X262)</f>
        <v>3900</v>
      </c>
      <c r="X260" s="476"/>
      <c r="Y260" s="476"/>
      <c r="Z260" s="476"/>
      <c r="AA260" s="736">
        <f>SUM(AB262)</f>
        <v>2200</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Input'!C262</f>
        <v>2000</v>
      </c>
      <c r="D262" s="318" t="s">
        <v>1752</v>
      </c>
      <c r="E262" s="574">
        <v>1.24</v>
      </c>
      <c r="F262" s="574">
        <v>1.24</v>
      </c>
      <c r="G262" s="574">
        <v>1.24</v>
      </c>
      <c r="H262" s="324">
        <f>IFERROR(IF($C262&lt;500,$C262*E262,IF(AND(500&lt;=$C262,$C262&lt;=5000),$C262*F262,IF($C262&gt;5000,$C262*G262,"No Offer"))),"No Offer")</f>
        <v>2480</v>
      </c>
      <c r="I262" s="573">
        <v>1</v>
      </c>
      <c r="J262" s="573">
        <v>1</v>
      </c>
      <c r="K262" s="573">
        <v>1</v>
      </c>
      <c r="L262" s="326">
        <f>IFERROR(IF($C262&lt;500,$C262*I262,IF(AND(500&lt;=$C262,$C262&lt;=5000),$C262*J262,IF($C262&gt;5000,$C262*K262,"No Offer"))),"No Offer")</f>
        <v>2000</v>
      </c>
      <c r="M262" s="574">
        <v>3.3</v>
      </c>
      <c r="N262" s="574">
        <v>3.3</v>
      </c>
      <c r="O262" s="574">
        <v>3.3</v>
      </c>
      <c r="P262" s="324">
        <f>IFERROR(IF($C262&lt;500,$C262*M262,IF(AND(500&lt;=$C262,$C262&lt;=5000),$C262*N262,IF($C262&gt;5000,$C262*O262,"No Offer"))),"No Offer")</f>
        <v>6600</v>
      </c>
      <c r="Q262" s="644">
        <v>0.6</v>
      </c>
      <c r="R262" s="644">
        <v>0.6</v>
      </c>
      <c r="S262" s="644">
        <v>0.6</v>
      </c>
      <c r="T262" s="326">
        <f>IFERROR(IF($C262&lt;500,$C262*Q262,IF(AND(500&lt;=$C262,$C262&lt;=5000),$C262*R262,IF($C262&gt;5000,$C262*S262,"No Offer"))),"No Offer")</f>
        <v>1200</v>
      </c>
      <c r="U262" s="576">
        <v>1.95</v>
      </c>
      <c r="V262" s="576">
        <v>1.95</v>
      </c>
      <c r="W262" s="576">
        <v>1.95</v>
      </c>
      <c r="X262" s="324">
        <f>IFERROR(IF($C262&lt;500,$C262*U262,IF(AND(500&lt;=$C262,$C262&lt;=5000),$C262*V262,IF($C262&gt;5000,$C262*W262,"No Offer"))),"No Offer")</f>
        <v>3900</v>
      </c>
      <c r="Y262" s="573">
        <v>1.5</v>
      </c>
      <c r="Z262" s="573">
        <v>1.1000000000000001</v>
      </c>
      <c r="AA262" s="573">
        <v>0.9</v>
      </c>
      <c r="AB262" s="326">
        <f>IFERROR(IF($C262&lt;500,$C262*Y262,IF(AND(500&lt;=$C262,$C262&lt;=5000),$C262*Z262,IF($C262&gt;5000,$C262*AA262,"No Offer"))),"No Offer")</f>
        <v>2200</v>
      </c>
      <c r="AC262" s="731">
        <f>AB262</f>
        <v>2200</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11066.85</v>
      </c>
      <c r="H265" s="723"/>
      <c r="I265" s="725"/>
      <c r="J265" s="726"/>
      <c r="K265" s="747">
        <f>SUM(L267:L284)</f>
        <v>5269</v>
      </c>
      <c r="L265" s="725"/>
      <c r="M265" s="727"/>
      <c r="N265" s="728"/>
      <c r="O265" s="747">
        <f>SUM(P267:P284)</f>
        <v>18651.599999999999</v>
      </c>
      <c r="P265" s="727"/>
      <c r="Q265" s="727"/>
      <c r="R265" s="728"/>
      <c r="S265" s="747">
        <f>SUM(T267:T284)</f>
        <v>2955</v>
      </c>
      <c r="T265" s="727"/>
      <c r="U265" s="725"/>
      <c r="V265" s="726"/>
      <c r="W265" s="747">
        <f>SUM(X267:X284)</f>
        <v>10395.849999999999</v>
      </c>
      <c r="X265" s="725"/>
      <c r="Y265" s="725"/>
      <c r="Z265" s="726"/>
      <c r="AA265" s="747">
        <f>SUM(AB267:AB284)</f>
        <v>6059.3499999999985</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Input'!C267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Input'!C269</f>
        <v>405</v>
      </c>
      <c r="D269" s="318" t="s">
        <v>1752</v>
      </c>
      <c r="E269" s="574">
        <v>7.85</v>
      </c>
      <c r="F269" s="574">
        <v>2.39</v>
      </c>
      <c r="G269" s="574">
        <v>2.04</v>
      </c>
      <c r="H269" s="324">
        <f>IFERROR(IF($C269&lt;500,$C269*E269,IF(AND(500&lt;=$C269,$C269&lt;=5000),$C269*F269,IF($C269&gt;5000,$C269*G269,"No Offer"))),"No Offer")</f>
        <v>3179.25</v>
      </c>
      <c r="I269" s="573">
        <v>7.6</v>
      </c>
      <c r="J269" s="573">
        <v>1.2</v>
      </c>
      <c r="K269" s="573">
        <v>1.1000000000000001</v>
      </c>
      <c r="L269" s="326">
        <f>IFERROR(IF($C269&lt;500,$C269*I269,IF(AND(500&lt;=$C269,$C269&lt;=5000),$C269*J269,IF($C269&gt;5000,$C269*K269,"No Offer"))),"No Offer")</f>
        <v>3078</v>
      </c>
      <c r="M269" s="574">
        <v>4.32</v>
      </c>
      <c r="N269" s="574">
        <v>4.32</v>
      </c>
      <c r="O269" s="574">
        <v>4.32</v>
      </c>
      <c r="P269" s="324">
        <f>IFERROR(IF($C269&lt;500,$C269*M269,IF(AND(500&lt;=$C269,$C269&lt;=5000),$C269*N269,IF($C269&gt;5000,$C269*O269,"No Offer"))),"No Offer")</f>
        <v>1749.6000000000001</v>
      </c>
      <c r="Q269" s="644">
        <v>1.5</v>
      </c>
      <c r="R269" s="644">
        <v>1.2</v>
      </c>
      <c r="S269" s="644">
        <v>1.2</v>
      </c>
      <c r="T269" s="326">
        <f>IFERROR(IF($C269&lt;500,$C269*Q269,IF(AND(500&lt;=$C269,$C269&lt;=5000),$C269*R269,IF($C269&gt;5000,$C269*S269,"No Offer"))),"No Offer")</f>
        <v>607.5</v>
      </c>
      <c r="U269" s="576">
        <v>6</v>
      </c>
      <c r="V269" s="576">
        <v>2.44</v>
      </c>
      <c r="W269" s="576">
        <v>1.47</v>
      </c>
      <c r="X269" s="324">
        <f>IFERROR(IF($C269&lt;500,$C269*U269,IF(AND(500&lt;=$C269,$C269&lt;=5000),$C269*V269,IF($C269&gt;5000,$C269*W269,"No Offer"))),"No Offer")</f>
        <v>2430</v>
      </c>
      <c r="Y269" s="573">
        <v>8.7399999999999984</v>
      </c>
      <c r="Z269" s="573">
        <v>1.38</v>
      </c>
      <c r="AA269" s="573">
        <v>1.2649999999999999</v>
      </c>
      <c r="AB269" s="326">
        <f>IFERROR(IF($C269&lt;500,$C269*Y269,IF(AND(500&lt;=$C269,$C269&lt;=5000),$C269*Z269,IF($C269&gt;5000,$C269*AA269,"No Offer"))),"No Offer")</f>
        <v>3539.6999999999994</v>
      </c>
      <c r="AC269" s="731">
        <f>AB269</f>
        <v>3539.6999999999994</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Input'!C271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Input'!C273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Input'!C275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Input'!C277</f>
        <v>0</v>
      </c>
      <c r="D277" s="318" t="s">
        <v>1752</v>
      </c>
      <c r="E277" s="574">
        <v>9.18</v>
      </c>
      <c r="F277" s="574">
        <v>4.41</v>
      </c>
      <c r="G277" s="574">
        <v>3.34</v>
      </c>
      <c r="H277" s="324">
        <f>IFERROR(IF($C277&lt;500,$C277*E277,IF(AND(500&lt;=$C277,$C277&lt;=5000),$C277*F277,IF($C277&gt;5000,$C277*G277,"No Offer"))),"No Offer")</f>
        <v>0</v>
      </c>
      <c r="I277" s="573">
        <v>7.6</v>
      </c>
      <c r="J277" s="573">
        <v>1.4</v>
      </c>
      <c r="K277" s="573">
        <v>1.2</v>
      </c>
      <c r="L277" s="326">
        <f>IFERROR(IF($C277&lt;500,$C277*I277,IF(AND(500&lt;=$C277,$C277&lt;=5000),$C277*J277,IF($C277&gt;5000,$C277*K277,"No Offer"))),"No Offer")</f>
        <v>0</v>
      </c>
      <c r="M277" s="574">
        <v>8.64</v>
      </c>
      <c r="N277" s="574">
        <v>8.64</v>
      </c>
      <c r="O277" s="574">
        <v>8.64</v>
      </c>
      <c r="P277" s="324">
        <f>IFERROR(IF($C277&lt;500,$C277*M277,IF(AND(500&lt;=$C277,$C277&lt;=5000),$C277*N277,IF($C277&gt;5000,$C277*O277,"No Offer"))),"No Offer")</f>
        <v>0</v>
      </c>
      <c r="Q277" s="644">
        <v>1.5</v>
      </c>
      <c r="R277" s="644">
        <v>1.2</v>
      </c>
      <c r="S277" s="644">
        <v>1.2</v>
      </c>
      <c r="T277" s="326">
        <f>IFERROR(IF($C277&lt;500,$C277*Q277,IF(AND(500&lt;=$C277,$C277&lt;=5000),$C277*R277,IF($C277&gt;5000,$C277*S277,"No Offer"))),"No Offer")</f>
        <v>0</v>
      </c>
      <c r="U277" s="576">
        <v>7.13</v>
      </c>
      <c r="V277" s="576">
        <v>3.58</v>
      </c>
      <c r="W277" s="576">
        <v>2.6</v>
      </c>
      <c r="X277" s="324">
        <f>IFERROR(IF($C277&lt;500,$C277*U277,IF(AND(500&lt;=$C277,$C277&lt;=5000),$C277*V277,IF($C277&gt;5000,$C277*W277,"No Offer"))),"No Offer")</f>
        <v>0</v>
      </c>
      <c r="Y277" s="573">
        <v>8.7399999999999984</v>
      </c>
      <c r="Z277" s="573">
        <v>1.6099999999999999</v>
      </c>
      <c r="AA277" s="573">
        <v>1.38</v>
      </c>
      <c r="AB277" s="326">
        <f>IFERROR(IF($C277&lt;500,$C277*Y277,IF(AND(500&lt;=$C277,$C277&lt;=5000),$C277*Z277,IF($C277&gt;5000,$C277*AA277,"No Offer"))),"No Offer")</f>
        <v>0</v>
      </c>
      <c r="AC277" s="731">
        <f>AB277</f>
        <v>0</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Input'!C279</f>
        <v>1565</v>
      </c>
      <c r="D279" s="318" t="s">
        <v>1752</v>
      </c>
      <c r="E279" s="574">
        <v>9.18</v>
      </c>
      <c r="F279" s="574">
        <v>5.04</v>
      </c>
      <c r="G279" s="574">
        <v>4.43</v>
      </c>
      <c r="H279" s="324">
        <f>IFERROR(IF($C279&lt;500,$C279*E279,IF(AND(500&lt;=$C279,$C279&lt;=5000),$C279*F279,IF($C279&gt;5000,$C279*G279,"No Offer"))),"No Offer")</f>
        <v>7887.6</v>
      </c>
      <c r="I279" s="573">
        <v>7.6</v>
      </c>
      <c r="J279" s="573">
        <v>1.4</v>
      </c>
      <c r="K279" s="573">
        <v>1.2</v>
      </c>
      <c r="L279" s="326">
        <f>IFERROR(IF($C279&lt;500,$C279*I279,IF(AND(500&lt;=$C279,$C279&lt;=5000),$C279*J279,IF($C279&gt;5000,$C279*K279,"No Offer"))),"No Offer")</f>
        <v>2191</v>
      </c>
      <c r="M279" s="574">
        <v>10.8</v>
      </c>
      <c r="N279" s="574">
        <v>10.8</v>
      </c>
      <c r="O279" s="574">
        <v>10.8</v>
      </c>
      <c r="P279" s="324">
        <f>IFERROR(IF($C279&lt;500,$C279*M279,IF(AND(500&lt;=$C279,$C279&lt;=5000),$C279*N279,IF($C279&gt;5000,$C279*O279,"No Offer"))),"No Offer")</f>
        <v>16902</v>
      </c>
      <c r="Q279" s="644">
        <v>1.8</v>
      </c>
      <c r="R279" s="644">
        <v>1.5</v>
      </c>
      <c r="S279" s="644">
        <v>1.5</v>
      </c>
      <c r="T279" s="326">
        <f>IFERROR(IF($C279&lt;500,$C279*Q279,IF(AND(500&lt;=$C279,$C279&lt;=5000),$C279*R279,IF($C279&gt;5000,$C279*S279,"No Offer"))),"No Offer")</f>
        <v>2347.5</v>
      </c>
      <c r="U279" s="576">
        <v>7.7</v>
      </c>
      <c r="V279" s="576">
        <v>5.09</v>
      </c>
      <c r="W279" s="576">
        <v>3.17</v>
      </c>
      <c r="X279" s="324">
        <f>IFERROR(IF($C279&lt;500,$C279*U279,IF(AND(500&lt;=$C279,$C279&lt;=5000),$C279*V279,IF($C279&gt;5000,$C279*W279,"No Offer"))),"No Offer")</f>
        <v>7965.8499999999995</v>
      </c>
      <c r="Y279" s="573">
        <v>8.7399999999999984</v>
      </c>
      <c r="Z279" s="573">
        <v>1.6099999999999999</v>
      </c>
      <c r="AA279" s="573">
        <v>1.38</v>
      </c>
      <c r="AB279" s="326">
        <f>IFERROR(IF($C279&lt;500,$C279*Y279,IF(AND(500&lt;=$C279,$C279&lt;=5000),$C279*Z279,IF($C279&gt;5000,$C279*AA279,"No Offer"))),"No Offer")</f>
        <v>2519.6499999999996</v>
      </c>
      <c r="AC279" s="731">
        <f>AB279</f>
        <v>2519.6499999999996</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Input'!C281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Input'!C283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Input'!C288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Input'!C290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Input'!C292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Input'!C294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Input'!C296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Input'!C298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Input'!C300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Input'!C302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Input'!C304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Input'!C306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Input'!C308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Input'!C310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Input'!C312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Input'!C314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Input'!C316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Input'!C318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Input'!C320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Input'!C322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Input'!C324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Input'!C326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Input'!C328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Input'!C333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Input'!C339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Input'!C341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Input'!C343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Input'!C345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Input'!C347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Input'!C349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Input'!C351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Input'!C353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Input'!C358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Input'!C360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Input'!C362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Input'!C364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Input'!C366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Input'!C368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Input'!C370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Input'!C372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Input'!C374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Input'!C376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Input'!C378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Input'!C380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Input'!C382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Input'!C384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Input'!C386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Input'!C388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Input'!C390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Input'!C392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Input'!C397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Input'!C399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Input'!C401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Input'!C403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Input'!C405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Input'!C407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Input'!C409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Input'!C411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Input'!C413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Input'!C415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Input'!C417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Input'!C419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Input'!C421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Input'!C426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Input'!C428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Input'!C433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Input'!C435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Input'!C440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Input'!C442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Input'!C447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Input'!C449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Input'!C454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Input'!C460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Input'!C462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Input'!C467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Input'!C469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Input'!C471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Input'!C473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Design'!$E26)</f>
        <v>11212.289999999999</v>
      </c>
      <c r="I481" s="476"/>
      <c r="J481" s="476"/>
      <c r="K481" s="476"/>
      <c r="L481" s="737">
        <f>(K458+K438+K431+K424+K395+K356+K336+K286+K260+K252+K234+K195+K145+K70+K51+K20)*'Summary Design'!$E26</f>
        <v>11711.58</v>
      </c>
      <c r="M481" s="476"/>
      <c r="N481" s="476"/>
      <c r="O481" s="476"/>
      <c r="P481" s="737">
        <f>(O458+O438+O431+O424+O395+O356+O336+O286+O260+O252+O234+O195+O145+O70+O51+O20)*'Summary Design'!$E26</f>
        <v>15339.402</v>
      </c>
      <c r="Q481" s="476"/>
      <c r="R481" s="476"/>
      <c r="S481" s="476"/>
      <c r="T481" s="737">
        <f>(S458+S438+S431+S424+S395+S356+S336+S286+S260+S252+S234+S195+S145+S70+S51+S20)*'Summary Design'!$E26</f>
        <v>5106.96</v>
      </c>
      <c r="U481" s="476"/>
      <c r="V481" s="476"/>
      <c r="W481" s="476"/>
      <c r="X481" s="737">
        <f>(W458+W438+W431+W424+W395+W356+W336+W286+W260+W252+W234+W195+W145+W70+W51+W20)*'Summary Design'!$E26</f>
        <v>9162.57</v>
      </c>
      <c r="Y481" s="476"/>
      <c r="Z481" s="476"/>
      <c r="AA481" s="476"/>
      <c r="AB481" s="737">
        <f>(AA458+AA438+AA431+AA424+AA395+AA356+AA336+AA286+AA260+AA252+AA234+AA195+AA145+AA70+AA51+AA20)*'Summary Design'!$E26</f>
        <v>10876.248</v>
      </c>
    </row>
    <row r="482" spans="1:28" x14ac:dyDescent="0.2">
      <c r="A482" s="771"/>
      <c r="B482" s="721" t="s">
        <v>1776</v>
      </c>
      <c r="C482" s="772"/>
      <c r="D482" s="772"/>
      <c r="E482" s="772"/>
      <c r="F482" s="772"/>
      <c r="G482" s="772"/>
      <c r="H482" s="773">
        <f>((G452+G445+G337+G331+G265+G243+G176+G7)*'Summary Design'!$E27)</f>
        <v>1380.9215430000002</v>
      </c>
      <c r="I482" s="772"/>
      <c r="J482" s="772"/>
      <c r="K482" s="772"/>
      <c r="L482" s="774">
        <f>(K452+K445+K337+K331+K265+K243+K176+K7)*'Summary Design'!$E27</f>
        <v>657.46582000000001</v>
      </c>
      <c r="M482" s="772"/>
      <c r="N482" s="772"/>
      <c r="O482" s="772"/>
      <c r="P482" s="774">
        <f>(O452+O445+O337+O331+O265+O243+O176+O7)*'Summary Design'!$E27</f>
        <v>2327.3466479999997</v>
      </c>
      <c r="Q482" s="772"/>
      <c r="R482" s="772"/>
      <c r="S482" s="772"/>
      <c r="T482" s="774">
        <f>(S452+S445+S337+S331+S265+S243+S176+S7)*'Summary Design'!$E27</f>
        <v>368.72489999999999</v>
      </c>
      <c r="U482" s="772"/>
      <c r="V482" s="772"/>
      <c r="W482" s="772"/>
      <c r="X482" s="774">
        <f>(W452+W445+W337+W331+W265+W243+W176+W7)*'Summary Design'!$E27</f>
        <v>1297.1941629999999</v>
      </c>
      <c r="Y482" s="772"/>
      <c r="Z482" s="772"/>
      <c r="AA482" s="772"/>
      <c r="AB482" s="774">
        <f>(AA452+AA445+AA337+AA331+AA265+AA243+AA176+AA7)*'Summary Design'!$E27</f>
        <v>756.08569299999988</v>
      </c>
    </row>
    <row r="483" spans="1:28" x14ac:dyDescent="0.2">
      <c r="A483" s="363"/>
      <c r="B483" s="364" t="s">
        <v>2205</v>
      </c>
      <c r="C483" s="367"/>
      <c r="D483" s="367"/>
      <c r="E483" s="367"/>
      <c r="F483" s="367"/>
      <c r="G483" s="368"/>
      <c r="H483" s="775">
        <f>IF(COUNTIF(H7:H478,"No offer")&gt;0,"No Offer",SUM(H7:H478))</f>
        <v>102022.59999999999</v>
      </c>
      <c r="I483" s="367"/>
      <c r="J483" s="367"/>
      <c r="K483" s="368"/>
      <c r="L483" s="368">
        <f>IF(COUNTIF(L7:L478,"No offer")&gt;0,"No Offer",SUM(L7:L478))</f>
        <v>95596.5</v>
      </c>
      <c r="M483" s="367"/>
      <c r="N483" s="367"/>
      <c r="O483" s="368"/>
      <c r="P483" s="368">
        <f>IF(COUNTIF(P7:P478,"No offer")&gt;0,"No Offer",SUM(P7:P478))</f>
        <v>121228.35</v>
      </c>
      <c r="Q483" s="367"/>
      <c r="R483" s="367"/>
      <c r="S483" s="368"/>
      <c r="T483" s="368">
        <f>IF(COUNTIF(T7:T478,"No offer")&gt;0,"No Offer",SUM(T7:T478))</f>
        <v>44313</v>
      </c>
      <c r="U483" s="367"/>
      <c r="V483" s="367"/>
      <c r="W483" s="368"/>
      <c r="X483" s="368">
        <f>IF(COUNTIF(X7:X478,"No offer")&gt;0,"No Offer",SUM(X7:X478))</f>
        <v>82850.600000000006</v>
      </c>
      <c r="Y483" s="367"/>
      <c r="Z483" s="367"/>
      <c r="AA483" s="368"/>
      <c r="AB483" s="368" t="str">
        <f>IF(COUNTIF('Series 500 Design'!AB10:AB522,"No offer")&gt;0,"No Offer",SUM('Series 500 Design'!AB10:AB522))</f>
        <v>No Offer</v>
      </c>
    </row>
    <row r="484" spans="1:28" x14ac:dyDescent="0.2">
      <c r="A484" s="474"/>
      <c r="B484" s="475" t="s">
        <v>4048</v>
      </c>
      <c r="C484" s="707"/>
      <c r="D484" s="708"/>
      <c r="E484" s="708"/>
      <c r="F484" s="708"/>
      <c r="G484" s="709"/>
      <c r="H484" s="661">
        <f>SUM(H483:AB483)/H485</f>
        <v>89202.209999999992</v>
      </c>
    </row>
    <row r="485" spans="1:28" x14ac:dyDescent="0.2">
      <c r="A485" s="474"/>
      <c r="B485" s="475" t="s">
        <v>4049</v>
      </c>
      <c r="C485" s="707"/>
      <c r="D485" s="708"/>
      <c r="E485" s="708"/>
      <c r="F485" s="708"/>
      <c r="G485" s="709"/>
      <c r="H485" s="478">
        <f>6-COUNTIF(H483:AB483,"No offer")</f>
        <v>5</v>
      </c>
    </row>
  </sheetData>
  <sheetProtection algorithmName="SHA-512" hashValue="EZSKOyXnNISGFYNG3vtrz8fPUSIQEYWCgOIAOfrlV99ijAofzXNGa+hXjHG455sR/obA1HznVxLqAsGC2qsf/A==" saltValue="IScdmAj3w0fPLTv8ufHQzw==" spinCount="100000" sheet="1" objects="1" scenarios="1" selectLockedCells="1" selectUnlockedCells="1"/>
  <mergeCells count="7">
    <mergeCell ref="E3:H3"/>
    <mergeCell ref="Y2:AA2"/>
    <mergeCell ref="I3:K3"/>
    <mergeCell ref="M3:O3"/>
    <mergeCell ref="Q3:S3"/>
    <mergeCell ref="U3:W3"/>
    <mergeCell ref="Y3:AB3"/>
  </mergeCells>
  <phoneticPr fontId="7" type="noConversion"/>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B1A8-9092-44FB-91DB-5172ACE470BC}">
  <sheetPr codeName="Sheet30">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2"/>
      <c r="Z2" s="1052"/>
      <c r="AA2" s="1052"/>
      <c r="AB2" s="379"/>
    </row>
    <row r="3" spans="1:29" s="299" customFormat="1" x14ac:dyDescent="0.2">
      <c r="A3" s="556" t="s">
        <v>1</v>
      </c>
      <c r="B3" s="464" t="s">
        <v>2</v>
      </c>
      <c r="C3" s="454" t="s">
        <v>3</v>
      </c>
      <c r="D3" s="454" t="s">
        <v>4</v>
      </c>
      <c r="E3" s="1059" t="s">
        <v>5</v>
      </c>
      <c r="F3" s="1060"/>
      <c r="G3" s="1060"/>
      <c r="H3" s="1061"/>
      <c r="I3" s="1080" t="s">
        <v>6</v>
      </c>
      <c r="J3" s="1080"/>
      <c r="K3" s="1080"/>
      <c r="L3" s="716"/>
      <c r="M3" s="1081" t="s">
        <v>7</v>
      </c>
      <c r="N3" s="1081"/>
      <c r="O3" s="1081"/>
      <c r="P3" s="717"/>
      <c r="Q3" s="1080" t="s">
        <v>381</v>
      </c>
      <c r="R3" s="1080"/>
      <c r="S3" s="1080"/>
      <c r="T3" s="716"/>
      <c r="U3" s="1081" t="s">
        <v>9</v>
      </c>
      <c r="V3" s="1081"/>
      <c r="W3" s="1081"/>
      <c r="X3" s="717"/>
      <c r="Y3" s="1080" t="s">
        <v>10</v>
      </c>
      <c r="Z3" s="1080"/>
      <c r="AA3" s="1080"/>
      <c r="AB3" s="1080"/>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Input'!J8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Input'!J9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Input'!J11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Input'!J13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Input'!J15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Input'!J22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Input'!J24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Input'!J26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Input'!J28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Input'!J30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Input'!J32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Input'!J34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Input'!J36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Input'!J38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Input'!J40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Input'!J42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Input'!J44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Input'!J46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Input'!J48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0</v>
      </c>
      <c r="H51" s="476"/>
      <c r="I51" s="476"/>
      <c r="J51" s="476"/>
      <c r="K51" s="736">
        <f>SUM(L53:L67)</f>
        <v>0</v>
      </c>
      <c r="L51" s="476"/>
      <c r="M51" s="476"/>
      <c r="N51" s="476"/>
      <c r="O51" s="736">
        <f>SUM(P53:P67)</f>
        <v>0</v>
      </c>
      <c r="P51" s="476"/>
      <c r="Q51" s="476"/>
      <c r="R51" s="476"/>
      <c r="S51" s="736">
        <f>SUM(T53:T67)</f>
        <v>0</v>
      </c>
      <c r="T51" s="476"/>
      <c r="U51" s="476"/>
      <c r="V51" s="476"/>
      <c r="W51" s="736">
        <f>SUM(X53:X67)</f>
        <v>0</v>
      </c>
      <c r="X51" s="476"/>
      <c r="Y51" s="476"/>
      <c r="Z51" s="476"/>
      <c r="AA51" s="736">
        <f>SUM(AB53:AB67)</f>
        <v>0</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Input'!J53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Input'!J55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Input'!J57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Input'!J59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Input'!J61</f>
        <v>0</v>
      </c>
      <c r="D61" s="318" t="s">
        <v>1752</v>
      </c>
      <c r="E61" s="574">
        <v>27.99</v>
      </c>
      <c r="F61" s="574">
        <v>21.49</v>
      </c>
      <c r="G61" s="574">
        <v>21.43</v>
      </c>
      <c r="H61" s="324">
        <f>IFERROR(IF($C61&lt;500,$C61*E61,IF(AND(500&lt;=$C61,$C61&lt;=5000),$C61*F61,IF($C61&gt;5000,$C61*G61,"No Offer"))),"No Offer")</f>
        <v>0</v>
      </c>
      <c r="I61" s="573">
        <v>22.5</v>
      </c>
      <c r="J61" s="573">
        <v>22.5</v>
      </c>
      <c r="K61" s="573">
        <v>1</v>
      </c>
      <c r="L61" s="326">
        <f>IFERROR(IF($C61&lt;500,$C61*I61,IF(AND(500&lt;=$C61,$C61&lt;=5000),$C61*J61,IF($C61&gt;5000,$C61*K61,"No Offer"))),"No Offer")</f>
        <v>0</v>
      </c>
      <c r="M61" s="574">
        <v>24.27</v>
      </c>
      <c r="N61" s="574">
        <v>22.17</v>
      </c>
      <c r="O61" s="574">
        <v>22.17</v>
      </c>
      <c r="P61" s="324">
        <f>IFERROR(IF($C61&lt;500,$C61*M61,IF(AND(500&lt;=$C61,$C61&lt;=5000),$C61*N61,IF($C61&gt;5000,$C61*O61,"No Offer"))),"No Offer")</f>
        <v>0</v>
      </c>
      <c r="Q61" s="644">
        <v>16.5</v>
      </c>
      <c r="R61" s="644">
        <v>14.2</v>
      </c>
      <c r="S61" s="644">
        <v>14.2</v>
      </c>
      <c r="T61" s="644"/>
      <c r="U61" s="576">
        <v>16.89</v>
      </c>
      <c r="V61" s="576">
        <v>15.89</v>
      </c>
      <c r="W61" s="576">
        <v>15.29</v>
      </c>
      <c r="X61" s="324">
        <f>IFERROR(IF($C61&lt;500,$C61*U61,IF(AND(500&lt;=$C61,$C61&lt;=5000),$C61*V61,IF($C61&gt;5000,$C61*W61,"No Offer"))),"No Offer")</f>
        <v>0</v>
      </c>
      <c r="Y61" s="573">
        <v>24.14</v>
      </c>
      <c r="Z61" s="573">
        <v>19.82</v>
      </c>
      <c r="AA61" s="573">
        <v>15.51</v>
      </c>
      <c r="AB61" s="326">
        <f>IFERROR(IF($C61&lt;500,$C61*Y61,IF(AND(500&lt;=$C61,$C61&lt;=5000),$C61*Z61,IF($C61&gt;5000,$C61*AA61,"No Offer"))),"No Offer")</f>
        <v>0</v>
      </c>
      <c r="AC61" s="731">
        <f>AB61</f>
        <v>0</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Input'!J63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Input'!J65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Input'!J67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0</v>
      </c>
      <c r="H70" s="476"/>
      <c r="I70" s="476"/>
      <c r="J70" s="476"/>
      <c r="K70" s="736">
        <f>SUM(L72:L142)</f>
        <v>0</v>
      </c>
      <c r="L70" s="476"/>
      <c r="M70" s="476"/>
      <c r="N70" s="476"/>
      <c r="O70" s="736">
        <f>SUM(P72:P142)</f>
        <v>0</v>
      </c>
      <c r="P70" s="476"/>
      <c r="Q70" s="476"/>
      <c r="R70" s="476"/>
      <c r="S70" s="736">
        <f>SUM(T72:T142)</f>
        <v>0</v>
      </c>
      <c r="T70" s="476"/>
      <c r="U70" s="476"/>
      <c r="V70" s="476"/>
      <c r="W70" s="736">
        <f>SUM(X72:X142)</f>
        <v>0</v>
      </c>
      <c r="X70" s="476"/>
      <c r="Y70" s="476"/>
      <c r="Z70" s="476"/>
      <c r="AA70" s="736">
        <f>SUM(AB72:AB142)</f>
        <v>0</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Input'!J72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Input'!J74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Input'!J76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Input'!J78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Input'!J80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Input'!J82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Input'!J84</f>
        <v>0</v>
      </c>
      <c r="D84" s="318" t="s">
        <v>1752</v>
      </c>
      <c r="E84" s="574">
        <v>21.31</v>
      </c>
      <c r="F84" s="574">
        <v>13.6</v>
      </c>
      <c r="G84" s="574">
        <v>13.54</v>
      </c>
      <c r="H84" s="324">
        <f>IFERROR(IF($C84&lt;500,$C84*E84,IF(AND(500&lt;=$C84,$C84&lt;=5000),$C84*F84,IF($C84&gt;5000,$C84*G84,"No Offer"))),"No Offer")</f>
        <v>0</v>
      </c>
      <c r="I84" s="573">
        <v>20</v>
      </c>
      <c r="J84" s="573">
        <v>20</v>
      </c>
      <c r="K84" s="573">
        <v>1</v>
      </c>
      <c r="L84" s="326">
        <f>IFERROR(IF($C84&lt;500,$C84*I84,IF(AND(500&lt;=$C84,$C84&lt;=5000),$C84*J84,IF($C84&gt;5000,$C84*K84,"No Offer"))),"No Offer")</f>
        <v>0</v>
      </c>
      <c r="M84" s="574">
        <v>19.690000000000001</v>
      </c>
      <c r="N84" s="574">
        <v>17.93</v>
      </c>
      <c r="O84" s="574">
        <v>17.93</v>
      </c>
      <c r="P84" s="324">
        <f>IFERROR(IF($C84&lt;500,$C84*M84,IF(AND(500&lt;=$C84,$C84&lt;=5000),$C84*N84,IF($C84&gt;5000,$C84*O84,"No Offer"))),"No Offer")</f>
        <v>0</v>
      </c>
      <c r="Q84" s="644">
        <v>13.2</v>
      </c>
      <c r="R84" s="644">
        <v>11.5</v>
      </c>
      <c r="S84" s="644">
        <v>11.5</v>
      </c>
      <c r="T84" s="326">
        <f>IFERROR(IF($C84&lt;500,$C84*Q84,IF(AND(500&lt;=$C84,$C84&lt;=5000),$C84*R84,IF($C84&gt;5000,$C84*S84,"No Offer"))),"No Offer")</f>
        <v>0</v>
      </c>
      <c r="U84" s="576">
        <v>11.3</v>
      </c>
      <c r="V84" s="576">
        <v>10.8</v>
      </c>
      <c r="W84" s="576">
        <v>10.199999999999999</v>
      </c>
      <c r="X84" s="324">
        <f>IFERROR(IF($C84&lt;500,$C84*U84,IF(AND(500&lt;=$C84,$C84&lt;=5000),$C84*V84,IF($C84&gt;5000,$C84*W84,"No Offer"))),"No Offer")</f>
        <v>0</v>
      </c>
      <c r="Y84" s="573">
        <v>18.29</v>
      </c>
      <c r="Z84" s="573">
        <v>13.97</v>
      </c>
      <c r="AA84" s="573">
        <v>11.81</v>
      </c>
      <c r="AB84" s="326">
        <f>IFERROR(IF($C84&lt;500,$C84*Y84,IF(AND(500&lt;=$C84,$C84&lt;=5000),$C84*Z84,IF($C84&gt;5000,$C84*AA84,"No Offer"))),"No Offer")</f>
        <v>0</v>
      </c>
      <c r="AC84" s="731">
        <f>AB84</f>
        <v>0</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Input'!J86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Input'!J88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Input'!J90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Input'!J92</f>
        <v>0</v>
      </c>
      <c r="D92" s="318" t="s">
        <v>1752</v>
      </c>
      <c r="E92" s="574">
        <v>28.03</v>
      </c>
      <c r="F92" s="574">
        <v>17.3</v>
      </c>
      <c r="G92" s="574">
        <v>17.239999999999998</v>
      </c>
      <c r="H92" s="324">
        <f>IFERROR(IF($C92&lt;500,$C92*E92,IF(AND(500&lt;=$C92,$C92&lt;=5000),$C92*F92,IF($C92&gt;5000,$C92*G92,"No Offer"))),"No Offer")</f>
        <v>0</v>
      </c>
      <c r="I92" s="573">
        <v>20</v>
      </c>
      <c r="J92" s="573">
        <v>20</v>
      </c>
      <c r="K92" s="573">
        <v>1</v>
      </c>
      <c r="L92" s="326">
        <f>IFERROR(IF($C92&lt;500,$C92*I92,IF(AND(500&lt;=$C92,$C92&lt;=5000),$C92*J92,IF($C92&gt;5000,$C92*K92,"No Offer"))),"No Offer")</f>
        <v>0</v>
      </c>
      <c r="M92" s="574">
        <v>21.99</v>
      </c>
      <c r="N92" s="574">
        <v>20.23</v>
      </c>
      <c r="O92" s="574">
        <v>20.23</v>
      </c>
      <c r="P92" s="324">
        <f>IFERROR(IF($C92&lt;500,$C92*M92,IF(AND(500&lt;=$C92,$C92&lt;=5000),$C92*N92,IF($C92&gt;5000,$C92*O92,"No Offer"))),"No Offer")</f>
        <v>0</v>
      </c>
      <c r="Q92" s="644">
        <v>15.4</v>
      </c>
      <c r="R92" s="644">
        <v>13.4</v>
      </c>
      <c r="S92" s="644">
        <v>13</v>
      </c>
      <c r="T92" s="326">
        <f>IFERROR(IF($C92&lt;500,$C92*Q92,IF(AND(500&lt;=$C92,$C92&lt;=5000),$C92*R92,IF($C92&gt;5000,$C92*S92,"No Offer"))),"No Offer")</f>
        <v>0</v>
      </c>
      <c r="U92" s="576">
        <v>16.489999999999998</v>
      </c>
      <c r="V92" s="576">
        <v>14.46</v>
      </c>
      <c r="W92" s="576">
        <v>13.96</v>
      </c>
      <c r="X92" s="324">
        <f>IFERROR(IF($C92&lt;500,$C92*U92,IF(AND(500&lt;=$C92,$C92&lt;=5000),$C92*V92,IF($C92&gt;5000,$C92*W92,"No Offer"))),"No Offer")</f>
        <v>0</v>
      </c>
      <c r="Y92" s="573">
        <v>25.5</v>
      </c>
      <c r="Z92" s="573">
        <v>19.25</v>
      </c>
      <c r="AA92" s="573">
        <v>16.100000000000001</v>
      </c>
      <c r="AB92" s="326">
        <f>IFERROR(IF($C92&lt;500,$C92*Y92,IF(AND(500&lt;=$C92,$C92&lt;=5000),$C92*Z92,IF($C92&gt;5000,$C92*AA92,"No Offer"))),"No Offer")</f>
        <v>0</v>
      </c>
      <c r="AC92" s="731">
        <f>AB92</f>
        <v>0</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Input'!J94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Input'!J96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Input'!J98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Input'!J100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Input'!J102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Input'!J104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Input'!J106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Input'!J108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Input'!J110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Input'!J112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Input'!J114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Input'!J116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Input'!J118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Input'!J120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Input'!J122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Input'!J124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Input'!J126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Input'!J128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Input'!J130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Input'!J132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Input'!J134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Input'!J136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Input'!J138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Input'!J140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Input'!J142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0</v>
      </c>
      <c r="H145" s="476"/>
      <c r="I145" s="476"/>
      <c r="J145" s="476"/>
      <c r="K145" s="736">
        <f>SUM(L147:L171)</f>
        <v>0</v>
      </c>
      <c r="L145" s="476"/>
      <c r="M145" s="476"/>
      <c r="N145" s="476"/>
      <c r="O145" s="736">
        <f>SUM(P147:P171)</f>
        <v>0</v>
      </c>
      <c r="P145" s="476"/>
      <c r="Q145" s="476"/>
      <c r="R145" s="476"/>
      <c r="S145" s="736">
        <f>SUM(T147:T171)</f>
        <v>0</v>
      </c>
      <c r="T145" s="476"/>
      <c r="U145" s="476"/>
      <c r="V145" s="476"/>
      <c r="W145" s="736">
        <f>SUM(X147:X171)</f>
        <v>0</v>
      </c>
      <c r="X145" s="476"/>
      <c r="Y145" s="476"/>
      <c r="Z145" s="476"/>
      <c r="AA145" s="736">
        <f>SUM(AB147:AB171)</f>
        <v>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Input'!J147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Input'!J149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Input'!J151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Input'!J153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Input'!J155</f>
        <v>0</v>
      </c>
      <c r="D155" s="318" t="s">
        <v>1236</v>
      </c>
      <c r="E155" s="574">
        <v>341.48</v>
      </c>
      <c r="F155" s="574">
        <v>300.49</v>
      </c>
      <c r="G155" s="574">
        <v>300.27</v>
      </c>
      <c r="H155" s="324">
        <f>IFERROR(IF($C155&lt;50,$C155*E155,IF(AND(50&lt;=$C155,$C155&lt;=500),$C155*F155,IF($C155&gt;500,$C155*G155,"No Offer"))),"No Offer")</f>
        <v>0</v>
      </c>
      <c r="I155" s="573">
        <v>190</v>
      </c>
      <c r="J155" s="573">
        <v>190</v>
      </c>
      <c r="K155" s="573">
        <v>1</v>
      </c>
      <c r="L155" s="326">
        <f>IFERROR(IF($C155&lt;500,$C155*I155,IF(AND(500&lt;=$C155,$C155&lt;=5000),$C155*J155,IF($C155&gt;5000,$C155*K155,"No Offer"))),"No Offer")</f>
        <v>0</v>
      </c>
      <c r="M155" s="574">
        <v>369.45</v>
      </c>
      <c r="N155" s="574">
        <v>369.45</v>
      </c>
      <c r="O155" s="574">
        <v>369.45</v>
      </c>
      <c r="P155" s="324">
        <f>IFERROR(IF($C155&lt;50,$C155*M155,IF(AND(50&lt;=$C155,$C155&lt;=500),$C155*N155,IF($C155&gt;500,$C155*O155,"No Offer"))),"No Offer")</f>
        <v>0</v>
      </c>
      <c r="Q155" s="644">
        <v>245</v>
      </c>
      <c r="R155" s="644">
        <v>245</v>
      </c>
      <c r="S155" s="644">
        <v>245</v>
      </c>
      <c r="T155" s="326">
        <f>IFERROR(IF($C155&lt;500,$C155*Q155,IF(AND(500&lt;=$C155,$C155&lt;=5000),$C155*R155,IF($C155&gt;5000,$C155*S155,"No Offer"))),"No Offer")</f>
        <v>0</v>
      </c>
      <c r="U155" s="576">
        <v>274</v>
      </c>
      <c r="V155" s="576">
        <v>274</v>
      </c>
      <c r="W155" s="576">
        <v>274</v>
      </c>
      <c r="X155" s="324">
        <f>IFERROR(IF($C155&lt;50,$C155*U155,IF(AND(50&lt;=$C155,$C155&lt;=500),$C155*V155,IF($C155&gt;500,$C155*W155,"No Offer"))),"No Offer")</f>
        <v>0</v>
      </c>
      <c r="Y155" s="573">
        <v>250</v>
      </c>
      <c r="Z155" s="573">
        <v>245</v>
      </c>
      <c r="AA155" s="573">
        <v>240</v>
      </c>
      <c r="AB155" s="326">
        <f>IFERROR(IF($C155&lt;500,$C155*Y155,IF(AND(500&lt;=$C155,$C155&lt;=5000),$C155*Z155,IF($C155&gt;5000,$C155*AA155,"No Offer"))),"No Offer")</f>
        <v>0</v>
      </c>
      <c r="AC155" s="731">
        <f>AB155</f>
        <v>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Input'!J157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Input'!J159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Input'!J161</f>
        <v>0</v>
      </c>
      <c r="D161" s="318" t="s">
        <v>1236</v>
      </c>
      <c r="E161" s="574">
        <v>439.94</v>
      </c>
      <c r="F161" s="574">
        <v>380.23</v>
      </c>
      <c r="G161" s="574">
        <v>380.04</v>
      </c>
      <c r="H161" s="324">
        <f>IFERROR(IF($C161&lt;50,$C161*E161,IF(AND(50&lt;=$C161,$C161&lt;=500),$C161*F161,IF($C161&gt;500,$C161*G161,"No Offer"))),"No Offer")</f>
        <v>0</v>
      </c>
      <c r="I161" s="573">
        <v>168</v>
      </c>
      <c r="J161" s="573">
        <v>168</v>
      </c>
      <c r="K161" s="573">
        <v>1</v>
      </c>
      <c r="L161" s="326">
        <f>IFERROR(IF($C161&lt;500,$C161*I161,IF(AND(500&lt;=$C161,$C161&lt;=5000),$C161*J161,IF($C161&gt;5000,$C161*K161,"No Offer"))),"No Offer")</f>
        <v>0</v>
      </c>
      <c r="M161" s="574">
        <v>422.35</v>
      </c>
      <c r="N161" s="574">
        <v>422.35</v>
      </c>
      <c r="O161" s="574">
        <v>422.35</v>
      </c>
      <c r="P161" s="324">
        <f>IFERROR(IF($C161&lt;50,$C161*M161,IF(AND(50&lt;=$C161,$C161&lt;=500),$C161*N161,IF($C161&gt;500,$C161*O161,"No Offer"))),"No Offer")</f>
        <v>0</v>
      </c>
      <c r="Q161" s="644">
        <v>280</v>
      </c>
      <c r="R161" s="644">
        <v>280</v>
      </c>
      <c r="S161" s="644">
        <v>280</v>
      </c>
      <c r="T161" s="326">
        <f>IFERROR(IF($C161&lt;500,$C161*Q161,IF(AND(500&lt;=$C161,$C161&lt;=5000),$C161*R161,IF($C161&gt;5000,$C161*S161,"No Offer"))),"No Offer")</f>
        <v>0</v>
      </c>
      <c r="U161" s="576">
        <v>298</v>
      </c>
      <c r="V161" s="576">
        <v>298</v>
      </c>
      <c r="W161" s="576">
        <v>298</v>
      </c>
      <c r="X161" s="324">
        <f>IFERROR(IF($C161&lt;50,$C161*U161,IF(AND(50&lt;=$C161,$C161&lt;=500),$C161*V161,IF($C161&gt;500,$C161*W161,"No Offer"))),"No Offer")</f>
        <v>0</v>
      </c>
      <c r="Y161" s="573">
        <v>300</v>
      </c>
      <c r="Z161" s="573">
        <v>295</v>
      </c>
      <c r="AA161" s="573">
        <v>290</v>
      </c>
      <c r="AB161" s="326">
        <f>IFERROR(IF($C161&lt;500,$C161*Y161,IF(AND(500&lt;=$C161,$C161&lt;=5000),$C161*Z161,IF($C161&gt;5000,$C161*AA161,"No Offer"))),"No Offer")</f>
        <v>0</v>
      </c>
      <c r="AC161" s="731">
        <f>AB161</f>
        <v>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Input'!J163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Input'!J165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Input'!J167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Input'!J169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Input'!J171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Input'!J178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Input'!J180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Input'!J182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Input'!J184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Input'!J186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Input'!J188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Input'!J190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Input'!J192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Input'!J197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Input'!J199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Input'!J201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Input'!J203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Input'!J205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Input'!J207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Input'!J209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Input'!J211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Input'!J213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Input'!J215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Input'!J217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Input'!J219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Input'!J221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Input'!J223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Input'!J225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Input'!J227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0</v>
      </c>
      <c r="H234" s="476"/>
      <c r="I234" s="476"/>
      <c r="J234" s="476"/>
      <c r="K234" s="736">
        <f>SUM(L235:L268)</f>
        <v>0</v>
      </c>
      <c r="L234" s="476"/>
      <c r="M234" s="476"/>
      <c r="N234" s="476"/>
      <c r="O234" s="736">
        <f>SUM(P235:P268)</f>
        <v>0</v>
      </c>
      <c r="P234" s="476"/>
      <c r="Q234" s="476"/>
      <c r="R234" s="476"/>
      <c r="S234" s="736">
        <f>SUM(T235:T268)</f>
        <v>0</v>
      </c>
      <c r="T234" s="476"/>
      <c r="U234" s="476"/>
      <c r="V234" s="476"/>
      <c r="W234" s="736">
        <f>SUM(X235:X268)</f>
        <v>0</v>
      </c>
      <c r="X234" s="476"/>
      <c r="Y234" s="476"/>
      <c r="Z234" s="476"/>
      <c r="AA234" s="736">
        <f>SUM(AB235:AB268)</f>
        <v>0</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Input'!J236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Input'!J238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Input'!J240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Input'!J245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Input'!J247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Input'!J249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Input'!J254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Input'!J256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0</v>
      </c>
      <c r="H260" s="476"/>
      <c r="I260" s="476"/>
      <c r="J260" s="476"/>
      <c r="K260" s="736">
        <f>SUM(L262:L295)</f>
        <v>0</v>
      </c>
      <c r="L260" s="476"/>
      <c r="M260" s="476"/>
      <c r="N260" s="476"/>
      <c r="O260" s="736">
        <f>SUM(P262:P295)</f>
        <v>0</v>
      </c>
      <c r="P260" s="476"/>
      <c r="Q260" s="476"/>
      <c r="R260" s="476"/>
      <c r="S260" s="736">
        <f>SUM(T262)</f>
        <v>0</v>
      </c>
      <c r="T260" s="476"/>
      <c r="U260" s="476"/>
      <c r="V260" s="476"/>
      <c r="W260" s="736">
        <f>SUM(X262)</f>
        <v>0</v>
      </c>
      <c r="X260" s="476"/>
      <c r="Y260" s="476"/>
      <c r="Z260" s="476"/>
      <c r="AA260" s="736">
        <f>SUM(AB262)</f>
        <v>0</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Input'!J262</f>
        <v>0</v>
      </c>
      <c r="D262" s="318" t="s">
        <v>1752</v>
      </c>
      <c r="E262" s="574">
        <v>1.24</v>
      </c>
      <c r="F262" s="574">
        <v>1.24</v>
      </c>
      <c r="G262" s="574">
        <v>1.24</v>
      </c>
      <c r="H262" s="324">
        <f>IFERROR(IF($C262&lt;500,$C262*E262,IF(AND(500&lt;=$C262,$C262&lt;=5000),$C262*F262,IF($C262&gt;5000,$C262*G262,"No Offer"))),"No Offer")</f>
        <v>0</v>
      </c>
      <c r="I262" s="573">
        <v>1</v>
      </c>
      <c r="J262" s="573">
        <v>1</v>
      </c>
      <c r="K262" s="573">
        <v>1</v>
      </c>
      <c r="L262" s="326">
        <f>IFERROR(IF($C262&lt;500,$C262*I262,IF(AND(500&lt;=$C262,$C262&lt;=5000),$C262*J262,IF($C262&gt;5000,$C262*K262,"No Offer"))),"No Offer")</f>
        <v>0</v>
      </c>
      <c r="M262" s="574">
        <v>3.3</v>
      </c>
      <c r="N262" s="574">
        <v>3.3</v>
      </c>
      <c r="O262" s="574">
        <v>3.3</v>
      </c>
      <c r="P262" s="324">
        <f>IFERROR(IF($C262&lt;500,$C262*M262,IF(AND(500&lt;=$C262,$C262&lt;=5000),$C262*N262,IF($C262&gt;5000,$C262*O262,"No Offer"))),"No Offer")</f>
        <v>0</v>
      </c>
      <c r="Q262" s="644">
        <v>0.6</v>
      </c>
      <c r="R262" s="644">
        <v>0.6</v>
      </c>
      <c r="S262" s="644">
        <v>0.6</v>
      </c>
      <c r="T262" s="326">
        <f>IFERROR(IF($C262&lt;500,$C262*Q262,IF(AND(500&lt;=$C262,$C262&lt;=5000),$C262*R262,IF($C262&gt;5000,$C262*S262,"No Offer"))),"No Offer")</f>
        <v>0</v>
      </c>
      <c r="U262" s="576">
        <v>1.95</v>
      </c>
      <c r="V262" s="576">
        <v>1.95</v>
      </c>
      <c r="W262" s="576">
        <v>1.95</v>
      </c>
      <c r="X262" s="324">
        <f>IFERROR(IF($C262&lt;500,$C262*U262,IF(AND(500&lt;=$C262,$C262&lt;=5000),$C262*V262,IF($C262&gt;5000,$C262*W262,"No Offer"))),"No Offer")</f>
        <v>0</v>
      </c>
      <c r="Y262" s="573">
        <v>1.5</v>
      </c>
      <c r="Z262" s="573">
        <v>1.1000000000000001</v>
      </c>
      <c r="AA262" s="573">
        <v>0.9</v>
      </c>
      <c r="AB262" s="326">
        <f>IFERROR(IF($C262&lt;500,$C262*Y262,IF(AND(500&lt;=$C262,$C262&lt;=5000),$C262*Z262,IF($C262&gt;5000,$C262*AA262,"No Offer"))),"No Offer")</f>
        <v>0</v>
      </c>
      <c r="AC262" s="731">
        <f>AB262</f>
        <v>0</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0</v>
      </c>
      <c r="H265" s="723"/>
      <c r="I265" s="725"/>
      <c r="J265" s="726"/>
      <c r="K265" s="747">
        <f>SUM(L267:L284)</f>
        <v>0</v>
      </c>
      <c r="L265" s="725"/>
      <c r="M265" s="727"/>
      <c r="N265" s="728"/>
      <c r="O265" s="747">
        <f>SUM(P267:P284)</f>
        <v>0</v>
      </c>
      <c r="P265" s="727"/>
      <c r="Q265" s="727"/>
      <c r="R265" s="728"/>
      <c r="S265" s="747">
        <f>SUM(T267:T284)</f>
        <v>0</v>
      </c>
      <c r="T265" s="727"/>
      <c r="U265" s="725"/>
      <c r="V265" s="726"/>
      <c r="W265" s="747">
        <f>SUM(X267:X284)</f>
        <v>0</v>
      </c>
      <c r="X265" s="725"/>
      <c r="Y265" s="725"/>
      <c r="Z265" s="726"/>
      <c r="AA265" s="747">
        <f>SUM(AB267:AB284)</f>
        <v>0</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Input'!J267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Input'!J269</f>
        <v>0</v>
      </c>
      <c r="D269" s="318" t="s">
        <v>1752</v>
      </c>
      <c r="E269" s="574">
        <v>7.85</v>
      </c>
      <c r="F269" s="574">
        <v>2.39</v>
      </c>
      <c r="G269" s="574">
        <v>2.04</v>
      </c>
      <c r="H269" s="324">
        <f>IFERROR(IF($C269&lt;500,$C269*E269,IF(AND(500&lt;=$C269,$C269&lt;=5000),$C269*F269,IF($C269&gt;5000,$C269*G269,"No Offer"))),"No Offer")</f>
        <v>0</v>
      </c>
      <c r="I269" s="573">
        <v>7.6</v>
      </c>
      <c r="J269" s="573">
        <v>1.2</v>
      </c>
      <c r="K269" s="573">
        <v>1.1000000000000001</v>
      </c>
      <c r="L269" s="326">
        <f>IFERROR(IF($C269&lt;500,$C269*I269,IF(AND(500&lt;=$C269,$C269&lt;=5000),$C269*J269,IF($C269&gt;5000,$C269*K269,"No Offer"))),"No Offer")</f>
        <v>0</v>
      </c>
      <c r="M269" s="574">
        <v>4.32</v>
      </c>
      <c r="N269" s="574">
        <v>4.32</v>
      </c>
      <c r="O269" s="574">
        <v>4.32</v>
      </c>
      <c r="P269" s="324">
        <f>IFERROR(IF($C269&lt;500,$C269*M269,IF(AND(500&lt;=$C269,$C269&lt;=5000),$C269*N269,IF($C269&gt;5000,$C269*O269,"No Offer"))),"No Offer")</f>
        <v>0</v>
      </c>
      <c r="Q269" s="644">
        <v>1.5</v>
      </c>
      <c r="R269" s="644">
        <v>1.2</v>
      </c>
      <c r="S269" s="644">
        <v>1.2</v>
      </c>
      <c r="T269" s="326">
        <f>IFERROR(IF($C269&lt;500,$C269*Q269,IF(AND(500&lt;=$C269,$C269&lt;=5000),$C269*R269,IF($C269&gt;5000,$C269*S269,"No Offer"))),"No Offer")</f>
        <v>0</v>
      </c>
      <c r="U269" s="576">
        <v>6</v>
      </c>
      <c r="V269" s="576">
        <v>2.44</v>
      </c>
      <c r="W269" s="576">
        <v>1.47</v>
      </c>
      <c r="X269" s="324">
        <f>IFERROR(IF($C269&lt;500,$C269*U269,IF(AND(500&lt;=$C269,$C269&lt;=5000),$C269*V269,IF($C269&gt;5000,$C269*W269,"No Offer"))),"No Offer")</f>
        <v>0</v>
      </c>
      <c r="Y269" s="573">
        <v>8.7399999999999984</v>
      </c>
      <c r="Z269" s="573">
        <v>1.38</v>
      </c>
      <c r="AA269" s="573">
        <v>1.2649999999999999</v>
      </c>
      <c r="AB269" s="326">
        <f>IFERROR(IF($C269&lt;500,$C269*Y269,IF(AND(500&lt;=$C269,$C269&lt;=5000),$C269*Z269,IF($C269&gt;5000,$C269*AA269,"No Offer"))),"No Offer")</f>
        <v>0</v>
      </c>
      <c r="AC269" s="731">
        <f>AB269</f>
        <v>0</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Input'!J271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Input'!J273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Input'!J275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Input'!J277</f>
        <v>0</v>
      </c>
      <c r="D277" s="318" t="s">
        <v>1752</v>
      </c>
      <c r="E277" s="574">
        <v>9.18</v>
      </c>
      <c r="F277" s="574">
        <v>4.41</v>
      </c>
      <c r="G277" s="574">
        <v>3.34</v>
      </c>
      <c r="H277" s="324">
        <f>IFERROR(IF($C277&lt;500,$C277*E277,IF(AND(500&lt;=$C277,$C277&lt;=5000),$C277*F277,IF($C277&gt;5000,$C277*G277,"No Offer"))),"No Offer")</f>
        <v>0</v>
      </c>
      <c r="I277" s="573">
        <v>7.6</v>
      </c>
      <c r="J277" s="573">
        <v>1.4</v>
      </c>
      <c r="K277" s="573">
        <v>1.2</v>
      </c>
      <c r="L277" s="326">
        <f>IFERROR(IF($C277&lt;500,$C277*I277,IF(AND(500&lt;=$C277,$C277&lt;=5000),$C277*J277,IF($C277&gt;5000,$C277*K277,"No Offer"))),"No Offer")</f>
        <v>0</v>
      </c>
      <c r="M277" s="574">
        <v>8.64</v>
      </c>
      <c r="N277" s="574">
        <v>8.64</v>
      </c>
      <c r="O277" s="574">
        <v>8.64</v>
      </c>
      <c r="P277" s="324">
        <f>IFERROR(IF($C277&lt;500,$C277*M277,IF(AND(500&lt;=$C277,$C277&lt;=5000),$C277*N277,IF($C277&gt;5000,$C277*O277,"No Offer"))),"No Offer")</f>
        <v>0</v>
      </c>
      <c r="Q277" s="644">
        <v>1.5</v>
      </c>
      <c r="R277" s="644">
        <v>1.2</v>
      </c>
      <c r="S277" s="644">
        <v>1.2</v>
      </c>
      <c r="T277" s="326">
        <f>IFERROR(IF($C277&lt;500,$C277*Q277,IF(AND(500&lt;=$C277,$C277&lt;=5000),$C277*R277,IF($C277&gt;5000,$C277*S277,"No Offer"))),"No Offer")</f>
        <v>0</v>
      </c>
      <c r="U277" s="576">
        <v>7.13</v>
      </c>
      <c r="V277" s="576">
        <v>3.58</v>
      </c>
      <c r="W277" s="576">
        <v>2.6</v>
      </c>
      <c r="X277" s="324">
        <f>IFERROR(IF($C277&lt;500,$C277*U277,IF(AND(500&lt;=$C277,$C277&lt;=5000),$C277*V277,IF($C277&gt;5000,$C277*W277,"No Offer"))),"No Offer")</f>
        <v>0</v>
      </c>
      <c r="Y277" s="573">
        <v>8.7399999999999984</v>
      </c>
      <c r="Z277" s="573">
        <v>1.6099999999999999</v>
      </c>
      <c r="AA277" s="573">
        <v>1.38</v>
      </c>
      <c r="AB277" s="326">
        <f>IFERROR(IF($C277&lt;500,$C277*Y277,IF(AND(500&lt;=$C277,$C277&lt;=5000),$C277*Z277,IF($C277&gt;5000,$C277*AA277,"No Offer"))),"No Offer")</f>
        <v>0</v>
      </c>
      <c r="AC277" s="731">
        <f>AB277</f>
        <v>0</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Input'!J279</f>
        <v>0</v>
      </c>
      <c r="D279" s="318" t="s">
        <v>1752</v>
      </c>
      <c r="E279" s="574">
        <v>9.18</v>
      </c>
      <c r="F279" s="574">
        <v>5.04</v>
      </c>
      <c r="G279" s="574">
        <v>4.43</v>
      </c>
      <c r="H279" s="324">
        <f>IFERROR(IF($C279&lt;500,$C279*E279,IF(AND(500&lt;=$C279,$C279&lt;=5000),$C279*F279,IF($C279&gt;5000,$C279*G279,"No Offer"))),"No Offer")</f>
        <v>0</v>
      </c>
      <c r="I279" s="573">
        <v>7.6</v>
      </c>
      <c r="J279" s="573">
        <v>1.4</v>
      </c>
      <c r="K279" s="573">
        <v>1.2</v>
      </c>
      <c r="L279" s="326">
        <f>IFERROR(IF($C279&lt;500,$C279*I279,IF(AND(500&lt;=$C279,$C279&lt;=5000),$C279*J279,IF($C279&gt;5000,$C279*K279,"No Offer"))),"No Offer")</f>
        <v>0</v>
      </c>
      <c r="M279" s="574">
        <v>10.8</v>
      </c>
      <c r="N279" s="574">
        <v>10.8</v>
      </c>
      <c r="O279" s="574">
        <v>10.8</v>
      </c>
      <c r="P279" s="324">
        <f>IFERROR(IF($C279&lt;500,$C279*M279,IF(AND(500&lt;=$C279,$C279&lt;=5000),$C279*N279,IF($C279&gt;5000,$C279*O279,"No Offer"))),"No Offer")</f>
        <v>0</v>
      </c>
      <c r="Q279" s="644">
        <v>1.8</v>
      </c>
      <c r="R279" s="644">
        <v>1.5</v>
      </c>
      <c r="S279" s="644">
        <v>1.5</v>
      </c>
      <c r="T279" s="326">
        <f>IFERROR(IF($C279&lt;500,$C279*Q279,IF(AND(500&lt;=$C279,$C279&lt;=5000),$C279*R279,IF($C279&gt;5000,$C279*S279,"No Offer"))),"No Offer")</f>
        <v>0</v>
      </c>
      <c r="U279" s="576">
        <v>7.7</v>
      </c>
      <c r="V279" s="576">
        <v>5.09</v>
      </c>
      <c r="W279" s="576">
        <v>3.17</v>
      </c>
      <c r="X279" s="324">
        <f>IFERROR(IF($C279&lt;500,$C279*U279,IF(AND(500&lt;=$C279,$C279&lt;=5000),$C279*V279,IF($C279&gt;5000,$C279*W279,"No Offer"))),"No Offer")</f>
        <v>0</v>
      </c>
      <c r="Y279" s="573">
        <v>8.7399999999999984</v>
      </c>
      <c r="Z279" s="573">
        <v>1.6099999999999999</v>
      </c>
      <c r="AA279" s="573">
        <v>1.38</v>
      </c>
      <c r="AB279" s="326">
        <f>IFERROR(IF($C279&lt;500,$C279*Y279,IF(AND(500&lt;=$C279,$C279&lt;=5000),$C279*Z279,IF($C279&gt;5000,$C279*AA279,"No Offer"))),"No Offer")</f>
        <v>0</v>
      </c>
      <c r="AC279" s="731">
        <f>AB279</f>
        <v>0</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Input'!J281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Input'!J283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Input'!J288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Input'!J290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Input'!J292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Input'!J294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Input'!J296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Input'!J298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Input'!J300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Input'!J302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Input'!J304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Input'!J306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Input'!J308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Input'!J310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Input'!J312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Input'!J314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Input'!J316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Input'!J318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Input'!J320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Input'!J322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Input'!J324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Input'!J326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Input'!J328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Input'!J333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Input'!J339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Input'!J341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Input'!J343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Input'!J345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Input'!J347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Input'!J349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Input'!J351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Input'!J353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Input'!J358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Input'!J360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Input'!J362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Input'!J364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Input'!J366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Input'!J368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Input'!J370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Input'!J372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Input'!J374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Input'!J376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Input'!J378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Input'!J380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Input'!J382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Input'!J384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Input'!J386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Input'!J388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Input'!J390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Input'!J392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Input'!J397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Input'!J399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Input'!J401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Input'!J403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Input'!J405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Input'!J407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Input'!J409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Input'!J411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Input'!J413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Input'!J415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Input'!J417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Input'!J419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Input'!J421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Input'!J426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Input'!J428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Input'!J433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Input'!J435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Input'!J440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Input'!J442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Input'!J447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Input'!J449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Input'!J454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Input'!J460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Input'!J462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Input'!J467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Input'!J469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Input'!J471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Input'!J473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Final'!$E26)</f>
        <v>0</v>
      </c>
      <c r="I481" s="476"/>
      <c r="J481" s="476"/>
      <c r="K481" s="476"/>
      <c r="L481" s="737">
        <f>(K458+K438+K431+K424+K395+K356+K336+K286+K260+K252+K234+K195+K145+K70+K51+K20)*'Summary Final'!$E26</f>
        <v>0</v>
      </c>
      <c r="M481" s="476"/>
      <c r="N481" s="476"/>
      <c r="O481" s="476"/>
      <c r="P481" s="737">
        <f>(O458+O438+O431+O424+O395+O356+O336+O286+O260+O252+O234+O195+O145+O70+O51+O20)*'Summary Final'!$E26</f>
        <v>0</v>
      </c>
      <c r="Q481" s="476"/>
      <c r="R481" s="476"/>
      <c r="S481" s="476"/>
      <c r="T481" s="737">
        <f>(S458+S438+S431+S424+S395+S356+S336+S286+S260+S252+S234+S195+S145+S70+S51+S20)*'Summary Final'!$E26</f>
        <v>0</v>
      </c>
      <c r="U481" s="476"/>
      <c r="V481" s="476"/>
      <c r="W481" s="476"/>
      <c r="X481" s="737">
        <f>(W458+W438+W431+W424+W395+W356+W336+W286+W260+W252+W234+W195+W145+W70+W51+W20)*'Summary Final'!$E26</f>
        <v>0</v>
      </c>
      <c r="Y481" s="476"/>
      <c r="Z481" s="476"/>
      <c r="AA481" s="476"/>
      <c r="AB481" s="737">
        <f>(AA458+AA438+AA431+AA424+AA395+AA356+AA336+AA286+AA260+AA252+AA234+AA195+AA145+AA70+AA51+AA20)*'Summary Final'!$E26</f>
        <v>0</v>
      </c>
    </row>
    <row r="482" spans="1:28" x14ac:dyDescent="0.2">
      <c r="A482" s="771"/>
      <c r="B482" s="721" t="s">
        <v>1776</v>
      </c>
      <c r="C482" s="772"/>
      <c r="D482" s="772"/>
      <c r="E482" s="772"/>
      <c r="F482" s="772"/>
      <c r="G482" s="772"/>
      <c r="H482" s="774">
        <f>((G452+G445+G337+G331+G265+G243+G176+G7)*'Summary Final'!$E27)</f>
        <v>0</v>
      </c>
      <c r="I482" s="772"/>
      <c r="J482" s="772"/>
      <c r="K482" s="772"/>
      <c r="L482" s="774">
        <f>(K452+K445+K337+K331+K265+K243+K176+K7)*'Summary Final'!$E27</f>
        <v>0</v>
      </c>
      <c r="M482" s="772"/>
      <c r="N482" s="772"/>
      <c r="O482" s="772"/>
      <c r="P482" s="774">
        <f>(O452+O445+O337+O331+O265+O243+O176+O7)*'Summary Final'!$E27</f>
        <v>0</v>
      </c>
      <c r="Q482" s="772"/>
      <c r="R482" s="772"/>
      <c r="S482" s="772"/>
      <c r="T482" s="774">
        <f>(S452+S445+S337+S331+S265+S243+S176+S7)*'Summary Final'!$E27</f>
        <v>0</v>
      </c>
      <c r="U482" s="772"/>
      <c r="V482" s="772"/>
      <c r="W482" s="772"/>
      <c r="X482" s="774">
        <f>(W452+W445+W337+W331+W265+W243+W176+W7)*'Summary Final'!$E27</f>
        <v>0</v>
      </c>
      <c r="Y482" s="772"/>
      <c r="Z482" s="772"/>
      <c r="AA482" s="772"/>
      <c r="AB482" s="774">
        <f>(AA452+AA445+AA337+AA331+AA265+AA243+AA176+AA7)*'Summary Final'!$E27</f>
        <v>0</v>
      </c>
    </row>
    <row r="483" spans="1:28" x14ac:dyDescent="0.2">
      <c r="A483" s="363"/>
      <c r="B483" s="364" t="s">
        <v>2205</v>
      </c>
      <c r="C483" s="367"/>
      <c r="D483" s="367"/>
      <c r="E483" s="367"/>
      <c r="F483" s="367"/>
      <c r="G483" s="368"/>
      <c r="H483" s="368">
        <f>IF(COUNTIF(H7:H478,"No offer")&gt;0,"No Offer",SUM(H7:H478))</f>
        <v>0</v>
      </c>
      <c r="I483" s="367"/>
      <c r="J483" s="367"/>
      <c r="K483" s="368"/>
      <c r="L483" s="368">
        <f>IF(COUNTIF(L7:L478,"No offer")&gt;0,"No Offer",SUM(L7:L478))</f>
        <v>0</v>
      </c>
      <c r="M483" s="367"/>
      <c r="N483" s="367"/>
      <c r="O483" s="368"/>
      <c r="P483" s="368">
        <f>IF(COUNTIF(P7:P478,"No offer")&gt;0,"No Offer",SUM(P7:P478))</f>
        <v>0</v>
      </c>
      <c r="Q483" s="367"/>
      <c r="R483" s="367"/>
      <c r="S483" s="368"/>
      <c r="T483" s="368">
        <f>IF(COUNTIF(T7:T478,"No offer")&gt;0,"No Offer",SUM(T7:T478))</f>
        <v>0</v>
      </c>
      <c r="U483" s="367"/>
      <c r="V483" s="367"/>
      <c r="W483" s="368"/>
      <c r="X483" s="368">
        <f>IF(COUNTIF(X7:X478,"No offer")&gt;0,"No Offer",SUM(X7:X478))</f>
        <v>0</v>
      </c>
      <c r="Y483" s="367"/>
      <c r="Z483" s="367"/>
      <c r="AA483" s="368"/>
      <c r="AB483" s="368" t="str">
        <f>IF(COUNTIF('Series 500 Design'!AB10:AB522,"No offer")&gt;0,"No Offer",SUM('Series 500 Design'!AB10:AB522))</f>
        <v>No Offer</v>
      </c>
    </row>
    <row r="484" spans="1:28" x14ac:dyDescent="0.2">
      <c r="A484" s="474"/>
      <c r="B484" s="475" t="s">
        <v>4048</v>
      </c>
      <c r="C484" s="707"/>
      <c r="D484" s="708"/>
      <c r="E484" s="708"/>
      <c r="F484" s="708"/>
      <c r="G484" s="709"/>
      <c r="H484" s="370">
        <f>SUM(H483:AB483)/H485</f>
        <v>0</v>
      </c>
    </row>
    <row r="485" spans="1:28" x14ac:dyDescent="0.2">
      <c r="A485" s="474"/>
      <c r="B485" s="475" t="s">
        <v>4049</v>
      </c>
      <c r="C485" s="707"/>
      <c r="D485" s="708"/>
      <c r="E485" s="708"/>
      <c r="F485" s="708"/>
      <c r="G485" s="709"/>
      <c r="H485" s="478">
        <f>6-COUNTIF(H483:AB483,"No offer")</f>
        <v>5</v>
      </c>
    </row>
  </sheetData>
  <sheetProtection algorithmName="SHA-512" hashValue="k1I+876lS2BJm2LCv+TYxh7gO34KRZtN7GmFtXUVOT4jNtNZQ8srRtFS9aKYLONG7KEGug540/f1Ciyo1SvYpQ==" saltValue="Qo880T9nRkdMyeEv6RMPYA==" spinCount="100000" sheet="1" objects="1" scenarios="1" selectLockedCells="1" selectUnlockedCells="1"/>
  <mergeCells count="7">
    <mergeCell ref="Y2:AA2"/>
    <mergeCell ref="E3:H3"/>
    <mergeCell ref="I3:K3"/>
    <mergeCell ref="M3:O3"/>
    <mergeCell ref="Q3:S3"/>
    <mergeCell ref="U3:W3"/>
    <mergeCell ref="Y3:AB3"/>
  </mergeCells>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1EEC-540C-442C-9628-1F7C9937DC33}">
  <sheetPr codeName="Sheet31">
    <tabColor rgb="FF7030A0"/>
    <pageSetUpPr fitToPage="1"/>
  </sheetPr>
  <dimension ref="A1:L485"/>
  <sheetViews>
    <sheetView zoomScaleNormal="100" zoomScaleSheetLayoutView="85" workbookViewId="0">
      <selection activeCell="C472" sqref="C472"/>
    </sheetView>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9.140625" style="557"/>
    <col min="10" max="10" width="13.42578125" style="298" customWidth="1"/>
    <col min="11" max="11" width="7.42578125" style="298" customWidth="1"/>
    <col min="12" max="12" width="13" style="298" customWidth="1"/>
    <col min="13" max="16384" width="9.140625" style="557"/>
  </cols>
  <sheetData>
    <row r="1" spans="1:12" x14ac:dyDescent="0.2">
      <c r="A1" s="712" t="s">
        <v>1774</v>
      </c>
      <c r="D1" s="713"/>
      <c r="E1" s="713"/>
      <c r="F1" s="713"/>
      <c r="G1" s="713"/>
      <c r="H1" s="713"/>
      <c r="K1" s="713"/>
      <c r="L1" s="713"/>
    </row>
    <row r="2" spans="1:12" x14ac:dyDescent="0.2">
      <c r="A2" s="715"/>
      <c r="D2" s="299"/>
      <c r="E2" s="299"/>
      <c r="F2" s="299"/>
      <c r="G2" s="299"/>
      <c r="H2" s="299"/>
      <c r="K2" s="299"/>
      <c r="L2" s="299"/>
    </row>
    <row r="3" spans="1:12" ht="13.15" customHeight="1" x14ac:dyDescent="0.2">
      <c r="A3" s="651"/>
      <c r="B3" s="651"/>
      <c r="C3" s="1055" t="s">
        <v>4050</v>
      </c>
      <c r="D3" s="1055"/>
      <c r="E3" s="1058" t="s">
        <v>5</v>
      </c>
      <c r="F3" s="1058"/>
      <c r="G3" s="1058"/>
      <c r="H3" s="1058"/>
      <c r="I3" s="389"/>
      <c r="J3" s="1055" t="s">
        <v>4051</v>
      </c>
      <c r="K3" s="1055"/>
      <c r="L3" s="480"/>
    </row>
    <row r="4" spans="1:12"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E5" s="718"/>
      <c r="F5" s="718"/>
      <c r="G5" s="718"/>
      <c r="H5" s="718"/>
      <c r="L5" s="718"/>
    </row>
    <row r="6" spans="1:12" x14ac:dyDescent="0.2">
      <c r="A6" s="311"/>
      <c r="B6" s="563" t="s">
        <v>1775</v>
      </c>
      <c r="C6" s="313"/>
      <c r="D6" s="719"/>
      <c r="E6" s="616" t="s">
        <v>1747</v>
      </c>
      <c r="F6" s="567" t="s">
        <v>1748</v>
      </c>
      <c r="G6" s="616" t="s">
        <v>1749</v>
      </c>
      <c r="H6" s="719"/>
      <c r="J6" s="313"/>
      <c r="K6" s="719"/>
      <c r="L6" s="719"/>
    </row>
    <row r="7" spans="1:12" x14ac:dyDescent="0.2">
      <c r="A7" s="720"/>
      <c r="B7" s="721" t="s">
        <v>1776</v>
      </c>
      <c r="C7" s="722"/>
      <c r="D7" s="723"/>
      <c r="E7" s="723"/>
      <c r="F7" s="723"/>
      <c r="G7" s="724">
        <f>SUM(H9:H15)</f>
        <v>0</v>
      </c>
      <c r="H7" s="723"/>
      <c r="J7" s="722"/>
      <c r="K7" s="723"/>
      <c r="L7" s="723"/>
    </row>
    <row r="8" spans="1:12" x14ac:dyDescent="0.2">
      <c r="A8" s="316"/>
      <c r="B8" s="558"/>
      <c r="C8" s="318"/>
      <c r="D8" s="346"/>
      <c r="E8" s="730"/>
      <c r="F8" s="730"/>
      <c r="G8" s="730"/>
      <c r="H8" s="730">
        <f>'Series 700 Design'!H8</f>
        <v>0</v>
      </c>
      <c r="J8" s="318"/>
      <c r="K8" s="346"/>
      <c r="L8" s="730"/>
    </row>
    <row r="9" spans="1:12" ht="25.5" x14ac:dyDescent="0.2">
      <c r="A9" s="316" t="s">
        <v>1777</v>
      </c>
      <c r="B9" s="558" t="s">
        <v>1778</v>
      </c>
      <c r="C9" s="406"/>
      <c r="D9" s="318" t="s">
        <v>1636</v>
      </c>
      <c r="E9" s="574">
        <v>55.45</v>
      </c>
      <c r="F9" s="574">
        <v>37.44</v>
      </c>
      <c r="G9" s="574">
        <v>37.44</v>
      </c>
      <c r="H9" s="324">
        <f>'Series 700 Design'!H9</f>
        <v>0</v>
      </c>
      <c r="J9" s="406"/>
      <c r="K9" s="318" t="s">
        <v>1636</v>
      </c>
      <c r="L9" s="324">
        <f>'Series 700 Final'!H9</f>
        <v>0</v>
      </c>
    </row>
    <row r="10" spans="1:12" x14ac:dyDescent="0.2">
      <c r="A10" s="316"/>
      <c r="B10" s="558"/>
      <c r="C10" s="406"/>
      <c r="D10" s="318"/>
      <c r="E10" s="574"/>
      <c r="F10" s="574"/>
      <c r="G10" s="574"/>
      <c r="H10" s="319"/>
      <c r="J10" s="406"/>
      <c r="K10" s="318"/>
      <c r="L10" s="319"/>
    </row>
    <row r="11" spans="1:12" x14ac:dyDescent="0.2">
      <c r="A11" s="316" t="s">
        <v>1779</v>
      </c>
      <c r="B11" s="558" t="s">
        <v>1780</v>
      </c>
      <c r="C11" s="406"/>
      <c r="D11" s="318" t="s">
        <v>1636</v>
      </c>
      <c r="E11" s="574">
        <v>77.02</v>
      </c>
      <c r="F11" s="574">
        <v>46.72</v>
      </c>
      <c r="G11" s="574">
        <v>46.72</v>
      </c>
      <c r="H11" s="324">
        <f>'Series 700 Design'!H11</f>
        <v>0</v>
      </c>
      <c r="J11" s="406"/>
      <c r="K11" s="318" t="s">
        <v>1636</v>
      </c>
      <c r="L11" s="324">
        <f>'Series 700 Final'!H11</f>
        <v>0</v>
      </c>
    </row>
    <row r="12" spans="1:12" x14ac:dyDescent="0.2">
      <c r="A12" s="316"/>
      <c r="B12" s="558"/>
      <c r="C12" s="406"/>
      <c r="D12" s="318"/>
      <c r="E12" s="574"/>
      <c r="F12" s="574"/>
      <c r="G12" s="574"/>
      <c r="H12" s="319"/>
      <c r="J12" s="406"/>
      <c r="K12" s="318"/>
      <c r="L12" s="319"/>
    </row>
    <row r="13" spans="1:12" ht="25.5" x14ac:dyDescent="0.2">
      <c r="A13" s="316" t="s">
        <v>1781</v>
      </c>
      <c r="B13" s="558" t="s">
        <v>1782</v>
      </c>
      <c r="C13" s="406"/>
      <c r="D13" s="318" t="s">
        <v>1636</v>
      </c>
      <c r="E13" s="574">
        <v>52.45</v>
      </c>
      <c r="F13" s="574">
        <v>34.53</v>
      </c>
      <c r="G13" s="574">
        <v>34.53</v>
      </c>
      <c r="H13" s="324">
        <f>'Series 700 Design'!H13</f>
        <v>0</v>
      </c>
      <c r="J13" s="406"/>
      <c r="K13" s="318" t="s">
        <v>1636</v>
      </c>
      <c r="L13" s="324">
        <f>'Series 700 Final'!H13</f>
        <v>0</v>
      </c>
    </row>
    <row r="14" spans="1:12" x14ac:dyDescent="0.2">
      <c r="A14" s="316"/>
      <c r="B14" s="558"/>
      <c r="C14" s="406"/>
      <c r="D14" s="318"/>
      <c r="E14" s="574"/>
      <c r="F14" s="574"/>
      <c r="G14" s="574"/>
      <c r="H14" s="319"/>
      <c r="J14" s="406"/>
      <c r="K14" s="318"/>
      <c r="L14" s="319"/>
    </row>
    <row r="15" spans="1:12" x14ac:dyDescent="0.2">
      <c r="A15" s="316" t="s">
        <v>1783</v>
      </c>
      <c r="B15" s="558" t="s">
        <v>1784</v>
      </c>
      <c r="C15" s="406"/>
      <c r="D15" s="318" t="s">
        <v>1636</v>
      </c>
      <c r="E15" s="574">
        <v>74.02</v>
      </c>
      <c r="F15" s="574">
        <v>43.81</v>
      </c>
      <c r="G15" s="574">
        <v>43.81</v>
      </c>
      <c r="H15" s="324">
        <f>'Series 700 Design'!H15</f>
        <v>0</v>
      </c>
      <c r="J15" s="406"/>
      <c r="K15" s="318" t="s">
        <v>1636</v>
      </c>
      <c r="L15" s="324">
        <f>'Series 700 Final'!H15</f>
        <v>0</v>
      </c>
    </row>
    <row r="16" spans="1:12" x14ac:dyDescent="0.2">
      <c r="A16" s="316"/>
      <c r="B16" s="558"/>
      <c r="C16" s="406"/>
      <c r="D16" s="318"/>
      <c r="E16" s="319"/>
      <c r="F16" s="319"/>
      <c r="G16" s="319"/>
      <c r="H16" s="319"/>
      <c r="J16" s="406"/>
      <c r="K16" s="318"/>
      <c r="L16" s="319"/>
    </row>
    <row r="17" spans="1:12" x14ac:dyDescent="0.2">
      <c r="A17" s="311"/>
      <c r="B17" s="563" t="s">
        <v>1785</v>
      </c>
      <c r="C17" s="400"/>
      <c r="D17" s="314"/>
      <c r="E17" s="314"/>
      <c r="F17" s="314"/>
      <c r="G17" s="314"/>
      <c r="H17" s="314"/>
      <c r="J17" s="400"/>
      <c r="K17" s="314"/>
      <c r="L17" s="314"/>
    </row>
    <row r="18" spans="1:12" x14ac:dyDescent="0.2">
      <c r="A18" s="316"/>
      <c r="B18" s="596"/>
      <c r="C18" s="406"/>
      <c r="D18" s="318"/>
      <c r="E18" s="319"/>
      <c r="F18" s="319"/>
      <c r="G18" s="319"/>
      <c r="H18" s="319"/>
      <c r="J18" s="406"/>
      <c r="K18" s="318"/>
      <c r="L18" s="319"/>
    </row>
    <row r="19" spans="1:12" x14ac:dyDescent="0.2">
      <c r="A19" s="331"/>
      <c r="B19" s="586" t="s">
        <v>1786</v>
      </c>
      <c r="C19" s="484"/>
      <c r="D19" s="334"/>
      <c r="E19" s="635" t="s">
        <v>1787</v>
      </c>
      <c r="F19" s="589" t="s">
        <v>1788</v>
      </c>
      <c r="G19" s="635" t="s">
        <v>1789</v>
      </c>
      <c r="H19" s="635"/>
      <c r="J19" s="484"/>
      <c r="K19" s="334"/>
      <c r="L19" s="635"/>
    </row>
    <row r="20" spans="1:12" x14ac:dyDescent="0.2">
      <c r="A20" s="474"/>
      <c r="B20" s="475" t="s">
        <v>1790</v>
      </c>
      <c r="C20" s="778"/>
      <c r="D20" s="476"/>
      <c r="E20" s="476"/>
      <c r="F20" s="476"/>
      <c r="G20" s="736">
        <f>SUM(H22:H48)</f>
        <v>0</v>
      </c>
      <c r="H20" s="476"/>
      <c r="J20" s="778"/>
      <c r="K20" s="476"/>
      <c r="L20" s="476"/>
    </row>
    <row r="21" spans="1:12" x14ac:dyDescent="0.2">
      <c r="A21" s="316"/>
      <c r="B21" s="596"/>
      <c r="C21" s="406"/>
      <c r="D21" s="318"/>
      <c r="E21" s="319"/>
      <c r="F21" s="319"/>
      <c r="G21" s="319"/>
      <c r="H21" s="319"/>
      <c r="J21" s="406"/>
      <c r="K21" s="318"/>
      <c r="L21" s="319"/>
    </row>
    <row r="22" spans="1:12" ht="25.5" x14ac:dyDescent="0.2">
      <c r="A22" s="316" t="s">
        <v>1791</v>
      </c>
      <c r="B22" s="558" t="s">
        <v>1792</v>
      </c>
      <c r="C22" s="406"/>
      <c r="D22" s="318" t="s">
        <v>1752</v>
      </c>
      <c r="E22" s="574">
        <v>51.68</v>
      </c>
      <c r="F22" s="574">
        <v>50.1</v>
      </c>
      <c r="G22" s="574">
        <v>50.06</v>
      </c>
      <c r="H22" s="324">
        <f>'Series 700 Design'!H22</f>
        <v>0</v>
      </c>
      <c r="J22" s="406"/>
      <c r="K22" s="318" t="s">
        <v>1752</v>
      </c>
      <c r="L22" s="324">
        <f>'Series 700 Final'!H22</f>
        <v>0</v>
      </c>
    </row>
    <row r="23" spans="1:12" x14ac:dyDescent="0.2">
      <c r="A23" s="316"/>
      <c r="B23" s="558"/>
      <c r="C23" s="406"/>
      <c r="D23" s="318"/>
      <c r="E23" s="574"/>
      <c r="F23" s="574"/>
      <c r="G23" s="574"/>
      <c r="H23" s="324"/>
      <c r="J23" s="406"/>
      <c r="K23" s="318"/>
      <c r="L23" s="324"/>
    </row>
    <row r="24" spans="1:12" ht="25.5" x14ac:dyDescent="0.2">
      <c r="A24" s="316" t="s">
        <v>1793</v>
      </c>
      <c r="B24" s="558" t="s">
        <v>1794</v>
      </c>
      <c r="C24" s="406"/>
      <c r="D24" s="318" t="s">
        <v>1752</v>
      </c>
      <c r="E24" s="574">
        <v>51.68</v>
      </c>
      <c r="F24" s="574">
        <v>50.1</v>
      </c>
      <c r="G24" s="574">
        <v>50.06</v>
      </c>
      <c r="H24" s="324">
        <f>'Series 700 Design'!H24</f>
        <v>0</v>
      </c>
      <c r="J24" s="406"/>
      <c r="K24" s="318" t="s">
        <v>1752</v>
      </c>
      <c r="L24" s="324">
        <f>'Series 700 Final'!H24</f>
        <v>0</v>
      </c>
    </row>
    <row r="25" spans="1:12" x14ac:dyDescent="0.2">
      <c r="A25" s="316"/>
      <c r="B25" s="558"/>
      <c r="C25" s="406"/>
      <c r="D25" s="318"/>
      <c r="E25" s="574"/>
      <c r="F25" s="574"/>
      <c r="G25" s="574"/>
      <c r="H25" s="324"/>
      <c r="J25" s="406"/>
      <c r="K25" s="318"/>
      <c r="L25" s="324"/>
    </row>
    <row r="26" spans="1:12" ht="25.5" x14ac:dyDescent="0.2">
      <c r="A26" s="316" t="s">
        <v>1795</v>
      </c>
      <c r="B26" s="558" t="s">
        <v>1796</v>
      </c>
      <c r="C26" s="406"/>
      <c r="D26" s="318" t="s">
        <v>1752</v>
      </c>
      <c r="E26" s="574">
        <v>41.44</v>
      </c>
      <c r="F26" s="574">
        <v>36.39</v>
      </c>
      <c r="G26" s="574">
        <v>36.340000000000003</v>
      </c>
      <c r="H26" s="324">
        <f>'Series 700 Design'!H26</f>
        <v>0</v>
      </c>
      <c r="J26" s="406"/>
      <c r="K26" s="318" t="s">
        <v>1752</v>
      </c>
      <c r="L26" s="324">
        <f>'Series 700 Final'!H26</f>
        <v>0</v>
      </c>
    </row>
    <row r="27" spans="1:12" x14ac:dyDescent="0.2">
      <c r="A27" s="316"/>
      <c r="B27" s="558"/>
      <c r="C27" s="406"/>
      <c r="D27" s="318"/>
      <c r="E27" s="574"/>
      <c r="F27" s="574"/>
      <c r="G27" s="574"/>
      <c r="H27" s="324"/>
      <c r="J27" s="406"/>
      <c r="K27" s="318"/>
      <c r="L27" s="324"/>
    </row>
    <row r="28" spans="1:12" ht="25.5" x14ac:dyDescent="0.2">
      <c r="A28" s="316" t="s">
        <v>1797</v>
      </c>
      <c r="B28" s="558" t="s">
        <v>1798</v>
      </c>
      <c r="C28" s="406"/>
      <c r="D28" s="318" t="s">
        <v>1752</v>
      </c>
      <c r="E28" s="574">
        <v>41.44</v>
      </c>
      <c r="F28" s="574">
        <v>36.39</v>
      </c>
      <c r="G28" s="574">
        <v>36.340000000000003</v>
      </c>
      <c r="H28" s="324">
        <f>'Series 700 Design'!H28</f>
        <v>0</v>
      </c>
      <c r="J28" s="406"/>
      <c r="K28" s="318" t="s">
        <v>1752</v>
      </c>
      <c r="L28" s="324">
        <f>'Series 700 Final'!H28</f>
        <v>0</v>
      </c>
    </row>
    <row r="29" spans="1:12" x14ac:dyDescent="0.2">
      <c r="A29" s="316"/>
      <c r="B29" s="558"/>
      <c r="C29" s="406"/>
      <c r="D29" s="318"/>
      <c r="E29" s="574"/>
      <c r="F29" s="574"/>
      <c r="G29" s="574"/>
      <c r="H29" s="324"/>
      <c r="J29" s="406"/>
      <c r="K29" s="318"/>
      <c r="L29" s="324"/>
    </row>
    <row r="30" spans="1:12" ht="25.5" x14ac:dyDescent="0.2">
      <c r="A30" s="316" t="s">
        <v>1799</v>
      </c>
      <c r="B30" s="558" t="s">
        <v>1800</v>
      </c>
      <c r="C30" s="406"/>
      <c r="D30" s="318" t="s">
        <v>1752</v>
      </c>
      <c r="E30" s="574">
        <v>30.87</v>
      </c>
      <c r="F30" s="574">
        <v>24.28</v>
      </c>
      <c r="G30" s="574">
        <v>24.25</v>
      </c>
      <c r="H30" s="324">
        <f>'Series 700 Design'!H30</f>
        <v>0</v>
      </c>
      <c r="J30" s="406"/>
      <c r="K30" s="318" t="s">
        <v>1752</v>
      </c>
      <c r="L30" s="324">
        <f>'Series 700 Final'!H30</f>
        <v>0</v>
      </c>
    </row>
    <row r="31" spans="1:12" x14ac:dyDescent="0.2">
      <c r="A31" s="316"/>
      <c r="B31" s="558"/>
      <c r="C31" s="406"/>
      <c r="D31" s="318"/>
      <c r="E31" s="574"/>
      <c r="F31" s="574"/>
      <c r="G31" s="574"/>
      <c r="H31" s="324"/>
      <c r="J31" s="406"/>
      <c r="K31" s="318"/>
      <c r="L31" s="324"/>
    </row>
    <row r="32" spans="1:12" ht="25.5" x14ac:dyDescent="0.2">
      <c r="A32" s="316" t="s">
        <v>1801</v>
      </c>
      <c r="B32" s="558" t="s">
        <v>1802</v>
      </c>
      <c r="C32" s="406"/>
      <c r="D32" s="318" t="s">
        <v>1752</v>
      </c>
      <c r="E32" s="574">
        <v>30.87</v>
      </c>
      <c r="F32" s="574">
        <v>24.28</v>
      </c>
      <c r="G32" s="574">
        <v>24.25</v>
      </c>
      <c r="H32" s="324">
        <f>'Series 700 Design'!H32</f>
        <v>0</v>
      </c>
      <c r="J32" s="406"/>
      <c r="K32" s="318" t="s">
        <v>1752</v>
      </c>
      <c r="L32" s="324">
        <f>'Series 700 Final'!H32</f>
        <v>0</v>
      </c>
    </row>
    <row r="33" spans="1:12" x14ac:dyDescent="0.2">
      <c r="A33" s="316"/>
      <c r="B33" s="558"/>
      <c r="C33" s="406"/>
      <c r="D33" s="318"/>
      <c r="E33" s="574"/>
      <c r="F33" s="574"/>
      <c r="G33" s="574"/>
      <c r="H33" s="324"/>
      <c r="J33" s="406"/>
      <c r="K33" s="318"/>
      <c r="L33" s="324"/>
    </row>
    <row r="34" spans="1:12" ht="25.5" x14ac:dyDescent="0.2">
      <c r="A34" s="316" t="s">
        <v>1803</v>
      </c>
      <c r="B34" s="558" t="s">
        <v>1804</v>
      </c>
      <c r="C34" s="406"/>
      <c r="D34" s="318" t="s">
        <v>1752</v>
      </c>
      <c r="E34" s="574">
        <v>52.65</v>
      </c>
      <c r="F34" s="574">
        <v>50.09</v>
      </c>
      <c r="G34" s="574">
        <v>50.05</v>
      </c>
      <c r="H34" s="324">
        <f>'Series 700 Design'!H34</f>
        <v>0</v>
      </c>
      <c r="J34" s="406"/>
      <c r="K34" s="318" t="s">
        <v>1752</v>
      </c>
      <c r="L34" s="324">
        <f>'Series 700 Final'!H34</f>
        <v>0</v>
      </c>
    </row>
    <row r="35" spans="1:12" x14ac:dyDescent="0.2">
      <c r="A35" s="316"/>
      <c r="B35" s="558"/>
      <c r="C35" s="406"/>
      <c r="D35" s="318"/>
      <c r="E35" s="574"/>
      <c r="F35" s="574"/>
      <c r="G35" s="574"/>
      <c r="H35" s="324"/>
      <c r="J35" s="406"/>
      <c r="K35" s="318"/>
      <c r="L35" s="324"/>
    </row>
    <row r="36" spans="1:12" ht="25.5" x14ac:dyDescent="0.2">
      <c r="A36" s="316" t="s">
        <v>1805</v>
      </c>
      <c r="B36" s="558" t="s">
        <v>1806</v>
      </c>
      <c r="C36" s="406"/>
      <c r="D36" s="318" t="s">
        <v>1752</v>
      </c>
      <c r="E36" s="574">
        <v>52.65</v>
      </c>
      <c r="F36" s="574">
        <v>50.09</v>
      </c>
      <c r="G36" s="574">
        <v>50.05</v>
      </c>
      <c r="H36" s="324">
        <f>'Series 700 Design'!H36</f>
        <v>0</v>
      </c>
      <c r="J36" s="406"/>
      <c r="K36" s="318" t="s">
        <v>1752</v>
      </c>
      <c r="L36" s="324">
        <f>'Series 700 Final'!H36</f>
        <v>0</v>
      </c>
    </row>
    <row r="37" spans="1:12" x14ac:dyDescent="0.2">
      <c r="A37" s="346"/>
      <c r="B37" s="614"/>
      <c r="C37" s="406"/>
      <c r="D37" s="318"/>
      <c r="E37" s="574"/>
      <c r="F37" s="574"/>
      <c r="G37" s="574"/>
      <c r="H37" s="324"/>
      <c r="J37" s="406"/>
      <c r="K37" s="318"/>
      <c r="L37" s="324"/>
    </row>
    <row r="38" spans="1:12" ht="25.5" x14ac:dyDescent="0.2">
      <c r="A38" s="316" t="s">
        <v>1807</v>
      </c>
      <c r="B38" s="558" t="s">
        <v>1808</v>
      </c>
      <c r="C38" s="406"/>
      <c r="D38" s="318" t="s">
        <v>1752</v>
      </c>
      <c r="E38" s="574">
        <v>42.65</v>
      </c>
      <c r="F38" s="574">
        <v>38.15</v>
      </c>
      <c r="G38" s="574">
        <v>37.549999999999997</v>
      </c>
      <c r="H38" s="324">
        <f>'Series 700 Design'!H38</f>
        <v>0</v>
      </c>
      <c r="J38" s="406"/>
      <c r="K38" s="318" t="s">
        <v>1752</v>
      </c>
      <c r="L38" s="324">
        <f>'Series 700 Final'!H38</f>
        <v>0</v>
      </c>
    </row>
    <row r="39" spans="1:12" x14ac:dyDescent="0.2">
      <c r="A39" s="316"/>
      <c r="B39" s="558"/>
      <c r="C39" s="406"/>
      <c r="D39" s="318"/>
      <c r="E39" s="574"/>
      <c r="F39" s="574"/>
      <c r="G39" s="574"/>
      <c r="H39" s="324"/>
      <c r="J39" s="406"/>
      <c r="K39" s="318"/>
      <c r="L39" s="324"/>
    </row>
    <row r="40" spans="1:12" ht="25.5" x14ac:dyDescent="0.2">
      <c r="A40" s="316" t="s">
        <v>1809</v>
      </c>
      <c r="B40" s="558" t="s">
        <v>1810</v>
      </c>
      <c r="C40" s="406"/>
      <c r="D40" s="318" t="s">
        <v>1752</v>
      </c>
      <c r="E40" s="574">
        <v>42.65</v>
      </c>
      <c r="F40" s="574">
        <v>38.15</v>
      </c>
      <c r="G40" s="574">
        <v>37.549999999999997</v>
      </c>
      <c r="H40" s="324">
        <f>'Series 700 Design'!H40</f>
        <v>0</v>
      </c>
      <c r="J40" s="406"/>
      <c r="K40" s="318" t="s">
        <v>1752</v>
      </c>
      <c r="L40" s="324">
        <f>'Series 700 Final'!H40</f>
        <v>0</v>
      </c>
    </row>
    <row r="41" spans="1:12" x14ac:dyDescent="0.2">
      <c r="A41" s="316"/>
      <c r="B41" s="558"/>
      <c r="C41" s="406"/>
      <c r="D41" s="318"/>
      <c r="E41" s="574"/>
      <c r="F41" s="574"/>
      <c r="G41" s="574"/>
      <c r="H41" s="324"/>
      <c r="J41" s="406"/>
      <c r="K41" s="318"/>
      <c r="L41" s="324"/>
    </row>
    <row r="42" spans="1:12" ht="25.5" x14ac:dyDescent="0.2">
      <c r="A42" s="316" t="s">
        <v>1811</v>
      </c>
      <c r="B42" s="558" t="s">
        <v>1812</v>
      </c>
      <c r="C42" s="406"/>
      <c r="D42" s="318" t="s">
        <v>1752</v>
      </c>
      <c r="E42" s="574">
        <v>31.7</v>
      </c>
      <c r="F42" s="574">
        <v>25.09</v>
      </c>
      <c r="G42" s="574">
        <v>25.06</v>
      </c>
      <c r="H42" s="324">
        <f>'Series 700 Design'!H42</f>
        <v>0</v>
      </c>
      <c r="J42" s="406"/>
      <c r="K42" s="318" t="s">
        <v>1752</v>
      </c>
      <c r="L42" s="324">
        <f>'Series 700 Final'!H42</f>
        <v>0</v>
      </c>
    </row>
    <row r="43" spans="1:12" x14ac:dyDescent="0.2">
      <c r="A43" s="316"/>
      <c r="B43" s="558"/>
      <c r="C43" s="406"/>
      <c r="D43" s="318"/>
      <c r="E43" s="574"/>
      <c r="F43" s="574"/>
      <c r="G43" s="574"/>
      <c r="H43" s="324"/>
      <c r="J43" s="406"/>
      <c r="K43" s="318"/>
      <c r="L43" s="324"/>
    </row>
    <row r="44" spans="1:12" ht="25.5" x14ac:dyDescent="0.2">
      <c r="A44" s="316" t="s">
        <v>1813</v>
      </c>
      <c r="B44" s="558" t="s">
        <v>1814</v>
      </c>
      <c r="C44" s="406"/>
      <c r="D44" s="318" t="s">
        <v>1752</v>
      </c>
      <c r="E44" s="574">
        <v>31.7</v>
      </c>
      <c r="F44" s="574">
        <v>25.09</v>
      </c>
      <c r="G44" s="574">
        <v>25.06</v>
      </c>
      <c r="H44" s="324">
        <f>'Series 700 Design'!H44</f>
        <v>0</v>
      </c>
      <c r="J44" s="406"/>
      <c r="K44" s="318" t="s">
        <v>1752</v>
      </c>
      <c r="L44" s="324">
        <f>'Series 700 Final'!H44</f>
        <v>0</v>
      </c>
    </row>
    <row r="45" spans="1:12" x14ac:dyDescent="0.2">
      <c r="A45" s="316"/>
      <c r="B45" s="558"/>
      <c r="C45" s="406"/>
      <c r="D45" s="318"/>
      <c r="E45" s="574"/>
      <c r="F45" s="574"/>
      <c r="G45" s="574"/>
      <c r="H45" s="324"/>
      <c r="J45" s="406"/>
      <c r="K45" s="318"/>
      <c r="L45" s="324"/>
    </row>
    <row r="46" spans="1:12" ht="25.5" x14ac:dyDescent="0.2">
      <c r="A46" s="316" t="s">
        <v>1815</v>
      </c>
      <c r="B46" s="558" t="s">
        <v>1816</v>
      </c>
      <c r="C46" s="406"/>
      <c r="D46" s="318" t="s">
        <v>1752</v>
      </c>
      <c r="E46" s="574">
        <v>29.98</v>
      </c>
      <c r="F46" s="574">
        <v>23.41</v>
      </c>
      <c r="G46" s="574">
        <v>23.34</v>
      </c>
      <c r="H46" s="324">
        <f>'Series 700 Design'!H46</f>
        <v>0</v>
      </c>
      <c r="J46" s="406"/>
      <c r="K46" s="318" t="s">
        <v>1752</v>
      </c>
      <c r="L46" s="324">
        <f>'Series 700 Final'!H46</f>
        <v>0</v>
      </c>
    </row>
    <row r="47" spans="1:12" x14ac:dyDescent="0.2">
      <c r="A47" s="316"/>
      <c r="B47" s="558"/>
      <c r="C47" s="406"/>
      <c r="D47" s="318"/>
      <c r="E47" s="574"/>
      <c r="F47" s="574"/>
      <c r="G47" s="574"/>
      <c r="H47" s="324"/>
      <c r="J47" s="406"/>
      <c r="K47" s="318"/>
      <c r="L47" s="324"/>
    </row>
    <row r="48" spans="1:12" ht="25.5" x14ac:dyDescent="0.2">
      <c r="A48" s="316" t="s">
        <v>1817</v>
      </c>
      <c r="B48" s="558" t="s">
        <v>1818</v>
      </c>
      <c r="C48" s="406"/>
      <c r="D48" s="318" t="s">
        <v>1752</v>
      </c>
      <c r="E48" s="574">
        <v>29.98</v>
      </c>
      <c r="F48" s="574">
        <v>23.41</v>
      </c>
      <c r="G48" s="574">
        <v>23.34</v>
      </c>
      <c r="H48" s="324">
        <f>'Series 700 Design'!H48</f>
        <v>0</v>
      </c>
      <c r="J48" s="406"/>
      <c r="K48" s="318" t="s">
        <v>1752</v>
      </c>
      <c r="L48" s="324">
        <f>'Series 700 Final'!H48</f>
        <v>0</v>
      </c>
    </row>
    <row r="49" spans="1:12" x14ac:dyDescent="0.2">
      <c r="A49" s="316"/>
      <c r="B49" s="558"/>
      <c r="C49" s="406"/>
      <c r="D49" s="318"/>
      <c r="E49" s="319"/>
      <c r="F49" s="319"/>
      <c r="G49" s="319"/>
      <c r="H49" s="319"/>
      <c r="J49" s="406"/>
      <c r="K49" s="318"/>
      <c r="L49" s="319"/>
    </row>
    <row r="50" spans="1:12" x14ac:dyDescent="0.2">
      <c r="A50" s="331"/>
      <c r="B50" s="586" t="s">
        <v>1819</v>
      </c>
      <c r="C50" s="484"/>
      <c r="D50" s="334"/>
      <c r="E50" s="635" t="s">
        <v>1787</v>
      </c>
      <c r="F50" s="589" t="s">
        <v>1788</v>
      </c>
      <c r="G50" s="635" t="s">
        <v>1789</v>
      </c>
      <c r="H50" s="334"/>
      <c r="J50" s="484"/>
      <c r="K50" s="334"/>
      <c r="L50" s="334"/>
    </row>
    <row r="51" spans="1:12" x14ac:dyDescent="0.2">
      <c r="A51" s="474"/>
      <c r="B51" s="475" t="s">
        <v>1790</v>
      </c>
      <c r="C51" s="778"/>
      <c r="D51" s="476"/>
      <c r="E51" s="476"/>
      <c r="F51" s="476"/>
      <c r="G51" s="736">
        <f>SUM(H53:H67)</f>
        <v>34276.549999999996</v>
      </c>
      <c r="H51" s="476"/>
      <c r="J51" s="778"/>
      <c r="K51" s="476"/>
      <c r="L51" s="476"/>
    </row>
    <row r="52" spans="1:12" x14ac:dyDescent="0.2">
      <c r="A52" s="316"/>
      <c r="B52" s="558"/>
      <c r="C52" s="406"/>
      <c r="D52" s="318"/>
      <c r="E52" s="319"/>
      <c r="F52" s="319"/>
      <c r="G52" s="319"/>
      <c r="H52" s="319"/>
      <c r="J52" s="406"/>
      <c r="K52" s="318"/>
      <c r="L52" s="319"/>
    </row>
    <row r="53" spans="1:12" ht="25.5" x14ac:dyDescent="0.2">
      <c r="A53" s="316" t="s">
        <v>1820</v>
      </c>
      <c r="B53" s="558" t="s">
        <v>1821</v>
      </c>
      <c r="C53" s="406"/>
      <c r="D53" s="318" t="s">
        <v>1752</v>
      </c>
      <c r="E53" s="574">
        <v>23.05</v>
      </c>
      <c r="F53" s="574">
        <v>16.63</v>
      </c>
      <c r="G53" s="574">
        <v>16.559999999999999</v>
      </c>
      <c r="H53" s="324">
        <f>'Series 700 Design'!H53</f>
        <v>0</v>
      </c>
      <c r="J53" s="406"/>
      <c r="K53" s="318" t="s">
        <v>1752</v>
      </c>
      <c r="L53" s="324">
        <f>'Series 700 Final'!H53</f>
        <v>0</v>
      </c>
    </row>
    <row r="54" spans="1:12" x14ac:dyDescent="0.2">
      <c r="A54" s="316"/>
      <c r="B54" s="558"/>
      <c r="C54" s="406"/>
      <c r="D54" s="318"/>
      <c r="E54" s="574"/>
      <c r="F54" s="574"/>
      <c r="G54" s="574"/>
      <c r="H54" s="324"/>
      <c r="J54" s="406"/>
      <c r="K54" s="318"/>
      <c r="L54" s="324"/>
    </row>
    <row r="55" spans="1:12" ht="25.5" x14ac:dyDescent="0.2">
      <c r="A55" s="316" t="s">
        <v>1822</v>
      </c>
      <c r="B55" s="558" t="s">
        <v>1823</v>
      </c>
      <c r="C55" s="406"/>
      <c r="D55" s="318" t="s">
        <v>1752</v>
      </c>
      <c r="E55" s="574">
        <v>23.05</v>
      </c>
      <c r="F55" s="574">
        <v>16.93</v>
      </c>
      <c r="G55" s="574">
        <v>16.559999999999999</v>
      </c>
      <c r="H55" s="324">
        <f>'Series 700 Design'!H55</f>
        <v>0</v>
      </c>
      <c r="J55" s="406"/>
      <c r="K55" s="318" t="s">
        <v>1752</v>
      </c>
      <c r="L55" s="324">
        <f>'Series 700 Final'!H55</f>
        <v>0</v>
      </c>
    </row>
    <row r="56" spans="1:12" x14ac:dyDescent="0.2">
      <c r="A56" s="316"/>
      <c r="B56" s="558"/>
      <c r="C56" s="406"/>
      <c r="D56" s="318"/>
      <c r="E56" s="574"/>
      <c r="F56" s="574"/>
      <c r="G56" s="574"/>
      <c r="H56" s="319"/>
      <c r="J56" s="406"/>
      <c r="K56" s="318"/>
      <c r="L56" s="319"/>
    </row>
    <row r="57" spans="1:12" ht="25.5" x14ac:dyDescent="0.2">
      <c r="A57" s="316" t="s">
        <v>1824</v>
      </c>
      <c r="B57" s="558" t="s">
        <v>1825</v>
      </c>
      <c r="C57" s="406"/>
      <c r="D57" s="318" t="s">
        <v>1752</v>
      </c>
      <c r="E57" s="574">
        <v>23.41</v>
      </c>
      <c r="F57" s="574">
        <v>16.989999999999998</v>
      </c>
      <c r="G57" s="574">
        <v>16.920000000000002</v>
      </c>
      <c r="H57" s="324">
        <f>'Series 700 Design'!H57</f>
        <v>0</v>
      </c>
      <c r="J57" s="406"/>
      <c r="K57" s="318" t="s">
        <v>1752</v>
      </c>
      <c r="L57" s="324">
        <f>'Series 700 Final'!H57</f>
        <v>0</v>
      </c>
    </row>
    <row r="58" spans="1:12" x14ac:dyDescent="0.2">
      <c r="A58" s="316"/>
      <c r="B58" s="558"/>
      <c r="C58" s="406"/>
      <c r="D58" s="318"/>
      <c r="E58" s="574"/>
      <c r="F58" s="574"/>
      <c r="G58" s="574"/>
      <c r="H58" s="319"/>
      <c r="J58" s="406"/>
      <c r="K58" s="318"/>
      <c r="L58" s="319"/>
    </row>
    <row r="59" spans="1:12" ht="25.5" x14ac:dyDescent="0.2">
      <c r="A59" s="316" t="s">
        <v>1826</v>
      </c>
      <c r="B59" s="558" t="s">
        <v>1827</v>
      </c>
      <c r="C59" s="406"/>
      <c r="D59" s="318" t="s">
        <v>1752</v>
      </c>
      <c r="E59" s="574">
        <v>23.41</v>
      </c>
      <c r="F59" s="574">
        <v>16.989999999999998</v>
      </c>
      <c r="G59" s="574">
        <v>16.920000000000002</v>
      </c>
      <c r="H59" s="324">
        <f>'Series 700 Design'!H59</f>
        <v>0</v>
      </c>
      <c r="J59" s="406"/>
      <c r="K59" s="318" t="s">
        <v>1752</v>
      </c>
      <c r="L59" s="324">
        <f>'Series 700 Final'!H59</f>
        <v>0</v>
      </c>
    </row>
    <row r="60" spans="1:12" x14ac:dyDescent="0.2">
      <c r="A60" s="316"/>
      <c r="B60" s="558"/>
      <c r="C60" s="406"/>
      <c r="D60" s="318"/>
      <c r="E60" s="574"/>
      <c r="F60" s="574"/>
      <c r="G60" s="574"/>
      <c r="H60" s="319"/>
      <c r="J60" s="406"/>
      <c r="K60" s="318"/>
      <c r="L60" s="319"/>
    </row>
    <row r="61" spans="1:12" ht="25.5" x14ac:dyDescent="0.2">
      <c r="A61" s="316" t="s">
        <v>1828</v>
      </c>
      <c r="B61" s="558" t="s">
        <v>1829</v>
      </c>
      <c r="C61" s="925">
        <v>1595</v>
      </c>
      <c r="D61" s="318" t="s">
        <v>1752</v>
      </c>
      <c r="E61" s="574">
        <v>27.99</v>
      </c>
      <c r="F61" s="574">
        <v>21.49</v>
      </c>
      <c r="G61" s="574">
        <v>21.43</v>
      </c>
      <c r="H61" s="324">
        <f>'Series 700 Design'!H61</f>
        <v>34276.549999999996</v>
      </c>
      <c r="J61" s="406"/>
      <c r="K61" s="318" t="s">
        <v>1752</v>
      </c>
      <c r="L61" s="324">
        <f>'Series 700 Final'!H61</f>
        <v>0</v>
      </c>
    </row>
    <row r="62" spans="1:12" x14ac:dyDescent="0.2">
      <c r="A62" s="316"/>
      <c r="B62" s="558"/>
      <c r="C62" s="406"/>
      <c r="D62" s="318"/>
      <c r="E62" s="574"/>
      <c r="F62" s="574"/>
      <c r="G62" s="574"/>
      <c r="H62" s="319"/>
      <c r="J62" s="406"/>
      <c r="K62" s="318"/>
      <c r="L62" s="319"/>
    </row>
    <row r="63" spans="1:12" ht="25.5" x14ac:dyDescent="0.2">
      <c r="A63" s="316" t="s">
        <v>1830</v>
      </c>
      <c r="B63" s="558" t="s">
        <v>1831</v>
      </c>
      <c r="C63" s="406"/>
      <c r="D63" s="318" t="s">
        <v>1752</v>
      </c>
      <c r="E63" s="574">
        <v>27.99</v>
      </c>
      <c r="F63" s="574">
        <v>21.49</v>
      </c>
      <c r="G63" s="574">
        <v>21.43</v>
      </c>
      <c r="H63" s="324">
        <f>'Series 700 Design'!H63</f>
        <v>0</v>
      </c>
      <c r="J63" s="406"/>
      <c r="K63" s="318" t="s">
        <v>1752</v>
      </c>
      <c r="L63" s="324">
        <f>'Series 700 Final'!H63</f>
        <v>0</v>
      </c>
    </row>
    <row r="64" spans="1:12" x14ac:dyDescent="0.2">
      <c r="A64" s="316"/>
      <c r="B64" s="558"/>
      <c r="C64" s="406"/>
      <c r="D64" s="318"/>
      <c r="E64" s="730"/>
      <c r="F64" s="730"/>
      <c r="G64" s="730"/>
      <c r="H64" s="319"/>
      <c r="J64" s="406"/>
      <c r="K64" s="318"/>
      <c r="L64" s="319"/>
    </row>
    <row r="65" spans="1:12" ht="25.5" x14ac:dyDescent="0.2">
      <c r="A65" s="316" t="s">
        <v>1832</v>
      </c>
      <c r="B65" s="558" t="s">
        <v>1833</v>
      </c>
      <c r="C65" s="406"/>
      <c r="D65" s="318" t="s">
        <v>1752</v>
      </c>
      <c r="E65" s="574">
        <v>22.24</v>
      </c>
      <c r="F65" s="574">
        <v>15.84</v>
      </c>
      <c r="G65" s="574">
        <v>15.77</v>
      </c>
      <c r="H65" s="324">
        <f>'Series 700 Design'!H65</f>
        <v>0</v>
      </c>
      <c r="J65" s="406"/>
      <c r="K65" s="318" t="s">
        <v>1752</v>
      </c>
      <c r="L65" s="324">
        <f>'Series 700 Final'!H65</f>
        <v>0</v>
      </c>
    </row>
    <row r="66" spans="1:12" x14ac:dyDescent="0.2">
      <c r="A66" s="316"/>
      <c r="B66" s="558"/>
      <c r="C66" s="406"/>
      <c r="D66" s="318"/>
      <c r="E66" s="574"/>
      <c r="F66" s="574"/>
      <c r="G66" s="574"/>
      <c r="H66" s="319"/>
      <c r="J66" s="406"/>
      <c r="K66" s="318"/>
      <c r="L66" s="319"/>
    </row>
    <row r="67" spans="1:12" ht="25.5" x14ac:dyDescent="0.2">
      <c r="A67" s="316" t="s">
        <v>1834</v>
      </c>
      <c r="B67" s="558" t="s">
        <v>1835</v>
      </c>
      <c r="C67" s="406"/>
      <c r="D67" s="318" t="s">
        <v>1752</v>
      </c>
      <c r="E67" s="574">
        <v>22.24</v>
      </c>
      <c r="F67" s="574">
        <v>15.84</v>
      </c>
      <c r="G67" s="574">
        <v>15.77</v>
      </c>
      <c r="H67" s="324">
        <f>'Series 700 Design'!H67</f>
        <v>0</v>
      </c>
      <c r="J67" s="406"/>
      <c r="K67" s="318" t="s">
        <v>1752</v>
      </c>
      <c r="L67" s="324">
        <f>'Series 700 Final'!H67</f>
        <v>0</v>
      </c>
    </row>
    <row r="68" spans="1:12" x14ac:dyDescent="0.2">
      <c r="A68" s="316"/>
      <c r="B68" s="558"/>
      <c r="C68" s="406"/>
      <c r="D68" s="318"/>
      <c r="E68" s="319"/>
      <c r="F68" s="319"/>
      <c r="G68" s="319"/>
      <c r="H68" s="319"/>
      <c r="J68" s="406"/>
      <c r="K68" s="318"/>
      <c r="L68" s="319"/>
    </row>
    <row r="69" spans="1:12" x14ac:dyDescent="0.2">
      <c r="A69" s="331"/>
      <c r="B69" s="586" t="s">
        <v>1836</v>
      </c>
      <c r="C69" s="484"/>
      <c r="D69" s="334"/>
      <c r="E69" s="635" t="s">
        <v>1787</v>
      </c>
      <c r="F69" s="589" t="s">
        <v>1788</v>
      </c>
      <c r="G69" s="635" t="s">
        <v>1789</v>
      </c>
      <c r="H69" s="635"/>
      <c r="J69" s="484"/>
      <c r="K69" s="334"/>
      <c r="L69" s="635"/>
    </row>
    <row r="70" spans="1:12" x14ac:dyDescent="0.2">
      <c r="A70" s="474"/>
      <c r="B70" s="475" t="s">
        <v>1790</v>
      </c>
      <c r="C70" s="778"/>
      <c r="D70" s="476"/>
      <c r="E70" s="476"/>
      <c r="F70" s="476"/>
      <c r="G70" s="736">
        <f>SUM(H72:H142)</f>
        <v>41001</v>
      </c>
      <c r="H70" s="476"/>
      <c r="J70" s="778"/>
      <c r="K70" s="476"/>
      <c r="L70" s="476"/>
    </row>
    <row r="71" spans="1:12" x14ac:dyDescent="0.2">
      <c r="A71" s="316"/>
      <c r="B71" s="558"/>
      <c r="C71" s="406"/>
      <c r="D71" s="318"/>
      <c r="E71" s="319"/>
      <c r="F71" s="319"/>
      <c r="G71" s="319"/>
      <c r="H71" s="319"/>
      <c r="J71" s="406"/>
      <c r="K71" s="318"/>
      <c r="L71" s="319"/>
    </row>
    <row r="72" spans="1:12" ht="25.5" x14ac:dyDescent="0.2">
      <c r="A72" s="316" t="s">
        <v>1837</v>
      </c>
      <c r="B72" s="558" t="s">
        <v>1838</v>
      </c>
      <c r="C72" s="406"/>
      <c r="D72" s="318" t="s">
        <v>1752</v>
      </c>
      <c r="E72" s="574">
        <v>21.12</v>
      </c>
      <c r="F72" s="574">
        <v>13.37</v>
      </c>
      <c r="G72" s="574">
        <v>13.31</v>
      </c>
      <c r="H72" s="324">
        <f>'Series 700 Design'!H72</f>
        <v>0</v>
      </c>
      <c r="J72" s="406"/>
      <c r="K72" s="318" t="s">
        <v>1752</v>
      </c>
      <c r="L72" s="324">
        <f>'Series 700 Final'!H72</f>
        <v>0</v>
      </c>
    </row>
    <row r="73" spans="1:12" x14ac:dyDescent="0.2">
      <c r="A73" s="316"/>
      <c r="B73" s="558"/>
      <c r="C73" s="406"/>
      <c r="D73" s="318"/>
      <c r="E73" s="574"/>
      <c r="F73" s="574"/>
      <c r="G73" s="574"/>
      <c r="H73" s="324"/>
      <c r="J73" s="406"/>
      <c r="K73" s="318"/>
      <c r="L73" s="324"/>
    </row>
    <row r="74" spans="1:12" ht="25.5" x14ac:dyDescent="0.2">
      <c r="A74" s="316" t="s">
        <v>1839</v>
      </c>
      <c r="B74" s="558" t="s">
        <v>1840</v>
      </c>
      <c r="C74" s="406"/>
      <c r="D74" s="318" t="s">
        <v>1752</v>
      </c>
      <c r="E74" s="574">
        <v>21.12</v>
      </c>
      <c r="F74" s="574">
        <v>13.37</v>
      </c>
      <c r="G74" s="574">
        <v>13.31</v>
      </c>
      <c r="H74" s="324">
        <f>'Series 700 Design'!H74</f>
        <v>0</v>
      </c>
      <c r="J74" s="406"/>
      <c r="K74" s="318" t="s">
        <v>1752</v>
      </c>
      <c r="L74" s="324">
        <f>'Series 700 Final'!H74</f>
        <v>0</v>
      </c>
    </row>
    <row r="75" spans="1:12" x14ac:dyDescent="0.2">
      <c r="A75" s="316"/>
      <c r="B75" s="558"/>
      <c r="C75" s="406"/>
      <c r="D75" s="318"/>
      <c r="E75" s="574"/>
      <c r="F75" s="574"/>
      <c r="G75" s="574"/>
      <c r="H75" s="319"/>
      <c r="J75" s="406"/>
      <c r="K75" s="318"/>
      <c r="L75" s="319"/>
    </row>
    <row r="76" spans="1:12" ht="25.5" x14ac:dyDescent="0.2">
      <c r="A76" s="316" t="s">
        <v>1841</v>
      </c>
      <c r="B76" s="558" t="s">
        <v>1842</v>
      </c>
      <c r="C76" s="406"/>
      <c r="D76" s="318" t="s">
        <v>1752</v>
      </c>
      <c r="E76" s="574">
        <v>20.85</v>
      </c>
      <c r="F76" s="574">
        <v>13.16</v>
      </c>
      <c r="G76" s="574">
        <v>13.09</v>
      </c>
      <c r="H76" s="324">
        <f>'Series 700 Design'!H76</f>
        <v>0</v>
      </c>
      <c r="J76" s="406"/>
      <c r="K76" s="318" t="s">
        <v>1752</v>
      </c>
      <c r="L76" s="324">
        <f>'Series 700 Final'!H76</f>
        <v>0</v>
      </c>
    </row>
    <row r="77" spans="1:12" x14ac:dyDescent="0.2">
      <c r="A77" s="316"/>
      <c r="B77" s="558"/>
      <c r="C77" s="406"/>
      <c r="D77" s="318"/>
      <c r="E77" s="574"/>
      <c r="F77" s="574"/>
      <c r="G77" s="574"/>
      <c r="H77" s="324"/>
      <c r="J77" s="406"/>
      <c r="K77" s="318"/>
      <c r="L77" s="324"/>
    </row>
    <row r="78" spans="1:12" ht="25.5" x14ac:dyDescent="0.2">
      <c r="A78" s="316" t="s">
        <v>1843</v>
      </c>
      <c r="B78" s="558" t="s">
        <v>1844</v>
      </c>
      <c r="C78" s="406"/>
      <c r="D78" s="318" t="s">
        <v>1752</v>
      </c>
      <c r="E78" s="574">
        <v>20.85</v>
      </c>
      <c r="F78" s="574">
        <v>13.16</v>
      </c>
      <c r="G78" s="574">
        <v>13.09</v>
      </c>
      <c r="H78" s="324">
        <f>'Series 700 Design'!H78</f>
        <v>0</v>
      </c>
      <c r="J78" s="406"/>
      <c r="K78" s="318" t="s">
        <v>1752</v>
      </c>
      <c r="L78" s="324">
        <f>'Series 700 Final'!H78</f>
        <v>0</v>
      </c>
    </row>
    <row r="79" spans="1:12" x14ac:dyDescent="0.2">
      <c r="A79" s="316"/>
      <c r="B79" s="558"/>
      <c r="C79" s="406"/>
      <c r="D79" s="318"/>
      <c r="E79" s="574"/>
      <c r="F79" s="574"/>
      <c r="G79" s="574"/>
      <c r="H79" s="319"/>
      <c r="J79" s="406"/>
      <c r="K79" s="318"/>
      <c r="L79" s="319"/>
    </row>
    <row r="80" spans="1:12" ht="38.25" x14ac:dyDescent="0.2">
      <c r="A80" s="316" t="s">
        <v>1845</v>
      </c>
      <c r="B80" s="558" t="s">
        <v>1846</v>
      </c>
      <c r="C80" s="406"/>
      <c r="D80" s="318" t="s">
        <v>1752</v>
      </c>
      <c r="E80" s="574">
        <v>20.89</v>
      </c>
      <c r="F80" s="574">
        <v>13.19</v>
      </c>
      <c r="G80" s="574">
        <v>13.13</v>
      </c>
      <c r="H80" s="324">
        <f>'Series 700 Design'!H80</f>
        <v>0</v>
      </c>
      <c r="J80" s="406"/>
      <c r="K80" s="318" t="s">
        <v>1752</v>
      </c>
      <c r="L80" s="324">
        <f>'Series 700 Final'!H80</f>
        <v>0</v>
      </c>
    </row>
    <row r="81" spans="1:12" x14ac:dyDescent="0.2">
      <c r="A81" s="316"/>
      <c r="B81" s="558"/>
      <c r="C81" s="406"/>
      <c r="D81" s="318"/>
      <c r="E81" s="574"/>
      <c r="F81" s="574"/>
      <c r="G81" s="574"/>
      <c r="H81" s="324"/>
      <c r="J81" s="406"/>
      <c r="K81" s="318"/>
      <c r="L81" s="324"/>
    </row>
    <row r="82" spans="1:12" ht="25.5" x14ac:dyDescent="0.2">
      <c r="A82" s="316" t="s">
        <v>1847</v>
      </c>
      <c r="B82" s="558" t="s">
        <v>1848</v>
      </c>
      <c r="C82" s="406"/>
      <c r="D82" s="318" t="s">
        <v>1752</v>
      </c>
      <c r="E82" s="574">
        <v>20.89</v>
      </c>
      <c r="F82" s="574">
        <v>13.19</v>
      </c>
      <c r="G82" s="574">
        <v>13.13</v>
      </c>
      <c r="H82" s="324">
        <f>'Series 700 Design'!H82</f>
        <v>0</v>
      </c>
      <c r="J82" s="406"/>
      <c r="K82" s="318" t="s">
        <v>1752</v>
      </c>
      <c r="L82" s="324">
        <f>'Series 700 Final'!H82</f>
        <v>0</v>
      </c>
    </row>
    <row r="83" spans="1:12" x14ac:dyDescent="0.2">
      <c r="A83" s="316"/>
      <c r="B83" s="558"/>
      <c r="C83" s="406"/>
      <c r="D83" s="318"/>
      <c r="E83" s="574"/>
      <c r="F83" s="574"/>
      <c r="G83" s="574"/>
      <c r="H83" s="319"/>
      <c r="J83" s="406"/>
      <c r="K83" s="318"/>
      <c r="L83" s="319"/>
    </row>
    <row r="84" spans="1:12" ht="38.25" x14ac:dyDescent="0.2">
      <c r="A84" s="316" t="s">
        <v>1849</v>
      </c>
      <c r="B84" s="558" t="s">
        <v>1850</v>
      </c>
      <c r="C84" s="406"/>
      <c r="D84" s="318" t="s">
        <v>1752</v>
      </c>
      <c r="E84" s="574">
        <v>21.31</v>
      </c>
      <c r="F84" s="574">
        <v>13.6</v>
      </c>
      <c r="G84" s="574">
        <v>13.54</v>
      </c>
      <c r="H84" s="324">
        <f>'Series 700 Design'!H84</f>
        <v>0</v>
      </c>
      <c r="J84" s="406"/>
      <c r="K84" s="318" t="s">
        <v>1752</v>
      </c>
      <c r="L84" s="324">
        <f>'Series 700 Final'!H84</f>
        <v>0</v>
      </c>
    </row>
    <row r="85" spans="1:12" x14ac:dyDescent="0.2">
      <c r="A85" s="316"/>
      <c r="B85" s="558"/>
      <c r="C85" s="406"/>
      <c r="D85" s="318"/>
      <c r="E85" s="574"/>
      <c r="F85" s="574"/>
      <c r="G85" s="574"/>
      <c r="H85" s="324"/>
      <c r="J85" s="406"/>
      <c r="K85" s="318"/>
      <c r="L85" s="324"/>
    </row>
    <row r="86" spans="1:12" ht="25.5" x14ac:dyDescent="0.2">
      <c r="A86" s="316" t="s">
        <v>1851</v>
      </c>
      <c r="B86" s="558" t="s">
        <v>1852</v>
      </c>
      <c r="C86" s="406"/>
      <c r="D86" s="318" t="s">
        <v>1752</v>
      </c>
      <c r="E86" s="574">
        <v>21.31</v>
      </c>
      <c r="F86" s="574">
        <v>13.6</v>
      </c>
      <c r="G86" s="574">
        <v>13.54</v>
      </c>
      <c r="H86" s="324">
        <f>'Series 700 Design'!H86</f>
        <v>0</v>
      </c>
      <c r="J86" s="406"/>
      <c r="K86" s="318" t="s">
        <v>1752</v>
      </c>
      <c r="L86" s="324">
        <f>'Series 700 Final'!H86</f>
        <v>0</v>
      </c>
    </row>
    <row r="87" spans="1:12" x14ac:dyDescent="0.2">
      <c r="A87" s="316"/>
      <c r="B87" s="558"/>
      <c r="C87" s="406"/>
      <c r="D87" s="318"/>
      <c r="E87" s="574"/>
      <c r="F87" s="574"/>
      <c r="G87" s="574"/>
      <c r="H87" s="319"/>
      <c r="J87" s="406"/>
      <c r="K87" s="318"/>
      <c r="L87" s="319"/>
    </row>
    <row r="88" spans="1:12" ht="38.25" x14ac:dyDescent="0.2">
      <c r="A88" s="316" t="s">
        <v>1853</v>
      </c>
      <c r="B88" s="558" t="s">
        <v>1854</v>
      </c>
      <c r="C88" s="406"/>
      <c r="D88" s="318" t="s">
        <v>1752</v>
      </c>
      <c r="E88" s="574">
        <v>28.03</v>
      </c>
      <c r="F88" s="574">
        <v>17.3</v>
      </c>
      <c r="G88" s="574">
        <v>17.239999999999998</v>
      </c>
      <c r="H88" s="324">
        <f>'Series 700 Design'!H88</f>
        <v>0</v>
      </c>
      <c r="J88" s="406"/>
      <c r="K88" s="318" t="s">
        <v>1752</v>
      </c>
      <c r="L88" s="324">
        <f>'Series 700 Final'!H88</f>
        <v>0</v>
      </c>
    </row>
    <row r="89" spans="1:12" x14ac:dyDescent="0.2">
      <c r="A89" s="316"/>
      <c r="B89" s="558"/>
      <c r="C89" s="406"/>
      <c r="D89" s="318"/>
      <c r="E89" s="574"/>
      <c r="F89" s="574"/>
      <c r="G89" s="574"/>
      <c r="H89" s="324"/>
      <c r="J89" s="406"/>
      <c r="K89" s="318"/>
      <c r="L89" s="324"/>
    </row>
    <row r="90" spans="1:12" ht="25.5" x14ac:dyDescent="0.2">
      <c r="A90" s="316" t="s">
        <v>1855</v>
      </c>
      <c r="B90" s="558" t="s">
        <v>1856</v>
      </c>
      <c r="C90" s="406"/>
      <c r="D90" s="318" t="s">
        <v>1752</v>
      </c>
      <c r="E90" s="574">
        <v>28.03</v>
      </c>
      <c r="F90" s="574">
        <v>17.3</v>
      </c>
      <c r="G90" s="574">
        <v>17.239999999999998</v>
      </c>
      <c r="H90" s="324">
        <f>'Series 700 Design'!H90</f>
        <v>0</v>
      </c>
      <c r="J90" s="406"/>
      <c r="K90" s="318" t="s">
        <v>1752</v>
      </c>
      <c r="L90" s="324">
        <f>'Series 700 Final'!H90</f>
        <v>0</v>
      </c>
    </row>
    <row r="91" spans="1:12" x14ac:dyDescent="0.2">
      <c r="A91" s="316"/>
      <c r="B91" s="558"/>
      <c r="C91" s="406"/>
      <c r="D91" s="318"/>
      <c r="E91" s="574"/>
      <c r="F91" s="574"/>
      <c r="G91" s="574"/>
      <c r="H91" s="319"/>
      <c r="J91" s="406"/>
      <c r="K91" s="318"/>
      <c r="L91" s="319"/>
    </row>
    <row r="92" spans="1:12" ht="38.25" x14ac:dyDescent="0.2">
      <c r="A92" s="316" t="s">
        <v>1857</v>
      </c>
      <c r="B92" s="558" t="s">
        <v>1858</v>
      </c>
      <c r="C92" s="925">
        <v>2370</v>
      </c>
      <c r="D92" s="318" t="s">
        <v>1752</v>
      </c>
      <c r="E92" s="574">
        <v>28.03</v>
      </c>
      <c r="F92" s="574">
        <v>17.3</v>
      </c>
      <c r="G92" s="574">
        <v>17.239999999999998</v>
      </c>
      <c r="H92" s="324">
        <f>'Series 700 Design'!H92</f>
        <v>41001</v>
      </c>
      <c r="J92" s="406"/>
      <c r="K92" s="318" t="s">
        <v>1752</v>
      </c>
      <c r="L92" s="324">
        <f>'Series 700 Final'!H92</f>
        <v>0</v>
      </c>
    </row>
    <row r="93" spans="1:12" x14ac:dyDescent="0.2">
      <c r="A93" s="316"/>
      <c r="B93" s="558"/>
      <c r="C93" s="406"/>
      <c r="D93" s="318"/>
      <c r="E93" s="574"/>
      <c r="F93" s="574"/>
      <c r="G93" s="574"/>
      <c r="H93" s="324"/>
      <c r="J93" s="406"/>
      <c r="K93" s="318"/>
      <c r="L93" s="324"/>
    </row>
    <row r="94" spans="1:12" ht="25.5" x14ac:dyDescent="0.2">
      <c r="A94" s="316" t="s">
        <v>1859</v>
      </c>
      <c r="B94" s="558" t="s">
        <v>1860</v>
      </c>
      <c r="C94" s="406"/>
      <c r="D94" s="318" t="s">
        <v>1752</v>
      </c>
      <c r="E94" s="574">
        <v>28.03</v>
      </c>
      <c r="F94" s="574">
        <v>17.3</v>
      </c>
      <c r="G94" s="574">
        <v>17.239999999999998</v>
      </c>
      <c r="H94" s="324">
        <f>'Series 700 Design'!H94</f>
        <v>0</v>
      </c>
      <c r="J94" s="406"/>
      <c r="K94" s="318" t="s">
        <v>1752</v>
      </c>
      <c r="L94" s="324">
        <f>'Series 700 Final'!H94</f>
        <v>0</v>
      </c>
    </row>
    <row r="95" spans="1:12" x14ac:dyDescent="0.2">
      <c r="A95" s="316"/>
      <c r="B95" s="558"/>
      <c r="C95" s="406"/>
      <c r="D95" s="318"/>
      <c r="E95" s="574"/>
      <c r="F95" s="574"/>
      <c r="G95" s="574"/>
      <c r="H95" s="319"/>
      <c r="J95" s="406"/>
      <c r="K95" s="318"/>
      <c r="L95" s="319"/>
    </row>
    <row r="96" spans="1:12" ht="38.25" x14ac:dyDescent="0.2">
      <c r="A96" s="316" t="s">
        <v>1861</v>
      </c>
      <c r="B96" s="558" t="s">
        <v>1862</v>
      </c>
      <c r="C96" s="406"/>
      <c r="D96" s="318" t="s">
        <v>1752</v>
      </c>
      <c r="E96" s="574">
        <v>31.47</v>
      </c>
      <c r="F96" s="574">
        <v>29.51</v>
      </c>
      <c r="G96" s="574">
        <v>29.45</v>
      </c>
      <c r="H96" s="324">
        <f>'Series 700 Design'!H96</f>
        <v>0</v>
      </c>
      <c r="J96" s="406"/>
      <c r="K96" s="318" t="s">
        <v>1752</v>
      </c>
      <c r="L96" s="324">
        <f>'Series 700 Final'!H96</f>
        <v>0</v>
      </c>
    </row>
    <row r="97" spans="1:12" x14ac:dyDescent="0.2">
      <c r="A97" s="316"/>
      <c r="B97" s="558"/>
      <c r="C97" s="406"/>
      <c r="D97" s="318"/>
      <c r="E97" s="574"/>
      <c r="F97" s="574"/>
      <c r="G97" s="574"/>
      <c r="H97" s="324"/>
      <c r="J97" s="406"/>
      <c r="K97" s="318"/>
      <c r="L97" s="324"/>
    </row>
    <row r="98" spans="1:12" ht="25.5" x14ac:dyDescent="0.2">
      <c r="A98" s="316" t="s">
        <v>1863</v>
      </c>
      <c r="B98" s="558" t="s">
        <v>1864</v>
      </c>
      <c r="C98" s="406"/>
      <c r="D98" s="318" t="s">
        <v>1752</v>
      </c>
      <c r="E98" s="574">
        <v>31.47</v>
      </c>
      <c r="F98" s="574">
        <v>29.51</v>
      </c>
      <c r="G98" s="574">
        <v>29.45</v>
      </c>
      <c r="H98" s="324">
        <f>'Series 700 Design'!H98</f>
        <v>0</v>
      </c>
      <c r="J98" s="406"/>
      <c r="K98" s="318" t="s">
        <v>1752</v>
      </c>
      <c r="L98" s="324">
        <f>'Series 700 Final'!H98</f>
        <v>0</v>
      </c>
    </row>
    <row r="99" spans="1:12" x14ac:dyDescent="0.2">
      <c r="A99" s="316"/>
      <c r="B99" s="614"/>
      <c r="C99" s="406"/>
      <c r="D99" s="318"/>
      <c r="E99" s="574"/>
      <c r="F99" s="574"/>
      <c r="G99" s="574"/>
      <c r="H99" s="319"/>
      <c r="J99" s="406"/>
      <c r="K99" s="318"/>
      <c r="L99" s="319"/>
    </row>
    <row r="100" spans="1:12" ht="38.25" x14ac:dyDescent="0.2">
      <c r="A100" s="316" t="s">
        <v>1865</v>
      </c>
      <c r="B100" s="558" t="s">
        <v>1866</v>
      </c>
      <c r="C100" s="406"/>
      <c r="D100" s="318" t="s">
        <v>1752</v>
      </c>
      <c r="E100" s="574">
        <v>31.47</v>
      </c>
      <c r="F100" s="574">
        <v>29.51</v>
      </c>
      <c r="G100" s="574">
        <v>29.45</v>
      </c>
      <c r="H100" s="324">
        <f>'Series 700 Design'!H100</f>
        <v>0</v>
      </c>
      <c r="J100" s="406"/>
      <c r="K100" s="318" t="s">
        <v>1752</v>
      </c>
      <c r="L100" s="324">
        <f>'Series 700 Final'!H100</f>
        <v>0</v>
      </c>
    </row>
    <row r="101" spans="1:12" x14ac:dyDescent="0.2">
      <c r="A101" s="316"/>
      <c r="B101" s="558"/>
      <c r="C101" s="406"/>
      <c r="D101" s="318"/>
      <c r="E101" s="574"/>
      <c r="F101" s="574"/>
      <c r="G101" s="574"/>
      <c r="H101" s="324"/>
      <c r="J101" s="406"/>
      <c r="K101" s="318"/>
      <c r="L101" s="324"/>
    </row>
    <row r="102" spans="1:12" ht="25.5" x14ac:dyDescent="0.2">
      <c r="A102" s="316" t="s">
        <v>1867</v>
      </c>
      <c r="B102" s="558" t="s">
        <v>1868</v>
      </c>
      <c r="C102" s="406"/>
      <c r="D102" s="318" t="s">
        <v>1752</v>
      </c>
      <c r="E102" s="574">
        <v>31.47</v>
      </c>
      <c r="F102" s="574">
        <v>29.51</v>
      </c>
      <c r="G102" s="574">
        <v>29.45</v>
      </c>
      <c r="H102" s="324">
        <f>'Series 700 Design'!H102</f>
        <v>0</v>
      </c>
      <c r="J102" s="406"/>
      <c r="K102" s="318" t="s">
        <v>1752</v>
      </c>
      <c r="L102" s="324">
        <f>'Series 700 Final'!H102</f>
        <v>0</v>
      </c>
    </row>
    <row r="103" spans="1:12" x14ac:dyDescent="0.2">
      <c r="A103" s="316"/>
      <c r="B103" s="558"/>
      <c r="C103" s="406"/>
      <c r="D103" s="318"/>
      <c r="E103" s="574"/>
      <c r="F103" s="574"/>
      <c r="G103" s="574"/>
      <c r="H103" s="319"/>
      <c r="J103" s="406"/>
      <c r="K103" s="318"/>
      <c r="L103" s="319"/>
    </row>
    <row r="104" spans="1:12" ht="38.25" x14ac:dyDescent="0.2">
      <c r="A104" s="316" t="s">
        <v>1869</v>
      </c>
      <c r="B104" s="558" t="s">
        <v>1870</v>
      </c>
      <c r="C104" s="406"/>
      <c r="D104" s="318" t="s">
        <v>1752</v>
      </c>
      <c r="E104" s="574">
        <v>29.09</v>
      </c>
      <c r="F104" s="574">
        <v>19</v>
      </c>
      <c r="G104" s="574">
        <v>18.87</v>
      </c>
      <c r="H104" s="324">
        <f>'Series 700 Design'!H104</f>
        <v>0</v>
      </c>
      <c r="J104" s="406"/>
      <c r="K104" s="318" t="s">
        <v>1752</v>
      </c>
      <c r="L104" s="324">
        <f>'Series 700 Final'!H104</f>
        <v>0</v>
      </c>
    </row>
    <row r="105" spans="1:12" x14ac:dyDescent="0.2">
      <c r="A105" s="316"/>
      <c r="B105" s="558"/>
      <c r="C105" s="406"/>
      <c r="D105" s="318"/>
      <c r="E105" s="574"/>
      <c r="F105" s="574"/>
      <c r="G105" s="574"/>
      <c r="H105" s="324"/>
      <c r="J105" s="406"/>
      <c r="K105" s="318"/>
      <c r="L105" s="324"/>
    </row>
    <row r="106" spans="1:12" ht="25.5" x14ac:dyDescent="0.2">
      <c r="A106" s="316" t="s">
        <v>1871</v>
      </c>
      <c r="B106" s="558" t="s">
        <v>1872</v>
      </c>
      <c r="C106" s="406"/>
      <c r="D106" s="318" t="s">
        <v>1752</v>
      </c>
      <c r="E106" s="574">
        <v>29.09</v>
      </c>
      <c r="F106" s="574">
        <v>19</v>
      </c>
      <c r="G106" s="574">
        <v>18.87</v>
      </c>
      <c r="H106" s="324">
        <f>'Series 700 Design'!H106</f>
        <v>0</v>
      </c>
      <c r="J106" s="406"/>
      <c r="K106" s="318" t="s">
        <v>1752</v>
      </c>
      <c r="L106" s="324">
        <f>'Series 700 Final'!H106</f>
        <v>0</v>
      </c>
    </row>
    <row r="107" spans="1:12" x14ac:dyDescent="0.2">
      <c r="A107" s="316"/>
      <c r="B107" s="558"/>
      <c r="C107" s="406"/>
      <c r="D107" s="318"/>
      <c r="E107" s="574"/>
      <c r="F107" s="574"/>
      <c r="G107" s="574"/>
      <c r="H107" s="319"/>
      <c r="J107" s="406"/>
      <c r="K107" s="318"/>
      <c r="L107" s="319"/>
    </row>
    <row r="108" spans="1:12" ht="38.25" x14ac:dyDescent="0.2">
      <c r="A108" s="316" t="s">
        <v>1873</v>
      </c>
      <c r="B108" s="558" t="s">
        <v>1874</v>
      </c>
      <c r="C108" s="406"/>
      <c r="D108" s="318" t="s">
        <v>1752</v>
      </c>
      <c r="E108" s="574">
        <v>25.83</v>
      </c>
      <c r="F108" s="574">
        <v>18.54</v>
      </c>
      <c r="G108" s="574">
        <v>18.45</v>
      </c>
      <c r="H108" s="324">
        <f>'Series 700 Design'!H108</f>
        <v>0</v>
      </c>
      <c r="J108" s="406"/>
      <c r="K108" s="318" t="s">
        <v>1752</v>
      </c>
      <c r="L108" s="324">
        <f>'Series 700 Final'!H108</f>
        <v>0</v>
      </c>
    </row>
    <row r="109" spans="1:12" x14ac:dyDescent="0.2">
      <c r="A109" s="316"/>
      <c r="B109" s="558"/>
      <c r="C109" s="406"/>
      <c r="D109" s="318"/>
      <c r="E109" s="574"/>
      <c r="F109" s="574"/>
      <c r="G109" s="574"/>
      <c r="H109" s="324"/>
      <c r="J109" s="406"/>
      <c r="K109" s="318"/>
      <c r="L109" s="324"/>
    </row>
    <row r="110" spans="1:12" ht="25.5" x14ac:dyDescent="0.2">
      <c r="A110" s="316" t="s">
        <v>1875</v>
      </c>
      <c r="B110" s="558" t="s">
        <v>1876</v>
      </c>
      <c r="C110" s="406"/>
      <c r="D110" s="318" t="s">
        <v>1752</v>
      </c>
      <c r="E110" s="574">
        <v>25.83</v>
      </c>
      <c r="F110" s="574">
        <v>18.54</v>
      </c>
      <c r="G110" s="574">
        <v>18.45</v>
      </c>
      <c r="H110" s="324">
        <f>'Series 700 Design'!H110</f>
        <v>0</v>
      </c>
      <c r="J110" s="406"/>
      <c r="K110" s="318" t="s">
        <v>1752</v>
      </c>
      <c r="L110" s="324">
        <f>'Series 700 Final'!H110</f>
        <v>0</v>
      </c>
    </row>
    <row r="111" spans="1:12" x14ac:dyDescent="0.2">
      <c r="A111" s="316"/>
      <c r="B111" s="558"/>
      <c r="C111" s="406"/>
      <c r="D111" s="318"/>
      <c r="E111" s="574"/>
      <c r="F111" s="574"/>
      <c r="G111" s="574"/>
      <c r="H111" s="319"/>
      <c r="J111" s="406"/>
      <c r="K111" s="318"/>
      <c r="L111" s="319"/>
    </row>
    <row r="112" spans="1:12" ht="38.25" x14ac:dyDescent="0.2">
      <c r="A112" s="316" t="s">
        <v>1877</v>
      </c>
      <c r="B112" s="558" t="s">
        <v>1878</v>
      </c>
      <c r="C112" s="406"/>
      <c r="D112" s="318" t="s">
        <v>1752</v>
      </c>
      <c r="E112" s="574">
        <v>33.46</v>
      </c>
      <c r="F112" s="574">
        <v>31.24</v>
      </c>
      <c r="G112" s="574">
        <v>31.18</v>
      </c>
      <c r="H112" s="324">
        <f>'Series 700 Design'!H112</f>
        <v>0</v>
      </c>
      <c r="J112" s="406"/>
      <c r="K112" s="318" t="s">
        <v>1752</v>
      </c>
      <c r="L112" s="324">
        <f>'Series 700 Final'!H112</f>
        <v>0</v>
      </c>
    </row>
    <row r="113" spans="1:12" x14ac:dyDescent="0.2">
      <c r="A113" s="316"/>
      <c r="B113" s="558"/>
      <c r="C113" s="406"/>
      <c r="D113" s="318"/>
      <c r="E113" s="574"/>
      <c r="F113" s="574"/>
      <c r="G113" s="574"/>
      <c r="H113" s="324"/>
      <c r="J113" s="406"/>
      <c r="K113" s="318"/>
      <c r="L113" s="324"/>
    </row>
    <row r="114" spans="1:12" ht="25.5" x14ac:dyDescent="0.2">
      <c r="A114" s="316" t="s">
        <v>1879</v>
      </c>
      <c r="B114" s="558" t="s">
        <v>1880</v>
      </c>
      <c r="C114" s="406"/>
      <c r="D114" s="318" t="s">
        <v>1752</v>
      </c>
      <c r="E114" s="574">
        <v>33.46</v>
      </c>
      <c r="F114" s="574">
        <v>31.24</v>
      </c>
      <c r="G114" s="574">
        <v>31.18</v>
      </c>
      <c r="H114" s="324">
        <f>'Series 700 Design'!H114</f>
        <v>0</v>
      </c>
      <c r="J114" s="406"/>
      <c r="K114" s="318" t="s">
        <v>1752</v>
      </c>
      <c r="L114" s="324">
        <f>'Series 700 Final'!H114</f>
        <v>0</v>
      </c>
    </row>
    <row r="115" spans="1:12" x14ac:dyDescent="0.2">
      <c r="A115" s="316"/>
      <c r="B115" s="614"/>
      <c r="C115" s="406"/>
      <c r="D115" s="318"/>
      <c r="E115" s="574"/>
      <c r="F115" s="574"/>
      <c r="G115" s="574"/>
      <c r="H115" s="319"/>
      <c r="J115" s="406"/>
      <c r="K115" s="318"/>
      <c r="L115" s="319"/>
    </row>
    <row r="116" spans="1:12" ht="38.25" x14ac:dyDescent="0.2">
      <c r="A116" s="316" t="s">
        <v>1881</v>
      </c>
      <c r="B116" s="558" t="s">
        <v>1882</v>
      </c>
      <c r="C116" s="406"/>
      <c r="D116" s="318" t="s">
        <v>1752</v>
      </c>
      <c r="E116" s="574">
        <v>33.46</v>
      </c>
      <c r="F116" s="574">
        <v>31.24</v>
      </c>
      <c r="G116" s="574">
        <v>31.18</v>
      </c>
      <c r="H116" s="324">
        <f>'Series 700 Design'!H116</f>
        <v>0</v>
      </c>
      <c r="J116" s="406"/>
      <c r="K116" s="318" t="s">
        <v>1752</v>
      </c>
      <c r="L116" s="324">
        <f>'Series 700 Final'!H116</f>
        <v>0</v>
      </c>
    </row>
    <row r="117" spans="1:12" x14ac:dyDescent="0.2">
      <c r="A117" s="316"/>
      <c r="B117" s="558"/>
      <c r="C117" s="406"/>
      <c r="D117" s="318"/>
      <c r="E117" s="574"/>
      <c r="F117" s="574"/>
      <c r="G117" s="574"/>
      <c r="H117" s="324"/>
      <c r="J117" s="406"/>
      <c r="K117" s="318"/>
      <c r="L117" s="324"/>
    </row>
    <row r="118" spans="1:12" ht="25.5" x14ac:dyDescent="0.2">
      <c r="A118" s="316" t="s">
        <v>1883</v>
      </c>
      <c r="B118" s="558" t="s">
        <v>1884</v>
      </c>
      <c r="C118" s="406"/>
      <c r="D118" s="318" t="s">
        <v>1752</v>
      </c>
      <c r="E118" s="574">
        <v>33.46</v>
      </c>
      <c r="F118" s="574">
        <v>31.24</v>
      </c>
      <c r="G118" s="574">
        <v>31.18</v>
      </c>
      <c r="H118" s="324">
        <f>'Series 700 Design'!H118</f>
        <v>0</v>
      </c>
      <c r="J118" s="406"/>
      <c r="K118" s="318" t="s">
        <v>1752</v>
      </c>
      <c r="L118" s="324">
        <f>'Series 700 Final'!H118</f>
        <v>0</v>
      </c>
    </row>
    <row r="119" spans="1:12" x14ac:dyDescent="0.2">
      <c r="A119" s="316"/>
      <c r="B119" s="558"/>
      <c r="C119" s="406"/>
      <c r="D119" s="318"/>
      <c r="E119" s="574"/>
      <c r="F119" s="574"/>
      <c r="G119" s="574"/>
      <c r="H119" s="319"/>
      <c r="J119" s="406"/>
      <c r="K119" s="318"/>
      <c r="L119" s="319"/>
    </row>
    <row r="120" spans="1:12" x14ac:dyDescent="0.2">
      <c r="A120" s="316" t="s">
        <v>1885</v>
      </c>
      <c r="B120" s="558" t="s">
        <v>1886</v>
      </c>
      <c r="C120" s="406"/>
      <c r="D120" s="318" t="s">
        <v>1752</v>
      </c>
      <c r="E120" s="574">
        <v>144.53</v>
      </c>
      <c r="F120" s="574">
        <v>144.53</v>
      </c>
      <c r="G120" s="574">
        <v>144.53</v>
      </c>
      <c r="H120" s="324">
        <f>'Series 700 Design'!H120</f>
        <v>0</v>
      </c>
      <c r="J120" s="406"/>
      <c r="K120" s="318" t="s">
        <v>1752</v>
      </c>
      <c r="L120" s="324">
        <f>'Series 700 Final'!H120</f>
        <v>0</v>
      </c>
    </row>
    <row r="121" spans="1:12" x14ac:dyDescent="0.2">
      <c r="A121" s="316"/>
      <c r="B121" s="558"/>
      <c r="C121" s="406"/>
      <c r="D121" s="318"/>
      <c r="E121" s="574"/>
      <c r="F121" s="574"/>
      <c r="G121" s="574"/>
      <c r="H121" s="324"/>
      <c r="J121" s="406"/>
      <c r="K121" s="318"/>
      <c r="L121" s="324"/>
    </row>
    <row r="122" spans="1:12" x14ac:dyDescent="0.2">
      <c r="A122" s="316" t="s">
        <v>1887</v>
      </c>
      <c r="B122" s="558" t="s">
        <v>1888</v>
      </c>
      <c r="C122" s="406"/>
      <c r="D122" s="318" t="s">
        <v>1752</v>
      </c>
      <c r="E122" s="574">
        <v>144.53</v>
      </c>
      <c r="F122" s="574">
        <v>144.53</v>
      </c>
      <c r="G122" s="574">
        <v>144.53</v>
      </c>
      <c r="H122" s="324">
        <f>'Series 700 Design'!H122</f>
        <v>0</v>
      </c>
      <c r="J122" s="406"/>
      <c r="K122" s="318" t="s">
        <v>1752</v>
      </c>
      <c r="L122" s="324">
        <f>'Series 700 Final'!H122</f>
        <v>0</v>
      </c>
    </row>
    <row r="123" spans="1:12" x14ac:dyDescent="0.2">
      <c r="A123" s="316"/>
      <c r="B123" s="558"/>
      <c r="C123" s="406"/>
      <c r="D123" s="318"/>
      <c r="E123" s="574"/>
      <c r="F123" s="574"/>
      <c r="G123" s="574"/>
      <c r="H123" s="319"/>
      <c r="J123" s="406"/>
      <c r="K123" s="318"/>
      <c r="L123" s="319"/>
    </row>
    <row r="124" spans="1:12" ht="25.5" x14ac:dyDescent="0.2">
      <c r="A124" s="316" t="s">
        <v>1889</v>
      </c>
      <c r="B124" s="558" t="s">
        <v>1890</v>
      </c>
      <c r="C124" s="406"/>
      <c r="D124" s="318" t="s">
        <v>1752</v>
      </c>
      <c r="E124" s="574">
        <v>23.39</v>
      </c>
      <c r="F124" s="574">
        <v>15.64</v>
      </c>
      <c r="G124" s="574">
        <v>15.58</v>
      </c>
      <c r="H124" s="324">
        <f>'Series 700 Design'!H124</f>
        <v>0</v>
      </c>
      <c r="J124" s="406"/>
      <c r="K124" s="318" t="s">
        <v>1752</v>
      </c>
      <c r="L124" s="324">
        <f>'Series 700 Final'!H124</f>
        <v>0</v>
      </c>
    </row>
    <row r="125" spans="1:12" x14ac:dyDescent="0.2">
      <c r="A125" s="316"/>
      <c r="B125" s="558"/>
      <c r="C125" s="406"/>
      <c r="D125" s="318"/>
      <c r="E125" s="574"/>
      <c r="F125" s="574"/>
      <c r="G125" s="574"/>
      <c r="H125" s="324"/>
      <c r="J125" s="406"/>
      <c r="K125" s="318"/>
      <c r="L125" s="324"/>
    </row>
    <row r="126" spans="1:12" ht="25.5" x14ac:dyDescent="0.2">
      <c r="A126" s="316" t="s">
        <v>1891</v>
      </c>
      <c r="B126" s="558" t="s">
        <v>1892</v>
      </c>
      <c r="C126" s="406"/>
      <c r="D126" s="318" t="s">
        <v>1752</v>
      </c>
      <c r="E126" s="574">
        <v>23.39</v>
      </c>
      <c r="F126" s="574">
        <v>15.64</v>
      </c>
      <c r="G126" s="574">
        <v>15.58</v>
      </c>
      <c r="H126" s="324">
        <f>'Series 700 Design'!H126</f>
        <v>0</v>
      </c>
      <c r="J126" s="406"/>
      <c r="K126" s="318" t="s">
        <v>1752</v>
      </c>
      <c r="L126" s="324">
        <f>'Series 700 Final'!H126</f>
        <v>0</v>
      </c>
    </row>
    <row r="127" spans="1:12" x14ac:dyDescent="0.2">
      <c r="A127" s="316"/>
      <c r="B127" s="558"/>
      <c r="C127" s="406"/>
      <c r="D127" s="318"/>
      <c r="E127" s="574"/>
      <c r="F127" s="574"/>
      <c r="G127" s="574"/>
      <c r="H127" s="319"/>
      <c r="J127" s="406"/>
      <c r="K127" s="318"/>
      <c r="L127" s="319"/>
    </row>
    <row r="128" spans="1:12" ht="25.5" x14ac:dyDescent="0.2">
      <c r="A128" s="316" t="s">
        <v>1893</v>
      </c>
      <c r="B128" s="558" t="s">
        <v>1894</v>
      </c>
      <c r="C128" s="406"/>
      <c r="D128" s="318" t="s">
        <v>1752</v>
      </c>
      <c r="E128" s="574">
        <v>20.29</v>
      </c>
      <c r="F128" s="574">
        <v>12.55</v>
      </c>
      <c r="G128" s="574">
        <v>12.49</v>
      </c>
      <c r="H128" s="324">
        <f>'Series 700 Design'!H128</f>
        <v>0</v>
      </c>
      <c r="J128" s="406"/>
      <c r="K128" s="318" t="s">
        <v>1752</v>
      </c>
      <c r="L128" s="324">
        <f>'Series 700 Final'!H128</f>
        <v>0</v>
      </c>
    </row>
    <row r="129" spans="1:12" x14ac:dyDescent="0.2">
      <c r="A129" s="316"/>
      <c r="B129" s="558"/>
      <c r="C129" s="406"/>
      <c r="D129" s="318"/>
      <c r="E129" s="574"/>
      <c r="F129" s="574"/>
      <c r="G129" s="574"/>
      <c r="H129" s="324"/>
      <c r="J129" s="406"/>
      <c r="K129" s="318"/>
      <c r="L129" s="324"/>
    </row>
    <row r="130" spans="1:12" ht="25.5" x14ac:dyDescent="0.2">
      <c r="A130" s="316" t="s">
        <v>1895</v>
      </c>
      <c r="B130" s="558" t="s">
        <v>1896</v>
      </c>
      <c r="C130" s="406"/>
      <c r="D130" s="318" t="s">
        <v>1752</v>
      </c>
      <c r="E130" s="574">
        <v>20.29</v>
      </c>
      <c r="F130" s="574">
        <v>12.55</v>
      </c>
      <c r="G130" s="574">
        <v>12.49</v>
      </c>
      <c r="H130" s="324">
        <f>'Series 700 Design'!H130</f>
        <v>0</v>
      </c>
      <c r="J130" s="406"/>
      <c r="K130" s="318" t="s">
        <v>1752</v>
      </c>
      <c r="L130" s="324">
        <f>'Series 700 Final'!H130</f>
        <v>0</v>
      </c>
    </row>
    <row r="131" spans="1:12" x14ac:dyDescent="0.2">
      <c r="A131" s="316"/>
      <c r="B131" s="558"/>
      <c r="C131" s="406"/>
      <c r="D131" s="318"/>
      <c r="E131" s="574"/>
      <c r="F131" s="574"/>
      <c r="G131" s="574"/>
      <c r="H131" s="319"/>
      <c r="J131" s="406"/>
      <c r="K131" s="318"/>
      <c r="L131" s="319"/>
    </row>
    <row r="132" spans="1:12" ht="25.5" x14ac:dyDescent="0.2">
      <c r="A132" s="316" t="s">
        <v>1897</v>
      </c>
      <c r="B132" s="558" t="s">
        <v>1898</v>
      </c>
      <c r="C132" s="406"/>
      <c r="D132" s="318" t="s">
        <v>1752</v>
      </c>
      <c r="E132" s="574">
        <v>18.260000000000002</v>
      </c>
      <c r="F132" s="574">
        <v>10.87</v>
      </c>
      <c r="G132" s="574">
        <v>10.8</v>
      </c>
      <c r="H132" s="324">
        <f>'Series 700 Design'!H132</f>
        <v>0</v>
      </c>
      <c r="J132" s="406"/>
      <c r="K132" s="318" t="s">
        <v>1752</v>
      </c>
      <c r="L132" s="324">
        <f>'Series 700 Final'!H132</f>
        <v>0</v>
      </c>
    </row>
    <row r="133" spans="1:12" x14ac:dyDescent="0.2">
      <c r="A133" s="316"/>
      <c r="B133" s="558"/>
      <c r="C133" s="406"/>
      <c r="D133" s="318"/>
      <c r="E133" s="574"/>
      <c r="F133" s="574"/>
      <c r="G133" s="574"/>
      <c r="H133" s="324"/>
      <c r="J133" s="406"/>
      <c r="K133" s="318"/>
      <c r="L133" s="324"/>
    </row>
    <row r="134" spans="1:12" ht="25.5" x14ac:dyDescent="0.2">
      <c r="A134" s="316" t="s">
        <v>1899</v>
      </c>
      <c r="B134" s="558" t="s">
        <v>1900</v>
      </c>
      <c r="C134" s="406"/>
      <c r="D134" s="318" t="s">
        <v>1752</v>
      </c>
      <c r="E134" s="574">
        <v>18.260000000000002</v>
      </c>
      <c r="F134" s="574">
        <v>10.87</v>
      </c>
      <c r="G134" s="574">
        <v>10.8</v>
      </c>
      <c r="H134" s="324">
        <f>'Series 700 Design'!H134</f>
        <v>0</v>
      </c>
      <c r="J134" s="406"/>
      <c r="K134" s="318" t="s">
        <v>1752</v>
      </c>
      <c r="L134" s="324">
        <f>'Series 700 Final'!H134</f>
        <v>0</v>
      </c>
    </row>
    <row r="135" spans="1:12" x14ac:dyDescent="0.2">
      <c r="A135" s="316"/>
      <c r="B135" s="558"/>
      <c r="C135" s="406"/>
      <c r="D135" s="318"/>
      <c r="E135" s="574"/>
      <c r="F135" s="574"/>
      <c r="G135" s="574"/>
      <c r="H135" s="319"/>
      <c r="J135" s="406"/>
      <c r="K135" s="318"/>
      <c r="L135" s="319"/>
    </row>
    <row r="136" spans="1:12" ht="25.5" x14ac:dyDescent="0.2">
      <c r="A136" s="316" t="s">
        <v>1901</v>
      </c>
      <c r="B136" s="558" t="s">
        <v>1902</v>
      </c>
      <c r="C136" s="406"/>
      <c r="D136" s="318" t="s">
        <v>1752</v>
      </c>
      <c r="E136" s="574">
        <v>22.26</v>
      </c>
      <c r="F136" s="574">
        <v>14.54</v>
      </c>
      <c r="G136" s="574">
        <v>14.44</v>
      </c>
      <c r="H136" s="324">
        <f>'Series 700 Design'!H136</f>
        <v>0</v>
      </c>
      <c r="J136" s="406"/>
      <c r="K136" s="318" t="s">
        <v>1752</v>
      </c>
      <c r="L136" s="324">
        <f>'Series 700 Final'!H136</f>
        <v>0</v>
      </c>
    </row>
    <row r="137" spans="1:12" x14ac:dyDescent="0.2">
      <c r="A137" s="316"/>
      <c r="B137" s="558"/>
      <c r="C137" s="406"/>
      <c r="D137" s="318"/>
      <c r="E137" s="574"/>
      <c r="F137" s="574"/>
      <c r="G137" s="574"/>
      <c r="H137" s="324"/>
      <c r="J137" s="406"/>
      <c r="K137" s="318"/>
      <c r="L137" s="324"/>
    </row>
    <row r="138" spans="1:12" ht="25.5" x14ac:dyDescent="0.2">
      <c r="A138" s="316" t="s">
        <v>1903</v>
      </c>
      <c r="B138" s="558" t="s">
        <v>1904</v>
      </c>
      <c r="C138" s="406"/>
      <c r="D138" s="318" t="s">
        <v>1752</v>
      </c>
      <c r="E138" s="574">
        <v>22.26</v>
      </c>
      <c r="F138" s="574">
        <v>14.54</v>
      </c>
      <c r="G138" s="574">
        <v>14.44</v>
      </c>
      <c r="H138" s="324">
        <f>'Series 700 Design'!H138</f>
        <v>0</v>
      </c>
      <c r="J138" s="406"/>
      <c r="K138" s="318" t="s">
        <v>1752</v>
      </c>
      <c r="L138" s="324">
        <f>'Series 700 Final'!H138</f>
        <v>0</v>
      </c>
    </row>
    <row r="139" spans="1:12" x14ac:dyDescent="0.2">
      <c r="A139" s="316"/>
      <c r="B139" s="558"/>
      <c r="C139" s="406"/>
      <c r="D139" s="318"/>
      <c r="E139" s="574"/>
      <c r="F139" s="574"/>
      <c r="G139" s="574"/>
      <c r="H139" s="319"/>
      <c r="J139" s="406"/>
      <c r="K139" s="318"/>
      <c r="L139" s="319"/>
    </row>
    <row r="140" spans="1:12" ht="25.5" x14ac:dyDescent="0.2">
      <c r="A140" s="316" t="s">
        <v>1905</v>
      </c>
      <c r="B140" s="558" t="s">
        <v>1906</v>
      </c>
      <c r="C140" s="406"/>
      <c r="D140" s="318" t="s">
        <v>1752</v>
      </c>
      <c r="E140" s="574" t="s">
        <v>392</v>
      </c>
      <c r="F140" s="574" t="s">
        <v>392</v>
      </c>
      <c r="G140" s="574" t="s">
        <v>392</v>
      </c>
      <c r="H140" s="324" t="str">
        <f>'Series 700 Design'!H140</f>
        <v/>
      </c>
      <c r="J140" s="406"/>
      <c r="K140" s="318" t="s">
        <v>1752</v>
      </c>
      <c r="L140" s="324" t="str">
        <f>'Series 700 Final'!H140</f>
        <v/>
      </c>
    </row>
    <row r="141" spans="1:12" x14ac:dyDescent="0.2">
      <c r="A141" s="316"/>
      <c r="B141" s="558"/>
      <c r="C141" s="406"/>
      <c r="D141" s="318"/>
      <c r="E141" s="574"/>
      <c r="F141" s="574"/>
      <c r="G141" s="574"/>
      <c r="H141" s="319"/>
      <c r="J141" s="406"/>
      <c r="K141" s="318"/>
      <c r="L141" s="319"/>
    </row>
    <row r="142" spans="1:12" ht="25.5" x14ac:dyDescent="0.2">
      <c r="A142" s="316" t="s">
        <v>1907</v>
      </c>
      <c r="B142" s="558" t="s">
        <v>1908</v>
      </c>
      <c r="C142" s="406"/>
      <c r="D142" s="318" t="s">
        <v>1752</v>
      </c>
      <c r="E142" s="574" t="s">
        <v>392</v>
      </c>
      <c r="F142" s="574" t="s">
        <v>392</v>
      </c>
      <c r="G142" s="574" t="s">
        <v>392</v>
      </c>
      <c r="H142" s="324" t="str">
        <f>'Series 700 Design'!H142</f>
        <v/>
      </c>
      <c r="J142" s="406"/>
      <c r="K142" s="318" t="s">
        <v>1752</v>
      </c>
      <c r="L142" s="324" t="str">
        <f>'Series 700 Final'!H142</f>
        <v/>
      </c>
    </row>
    <row r="143" spans="1:12" x14ac:dyDescent="0.2">
      <c r="A143" s="316"/>
      <c r="B143" s="558"/>
      <c r="C143" s="406"/>
      <c r="D143" s="318"/>
      <c r="E143" s="319"/>
      <c r="F143" s="319"/>
      <c r="G143" s="319"/>
      <c r="H143" s="319"/>
      <c r="J143" s="406"/>
      <c r="K143" s="318"/>
      <c r="L143" s="319"/>
    </row>
    <row r="144" spans="1:12" x14ac:dyDescent="0.2">
      <c r="A144" s="331"/>
      <c r="B144" s="586" t="s">
        <v>1909</v>
      </c>
      <c r="C144" s="485"/>
      <c r="D144" s="334"/>
      <c r="E144" s="635" t="s">
        <v>1747</v>
      </c>
      <c r="F144" s="589" t="s">
        <v>1748</v>
      </c>
      <c r="G144" s="635" t="s">
        <v>1749</v>
      </c>
      <c r="H144" s="334"/>
      <c r="J144" s="485"/>
      <c r="K144" s="334"/>
      <c r="L144" s="334"/>
    </row>
    <row r="145" spans="1:12" x14ac:dyDescent="0.2">
      <c r="A145" s="474"/>
      <c r="B145" s="475" t="s">
        <v>1790</v>
      </c>
      <c r="C145" s="778"/>
      <c r="D145" s="476"/>
      <c r="E145" s="476"/>
      <c r="F145" s="476"/>
      <c r="G145" s="736">
        <f>SUM(H147:H171)</f>
        <v>13198.2</v>
      </c>
      <c r="H145" s="476"/>
      <c r="J145" s="778"/>
      <c r="K145" s="476"/>
      <c r="L145" s="476"/>
    </row>
    <row r="146" spans="1:12" x14ac:dyDescent="0.2">
      <c r="A146" s="316"/>
      <c r="B146" s="558"/>
      <c r="C146" s="406"/>
      <c r="D146" s="318"/>
      <c r="E146" s="319"/>
      <c r="F146" s="319"/>
      <c r="G146" s="319"/>
      <c r="H146" s="319"/>
      <c r="J146" s="406"/>
      <c r="K146" s="318"/>
      <c r="L146" s="319"/>
    </row>
    <row r="147" spans="1:12" ht="27" x14ac:dyDescent="0.2">
      <c r="A147" s="316" t="s">
        <v>1910</v>
      </c>
      <c r="B147" s="558" t="s">
        <v>1911</v>
      </c>
      <c r="C147" s="406"/>
      <c r="D147" s="318" t="s">
        <v>1236</v>
      </c>
      <c r="E147" s="574">
        <v>315.31</v>
      </c>
      <c r="F147" s="574">
        <v>271.68</v>
      </c>
      <c r="G147" s="574">
        <v>271.36</v>
      </c>
      <c r="H147" s="324">
        <f>'Series 700 Design'!H147</f>
        <v>0</v>
      </c>
      <c r="J147" s="406"/>
      <c r="K147" s="318" t="s">
        <v>1236</v>
      </c>
      <c r="L147" s="324">
        <f>'Series 700 Final'!H147</f>
        <v>0</v>
      </c>
    </row>
    <row r="148" spans="1:12" x14ac:dyDescent="0.2">
      <c r="A148" s="316"/>
      <c r="B148" s="558"/>
      <c r="C148" s="406"/>
      <c r="D148" s="318"/>
      <c r="E148" s="574"/>
      <c r="F148" s="574"/>
      <c r="G148" s="574"/>
      <c r="H148" s="319"/>
      <c r="J148" s="406"/>
      <c r="K148" s="318"/>
      <c r="L148" s="319"/>
    </row>
    <row r="149" spans="1:12" ht="27" x14ac:dyDescent="0.2">
      <c r="A149" s="316" t="s">
        <v>1912</v>
      </c>
      <c r="B149" s="558" t="s">
        <v>1913</v>
      </c>
      <c r="C149" s="406"/>
      <c r="D149" s="318" t="s">
        <v>1236</v>
      </c>
      <c r="E149" s="574">
        <v>318.35000000000002</v>
      </c>
      <c r="F149" s="574">
        <v>274.69</v>
      </c>
      <c r="G149" s="574">
        <v>274.38</v>
      </c>
      <c r="H149" s="324">
        <f>'Series 700 Design'!H149</f>
        <v>0</v>
      </c>
      <c r="J149" s="406"/>
      <c r="K149" s="318" t="s">
        <v>1236</v>
      </c>
      <c r="L149" s="324">
        <f>'Series 700 Final'!H149</f>
        <v>0</v>
      </c>
    </row>
    <row r="150" spans="1:12" x14ac:dyDescent="0.2">
      <c r="A150" s="316"/>
      <c r="B150" s="558"/>
      <c r="C150" s="406"/>
      <c r="D150" s="318"/>
      <c r="E150" s="574"/>
      <c r="F150" s="574"/>
      <c r="G150" s="574"/>
      <c r="H150" s="319"/>
      <c r="J150" s="406"/>
      <c r="K150" s="318"/>
      <c r="L150" s="319"/>
    </row>
    <row r="151" spans="1:12" ht="27" x14ac:dyDescent="0.2">
      <c r="A151" s="316" t="s">
        <v>1914</v>
      </c>
      <c r="B151" s="558" t="s">
        <v>1915</v>
      </c>
      <c r="C151" s="406"/>
      <c r="D151" s="318" t="s">
        <v>1236</v>
      </c>
      <c r="E151" s="574">
        <v>309.31</v>
      </c>
      <c r="F151" s="574">
        <v>265.91000000000003</v>
      </c>
      <c r="G151" s="574">
        <v>265.61</v>
      </c>
      <c r="H151" s="324">
        <f>'Series 700 Design'!H151</f>
        <v>0</v>
      </c>
      <c r="J151" s="406"/>
      <c r="K151" s="318" t="s">
        <v>1236</v>
      </c>
      <c r="L151" s="324">
        <f>'Series 700 Final'!H151</f>
        <v>0</v>
      </c>
    </row>
    <row r="152" spans="1:12" x14ac:dyDescent="0.2">
      <c r="A152" s="316"/>
      <c r="B152" s="558"/>
      <c r="C152" s="406"/>
      <c r="D152" s="318"/>
      <c r="E152" s="574"/>
      <c r="F152" s="574"/>
      <c r="G152" s="574"/>
      <c r="H152" s="319"/>
      <c r="J152" s="406"/>
      <c r="K152" s="318"/>
      <c r="L152" s="319"/>
    </row>
    <row r="153" spans="1:12" ht="27" x14ac:dyDescent="0.2">
      <c r="A153" s="316" t="s">
        <v>1916</v>
      </c>
      <c r="B153" s="558" t="s">
        <v>1917</v>
      </c>
      <c r="C153" s="406"/>
      <c r="D153" s="318" t="s">
        <v>1236</v>
      </c>
      <c r="E153" s="574">
        <v>315.29000000000002</v>
      </c>
      <c r="F153" s="574">
        <v>271.83</v>
      </c>
      <c r="G153" s="574">
        <v>271.52</v>
      </c>
      <c r="H153" s="324">
        <f>'Series 700 Design'!H153</f>
        <v>0</v>
      </c>
      <c r="J153" s="406"/>
      <c r="K153" s="318" t="s">
        <v>1236</v>
      </c>
      <c r="L153" s="324">
        <f>'Series 700 Final'!H153</f>
        <v>0</v>
      </c>
    </row>
    <row r="154" spans="1:12" x14ac:dyDescent="0.2">
      <c r="A154" s="316"/>
      <c r="B154" s="558"/>
      <c r="C154" s="406"/>
      <c r="D154" s="318"/>
      <c r="E154" s="574"/>
      <c r="F154" s="574"/>
      <c r="G154" s="574"/>
      <c r="H154" s="319"/>
      <c r="J154" s="406"/>
      <c r="K154" s="318"/>
      <c r="L154" s="319"/>
    </row>
    <row r="155" spans="1:12" ht="27" x14ac:dyDescent="0.2">
      <c r="A155" s="316" t="s">
        <v>1918</v>
      </c>
      <c r="B155" s="558" t="s">
        <v>1919</v>
      </c>
      <c r="C155" s="406"/>
      <c r="D155" s="318" t="s">
        <v>1236</v>
      </c>
      <c r="E155" s="574">
        <v>341.48</v>
      </c>
      <c r="F155" s="574">
        <v>300.49</v>
      </c>
      <c r="G155" s="574">
        <v>300.27</v>
      </c>
      <c r="H155" s="324">
        <f>'Series 700 Design'!H155</f>
        <v>0</v>
      </c>
      <c r="J155" s="406"/>
      <c r="K155" s="318" t="s">
        <v>1236</v>
      </c>
      <c r="L155" s="324">
        <f>'Series 700 Final'!H155</f>
        <v>0</v>
      </c>
    </row>
    <row r="156" spans="1:12" x14ac:dyDescent="0.2">
      <c r="A156" s="316"/>
      <c r="B156" s="558"/>
      <c r="C156" s="406"/>
      <c r="D156" s="318"/>
      <c r="E156" s="574"/>
      <c r="F156" s="574"/>
      <c r="G156" s="574"/>
      <c r="H156" s="319"/>
      <c r="J156" s="406"/>
      <c r="K156" s="318"/>
      <c r="L156" s="319"/>
    </row>
    <row r="157" spans="1:12" ht="27" x14ac:dyDescent="0.2">
      <c r="A157" s="316" t="s">
        <v>1920</v>
      </c>
      <c r="B157" s="558" t="s">
        <v>1921</v>
      </c>
      <c r="C157" s="406"/>
      <c r="D157" s="318" t="s">
        <v>1236</v>
      </c>
      <c r="E157" s="574">
        <v>342.89</v>
      </c>
      <c r="F157" s="574">
        <v>300.43</v>
      </c>
      <c r="G157" s="574">
        <v>300.17</v>
      </c>
      <c r="H157" s="324">
        <f>'Series 700 Design'!H157</f>
        <v>0</v>
      </c>
      <c r="J157" s="406"/>
      <c r="K157" s="318" t="s">
        <v>1236</v>
      </c>
      <c r="L157" s="324">
        <f>'Series 700 Final'!H157</f>
        <v>0</v>
      </c>
    </row>
    <row r="158" spans="1:12" x14ac:dyDescent="0.2">
      <c r="A158" s="316"/>
      <c r="B158" s="558"/>
      <c r="C158" s="406"/>
      <c r="D158" s="318"/>
      <c r="E158" s="730"/>
      <c r="F158" s="730"/>
      <c r="G158" s="730"/>
      <c r="H158" s="319"/>
      <c r="J158" s="406"/>
      <c r="K158" s="318"/>
      <c r="L158" s="319"/>
    </row>
    <row r="159" spans="1:12" ht="27" x14ac:dyDescent="0.2">
      <c r="A159" s="316" t="s">
        <v>1922</v>
      </c>
      <c r="B159" s="558" t="s">
        <v>1923</v>
      </c>
      <c r="C159" s="406"/>
      <c r="D159" s="318" t="s">
        <v>1236</v>
      </c>
      <c r="E159" s="574">
        <v>348.3</v>
      </c>
      <c r="F159" s="574">
        <v>305.81</v>
      </c>
      <c r="G159" s="574">
        <v>305.56</v>
      </c>
      <c r="H159" s="324">
        <f>'Series 700 Design'!H159</f>
        <v>0</v>
      </c>
      <c r="J159" s="406"/>
      <c r="K159" s="318" t="s">
        <v>1236</v>
      </c>
      <c r="L159" s="324">
        <f>'Series 700 Final'!H159</f>
        <v>0</v>
      </c>
    </row>
    <row r="160" spans="1:12" x14ac:dyDescent="0.2">
      <c r="A160" s="316"/>
      <c r="B160" s="558"/>
      <c r="C160" s="406"/>
      <c r="D160" s="318"/>
      <c r="E160" s="574"/>
      <c r="F160" s="574"/>
      <c r="G160" s="574"/>
      <c r="H160" s="319"/>
      <c r="J160" s="406"/>
      <c r="K160" s="318"/>
      <c r="L160" s="319"/>
    </row>
    <row r="161" spans="1:12" ht="27" x14ac:dyDescent="0.2">
      <c r="A161" s="316" t="s">
        <v>1924</v>
      </c>
      <c r="B161" s="558" t="s">
        <v>1925</v>
      </c>
      <c r="C161" s="406">
        <v>30</v>
      </c>
      <c r="D161" s="318" t="s">
        <v>1236</v>
      </c>
      <c r="E161" s="574">
        <v>439.94</v>
      </c>
      <c r="F161" s="574">
        <v>380.23</v>
      </c>
      <c r="G161" s="574">
        <v>380.04</v>
      </c>
      <c r="H161" s="324">
        <f>'Series 700 Design'!H161</f>
        <v>13198.2</v>
      </c>
      <c r="J161" s="406"/>
      <c r="K161" s="318" t="s">
        <v>1236</v>
      </c>
      <c r="L161" s="324">
        <f>'Series 700 Final'!H161</f>
        <v>0</v>
      </c>
    </row>
    <row r="162" spans="1:12" x14ac:dyDescent="0.2">
      <c r="A162" s="316"/>
      <c r="B162" s="558"/>
      <c r="C162" s="406"/>
      <c r="D162" s="318"/>
      <c r="E162" s="574"/>
      <c r="F162" s="574"/>
      <c r="G162" s="574"/>
      <c r="H162" s="319"/>
      <c r="J162" s="406"/>
      <c r="K162" s="318"/>
      <c r="L162" s="319"/>
    </row>
    <row r="163" spans="1:12" ht="27" x14ac:dyDescent="0.2">
      <c r="A163" s="316" t="s">
        <v>1926</v>
      </c>
      <c r="B163" s="558" t="s">
        <v>1927</v>
      </c>
      <c r="C163" s="406"/>
      <c r="D163" s="318" t="s">
        <v>1236</v>
      </c>
      <c r="E163" s="574">
        <v>477.56</v>
      </c>
      <c r="F163" s="574">
        <v>417.7</v>
      </c>
      <c r="G163" s="574">
        <v>417.44</v>
      </c>
      <c r="H163" s="324">
        <f>'Series 700 Design'!H163</f>
        <v>0</v>
      </c>
      <c r="J163" s="406"/>
      <c r="K163" s="318" t="s">
        <v>1236</v>
      </c>
      <c r="L163" s="324">
        <f>'Series 700 Final'!H163</f>
        <v>0</v>
      </c>
    </row>
    <row r="164" spans="1:12" x14ac:dyDescent="0.2">
      <c r="A164" s="316"/>
      <c r="B164" s="558"/>
      <c r="C164" s="406"/>
      <c r="D164" s="318"/>
      <c r="E164" s="574"/>
      <c r="F164" s="574"/>
      <c r="G164" s="574"/>
      <c r="H164" s="319"/>
      <c r="J164" s="406"/>
      <c r="K164" s="318"/>
      <c r="L164" s="319"/>
    </row>
    <row r="165" spans="1:12" ht="27" x14ac:dyDescent="0.2">
      <c r="A165" s="316" t="s">
        <v>1928</v>
      </c>
      <c r="B165" s="558" t="s">
        <v>1929</v>
      </c>
      <c r="C165" s="406"/>
      <c r="D165" s="318" t="s">
        <v>1236</v>
      </c>
      <c r="E165" s="574">
        <v>353.39</v>
      </c>
      <c r="F165" s="574">
        <v>310.86</v>
      </c>
      <c r="G165" s="574">
        <v>310.63</v>
      </c>
      <c r="H165" s="324">
        <f>'Series 700 Design'!H165</f>
        <v>0</v>
      </c>
      <c r="J165" s="406"/>
      <c r="K165" s="318" t="s">
        <v>1236</v>
      </c>
      <c r="L165" s="324">
        <f>'Series 700 Final'!H165</f>
        <v>0</v>
      </c>
    </row>
    <row r="166" spans="1:12" x14ac:dyDescent="0.2">
      <c r="A166" s="316"/>
      <c r="B166" s="558"/>
      <c r="C166" s="406"/>
      <c r="D166" s="318"/>
      <c r="E166" s="574"/>
      <c r="F166" s="574"/>
      <c r="G166" s="574"/>
      <c r="H166" s="319"/>
      <c r="J166" s="406"/>
      <c r="K166" s="318"/>
      <c r="L166" s="319"/>
    </row>
    <row r="167" spans="1:12" ht="27" x14ac:dyDescent="0.2">
      <c r="A167" s="316" t="s">
        <v>1930</v>
      </c>
      <c r="B167" s="558" t="s">
        <v>1931</v>
      </c>
      <c r="C167" s="406"/>
      <c r="D167" s="318" t="s">
        <v>1236</v>
      </c>
      <c r="E167" s="574">
        <v>344.34</v>
      </c>
      <c r="F167" s="574">
        <v>301.88</v>
      </c>
      <c r="G167" s="574">
        <v>301.63</v>
      </c>
      <c r="H167" s="324">
        <f>'Series 700 Design'!H167</f>
        <v>0</v>
      </c>
      <c r="J167" s="406"/>
      <c r="K167" s="318" t="s">
        <v>1236</v>
      </c>
      <c r="L167" s="324">
        <f>'Series 700 Final'!H167</f>
        <v>0</v>
      </c>
    </row>
    <row r="168" spans="1:12" x14ac:dyDescent="0.2">
      <c r="A168" s="316"/>
      <c r="B168" s="558"/>
      <c r="C168" s="406"/>
      <c r="D168" s="318"/>
      <c r="E168" s="730"/>
      <c r="F168" s="730"/>
      <c r="G168" s="730"/>
      <c r="H168" s="319"/>
      <c r="J168" s="406"/>
      <c r="K168" s="318"/>
      <c r="L168" s="319"/>
    </row>
    <row r="169" spans="1:12" ht="25.5" x14ac:dyDescent="0.2">
      <c r="A169" s="316" t="s">
        <v>1932</v>
      </c>
      <c r="B169" s="558" t="s">
        <v>1933</v>
      </c>
      <c r="C169" s="406"/>
      <c r="D169" s="318" t="s">
        <v>1236</v>
      </c>
      <c r="E169" s="574">
        <v>386.6</v>
      </c>
      <c r="F169" s="730">
        <v>345.61</v>
      </c>
      <c r="G169" s="730">
        <v>345.44</v>
      </c>
      <c r="H169" s="324">
        <f>'Series 700 Design'!H169</f>
        <v>0</v>
      </c>
      <c r="J169" s="406"/>
      <c r="K169" s="318" t="s">
        <v>1236</v>
      </c>
      <c r="L169" s="324">
        <f>'Series 700 Final'!H169</f>
        <v>0</v>
      </c>
    </row>
    <row r="170" spans="1:12" x14ac:dyDescent="0.2">
      <c r="A170" s="316"/>
      <c r="B170" s="558"/>
      <c r="C170" s="406"/>
      <c r="D170" s="318"/>
      <c r="E170" s="730"/>
      <c r="F170" s="730"/>
      <c r="G170" s="730"/>
      <c r="H170" s="319"/>
      <c r="J170" s="406"/>
      <c r="K170" s="318"/>
      <c r="L170" s="319"/>
    </row>
    <row r="171" spans="1:12" ht="27" x14ac:dyDescent="0.2">
      <c r="A171" s="316" t="s">
        <v>1934</v>
      </c>
      <c r="B171" s="558" t="s">
        <v>1935</v>
      </c>
      <c r="C171" s="406"/>
      <c r="D171" s="318" t="s">
        <v>1236</v>
      </c>
      <c r="E171" s="574">
        <v>295.95999999999998</v>
      </c>
      <c r="F171" s="574">
        <v>252.73</v>
      </c>
      <c r="G171" s="574">
        <v>252.41</v>
      </c>
      <c r="H171" s="324">
        <f>'Series 700 Design'!H171</f>
        <v>0</v>
      </c>
      <c r="J171" s="406"/>
      <c r="K171" s="318" t="s">
        <v>1236</v>
      </c>
      <c r="L171" s="324">
        <f>'Series 700 Final'!H171</f>
        <v>0</v>
      </c>
    </row>
    <row r="172" spans="1:12" x14ac:dyDescent="0.2">
      <c r="A172" s="316"/>
      <c r="B172" s="558"/>
      <c r="C172" s="406"/>
      <c r="D172" s="318"/>
      <c r="E172" s="319"/>
      <c r="F172" s="319"/>
      <c r="G172" s="319"/>
      <c r="H172" s="319"/>
      <c r="J172" s="406"/>
      <c r="K172" s="318"/>
      <c r="L172" s="319"/>
    </row>
    <row r="173" spans="1:12" x14ac:dyDescent="0.2">
      <c r="A173" s="311"/>
      <c r="B173" s="563" t="s">
        <v>1936</v>
      </c>
      <c r="C173" s="487"/>
      <c r="D173" s="314"/>
      <c r="E173" s="314"/>
      <c r="F173" s="314"/>
      <c r="G173" s="314"/>
      <c r="H173" s="314"/>
      <c r="J173" s="487"/>
      <c r="K173" s="314"/>
      <c r="L173" s="314"/>
    </row>
    <row r="174" spans="1:12" x14ac:dyDescent="0.2">
      <c r="A174" s="316"/>
      <c r="B174" s="558"/>
      <c r="C174" s="406"/>
      <c r="D174" s="318"/>
      <c r="E174" s="319"/>
      <c r="F174" s="319"/>
      <c r="G174" s="319"/>
      <c r="H174" s="319"/>
      <c r="J174" s="406"/>
      <c r="K174" s="318"/>
      <c r="L174" s="319"/>
    </row>
    <row r="175" spans="1:12" x14ac:dyDescent="0.2">
      <c r="A175" s="331"/>
      <c r="B175" s="586" t="s">
        <v>1937</v>
      </c>
      <c r="C175" s="484"/>
      <c r="D175" s="334"/>
      <c r="E175" s="741" t="s">
        <v>1938</v>
      </c>
      <c r="F175" s="741" t="s">
        <v>1939</v>
      </c>
      <c r="G175" s="741" t="s">
        <v>1749</v>
      </c>
      <c r="H175" s="741"/>
      <c r="J175" s="484"/>
      <c r="K175" s="334"/>
      <c r="L175" s="741"/>
    </row>
    <row r="176" spans="1:12" x14ac:dyDescent="0.2">
      <c r="A176" s="720"/>
      <c r="B176" s="721" t="s">
        <v>1776</v>
      </c>
      <c r="C176" s="779"/>
      <c r="D176" s="723"/>
      <c r="E176" s="723"/>
      <c r="F176" s="723"/>
      <c r="G176" s="724">
        <f>SUM(H178:H192)</f>
        <v>0</v>
      </c>
      <c r="H176" s="723"/>
      <c r="J176" s="779"/>
      <c r="K176" s="723"/>
      <c r="L176" s="723"/>
    </row>
    <row r="177" spans="1:12" x14ac:dyDescent="0.2">
      <c r="A177" s="316"/>
      <c r="B177" s="558"/>
      <c r="C177" s="406"/>
      <c r="D177" s="318"/>
      <c r="E177" s="319"/>
      <c r="F177" s="319"/>
      <c r="G177" s="319"/>
      <c r="H177" s="319"/>
      <c r="J177" s="406"/>
      <c r="K177" s="318"/>
      <c r="L177" s="319"/>
    </row>
    <row r="178" spans="1:12" x14ac:dyDescent="0.2">
      <c r="A178" s="316" t="s">
        <v>1940</v>
      </c>
      <c r="B178" s="558" t="s">
        <v>1941</v>
      </c>
      <c r="C178" s="406"/>
      <c r="D178" s="318" t="s">
        <v>1752</v>
      </c>
      <c r="E178" s="574">
        <v>19.38</v>
      </c>
      <c r="F178" s="574">
        <v>19.38</v>
      </c>
      <c r="G178" s="574">
        <v>19.38</v>
      </c>
      <c r="H178" s="324">
        <f>'Series 700 Design'!H178</f>
        <v>0</v>
      </c>
      <c r="J178" s="406"/>
      <c r="K178" s="318" t="s">
        <v>1752</v>
      </c>
      <c r="L178" s="324">
        <f>'Series 700 Final'!H178</f>
        <v>0</v>
      </c>
    </row>
    <row r="179" spans="1:12" x14ac:dyDescent="0.2">
      <c r="A179" s="316"/>
      <c r="B179" s="558"/>
      <c r="C179" s="406"/>
      <c r="D179" s="318"/>
      <c r="E179" s="574"/>
      <c r="F179" s="574"/>
      <c r="G179" s="574"/>
      <c r="H179" s="319"/>
      <c r="J179" s="406"/>
      <c r="K179" s="318"/>
      <c r="L179" s="319"/>
    </row>
    <row r="180" spans="1:12" x14ac:dyDescent="0.2">
      <c r="A180" s="316" t="s">
        <v>1942</v>
      </c>
      <c r="B180" s="558" t="s">
        <v>1943</v>
      </c>
      <c r="C180" s="406"/>
      <c r="D180" s="318" t="s">
        <v>1752</v>
      </c>
      <c r="E180" s="574">
        <v>19.38</v>
      </c>
      <c r="F180" s="574">
        <v>19.38</v>
      </c>
      <c r="G180" s="574">
        <v>19.38</v>
      </c>
      <c r="H180" s="324">
        <f>'Series 700 Design'!H180</f>
        <v>0</v>
      </c>
      <c r="J180" s="406"/>
      <c r="K180" s="318" t="s">
        <v>1752</v>
      </c>
      <c r="L180" s="324">
        <f>'Series 700 Final'!H180</f>
        <v>0</v>
      </c>
    </row>
    <row r="181" spans="1:12" x14ac:dyDescent="0.2">
      <c r="A181" s="316"/>
      <c r="B181" s="558"/>
      <c r="C181" s="406"/>
      <c r="D181" s="318"/>
      <c r="E181" s="574"/>
      <c r="F181" s="574"/>
      <c r="G181" s="574"/>
      <c r="H181" s="319"/>
      <c r="J181" s="406"/>
      <c r="K181" s="318"/>
      <c r="L181" s="319"/>
    </row>
    <row r="182" spans="1:12" ht="25.5" x14ac:dyDescent="0.2">
      <c r="A182" s="316" t="s">
        <v>1944</v>
      </c>
      <c r="B182" s="558" t="s">
        <v>1945</v>
      </c>
      <c r="C182" s="406"/>
      <c r="D182" s="318" t="s">
        <v>1752</v>
      </c>
      <c r="E182" s="574">
        <v>19.38</v>
      </c>
      <c r="F182" s="574">
        <v>19.38</v>
      </c>
      <c r="G182" s="574">
        <v>19.38</v>
      </c>
      <c r="H182" s="324">
        <f>'Series 700 Design'!H182</f>
        <v>0</v>
      </c>
      <c r="J182" s="406"/>
      <c r="K182" s="318" t="s">
        <v>1752</v>
      </c>
      <c r="L182" s="324">
        <f>'Series 700 Final'!H182</f>
        <v>0</v>
      </c>
    </row>
    <row r="183" spans="1:12" x14ac:dyDescent="0.2">
      <c r="A183" s="316"/>
      <c r="B183" s="558"/>
      <c r="C183" s="406"/>
      <c r="D183" s="318"/>
      <c r="E183" s="574"/>
      <c r="F183" s="574"/>
      <c r="G183" s="574"/>
      <c r="H183" s="319"/>
      <c r="J183" s="406"/>
      <c r="K183" s="318"/>
      <c r="L183" s="319"/>
    </row>
    <row r="184" spans="1:12" x14ac:dyDescent="0.2">
      <c r="A184" s="316" t="s">
        <v>1946</v>
      </c>
      <c r="B184" s="558" t="s">
        <v>1947</v>
      </c>
      <c r="C184" s="406"/>
      <c r="D184" s="318" t="s">
        <v>1752</v>
      </c>
      <c r="E184" s="574">
        <v>19.38</v>
      </c>
      <c r="F184" s="574">
        <v>19.38</v>
      </c>
      <c r="G184" s="574">
        <v>19.38</v>
      </c>
      <c r="H184" s="324">
        <f>'Series 700 Design'!H184</f>
        <v>0</v>
      </c>
      <c r="J184" s="406"/>
      <c r="K184" s="318" t="s">
        <v>1752</v>
      </c>
      <c r="L184" s="324">
        <f>'Series 700 Final'!H184</f>
        <v>0</v>
      </c>
    </row>
    <row r="185" spans="1:12" x14ac:dyDescent="0.2">
      <c r="A185" s="316"/>
      <c r="B185" s="558"/>
      <c r="C185" s="406"/>
      <c r="D185" s="318"/>
      <c r="E185" s="574"/>
      <c r="F185" s="574"/>
      <c r="G185" s="574"/>
      <c r="H185" s="319"/>
      <c r="J185" s="406"/>
      <c r="K185" s="318"/>
      <c r="L185" s="319"/>
    </row>
    <row r="186" spans="1:12" ht="25.5" x14ac:dyDescent="0.2">
      <c r="A186" s="316" t="s">
        <v>1948</v>
      </c>
      <c r="B186" s="558" t="s">
        <v>1949</v>
      </c>
      <c r="C186" s="406"/>
      <c r="D186" s="318" t="s">
        <v>1752</v>
      </c>
      <c r="E186" s="574">
        <v>21.25</v>
      </c>
      <c r="F186" s="574">
        <v>21.25</v>
      </c>
      <c r="G186" s="574">
        <v>21.25</v>
      </c>
      <c r="H186" s="324">
        <f>'Series 700 Design'!H186</f>
        <v>0</v>
      </c>
      <c r="J186" s="406"/>
      <c r="K186" s="318" t="s">
        <v>1752</v>
      </c>
      <c r="L186" s="324">
        <f>'Series 700 Final'!H186</f>
        <v>0</v>
      </c>
    </row>
    <row r="187" spans="1:12" x14ac:dyDescent="0.2">
      <c r="A187" s="316"/>
      <c r="B187" s="558"/>
      <c r="C187" s="406"/>
      <c r="D187" s="318"/>
      <c r="E187" s="574"/>
      <c r="F187" s="574"/>
      <c r="G187" s="574"/>
      <c r="H187" s="319"/>
      <c r="J187" s="406"/>
      <c r="K187" s="318"/>
      <c r="L187" s="319"/>
    </row>
    <row r="188" spans="1:12" ht="25.5" x14ac:dyDescent="0.2">
      <c r="A188" s="316" t="s">
        <v>1950</v>
      </c>
      <c r="B188" s="558" t="s">
        <v>1951</v>
      </c>
      <c r="C188" s="406"/>
      <c r="D188" s="318" t="s">
        <v>1752</v>
      </c>
      <c r="E188" s="574">
        <v>21.25</v>
      </c>
      <c r="F188" s="574">
        <v>21.25</v>
      </c>
      <c r="G188" s="574">
        <v>21.25</v>
      </c>
      <c r="H188" s="324">
        <f>'Series 700 Design'!H188</f>
        <v>0</v>
      </c>
      <c r="J188" s="406"/>
      <c r="K188" s="318" t="s">
        <v>1752</v>
      </c>
      <c r="L188" s="324">
        <f>'Series 700 Final'!H188</f>
        <v>0</v>
      </c>
    </row>
    <row r="189" spans="1:12" x14ac:dyDescent="0.2">
      <c r="A189" s="316"/>
      <c r="B189" s="558"/>
      <c r="C189" s="406"/>
      <c r="D189" s="318"/>
      <c r="E189" s="730"/>
      <c r="F189" s="730"/>
      <c r="G189" s="730"/>
      <c r="H189" s="319"/>
      <c r="J189" s="406"/>
      <c r="K189" s="318"/>
      <c r="L189" s="319"/>
    </row>
    <row r="190" spans="1:12" ht="25.5" x14ac:dyDescent="0.2">
      <c r="A190" s="316" t="s">
        <v>1952</v>
      </c>
      <c r="B190" s="558" t="s">
        <v>1953</v>
      </c>
      <c r="C190" s="406"/>
      <c r="D190" s="318" t="s">
        <v>1752</v>
      </c>
      <c r="E190" s="574">
        <v>45</v>
      </c>
      <c r="F190" s="574">
        <v>45</v>
      </c>
      <c r="G190" s="574">
        <v>45</v>
      </c>
      <c r="H190" s="324">
        <f>'Series 700 Design'!H190</f>
        <v>0</v>
      </c>
      <c r="J190" s="406"/>
      <c r="K190" s="318" t="s">
        <v>1752</v>
      </c>
      <c r="L190" s="324">
        <f>'Series 700 Final'!H190</f>
        <v>0</v>
      </c>
    </row>
    <row r="191" spans="1:12" x14ac:dyDescent="0.2">
      <c r="A191" s="316"/>
      <c r="B191" s="558"/>
      <c r="C191" s="406"/>
      <c r="D191" s="318"/>
      <c r="E191" s="574"/>
      <c r="F191" s="574"/>
      <c r="G191" s="574"/>
      <c r="H191" s="319"/>
      <c r="J191" s="406"/>
      <c r="K191" s="318"/>
      <c r="L191" s="319"/>
    </row>
    <row r="192" spans="1:12" ht="25.5" x14ac:dyDescent="0.2">
      <c r="A192" s="316" t="s">
        <v>1954</v>
      </c>
      <c r="B192" s="558" t="s">
        <v>1955</v>
      </c>
      <c r="C192" s="406"/>
      <c r="D192" s="318" t="s">
        <v>1752</v>
      </c>
      <c r="E192" s="574">
        <v>45</v>
      </c>
      <c r="F192" s="574">
        <v>45</v>
      </c>
      <c r="G192" s="574">
        <v>45</v>
      </c>
      <c r="H192" s="324">
        <f>'Series 700 Design'!H192</f>
        <v>0</v>
      </c>
      <c r="J192" s="406"/>
      <c r="K192" s="318" t="s">
        <v>1752</v>
      </c>
      <c r="L192" s="324">
        <f>'Series 700 Final'!H192</f>
        <v>0</v>
      </c>
    </row>
    <row r="193" spans="1:12" x14ac:dyDescent="0.2">
      <c r="A193" s="316"/>
      <c r="B193" s="558"/>
      <c r="C193" s="406"/>
      <c r="D193" s="318"/>
      <c r="E193" s="319"/>
      <c r="F193" s="319"/>
      <c r="G193" s="319"/>
      <c r="H193" s="319"/>
      <c r="J193" s="406"/>
      <c r="K193" s="318"/>
      <c r="L193" s="319"/>
    </row>
    <row r="194" spans="1:12" x14ac:dyDescent="0.2">
      <c r="A194" s="743"/>
      <c r="B194" s="586" t="s">
        <v>1956</v>
      </c>
      <c r="C194" s="485"/>
      <c r="D194" s="333"/>
      <c r="E194" s="635" t="s">
        <v>1787</v>
      </c>
      <c r="F194" s="589" t="s">
        <v>1788</v>
      </c>
      <c r="G194" s="635" t="s">
        <v>1789</v>
      </c>
      <c r="H194" s="635"/>
      <c r="J194" s="485"/>
      <c r="K194" s="333"/>
      <c r="L194" s="635"/>
    </row>
    <row r="195" spans="1:12" x14ac:dyDescent="0.2">
      <c r="A195" s="474"/>
      <c r="B195" s="475" t="s">
        <v>1790</v>
      </c>
      <c r="C195" s="778"/>
      <c r="D195" s="476"/>
      <c r="E195" s="476"/>
      <c r="F195" s="476"/>
      <c r="G195" s="736">
        <f>SUM(H197:H227)</f>
        <v>0</v>
      </c>
      <c r="H195" s="476"/>
      <c r="J195" s="778"/>
      <c r="K195" s="476"/>
      <c r="L195" s="476"/>
    </row>
    <row r="196" spans="1:12" x14ac:dyDescent="0.2">
      <c r="A196" s="316"/>
      <c r="B196" s="558"/>
      <c r="C196" s="406"/>
      <c r="D196" s="318"/>
      <c r="E196" s="319"/>
      <c r="F196" s="319"/>
      <c r="G196" s="319"/>
      <c r="H196" s="319"/>
      <c r="J196" s="406"/>
      <c r="K196" s="318"/>
      <c r="L196" s="319"/>
    </row>
    <row r="197" spans="1:12" ht="25.5" x14ac:dyDescent="0.2">
      <c r="A197" s="316" t="s">
        <v>1957</v>
      </c>
      <c r="B197" s="558" t="s">
        <v>1958</v>
      </c>
      <c r="C197" s="406"/>
      <c r="D197" s="318" t="s">
        <v>1752</v>
      </c>
      <c r="E197" s="574">
        <v>17.98</v>
      </c>
      <c r="F197" s="574">
        <v>4.63</v>
      </c>
      <c r="G197" s="574">
        <v>4.07</v>
      </c>
      <c r="H197" s="324">
        <f>'Series 700 Design'!H197</f>
        <v>0</v>
      </c>
      <c r="J197" s="406"/>
      <c r="K197" s="318" t="s">
        <v>1752</v>
      </c>
      <c r="L197" s="324">
        <f>'Series 700 Final'!H197</f>
        <v>0</v>
      </c>
    </row>
    <row r="198" spans="1:12" x14ac:dyDescent="0.2">
      <c r="A198" s="316"/>
      <c r="B198" s="558"/>
      <c r="C198" s="406"/>
      <c r="D198" s="318"/>
      <c r="E198" s="574"/>
      <c r="F198" s="574"/>
      <c r="G198" s="574"/>
      <c r="H198" s="319"/>
      <c r="J198" s="406"/>
      <c r="K198" s="318"/>
      <c r="L198" s="319"/>
    </row>
    <row r="199" spans="1:12" ht="25.5" x14ac:dyDescent="0.2">
      <c r="A199" s="316" t="s">
        <v>1960</v>
      </c>
      <c r="B199" s="558" t="s">
        <v>1961</v>
      </c>
      <c r="C199" s="406"/>
      <c r="D199" s="318" t="s">
        <v>1752</v>
      </c>
      <c r="E199" s="574">
        <v>17.52</v>
      </c>
      <c r="F199" s="574">
        <v>4.76</v>
      </c>
      <c r="G199" s="574">
        <v>4.1900000000000004</v>
      </c>
      <c r="H199" s="324">
        <f>'Series 700 Design'!H199</f>
        <v>0</v>
      </c>
      <c r="J199" s="406"/>
      <c r="K199" s="318" t="s">
        <v>1752</v>
      </c>
      <c r="L199" s="324">
        <f>'Series 700 Final'!H199</f>
        <v>0</v>
      </c>
    </row>
    <row r="200" spans="1:12" x14ac:dyDescent="0.2">
      <c r="A200" s="316"/>
      <c r="B200" s="558"/>
      <c r="C200" s="406"/>
      <c r="D200" s="318"/>
      <c r="E200" s="574"/>
      <c r="F200" s="574"/>
      <c r="G200" s="574"/>
      <c r="H200" s="324"/>
      <c r="J200" s="406"/>
      <c r="K200" s="318"/>
      <c r="L200" s="324"/>
    </row>
    <row r="201" spans="1:12" ht="25.5" x14ac:dyDescent="0.2">
      <c r="A201" s="316" t="s">
        <v>1962</v>
      </c>
      <c r="B201" s="558" t="s">
        <v>1963</v>
      </c>
      <c r="C201" s="406"/>
      <c r="D201" s="318" t="s">
        <v>1752</v>
      </c>
      <c r="E201" s="574">
        <v>17.62</v>
      </c>
      <c r="F201" s="574">
        <v>4.2699999999999996</v>
      </c>
      <c r="G201" s="574">
        <v>3.7</v>
      </c>
      <c r="H201" s="324">
        <f>'Series 700 Design'!H201</f>
        <v>0</v>
      </c>
      <c r="J201" s="406"/>
      <c r="K201" s="318" t="s">
        <v>1752</v>
      </c>
      <c r="L201" s="324">
        <f>'Series 700 Final'!H201</f>
        <v>0</v>
      </c>
    </row>
    <row r="202" spans="1:12" x14ac:dyDescent="0.2">
      <c r="A202" s="316"/>
      <c r="B202" s="558"/>
      <c r="C202" s="406"/>
      <c r="D202" s="318"/>
      <c r="E202" s="574"/>
      <c r="F202" s="574"/>
      <c r="G202" s="574"/>
      <c r="H202" s="319"/>
      <c r="J202" s="406"/>
      <c r="K202" s="318"/>
      <c r="L202" s="319"/>
    </row>
    <row r="203" spans="1:12" ht="25.5" x14ac:dyDescent="0.2">
      <c r="A203" s="316" t="s">
        <v>1964</v>
      </c>
      <c r="B203" s="558" t="s">
        <v>1965</v>
      </c>
      <c r="C203" s="406"/>
      <c r="D203" s="318" t="s">
        <v>1752</v>
      </c>
      <c r="E203" s="574">
        <v>15.11</v>
      </c>
      <c r="F203" s="574">
        <v>4.2699999999999996</v>
      </c>
      <c r="G203" s="574">
        <v>3.7</v>
      </c>
      <c r="H203" s="324">
        <f>'Series 700 Design'!H203</f>
        <v>0</v>
      </c>
      <c r="J203" s="406"/>
      <c r="K203" s="318" t="s">
        <v>1752</v>
      </c>
      <c r="L203" s="324">
        <f>'Series 700 Final'!H203</f>
        <v>0</v>
      </c>
    </row>
    <row r="204" spans="1:12" x14ac:dyDescent="0.2">
      <c r="A204" s="316"/>
      <c r="B204" s="558"/>
      <c r="C204" s="406"/>
      <c r="D204" s="318"/>
      <c r="E204" s="574"/>
      <c r="F204" s="574"/>
      <c r="G204" s="574"/>
      <c r="H204" s="319"/>
      <c r="J204" s="406"/>
      <c r="K204" s="318"/>
      <c r="L204" s="319"/>
    </row>
    <row r="205" spans="1:12" ht="25.5" x14ac:dyDescent="0.2">
      <c r="A205" s="316" t="s">
        <v>1966</v>
      </c>
      <c r="B205" s="558" t="s">
        <v>1967</v>
      </c>
      <c r="C205" s="406"/>
      <c r="D205" s="318" t="s">
        <v>1752</v>
      </c>
      <c r="E205" s="574">
        <v>17.98</v>
      </c>
      <c r="F205" s="574">
        <v>4.63</v>
      </c>
      <c r="G205" s="574">
        <v>4.07</v>
      </c>
      <c r="H205" s="324">
        <f>'Series 700 Design'!H205</f>
        <v>0</v>
      </c>
      <c r="J205" s="406"/>
      <c r="K205" s="318" t="s">
        <v>1752</v>
      </c>
      <c r="L205" s="324">
        <f>'Series 700 Final'!H205</f>
        <v>0</v>
      </c>
    </row>
    <row r="206" spans="1:12" x14ac:dyDescent="0.2">
      <c r="A206" s="316"/>
      <c r="B206" s="558"/>
      <c r="C206" s="406"/>
      <c r="D206" s="318"/>
      <c r="E206" s="574"/>
      <c r="F206" s="574"/>
      <c r="G206" s="574"/>
      <c r="H206" s="319"/>
      <c r="J206" s="406"/>
      <c r="K206" s="318"/>
      <c r="L206" s="319"/>
    </row>
    <row r="207" spans="1:12" ht="25.5" x14ac:dyDescent="0.2">
      <c r="A207" s="316" t="s">
        <v>1968</v>
      </c>
      <c r="B207" s="558" t="s">
        <v>1969</v>
      </c>
      <c r="C207" s="406"/>
      <c r="D207" s="318" t="s">
        <v>1752</v>
      </c>
      <c r="E207" s="574">
        <v>18.100000000000001</v>
      </c>
      <c r="F207" s="574">
        <v>4.76</v>
      </c>
      <c r="G207" s="574">
        <v>4.1900000000000004</v>
      </c>
      <c r="H207" s="324">
        <f>'Series 700 Design'!H207</f>
        <v>0</v>
      </c>
      <c r="J207" s="406"/>
      <c r="K207" s="318" t="s">
        <v>1752</v>
      </c>
      <c r="L207" s="324">
        <f>'Series 700 Final'!H207</f>
        <v>0</v>
      </c>
    </row>
    <row r="208" spans="1:12" x14ac:dyDescent="0.2">
      <c r="A208" s="316"/>
      <c r="B208" s="558"/>
      <c r="C208" s="406"/>
      <c r="D208" s="318"/>
      <c r="E208" s="574"/>
      <c r="F208" s="574"/>
      <c r="G208" s="574"/>
      <c r="H208" s="319"/>
      <c r="J208" s="406"/>
      <c r="K208" s="318"/>
      <c r="L208" s="319"/>
    </row>
    <row r="209" spans="1:12" ht="25.5" x14ac:dyDescent="0.2">
      <c r="A209" s="316" t="s">
        <v>1970</v>
      </c>
      <c r="B209" s="558" t="s">
        <v>1971</v>
      </c>
      <c r="C209" s="406"/>
      <c r="D209" s="318" t="s">
        <v>1752</v>
      </c>
      <c r="E209" s="574">
        <v>15.71</v>
      </c>
      <c r="F209" s="574">
        <v>4.2699999999999996</v>
      </c>
      <c r="G209" s="574">
        <v>3.7</v>
      </c>
      <c r="H209" s="324">
        <f>'Series 700 Design'!H209</f>
        <v>0</v>
      </c>
      <c r="J209" s="406"/>
      <c r="K209" s="318" t="s">
        <v>1752</v>
      </c>
      <c r="L209" s="324">
        <f>'Series 700 Final'!H209</f>
        <v>0</v>
      </c>
    </row>
    <row r="210" spans="1:12" x14ac:dyDescent="0.2">
      <c r="A210" s="316"/>
      <c r="B210" s="558"/>
      <c r="C210" s="406"/>
      <c r="D210" s="318"/>
      <c r="E210" s="574"/>
      <c r="F210" s="574"/>
      <c r="G210" s="574"/>
      <c r="H210" s="319"/>
      <c r="J210" s="406"/>
      <c r="K210" s="318"/>
      <c r="L210" s="319"/>
    </row>
    <row r="211" spans="1:12" ht="25.5" x14ac:dyDescent="0.2">
      <c r="A211" s="316" t="s">
        <v>1972</v>
      </c>
      <c r="B211" s="558" t="s">
        <v>1973</v>
      </c>
      <c r="C211" s="406"/>
      <c r="D211" s="318" t="s">
        <v>1752</v>
      </c>
      <c r="E211" s="574">
        <v>17.62</v>
      </c>
      <c r="F211" s="574">
        <v>4.2699999999999996</v>
      </c>
      <c r="G211" s="574">
        <v>3.7</v>
      </c>
      <c r="H211" s="324">
        <f>'Series 700 Design'!H211</f>
        <v>0</v>
      </c>
      <c r="J211" s="406"/>
      <c r="K211" s="318" t="s">
        <v>1752</v>
      </c>
      <c r="L211" s="324">
        <f>'Series 700 Final'!H211</f>
        <v>0</v>
      </c>
    </row>
    <row r="212" spans="1:12" x14ac:dyDescent="0.2">
      <c r="A212" s="316"/>
      <c r="B212" s="558"/>
      <c r="C212" s="406"/>
      <c r="D212" s="318"/>
      <c r="E212" s="574"/>
      <c r="F212" s="574"/>
      <c r="G212" s="574"/>
      <c r="H212" s="319"/>
      <c r="J212" s="406"/>
      <c r="K212" s="318"/>
      <c r="L212" s="319"/>
    </row>
    <row r="213" spans="1:12" x14ac:dyDescent="0.2">
      <c r="A213" s="316" t="s">
        <v>1974</v>
      </c>
      <c r="B213" s="558" t="s">
        <v>1975</v>
      </c>
      <c r="C213" s="406"/>
      <c r="D213" s="318" t="s">
        <v>1752</v>
      </c>
      <c r="E213" s="574">
        <v>0.1</v>
      </c>
      <c r="F213" s="574">
        <v>0.1</v>
      </c>
      <c r="G213" s="574">
        <v>0.1</v>
      </c>
      <c r="H213" s="324">
        <f>'Series 700 Design'!H213</f>
        <v>0</v>
      </c>
      <c r="J213" s="406"/>
      <c r="K213" s="318" t="s">
        <v>1752</v>
      </c>
      <c r="L213" s="324">
        <f>'Series 700 Final'!H213</f>
        <v>0</v>
      </c>
    </row>
    <row r="214" spans="1:12" x14ac:dyDescent="0.2">
      <c r="A214" s="316"/>
      <c r="B214" s="558"/>
      <c r="C214" s="406"/>
      <c r="D214" s="318"/>
      <c r="E214" s="574"/>
      <c r="F214" s="574"/>
      <c r="G214" s="574"/>
      <c r="H214" s="319"/>
      <c r="J214" s="406"/>
      <c r="K214" s="318"/>
      <c r="L214" s="319"/>
    </row>
    <row r="215" spans="1:12" x14ac:dyDescent="0.2">
      <c r="A215" s="316" t="s">
        <v>1976</v>
      </c>
      <c r="B215" s="558" t="s">
        <v>1977</v>
      </c>
      <c r="C215" s="406"/>
      <c r="D215" s="318" t="s">
        <v>1752</v>
      </c>
      <c r="E215" s="574">
        <v>0.11</v>
      </c>
      <c r="F215" s="574">
        <v>0.11</v>
      </c>
      <c r="G215" s="574">
        <v>0.11</v>
      </c>
      <c r="H215" s="324">
        <f>'Series 700 Design'!H215</f>
        <v>0</v>
      </c>
      <c r="J215" s="406"/>
      <c r="K215" s="318" t="s">
        <v>1752</v>
      </c>
      <c r="L215" s="324">
        <f>'Series 700 Final'!H215</f>
        <v>0</v>
      </c>
    </row>
    <row r="216" spans="1:12" x14ac:dyDescent="0.2">
      <c r="A216" s="316"/>
      <c r="B216" s="558"/>
      <c r="C216" s="406"/>
      <c r="D216" s="318"/>
      <c r="E216" s="574"/>
      <c r="F216" s="574"/>
      <c r="G216" s="574"/>
      <c r="H216" s="319"/>
      <c r="J216" s="406"/>
      <c r="K216" s="318"/>
      <c r="L216" s="319"/>
    </row>
    <row r="217" spans="1:12" x14ac:dyDescent="0.2">
      <c r="A217" s="316" t="s">
        <v>1978</v>
      </c>
      <c r="B217" s="558" t="s">
        <v>1979</v>
      </c>
      <c r="C217" s="406"/>
      <c r="D217" s="318" t="s">
        <v>1752</v>
      </c>
      <c r="E217" s="574">
        <v>0.01</v>
      </c>
      <c r="F217" s="574">
        <v>0.01</v>
      </c>
      <c r="G217" s="574">
        <v>0.01</v>
      </c>
      <c r="H217" s="324">
        <f>'Series 700 Design'!H217</f>
        <v>0</v>
      </c>
      <c r="J217" s="406"/>
      <c r="K217" s="318" t="s">
        <v>1752</v>
      </c>
      <c r="L217" s="324">
        <f>'Series 700 Final'!H217</f>
        <v>0</v>
      </c>
    </row>
    <row r="218" spans="1:12" x14ac:dyDescent="0.2">
      <c r="A218" s="316"/>
      <c r="B218" s="558"/>
      <c r="C218" s="406"/>
      <c r="D218" s="318"/>
      <c r="E218" s="574"/>
      <c r="F218" s="574"/>
      <c r="G218" s="574"/>
      <c r="H218" s="319"/>
      <c r="J218" s="406"/>
      <c r="K218" s="318"/>
      <c r="L218" s="319"/>
    </row>
    <row r="219" spans="1:12" x14ac:dyDescent="0.2">
      <c r="A219" s="316" t="s">
        <v>1980</v>
      </c>
      <c r="B219" s="558" t="s">
        <v>1981</v>
      </c>
      <c r="C219" s="406"/>
      <c r="D219" s="318" t="s">
        <v>1752</v>
      </c>
      <c r="E219" s="574">
        <v>0.01</v>
      </c>
      <c r="F219" s="574">
        <v>0.01</v>
      </c>
      <c r="G219" s="574">
        <v>0.01</v>
      </c>
      <c r="H219" s="324">
        <f>'Series 700 Design'!H219</f>
        <v>0</v>
      </c>
      <c r="J219" s="406"/>
      <c r="K219" s="318" t="s">
        <v>1752</v>
      </c>
      <c r="L219" s="324">
        <f>'Series 700 Final'!H219</f>
        <v>0</v>
      </c>
    </row>
    <row r="220" spans="1:12" x14ac:dyDescent="0.2">
      <c r="A220" s="316"/>
      <c r="B220" s="558"/>
      <c r="C220" s="406"/>
      <c r="D220" s="318"/>
      <c r="E220" s="574"/>
      <c r="F220" s="574"/>
      <c r="G220" s="574"/>
      <c r="H220" s="319"/>
      <c r="J220" s="406"/>
      <c r="K220" s="318"/>
      <c r="L220" s="319"/>
    </row>
    <row r="221" spans="1:12" ht="25.5" x14ac:dyDescent="0.2">
      <c r="A221" s="316" t="s">
        <v>1982</v>
      </c>
      <c r="B221" s="558" t="s">
        <v>1983</v>
      </c>
      <c r="C221" s="406"/>
      <c r="D221" s="318" t="s">
        <v>1752</v>
      </c>
      <c r="E221" s="574">
        <v>18.72</v>
      </c>
      <c r="F221" s="574">
        <v>5</v>
      </c>
      <c r="G221" s="574">
        <v>3.94</v>
      </c>
      <c r="H221" s="324">
        <f>'Series 700 Design'!H221</f>
        <v>0</v>
      </c>
      <c r="J221" s="406"/>
      <c r="K221" s="318" t="s">
        <v>1752</v>
      </c>
      <c r="L221" s="324">
        <f>'Series 700 Final'!H221</f>
        <v>0</v>
      </c>
    </row>
    <row r="222" spans="1:12" x14ac:dyDescent="0.2">
      <c r="A222" s="316"/>
      <c r="B222" s="558"/>
      <c r="C222" s="406"/>
      <c r="D222" s="318"/>
      <c r="E222" s="574"/>
      <c r="F222" s="574"/>
      <c r="G222" s="574"/>
      <c r="H222" s="319"/>
      <c r="J222" s="406"/>
      <c r="K222" s="318"/>
      <c r="L222" s="319"/>
    </row>
    <row r="223" spans="1:12" ht="25.5" x14ac:dyDescent="0.2">
      <c r="A223" s="316" t="s">
        <v>1984</v>
      </c>
      <c r="B223" s="558" t="s">
        <v>1985</v>
      </c>
      <c r="C223" s="406"/>
      <c r="D223" s="318" t="s">
        <v>1752</v>
      </c>
      <c r="E223" s="574">
        <v>16.260000000000002</v>
      </c>
      <c r="F223" s="574">
        <v>5.1100000000000003</v>
      </c>
      <c r="G223" s="574">
        <v>4.4000000000000004</v>
      </c>
      <c r="H223" s="324">
        <f>'Series 700 Design'!H223</f>
        <v>0</v>
      </c>
      <c r="J223" s="406"/>
      <c r="K223" s="318" t="s">
        <v>1752</v>
      </c>
      <c r="L223" s="324">
        <f>'Series 700 Final'!H223</f>
        <v>0</v>
      </c>
    </row>
    <row r="224" spans="1:12" x14ac:dyDescent="0.2">
      <c r="A224" s="316"/>
      <c r="B224" s="558"/>
      <c r="C224" s="406"/>
      <c r="D224" s="318"/>
      <c r="E224" s="574"/>
      <c r="F224" s="574"/>
      <c r="G224" s="574"/>
      <c r="H224" s="319"/>
      <c r="J224" s="406"/>
      <c r="K224" s="318"/>
      <c r="L224" s="319"/>
    </row>
    <row r="225" spans="1:12" ht="38.25" x14ac:dyDescent="0.2">
      <c r="A225" s="316" t="s">
        <v>1986</v>
      </c>
      <c r="B225" s="558" t="s">
        <v>1987</v>
      </c>
      <c r="C225" s="406"/>
      <c r="D225" s="318" t="s">
        <v>1752</v>
      </c>
      <c r="E225" s="574">
        <v>18.71</v>
      </c>
      <c r="F225" s="574">
        <v>5.54</v>
      </c>
      <c r="G225" s="574">
        <v>5.03</v>
      </c>
      <c r="H225" s="324">
        <f>'Series 700 Design'!H225</f>
        <v>0</v>
      </c>
      <c r="J225" s="406"/>
      <c r="K225" s="318" t="s">
        <v>1752</v>
      </c>
      <c r="L225" s="324">
        <f>'Series 700 Final'!H225</f>
        <v>0</v>
      </c>
    </row>
    <row r="226" spans="1:12" x14ac:dyDescent="0.2">
      <c r="A226" s="316"/>
      <c r="B226" s="558"/>
      <c r="C226" s="406"/>
      <c r="D226" s="318"/>
      <c r="E226" s="574"/>
      <c r="F226" s="574"/>
      <c r="G226" s="574"/>
      <c r="H226" s="319"/>
      <c r="J226" s="406"/>
      <c r="K226" s="318"/>
      <c r="L226" s="319"/>
    </row>
    <row r="227" spans="1:12" ht="38.25" x14ac:dyDescent="0.2">
      <c r="A227" s="316" t="s">
        <v>1988</v>
      </c>
      <c r="B227" s="558" t="s">
        <v>1989</v>
      </c>
      <c r="C227" s="406"/>
      <c r="D227" s="318" t="s">
        <v>1752</v>
      </c>
      <c r="E227" s="574">
        <v>18.54</v>
      </c>
      <c r="F227" s="574">
        <v>5.37</v>
      </c>
      <c r="G227" s="574">
        <v>4.8499999999999996</v>
      </c>
      <c r="H227" s="324">
        <f>'Series 700 Design'!H227</f>
        <v>0</v>
      </c>
      <c r="J227" s="406"/>
      <c r="K227" s="318" t="s">
        <v>1752</v>
      </c>
      <c r="L227" s="324">
        <f>'Series 700 Final'!H227</f>
        <v>0</v>
      </c>
    </row>
    <row r="228" spans="1:12" x14ac:dyDescent="0.2">
      <c r="A228" s="316"/>
      <c r="B228" s="558"/>
      <c r="C228" s="406"/>
      <c r="D228" s="318"/>
      <c r="E228" s="319"/>
      <c r="F228" s="319"/>
      <c r="G228" s="319"/>
      <c r="H228" s="319"/>
      <c r="J228" s="406"/>
      <c r="K228" s="318"/>
      <c r="L228" s="319"/>
    </row>
    <row r="229" spans="1:12" x14ac:dyDescent="0.2">
      <c r="A229" s="311"/>
      <c r="B229" s="563" t="s">
        <v>1990</v>
      </c>
      <c r="C229" s="400"/>
      <c r="D229" s="314"/>
      <c r="E229" s="314"/>
      <c r="F229" s="314"/>
      <c r="G229" s="314"/>
      <c r="H229" s="314"/>
      <c r="J229" s="400"/>
      <c r="K229" s="314"/>
      <c r="L229" s="314"/>
    </row>
    <row r="230" spans="1:12" x14ac:dyDescent="0.2">
      <c r="A230" s="316"/>
      <c r="B230" s="558"/>
      <c r="C230" s="406"/>
      <c r="D230" s="318"/>
      <c r="E230" s="319"/>
      <c r="F230" s="319"/>
      <c r="G230" s="319"/>
      <c r="H230" s="319"/>
      <c r="J230" s="406"/>
      <c r="K230" s="318"/>
      <c r="L230" s="319"/>
    </row>
    <row r="231" spans="1:12" x14ac:dyDescent="0.2">
      <c r="A231" s="331"/>
      <c r="B231" s="586" t="s">
        <v>1991</v>
      </c>
      <c r="C231" s="484"/>
      <c r="D231" s="334"/>
      <c r="E231" s="334"/>
      <c r="F231" s="334"/>
      <c r="G231" s="334"/>
      <c r="H231" s="334"/>
      <c r="J231" s="484"/>
      <c r="K231" s="334"/>
      <c r="L231" s="334"/>
    </row>
    <row r="232" spans="1:12" x14ac:dyDescent="0.2">
      <c r="A232" s="331"/>
      <c r="B232" s="746"/>
      <c r="C232" s="484"/>
      <c r="D232" s="334"/>
      <c r="E232" s="334"/>
      <c r="F232" s="334"/>
      <c r="G232" s="334"/>
      <c r="H232" s="334"/>
      <c r="J232" s="484"/>
      <c r="K232" s="334"/>
      <c r="L232" s="334"/>
    </row>
    <row r="233" spans="1:12" x14ac:dyDescent="0.2">
      <c r="A233" s="331"/>
      <c r="B233" s="586" t="s">
        <v>1992</v>
      </c>
      <c r="C233" s="484"/>
      <c r="D233" s="334"/>
      <c r="E233" s="635" t="s">
        <v>1787</v>
      </c>
      <c r="F233" s="589" t="s">
        <v>1788</v>
      </c>
      <c r="G233" s="635" t="s">
        <v>1789</v>
      </c>
      <c r="H233" s="334"/>
      <c r="J233" s="484"/>
      <c r="K233" s="334"/>
      <c r="L233" s="334"/>
    </row>
    <row r="234" spans="1:12" x14ac:dyDescent="0.2">
      <c r="A234" s="474"/>
      <c r="B234" s="475" t="s">
        <v>1790</v>
      </c>
      <c r="C234" s="778"/>
      <c r="D234" s="476"/>
      <c r="E234" s="476"/>
      <c r="F234" s="476"/>
      <c r="G234" s="736">
        <f>SUM(H235:H268)</f>
        <v>2480</v>
      </c>
      <c r="H234" s="476"/>
      <c r="J234" s="778"/>
      <c r="K234" s="476"/>
      <c r="L234" s="476"/>
    </row>
    <row r="235" spans="1:12" x14ac:dyDescent="0.2">
      <c r="A235" s="316"/>
      <c r="B235" s="558"/>
      <c r="C235" s="406"/>
      <c r="D235" s="318"/>
      <c r="E235" s="319"/>
      <c r="F235" s="319"/>
      <c r="G235" s="319"/>
      <c r="H235" s="319"/>
      <c r="J235" s="406"/>
      <c r="K235" s="318"/>
      <c r="L235" s="319"/>
    </row>
    <row r="236" spans="1:12" x14ac:dyDescent="0.2">
      <c r="A236" s="316" t="s">
        <v>1993</v>
      </c>
      <c r="B236" s="558" t="s">
        <v>1994</v>
      </c>
      <c r="C236" s="406"/>
      <c r="D236" s="318" t="s">
        <v>1752</v>
      </c>
      <c r="E236" s="574" t="s">
        <v>392</v>
      </c>
      <c r="F236" s="574" t="s">
        <v>392</v>
      </c>
      <c r="G236" s="574" t="s">
        <v>392</v>
      </c>
      <c r="H236" s="324" t="str">
        <f>'Series 700 Design'!H236</f>
        <v/>
      </c>
      <c r="J236" s="406"/>
      <c r="K236" s="318" t="s">
        <v>1752</v>
      </c>
      <c r="L236" s="324" t="str">
        <f>'Series 700 Final'!H236</f>
        <v/>
      </c>
    </row>
    <row r="237" spans="1:12" x14ac:dyDescent="0.2">
      <c r="A237" s="316"/>
      <c r="B237" s="558"/>
      <c r="C237" s="406"/>
      <c r="D237" s="318"/>
      <c r="E237" s="574"/>
      <c r="F237" s="574"/>
      <c r="G237" s="574"/>
      <c r="H237" s="319"/>
      <c r="J237" s="406"/>
      <c r="K237" s="318"/>
      <c r="L237" s="319"/>
    </row>
    <row r="238" spans="1:12" x14ac:dyDescent="0.2">
      <c r="A238" s="316" t="s">
        <v>1993</v>
      </c>
      <c r="B238" s="558" t="s">
        <v>1995</v>
      </c>
      <c r="C238" s="406"/>
      <c r="D238" s="318" t="s">
        <v>1752</v>
      </c>
      <c r="E238" s="574" t="s">
        <v>392</v>
      </c>
      <c r="F238" s="574" t="s">
        <v>392</v>
      </c>
      <c r="G238" s="574" t="s">
        <v>392</v>
      </c>
      <c r="H238" s="324" t="str">
        <f>'Series 700 Design'!H238</f>
        <v/>
      </c>
      <c r="J238" s="406"/>
      <c r="K238" s="318" t="s">
        <v>1752</v>
      </c>
      <c r="L238" s="324" t="str">
        <f>'Series 700 Final'!H238</f>
        <v/>
      </c>
    </row>
    <row r="239" spans="1:12" x14ac:dyDescent="0.2">
      <c r="A239" s="316"/>
      <c r="B239" s="558"/>
      <c r="C239" s="406"/>
      <c r="D239" s="318"/>
      <c r="E239" s="574"/>
      <c r="F239" s="574"/>
      <c r="G239" s="574"/>
      <c r="H239" s="319"/>
      <c r="J239" s="406"/>
      <c r="K239" s="318"/>
      <c r="L239" s="319"/>
    </row>
    <row r="240" spans="1:12" x14ac:dyDescent="0.2">
      <c r="A240" s="316" t="s">
        <v>1996</v>
      </c>
      <c r="B240" s="558" t="s">
        <v>1997</v>
      </c>
      <c r="C240" s="406"/>
      <c r="D240" s="318" t="s">
        <v>1752</v>
      </c>
      <c r="E240" s="574" t="s">
        <v>392</v>
      </c>
      <c r="F240" s="574" t="s">
        <v>392</v>
      </c>
      <c r="G240" s="574" t="s">
        <v>392</v>
      </c>
      <c r="H240" s="324" t="str">
        <f>'Series 700 Design'!H240</f>
        <v/>
      </c>
      <c r="J240" s="406"/>
      <c r="K240" s="318" t="s">
        <v>1752</v>
      </c>
      <c r="L240" s="324" t="str">
        <f>'Series 700 Final'!H240</f>
        <v/>
      </c>
    </row>
    <row r="241" spans="1:12" x14ac:dyDescent="0.2">
      <c r="A241" s="316"/>
      <c r="B241" s="558"/>
      <c r="C241" s="406"/>
      <c r="D241" s="318"/>
      <c r="E241" s="574"/>
      <c r="F241" s="574"/>
      <c r="G241" s="574"/>
      <c r="H241" s="319"/>
      <c r="J241" s="406"/>
      <c r="K241" s="318"/>
      <c r="L241" s="319"/>
    </row>
    <row r="242" spans="1:12" x14ac:dyDescent="0.2">
      <c r="A242" s="331"/>
      <c r="B242" s="586" t="s">
        <v>1998</v>
      </c>
      <c r="C242" s="484"/>
      <c r="D242" s="334"/>
      <c r="E242" s="634" t="s">
        <v>1787</v>
      </c>
      <c r="F242" s="588" t="s">
        <v>1788</v>
      </c>
      <c r="G242" s="634" t="s">
        <v>1789</v>
      </c>
      <c r="H242" s="334"/>
      <c r="J242" s="484"/>
      <c r="K242" s="334"/>
      <c r="L242" s="334"/>
    </row>
    <row r="243" spans="1:12" x14ac:dyDescent="0.2">
      <c r="A243" s="720"/>
      <c r="B243" s="721" t="s">
        <v>1776</v>
      </c>
      <c r="C243" s="779"/>
      <c r="D243" s="723"/>
      <c r="E243" s="723"/>
      <c r="F243" s="723"/>
      <c r="G243" s="747">
        <f>SUM(H245:H250)</f>
        <v>0</v>
      </c>
      <c r="H243" s="723"/>
      <c r="J243" s="779"/>
      <c r="K243" s="723"/>
      <c r="L243" s="723"/>
    </row>
    <row r="244" spans="1:12" x14ac:dyDescent="0.2">
      <c r="A244" s="748"/>
      <c r="B244" s="749"/>
      <c r="C244" s="780"/>
      <c r="D244" s="750"/>
      <c r="E244" s="750"/>
      <c r="F244" s="750"/>
      <c r="G244" s="731"/>
      <c r="H244" s="750"/>
      <c r="J244" s="780"/>
      <c r="K244" s="750"/>
      <c r="L244" s="750"/>
    </row>
    <row r="245" spans="1:12" x14ac:dyDescent="0.2">
      <c r="A245" s="316" t="s">
        <v>1993</v>
      </c>
      <c r="B245" s="558" t="s">
        <v>1994</v>
      </c>
      <c r="C245" s="406"/>
      <c r="D245" s="318" t="s">
        <v>1752</v>
      </c>
      <c r="E245" s="574" t="s">
        <v>392</v>
      </c>
      <c r="F245" s="574" t="s">
        <v>392</v>
      </c>
      <c r="G245" s="574" t="s">
        <v>392</v>
      </c>
      <c r="H245" s="324" t="str">
        <f>'Series 700 Design'!H245</f>
        <v/>
      </c>
      <c r="J245" s="406"/>
      <c r="K245" s="318" t="s">
        <v>1752</v>
      </c>
      <c r="L245" s="324" t="str">
        <f>'Series 700 Final'!H245</f>
        <v/>
      </c>
    </row>
    <row r="246" spans="1:12" x14ac:dyDescent="0.2">
      <c r="A246" s="316"/>
      <c r="B246" s="558"/>
      <c r="C246" s="406"/>
      <c r="D246" s="318"/>
      <c r="E246" s="574"/>
      <c r="F246" s="574"/>
      <c r="G246" s="574"/>
      <c r="H246" s="319"/>
      <c r="J246" s="406"/>
      <c r="K246" s="318"/>
      <c r="L246" s="319"/>
    </row>
    <row r="247" spans="1:12" x14ac:dyDescent="0.2">
      <c r="A247" s="316" t="s">
        <v>1993</v>
      </c>
      <c r="B247" s="558" t="s">
        <v>1995</v>
      </c>
      <c r="C247" s="406"/>
      <c r="D247" s="318" t="s">
        <v>1752</v>
      </c>
      <c r="E247" s="574" t="s">
        <v>392</v>
      </c>
      <c r="F247" s="574" t="s">
        <v>392</v>
      </c>
      <c r="G247" s="574" t="s">
        <v>392</v>
      </c>
      <c r="H247" s="324" t="str">
        <f>'Series 700 Design'!H247</f>
        <v/>
      </c>
      <c r="J247" s="406"/>
      <c r="K247" s="318" t="s">
        <v>1752</v>
      </c>
      <c r="L247" s="324" t="str">
        <f>'Series 700 Final'!H247</f>
        <v/>
      </c>
    </row>
    <row r="248" spans="1:12" x14ac:dyDescent="0.2">
      <c r="A248" s="316"/>
      <c r="B248" s="558"/>
      <c r="C248" s="406"/>
      <c r="D248" s="318"/>
      <c r="E248" s="574"/>
      <c r="F248" s="574"/>
      <c r="G248" s="574"/>
      <c r="H248" s="319"/>
      <c r="J248" s="406"/>
      <c r="K248" s="318"/>
      <c r="L248" s="319"/>
    </row>
    <row r="249" spans="1:12" x14ac:dyDescent="0.2">
      <c r="A249" s="316" t="s">
        <v>1996</v>
      </c>
      <c r="B249" s="558" t="s">
        <v>1997</v>
      </c>
      <c r="C249" s="406"/>
      <c r="D249" s="318" t="s">
        <v>1752</v>
      </c>
      <c r="E249" s="574" t="s">
        <v>392</v>
      </c>
      <c r="F249" s="574" t="s">
        <v>392</v>
      </c>
      <c r="G249" s="574" t="s">
        <v>392</v>
      </c>
      <c r="H249" s="324" t="str">
        <f>'Series 700 Design'!H249</f>
        <v/>
      </c>
      <c r="J249" s="406"/>
      <c r="K249" s="318" t="s">
        <v>1752</v>
      </c>
      <c r="L249" s="324" t="str">
        <f>'Series 700 Final'!H249</f>
        <v/>
      </c>
    </row>
    <row r="250" spans="1:12" x14ac:dyDescent="0.2">
      <c r="A250" s="316"/>
      <c r="B250" s="558"/>
      <c r="C250" s="406"/>
      <c r="D250" s="318"/>
      <c r="E250" s="574"/>
      <c r="F250" s="574"/>
      <c r="G250" s="574"/>
      <c r="H250" s="319"/>
      <c r="J250" s="406"/>
      <c r="K250" s="318"/>
      <c r="L250" s="319"/>
    </row>
    <row r="251" spans="1:12" x14ac:dyDescent="0.2">
      <c r="A251" s="331"/>
      <c r="B251" s="586" t="s">
        <v>1999</v>
      </c>
      <c r="C251" s="484"/>
      <c r="D251" s="334"/>
      <c r="E251" s="634" t="s">
        <v>1787</v>
      </c>
      <c r="F251" s="588" t="s">
        <v>1788</v>
      </c>
      <c r="G251" s="634" t="s">
        <v>1789</v>
      </c>
      <c r="H251" s="334"/>
      <c r="J251" s="484"/>
      <c r="K251" s="334"/>
      <c r="L251" s="334"/>
    </row>
    <row r="252" spans="1:12" x14ac:dyDescent="0.2">
      <c r="A252" s="474"/>
      <c r="B252" s="475" t="s">
        <v>1790</v>
      </c>
      <c r="C252" s="778"/>
      <c r="D252" s="476"/>
      <c r="E252" s="476"/>
      <c r="F252" s="476"/>
      <c r="G252" s="736">
        <f>SUM(H254:H256)</f>
        <v>0</v>
      </c>
      <c r="H252" s="476"/>
      <c r="J252" s="778"/>
      <c r="K252" s="476"/>
      <c r="L252" s="476"/>
    </row>
    <row r="253" spans="1:12" x14ac:dyDescent="0.2">
      <c r="A253" s="316"/>
      <c r="B253" s="558"/>
      <c r="C253" s="406"/>
      <c r="D253" s="318"/>
      <c r="E253" s="574"/>
      <c r="F253" s="574"/>
      <c r="G253" s="574"/>
      <c r="H253" s="319"/>
      <c r="J253" s="406"/>
      <c r="K253" s="318"/>
      <c r="L253" s="319"/>
    </row>
    <row r="254" spans="1:12" x14ac:dyDescent="0.2">
      <c r="A254" s="316" t="s">
        <v>2000</v>
      </c>
      <c r="B254" s="558" t="s">
        <v>2001</v>
      </c>
      <c r="C254" s="406"/>
      <c r="D254" s="318" t="s">
        <v>1752</v>
      </c>
      <c r="E254" s="574" t="s">
        <v>392</v>
      </c>
      <c r="F254" s="574" t="s">
        <v>392</v>
      </c>
      <c r="G254" s="574" t="s">
        <v>392</v>
      </c>
      <c r="H254" s="324" t="str">
        <f>'Series 700 Design'!H254</f>
        <v/>
      </c>
      <c r="J254" s="406"/>
      <c r="K254" s="318" t="s">
        <v>1752</v>
      </c>
      <c r="L254" s="324" t="str">
        <f>'Series 700 Final'!H254</f>
        <v/>
      </c>
    </row>
    <row r="255" spans="1:12" x14ac:dyDescent="0.2">
      <c r="A255" s="316"/>
      <c r="B255" s="558"/>
      <c r="C255" s="406"/>
      <c r="D255" s="318"/>
      <c r="E255" s="574"/>
      <c r="F255" s="574"/>
      <c r="G255" s="574"/>
      <c r="H255" s="319"/>
      <c r="J255" s="406"/>
      <c r="K255" s="318"/>
      <c r="L255" s="319"/>
    </row>
    <row r="256" spans="1:12" x14ac:dyDescent="0.2">
      <c r="A256" s="316" t="s">
        <v>2002</v>
      </c>
      <c r="B256" s="558" t="s">
        <v>2003</v>
      </c>
      <c r="C256" s="406"/>
      <c r="D256" s="318" t="s">
        <v>1752</v>
      </c>
      <c r="E256" s="574" t="s">
        <v>392</v>
      </c>
      <c r="F256" s="574" t="s">
        <v>392</v>
      </c>
      <c r="G256" s="574" t="s">
        <v>392</v>
      </c>
      <c r="H256" s="324" t="str">
        <f>'Series 700 Design'!H256</f>
        <v/>
      </c>
      <c r="J256" s="406"/>
      <c r="K256" s="318" t="s">
        <v>1752</v>
      </c>
      <c r="L256" s="324" t="str">
        <f>'Series 700 Final'!H256</f>
        <v/>
      </c>
    </row>
    <row r="257" spans="1:12" x14ac:dyDescent="0.2">
      <c r="A257" s="316"/>
      <c r="B257" s="558"/>
      <c r="C257" s="406"/>
      <c r="D257" s="318"/>
      <c r="E257" s="574"/>
      <c r="F257" s="574"/>
      <c r="G257" s="574"/>
      <c r="H257" s="319"/>
      <c r="J257" s="406"/>
      <c r="K257" s="318"/>
      <c r="L257" s="319"/>
    </row>
    <row r="258" spans="1:12" x14ac:dyDescent="0.2">
      <c r="A258" s="316"/>
      <c r="B258" s="558"/>
      <c r="C258" s="406"/>
      <c r="D258" s="318"/>
      <c r="E258" s="574"/>
      <c r="F258" s="574"/>
      <c r="G258" s="574"/>
      <c r="H258" s="319"/>
      <c r="J258" s="406"/>
      <c r="K258" s="318"/>
      <c r="L258" s="319"/>
    </row>
    <row r="259" spans="1:12" x14ac:dyDescent="0.2">
      <c r="A259" s="311"/>
      <c r="B259" s="563" t="s">
        <v>2004</v>
      </c>
      <c r="C259" s="487"/>
      <c r="D259" s="314"/>
      <c r="E259" s="615" t="s">
        <v>1787</v>
      </c>
      <c r="F259" s="565" t="s">
        <v>1788</v>
      </c>
      <c r="G259" s="615" t="s">
        <v>1789</v>
      </c>
      <c r="H259" s="314"/>
      <c r="J259" s="487"/>
      <c r="K259" s="314"/>
      <c r="L259" s="314"/>
    </row>
    <row r="260" spans="1:12" x14ac:dyDescent="0.2">
      <c r="A260" s="474"/>
      <c r="B260" s="475" t="s">
        <v>1790</v>
      </c>
      <c r="C260" s="778"/>
      <c r="D260" s="476"/>
      <c r="E260" s="476"/>
      <c r="F260" s="476"/>
      <c r="G260" s="736">
        <f>SUM(H262)</f>
        <v>2480</v>
      </c>
      <c r="H260" s="476"/>
      <c r="J260" s="778"/>
      <c r="K260" s="476"/>
      <c r="L260" s="476"/>
    </row>
    <row r="261" spans="1:12" x14ac:dyDescent="0.2">
      <c r="A261" s="316"/>
      <c r="B261" s="558"/>
      <c r="C261" s="406"/>
      <c r="D261" s="318"/>
      <c r="E261" s="574"/>
      <c r="F261" s="574"/>
      <c r="G261" s="574"/>
      <c r="H261" s="319"/>
      <c r="J261" s="406"/>
      <c r="K261" s="318"/>
      <c r="L261" s="319"/>
    </row>
    <row r="262" spans="1:12" ht="25.5" x14ac:dyDescent="0.2">
      <c r="A262" s="316" t="s">
        <v>2005</v>
      </c>
      <c r="B262" s="558" t="s">
        <v>2006</v>
      </c>
      <c r="C262" s="406">
        <v>2000</v>
      </c>
      <c r="D262" s="318" t="s">
        <v>1752</v>
      </c>
      <c r="E262" s="574">
        <v>1.24</v>
      </c>
      <c r="F262" s="574">
        <v>1.24</v>
      </c>
      <c r="G262" s="574">
        <v>1.24</v>
      </c>
      <c r="H262" s="324">
        <f>'Series 700 Design'!H262</f>
        <v>2480</v>
      </c>
      <c r="J262" s="406"/>
      <c r="K262" s="318" t="s">
        <v>1752</v>
      </c>
      <c r="L262" s="324">
        <f>'Series 700 Final'!H262</f>
        <v>0</v>
      </c>
    </row>
    <row r="263" spans="1:12" x14ac:dyDescent="0.2">
      <c r="A263" s="316"/>
      <c r="B263" s="558"/>
      <c r="C263" s="406"/>
      <c r="D263" s="318"/>
      <c r="E263" s="574"/>
      <c r="F263" s="574"/>
      <c r="G263" s="574"/>
      <c r="H263" s="319"/>
      <c r="J263" s="406"/>
      <c r="K263" s="318"/>
      <c r="L263" s="319"/>
    </row>
    <row r="264" spans="1:12" x14ac:dyDescent="0.2">
      <c r="A264" s="311"/>
      <c r="B264" s="563" t="s">
        <v>2007</v>
      </c>
      <c r="C264" s="487"/>
      <c r="D264" s="314"/>
      <c r="E264" s="615" t="s">
        <v>1787</v>
      </c>
      <c r="F264" s="565" t="s">
        <v>1788</v>
      </c>
      <c r="G264" s="615" t="s">
        <v>1789</v>
      </c>
      <c r="H264" s="314"/>
      <c r="J264" s="487"/>
      <c r="K264" s="314"/>
      <c r="L264" s="314"/>
    </row>
    <row r="265" spans="1:12" x14ac:dyDescent="0.2">
      <c r="A265" s="720"/>
      <c r="B265" s="721" t="s">
        <v>1776</v>
      </c>
      <c r="C265" s="779"/>
      <c r="D265" s="723"/>
      <c r="E265" s="723"/>
      <c r="F265" s="723"/>
      <c r="G265" s="747">
        <f>SUM(H267:H284)</f>
        <v>11066.85</v>
      </c>
      <c r="H265" s="723"/>
      <c r="J265" s="779"/>
      <c r="K265" s="723"/>
      <c r="L265" s="723"/>
    </row>
    <row r="266" spans="1:12" x14ac:dyDescent="0.2">
      <c r="A266" s="346"/>
      <c r="B266" s="614"/>
      <c r="C266" s="776"/>
      <c r="D266" s="346"/>
      <c r="E266" s="574"/>
      <c r="F266" s="574"/>
      <c r="G266" s="574"/>
      <c r="H266" s="730"/>
      <c r="J266" s="776"/>
      <c r="K266" s="346"/>
      <c r="L266" s="730"/>
    </row>
    <row r="267" spans="1:12" x14ac:dyDescent="0.2">
      <c r="A267" s="316" t="s">
        <v>2008</v>
      </c>
      <c r="B267" s="558" t="s">
        <v>2009</v>
      </c>
      <c r="C267" s="406"/>
      <c r="D267" s="318" t="s">
        <v>1752</v>
      </c>
      <c r="E267" s="574">
        <v>7.85</v>
      </c>
      <c r="F267" s="574">
        <v>2.16</v>
      </c>
      <c r="G267" s="574">
        <v>1.81</v>
      </c>
      <c r="H267" s="324">
        <f>'Series 700 Design'!H267</f>
        <v>0</v>
      </c>
      <c r="J267" s="406"/>
      <c r="K267" s="318" t="s">
        <v>1752</v>
      </c>
      <c r="L267" s="324">
        <f>'Series 700 Final'!H267</f>
        <v>0</v>
      </c>
    </row>
    <row r="268" spans="1:12" x14ac:dyDescent="0.2">
      <c r="A268" s="346"/>
      <c r="B268" s="558"/>
      <c r="C268" s="406"/>
      <c r="D268" s="318"/>
      <c r="E268" s="574"/>
      <c r="F268" s="574"/>
      <c r="G268" s="574"/>
      <c r="H268" s="319"/>
      <c r="J268" s="406"/>
      <c r="K268" s="318"/>
      <c r="L268" s="319"/>
    </row>
    <row r="269" spans="1:12" x14ac:dyDescent="0.2">
      <c r="A269" s="316" t="s">
        <v>2010</v>
      </c>
      <c r="B269" s="558" t="s">
        <v>2011</v>
      </c>
      <c r="C269" s="406">
        <v>405</v>
      </c>
      <c r="D269" s="318" t="s">
        <v>1752</v>
      </c>
      <c r="E269" s="574">
        <v>7.85</v>
      </c>
      <c r="F269" s="574">
        <v>2.39</v>
      </c>
      <c r="G269" s="574">
        <v>2.04</v>
      </c>
      <c r="H269" s="324">
        <f>'Series 700 Design'!H269</f>
        <v>3179.25</v>
      </c>
      <c r="J269" s="406"/>
      <c r="K269" s="318" t="s">
        <v>1752</v>
      </c>
      <c r="L269" s="324">
        <f>'Series 700 Final'!H269</f>
        <v>0</v>
      </c>
    </row>
    <row r="270" spans="1:12" x14ac:dyDescent="0.2">
      <c r="A270" s="346"/>
      <c r="B270" s="558"/>
      <c r="C270" s="406"/>
      <c r="D270" s="318"/>
      <c r="E270" s="574"/>
      <c r="F270" s="574"/>
      <c r="G270" s="574"/>
      <c r="H270" s="319"/>
      <c r="J270" s="406"/>
      <c r="K270" s="318"/>
      <c r="L270" s="319"/>
    </row>
    <row r="271" spans="1:12" x14ac:dyDescent="0.2">
      <c r="A271" s="316" t="s">
        <v>2012</v>
      </c>
      <c r="B271" s="558" t="s">
        <v>2013</v>
      </c>
      <c r="C271" s="406"/>
      <c r="D271" s="318" t="s">
        <v>1752</v>
      </c>
      <c r="E271" s="574">
        <v>8.31</v>
      </c>
      <c r="F271" s="574">
        <v>2.6</v>
      </c>
      <c r="G271" s="574">
        <v>2.25</v>
      </c>
      <c r="H271" s="324">
        <f>'Series 700 Design'!H271</f>
        <v>0</v>
      </c>
      <c r="J271" s="406"/>
      <c r="K271" s="318" t="s">
        <v>1752</v>
      </c>
      <c r="L271" s="324">
        <f>'Series 700 Final'!H271</f>
        <v>0</v>
      </c>
    </row>
    <row r="272" spans="1:12" x14ac:dyDescent="0.2">
      <c r="A272" s="346"/>
      <c r="B272" s="558"/>
      <c r="C272" s="406"/>
      <c r="D272" s="318"/>
      <c r="E272" s="574"/>
      <c r="F272" s="574"/>
      <c r="G272" s="574"/>
      <c r="H272" s="319"/>
      <c r="J272" s="406"/>
      <c r="K272" s="318"/>
      <c r="L272" s="319"/>
    </row>
    <row r="273" spans="1:12" x14ac:dyDescent="0.2">
      <c r="A273" s="316" t="s">
        <v>2014</v>
      </c>
      <c r="B273" s="558" t="s">
        <v>2015</v>
      </c>
      <c r="C273" s="406"/>
      <c r="D273" s="318" t="s">
        <v>1752</v>
      </c>
      <c r="E273" s="574">
        <v>8.31</v>
      </c>
      <c r="F273" s="574">
        <v>4.18</v>
      </c>
      <c r="G273" s="574">
        <v>3.41</v>
      </c>
      <c r="H273" s="324">
        <f>'Series 700 Design'!H273</f>
        <v>0</v>
      </c>
      <c r="J273" s="406"/>
      <c r="K273" s="318" t="s">
        <v>1752</v>
      </c>
      <c r="L273" s="324">
        <f>'Series 700 Final'!H273</f>
        <v>0</v>
      </c>
    </row>
    <row r="274" spans="1:12" x14ac:dyDescent="0.2">
      <c r="A274" s="346"/>
      <c r="B274" s="558"/>
      <c r="C274" s="406"/>
      <c r="D274" s="318"/>
      <c r="E274" s="574"/>
      <c r="F274" s="574"/>
      <c r="G274" s="574"/>
      <c r="H274" s="319"/>
      <c r="J274" s="406"/>
      <c r="K274" s="318"/>
      <c r="L274" s="319"/>
    </row>
    <row r="275" spans="1:12" x14ac:dyDescent="0.2">
      <c r="A275" s="316" t="s">
        <v>2016</v>
      </c>
      <c r="B275" s="558" t="s">
        <v>2017</v>
      </c>
      <c r="C275" s="406"/>
      <c r="D275" s="318" t="s">
        <v>1752</v>
      </c>
      <c r="E275" s="574">
        <v>8.31</v>
      </c>
      <c r="F275" s="574">
        <v>4.18</v>
      </c>
      <c r="G275" s="574">
        <v>3.34</v>
      </c>
      <c r="H275" s="324">
        <f>'Series 700 Design'!H275</f>
        <v>0</v>
      </c>
      <c r="J275" s="406"/>
      <c r="K275" s="318" t="s">
        <v>1752</v>
      </c>
      <c r="L275" s="324">
        <f>'Series 700 Final'!H275</f>
        <v>0</v>
      </c>
    </row>
    <row r="276" spans="1:12" x14ac:dyDescent="0.2">
      <c r="A276" s="346"/>
      <c r="B276" s="558"/>
      <c r="C276" s="406"/>
      <c r="D276" s="318"/>
      <c r="E276" s="574"/>
      <c r="F276" s="574"/>
      <c r="G276" s="574"/>
      <c r="H276" s="319"/>
      <c r="J276" s="406"/>
      <c r="K276" s="318"/>
      <c r="L276" s="319"/>
    </row>
    <row r="277" spans="1:12" x14ac:dyDescent="0.2">
      <c r="A277" s="316" t="s">
        <v>2018</v>
      </c>
      <c r="B277" s="558" t="s">
        <v>2019</v>
      </c>
      <c r="C277" s="406"/>
      <c r="D277" s="318" t="s">
        <v>1752</v>
      </c>
      <c r="E277" s="574">
        <v>9.18</v>
      </c>
      <c r="F277" s="574">
        <v>4.41</v>
      </c>
      <c r="G277" s="574">
        <v>3.34</v>
      </c>
      <c r="H277" s="324">
        <f>'Series 700 Design'!H277</f>
        <v>0</v>
      </c>
      <c r="J277" s="406"/>
      <c r="K277" s="318" t="s">
        <v>1752</v>
      </c>
      <c r="L277" s="324">
        <f>'Series 700 Final'!H277</f>
        <v>0</v>
      </c>
    </row>
    <row r="278" spans="1:12" x14ac:dyDescent="0.2">
      <c r="A278" s="346"/>
      <c r="B278" s="558"/>
      <c r="C278" s="406"/>
      <c r="D278" s="318"/>
      <c r="E278" s="574"/>
      <c r="F278" s="574"/>
      <c r="G278" s="574"/>
      <c r="H278" s="319"/>
      <c r="J278" s="406"/>
      <c r="K278" s="318"/>
      <c r="L278" s="319"/>
    </row>
    <row r="279" spans="1:12" x14ac:dyDescent="0.2">
      <c r="A279" s="316" t="s">
        <v>2020</v>
      </c>
      <c r="B279" s="558" t="s">
        <v>2021</v>
      </c>
      <c r="C279" s="406">
        <v>1565</v>
      </c>
      <c r="D279" s="318" t="s">
        <v>1752</v>
      </c>
      <c r="E279" s="574">
        <v>9.18</v>
      </c>
      <c r="F279" s="574">
        <v>5.04</v>
      </c>
      <c r="G279" s="574">
        <v>4.43</v>
      </c>
      <c r="H279" s="324">
        <f>'Series 700 Design'!H279</f>
        <v>7887.6</v>
      </c>
      <c r="J279" s="406"/>
      <c r="K279" s="318" t="s">
        <v>1752</v>
      </c>
      <c r="L279" s="324">
        <f>'Series 700 Final'!H279</f>
        <v>0</v>
      </c>
    </row>
    <row r="280" spans="1:12" x14ac:dyDescent="0.2">
      <c r="A280" s="346"/>
      <c r="B280" s="558"/>
      <c r="C280" s="406"/>
      <c r="D280" s="318"/>
      <c r="E280" s="574"/>
      <c r="F280" s="574"/>
      <c r="G280" s="574"/>
      <c r="H280" s="319"/>
      <c r="J280" s="406"/>
      <c r="K280" s="318"/>
      <c r="L280" s="319"/>
    </row>
    <row r="281" spans="1:12" x14ac:dyDescent="0.2">
      <c r="A281" s="316" t="s">
        <v>2022</v>
      </c>
      <c r="B281" s="558" t="s">
        <v>2023</v>
      </c>
      <c r="C281" s="406"/>
      <c r="D281" s="318" t="s">
        <v>1752</v>
      </c>
      <c r="E281" s="574">
        <v>10.16</v>
      </c>
      <c r="F281" s="574">
        <v>7.49</v>
      </c>
      <c r="G281" s="574">
        <v>6.59</v>
      </c>
      <c r="H281" s="324">
        <f>'Series 700 Design'!H281</f>
        <v>0</v>
      </c>
      <c r="J281" s="406"/>
      <c r="K281" s="318" t="s">
        <v>1752</v>
      </c>
      <c r="L281" s="324">
        <f>'Series 700 Final'!H281</f>
        <v>0</v>
      </c>
    </row>
    <row r="282" spans="1:12" x14ac:dyDescent="0.2">
      <c r="A282" s="346"/>
      <c r="B282" s="558"/>
      <c r="C282" s="406"/>
      <c r="D282" s="318"/>
      <c r="E282" s="574"/>
      <c r="F282" s="574"/>
      <c r="G282" s="574"/>
      <c r="H282" s="319"/>
      <c r="J282" s="406"/>
      <c r="K282" s="318"/>
      <c r="L282" s="319"/>
    </row>
    <row r="283" spans="1:12" x14ac:dyDescent="0.2">
      <c r="A283" s="316" t="s">
        <v>2024</v>
      </c>
      <c r="B283" s="558" t="s">
        <v>2025</v>
      </c>
      <c r="C283" s="406"/>
      <c r="D283" s="318" t="s">
        <v>1752</v>
      </c>
      <c r="E283" s="574">
        <v>11.88</v>
      </c>
      <c r="F283" s="574">
        <v>9.92</v>
      </c>
      <c r="G283" s="574">
        <v>8.76</v>
      </c>
      <c r="H283" s="324">
        <f>'Series 700 Design'!H283</f>
        <v>0</v>
      </c>
      <c r="J283" s="406"/>
      <c r="K283" s="318" t="s">
        <v>1752</v>
      </c>
      <c r="L283" s="324">
        <f>'Series 700 Final'!H283</f>
        <v>0</v>
      </c>
    </row>
    <row r="284" spans="1:12" x14ac:dyDescent="0.2">
      <c r="A284" s="316"/>
      <c r="B284" s="558"/>
      <c r="C284" s="406"/>
      <c r="D284" s="318"/>
      <c r="E284" s="730"/>
      <c r="F284" s="730"/>
      <c r="G284" s="730"/>
      <c r="H284" s="319"/>
      <c r="J284" s="406"/>
      <c r="K284" s="318"/>
      <c r="L284" s="319"/>
    </row>
    <row r="285" spans="1:12" x14ac:dyDescent="0.2">
      <c r="A285" s="311"/>
      <c r="B285" s="563" t="s">
        <v>2026</v>
      </c>
      <c r="C285" s="487"/>
      <c r="D285" s="314"/>
      <c r="E285" s="564" t="s">
        <v>396</v>
      </c>
      <c r="F285" s="753" t="s">
        <v>397</v>
      </c>
      <c r="G285" s="564" t="s">
        <v>398</v>
      </c>
      <c r="H285" s="314"/>
      <c r="J285" s="487"/>
      <c r="K285" s="314"/>
      <c r="L285" s="314"/>
    </row>
    <row r="286" spans="1:12" x14ac:dyDescent="0.2">
      <c r="A286" s="474"/>
      <c r="B286" s="475" t="s">
        <v>1790</v>
      </c>
      <c r="C286" s="778"/>
      <c r="D286" s="476"/>
      <c r="E286" s="476"/>
      <c r="F286" s="476"/>
      <c r="G286" s="736">
        <f>SUM(H288:H328)</f>
        <v>0</v>
      </c>
      <c r="H286" s="476"/>
      <c r="J286" s="778"/>
      <c r="K286" s="476"/>
      <c r="L286" s="476"/>
    </row>
    <row r="287" spans="1:12" x14ac:dyDescent="0.2">
      <c r="A287" s="316"/>
      <c r="B287" s="596"/>
      <c r="C287" s="486"/>
      <c r="D287" s="318"/>
      <c r="E287" s="730"/>
      <c r="F287" s="730"/>
      <c r="G287" s="730"/>
      <c r="H287" s="319"/>
      <c r="J287" s="486"/>
      <c r="K287" s="318"/>
      <c r="L287" s="319"/>
    </row>
    <row r="288" spans="1:12" ht="63.75" x14ac:dyDescent="0.2">
      <c r="A288" s="316" t="s">
        <v>2027</v>
      </c>
      <c r="B288" s="558" t="s">
        <v>2028</v>
      </c>
      <c r="C288" s="406"/>
      <c r="D288" s="318" t="s">
        <v>1752</v>
      </c>
      <c r="E288" s="574">
        <v>128.97999999999999</v>
      </c>
      <c r="F288" s="574">
        <v>128.97999999999999</v>
      </c>
      <c r="G288" s="574">
        <v>128.97999999999999</v>
      </c>
      <c r="H288" s="324">
        <f>'Series 700 Design'!H288</f>
        <v>0</v>
      </c>
      <c r="J288" s="406"/>
      <c r="K288" s="318" t="s">
        <v>1752</v>
      </c>
      <c r="L288" s="324">
        <f>'Series 700 Final'!H288</f>
        <v>0</v>
      </c>
    </row>
    <row r="289" spans="1:12" x14ac:dyDescent="0.2">
      <c r="A289" s="316"/>
      <c r="B289" s="596"/>
      <c r="C289" s="486"/>
      <c r="D289" s="318"/>
      <c r="E289" s="730"/>
      <c r="F289" s="730"/>
      <c r="G289" s="730"/>
      <c r="H289" s="319"/>
      <c r="J289" s="486"/>
      <c r="K289" s="318"/>
      <c r="L289" s="319"/>
    </row>
    <row r="290" spans="1:12" ht="63.75" x14ac:dyDescent="0.2">
      <c r="A290" s="316" t="s">
        <v>2029</v>
      </c>
      <c r="B290" s="558" t="s">
        <v>2030</v>
      </c>
      <c r="C290" s="406"/>
      <c r="D290" s="318" t="s">
        <v>1752</v>
      </c>
      <c r="E290" s="574">
        <v>128.97999999999999</v>
      </c>
      <c r="F290" s="574">
        <v>128.97999999999999</v>
      </c>
      <c r="G290" s="574">
        <v>128.97999999999999</v>
      </c>
      <c r="H290" s="324">
        <f>'Series 700 Design'!H290</f>
        <v>0</v>
      </c>
      <c r="J290" s="406"/>
      <c r="K290" s="318" t="s">
        <v>1752</v>
      </c>
      <c r="L290" s="324">
        <f>'Series 700 Final'!H290</f>
        <v>0</v>
      </c>
    </row>
    <row r="291" spans="1:12" x14ac:dyDescent="0.2">
      <c r="A291" s="316"/>
      <c r="B291" s="558"/>
      <c r="C291" s="406"/>
      <c r="D291" s="318"/>
      <c r="E291" s="574"/>
      <c r="F291" s="574"/>
      <c r="G291" s="574"/>
      <c r="H291" s="319"/>
      <c r="J291" s="406"/>
      <c r="K291" s="318"/>
      <c r="L291" s="319"/>
    </row>
    <row r="292" spans="1:12" ht="63.75" x14ac:dyDescent="0.2">
      <c r="A292" s="316" t="s">
        <v>2031</v>
      </c>
      <c r="B292" s="558" t="s">
        <v>2032</v>
      </c>
      <c r="C292" s="406"/>
      <c r="D292" s="318" t="s">
        <v>1752</v>
      </c>
      <c r="E292" s="574">
        <v>129.43</v>
      </c>
      <c r="F292" s="574">
        <v>129.43</v>
      </c>
      <c r="G292" s="574">
        <v>129.43</v>
      </c>
      <c r="H292" s="324">
        <f>'Series 700 Design'!H292</f>
        <v>0</v>
      </c>
      <c r="J292" s="406"/>
      <c r="K292" s="318" t="s">
        <v>1752</v>
      </c>
      <c r="L292" s="324">
        <f>'Series 700 Final'!H292</f>
        <v>0</v>
      </c>
    </row>
    <row r="293" spans="1:12" x14ac:dyDescent="0.2">
      <c r="A293" s="316"/>
      <c r="B293" s="558"/>
      <c r="C293" s="406"/>
      <c r="D293" s="318"/>
      <c r="E293" s="574"/>
      <c r="F293" s="574"/>
      <c r="G293" s="574"/>
      <c r="H293" s="319"/>
      <c r="J293" s="406"/>
      <c r="K293" s="318"/>
      <c r="L293" s="319"/>
    </row>
    <row r="294" spans="1:12" ht="51" x14ac:dyDescent="0.2">
      <c r="A294" s="316" t="s">
        <v>2033</v>
      </c>
      <c r="B294" s="558" t="s">
        <v>2034</v>
      </c>
      <c r="C294" s="406"/>
      <c r="D294" s="318" t="s">
        <v>1752</v>
      </c>
      <c r="E294" s="574">
        <v>125.98</v>
      </c>
      <c r="F294" s="574">
        <v>125.98</v>
      </c>
      <c r="G294" s="574">
        <v>125.98</v>
      </c>
      <c r="H294" s="324">
        <f>'Series 700 Design'!H294</f>
        <v>0</v>
      </c>
      <c r="J294" s="406"/>
      <c r="K294" s="318" t="s">
        <v>1752</v>
      </c>
      <c r="L294" s="324">
        <f>'Series 700 Final'!H294</f>
        <v>0</v>
      </c>
    </row>
    <row r="295" spans="1:12" x14ac:dyDescent="0.2">
      <c r="A295" s="316"/>
      <c r="B295" s="558"/>
      <c r="C295" s="406"/>
      <c r="D295" s="318"/>
      <c r="E295" s="574"/>
      <c r="F295" s="574"/>
      <c r="G295" s="574"/>
      <c r="H295" s="319"/>
      <c r="J295" s="406"/>
      <c r="K295" s="318"/>
      <c r="L295" s="319"/>
    </row>
    <row r="296" spans="1:12" ht="51" x14ac:dyDescent="0.2">
      <c r="A296" s="316" t="s">
        <v>2035</v>
      </c>
      <c r="B296" s="558" t="s">
        <v>2036</v>
      </c>
      <c r="C296" s="406"/>
      <c r="D296" s="318" t="s">
        <v>1752</v>
      </c>
      <c r="E296" s="574">
        <v>125.98</v>
      </c>
      <c r="F296" s="574">
        <v>125.98</v>
      </c>
      <c r="G296" s="574">
        <v>125.98</v>
      </c>
      <c r="H296" s="324">
        <f>'Series 700 Design'!H296</f>
        <v>0</v>
      </c>
      <c r="J296" s="406"/>
      <c r="K296" s="318" t="s">
        <v>1752</v>
      </c>
      <c r="L296" s="324">
        <f>'Series 700 Final'!H296</f>
        <v>0</v>
      </c>
    </row>
    <row r="297" spans="1:12" x14ac:dyDescent="0.2">
      <c r="A297" s="316"/>
      <c r="B297" s="558"/>
      <c r="C297" s="406"/>
      <c r="D297" s="318"/>
      <c r="E297" s="574"/>
      <c r="F297" s="574"/>
      <c r="G297" s="574"/>
      <c r="H297" s="319"/>
      <c r="J297" s="406"/>
      <c r="K297" s="318"/>
      <c r="L297" s="319"/>
    </row>
    <row r="298" spans="1:12" ht="63.75" x14ac:dyDescent="0.2">
      <c r="A298" s="316" t="s">
        <v>2037</v>
      </c>
      <c r="B298" s="558" t="s">
        <v>2038</v>
      </c>
      <c r="C298" s="406"/>
      <c r="D298" s="318" t="s">
        <v>1752</v>
      </c>
      <c r="E298" s="574">
        <v>125.98</v>
      </c>
      <c r="F298" s="574">
        <v>125.98</v>
      </c>
      <c r="G298" s="574">
        <v>125.98</v>
      </c>
      <c r="H298" s="324">
        <f>'Series 700 Design'!H298</f>
        <v>0</v>
      </c>
      <c r="J298" s="406"/>
      <c r="K298" s="318" t="s">
        <v>1752</v>
      </c>
      <c r="L298" s="324">
        <f>'Series 700 Final'!H298</f>
        <v>0</v>
      </c>
    </row>
    <row r="299" spans="1:12" x14ac:dyDescent="0.2">
      <c r="A299" s="316"/>
      <c r="B299" s="558"/>
      <c r="C299" s="406"/>
      <c r="D299" s="318"/>
      <c r="E299" s="574"/>
      <c r="F299" s="574"/>
      <c r="G299" s="574"/>
      <c r="H299" s="319"/>
      <c r="J299" s="406"/>
      <c r="K299" s="318"/>
      <c r="L299" s="319"/>
    </row>
    <row r="300" spans="1:12" ht="63.75" x14ac:dyDescent="0.2">
      <c r="A300" s="316" t="s">
        <v>2039</v>
      </c>
      <c r="B300" s="558" t="s">
        <v>2040</v>
      </c>
      <c r="C300" s="406"/>
      <c r="D300" s="318" t="s">
        <v>1752</v>
      </c>
      <c r="E300" s="574">
        <v>125.98</v>
      </c>
      <c r="F300" s="574">
        <v>125.98</v>
      </c>
      <c r="G300" s="574">
        <v>125.98</v>
      </c>
      <c r="H300" s="324">
        <f>'Series 700 Design'!H300</f>
        <v>0</v>
      </c>
      <c r="J300" s="406"/>
      <c r="K300" s="318" t="s">
        <v>1752</v>
      </c>
      <c r="L300" s="324">
        <f>'Series 700 Final'!H300</f>
        <v>0</v>
      </c>
    </row>
    <row r="301" spans="1:12" x14ac:dyDescent="0.2">
      <c r="A301" s="316"/>
      <c r="B301" s="596"/>
      <c r="C301" s="486"/>
      <c r="D301" s="318"/>
      <c r="E301" s="730"/>
      <c r="F301" s="730"/>
      <c r="G301" s="730"/>
      <c r="H301" s="319"/>
      <c r="J301" s="486"/>
      <c r="K301" s="318"/>
      <c r="L301" s="319"/>
    </row>
    <row r="302" spans="1:12" ht="63.75" x14ac:dyDescent="0.2">
      <c r="A302" s="316" t="s">
        <v>2041</v>
      </c>
      <c r="B302" s="558" t="s">
        <v>2042</v>
      </c>
      <c r="C302" s="406"/>
      <c r="D302" s="318" t="s">
        <v>1752</v>
      </c>
      <c r="E302" s="730">
        <v>104.05</v>
      </c>
      <c r="F302" s="730">
        <v>100.72</v>
      </c>
      <c r="G302" s="730">
        <v>100.72</v>
      </c>
      <c r="H302" s="324">
        <f>'Series 700 Design'!H302</f>
        <v>0</v>
      </c>
      <c r="J302" s="406"/>
      <c r="K302" s="318" t="s">
        <v>1752</v>
      </c>
      <c r="L302" s="324">
        <f>'Series 700 Final'!H302</f>
        <v>0</v>
      </c>
    </row>
    <row r="303" spans="1:12" x14ac:dyDescent="0.2">
      <c r="A303" s="316"/>
      <c r="B303" s="596"/>
      <c r="C303" s="486"/>
      <c r="D303" s="318"/>
      <c r="E303" s="730"/>
      <c r="F303" s="730"/>
      <c r="G303" s="730"/>
      <c r="H303" s="319"/>
      <c r="J303" s="486"/>
      <c r="K303" s="318"/>
      <c r="L303" s="319"/>
    </row>
    <row r="304" spans="1:12" ht="63.75" x14ac:dyDescent="0.2">
      <c r="A304" s="316" t="s">
        <v>2043</v>
      </c>
      <c r="B304" s="558" t="s">
        <v>2044</v>
      </c>
      <c r="C304" s="406"/>
      <c r="D304" s="318" t="s">
        <v>1752</v>
      </c>
      <c r="E304" s="730">
        <v>104.05</v>
      </c>
      <c r="F304" s="730">
        <v>100.72</v>
      </c>
      <c r="G304" s="730">
        <v>100.72</v>
      </c>
      <c r="H304" s="324">
        <f>'Series 700 Design'!H304</f>
        <v>0</v>
      </c>
      <c r="J304" s="406"/>
      <c r="K304" s="318" t="s">
        <v>1752</v>
      </c>
      <c r="L304" s="324">
        <f>'Series 700 Final'!H304</f>
        <v>0</v>
      </c>
    </row>
    <row r="305" spans="1:12" x14ac:dyDescent="0.2">
      <c r="A305" s="316"/>
      <c r="B305" s="558"/>
      <c r="C305" s="406"/>
      <c r="D305" s="318"/>
      <c r="E305" s="730"/>
      <c r="F305" s="730"/>
      <c r="G305" s="730"/>
      <c r="H305" s="319"/>
      <c r="J305" s="406"/>
      <c r="K305" s="318"/>
      <c r="L305" s="319"/>
    </row>
    <row r="306" spans="1:12" ht="63.75" x14ac:dyDescent="0.2">
      <c r="A306" s="316" t="s">
        <v>2045</v>
      </c>
      <c r="B306" s="558" t="s">
        <v>2046</v>
      </c>
      <c r="C306" s="406"/>
      <c r="D306" s="318" t="s">
        <v>1752</v>
      </c>
      <c r="E306" s="730">
        <v>104.05</v>
      </c>
      <c r="F306" s="730">
        <v>101.16</v>
      </c>
      <c r="G306" s="730">
        <v>101.16</v>
      </c>
      <c r="H306" s="324">
        <f>'Series 700 Design'!H306</f>
        <v>0</v>
      </c>
      <c r="J306" s="406"/>
      <c r="K306" s="318" t="s">
        <v>1752</v>
      </c>
      <c r="L306" s="324">
        <f>'Series 700 Final'!H306</f>
        <v>0</v>
      </c>
    </row>
    <row r="307" spans="1:12" x14ac:dyDescent="0.2">
      <c r="A307" s="316"/>
      <c r="B307" s="558"/>
      <c r="C307" s="406"/>
      <c r="D307" s="318"/>
      <c r="E307" s="730"/>
      <c r="F307" s="730"/>
      <c r="G307" s="730"/>
      <c r="H307" s="319"/>
      <c r="J307" s="406"/>
      <c r="K307" s="318"/>
      <c r="L307" s="319"/>
    </row>
    <row r="308" spans="1:12" ht="51" x14ac:dyDescent="0.2">
      <c r="A308" s="316" t="s">
        <v>2047</v>
      </c>
      <c r="B308" s="558" t="s">
        <v>2048</v>
      </c>
      <c r="C308" s="406"/>
      <c r="D308" s="318" t="s">
        <v>1752</v>
      </c>
      <c r="E308" s="730">
        <v>101.06</v>
      </c>
      <c r="F308" s="730">
        <v>101.06</v>
      </c>
      <c r="G308" s="730">
        <v>101.06</v>
      </c>
      <c r="H308" s="324">
        <f>'Series 700 Design'!H308</f>
        <v>0</v>
      </c>
      <c r="J308" s="406"/>
      <c r="K308" s="318" t="s">
        <v>1752</v>
      </c>
      <c r="L308" s="324">
        <f>'Series 700 Final'!H308</f>
        <v>0</v>
      </c>
    </row>
    <row r="309" spans="1:12" x14ac:dyDescent="0.2">
      <c r="A309" s="316"/>
      <c r="B309" s="558"/>
      <c r="C309" s="406"/>
      <c r="D309" s="318"/>
      <c r="E309" s="730"/>
      <c r="F309" s="730"/>
      <c r="G309" s="730"/>
      <c r="H309" s="319"/>
      <c r="J309" s="406"/>
      <c r="K309" s="318"/>
      <c r="L309" s="319"/>
    </row>
    <row r="310" spans="1:12" ht="51" x14ac:dyDescent="0.2">
      <c r="A310" s="316" t="s">
        <v>2049</v>
      </c>
      <c r="B310" s="558" t="s">
        <v>2050</v>
      </c>
      <c r="C310" s="406"/>
      <c r="D310" s="318" t="s">
        <v>1752</v>
      </c>
      <c r="E310" s="730">
        <v>101.06</v>
      </c>
      <c r="F310" s="730">
        <v>101.06</v>
      </c>
      <c r="G310" s="730">
        <v>101.06</v>
      </c>
      <c r="H310" s="324">
        <f>'Series 700 Design'!H310</f>
        <v>0</v>
      </c>
      <c r="J310" s="406"/>
      <c r="K310" s="318" t="s">
        <v>1752</v>
      </c>
      <c r="L310" s="324">
        <f>'Series 700 Final'!H310</f>
        <v>0</v>
      </c>
    </row>
    <row r="311" spans="1:12" x14ac:dyDescent="0.2">
      <c r="A311" s="316"/>
      <c r="B311" s="558"/>
      <c r="C311" s="406"/>
      <c r="D311" s="318"/>
      <c r="E311" s="730"/>
      <c r="F311" s="730"/>
      <c r="G311" s="730"/>
      <c r="H311" s="319"/>
      <c r="J311" s="406"/>
      <c r="K311" s="318"/>
      <c r="L311" s="319"/>
    </row>
    <row r="312" spans="1:12" ht="51" x14ac:dyDescent="0.2">
      <c r="A312" s="316" t="s">
        <v>2051</v>
      </c>
      <c r="B312" s="558" t="s">
        <v>2052</v>
      </c>
      <c r="C312" s="406"/>
      <c r="D312" s="318" t="s">
        <v>1752</v>
      </c>
      <c r="E312" s="730">
        <v>101.06</v>
      </c>
      <c r="F312" s="730">
        <v>101.06</v>
      </c>
      <c r="G312" s="730">
        <v>101.06</v>
      </c>
      <c r="H312" s="324">
        <f>'Series 700 Design'!H312</f>
        <v>0</v>
      </c>
      <c r="J312" s="406"/>
      <c r="K312" s="318" t="s">
        <v>1752</v>
      </c>
      <c r="L312" s="324">
        <f>'Series 700 Final'!H312</f>
        <v>0</v>
      </c>
    </row>
    <row r="313" spans="1:12" x14ac:dyDescent="0.2">
      <c r="A313" s="316"/>
      <c r="B313" s="558"/>
      <c r="C313" s="406"/>
      <c r="D313" s="318"/>
      <c r="E313" s="730"/>
      <c r="F313" s="730"/>
      <c r="G313" s="730"/>
      <c r="H313" s="319"/>
      <c r="J313" s="406"/>
      <c r="K313" s="318"/>
      <c r="L313" s="319"/>
    </row>
    <row r="314" spans="1:12" ht="51" x14ac:dyDescent="0.2">
      <c r="A314" s="316" t="s">
        <v>2053</v>
      </c>
      <c r="B314" s="558" t="s">
        <v>2054</v>
      </c>
      <c r="C314" s="406"/>
      <c r="D314" s="318" t="s">
        <v>1752</v>
      </c>
      <c r="E314" s="730">
        <v>101.06</v>
      </c>
      <c r="F314" s="730">
        <v>101.06</v>
      </c>
      <c r="G314" s="730">
        <v>101.06</v>
      </c>
      <c r="H314" s="324">
        <f>'Series 700 Design'!H314</f>
        <v>0</v>
      </c>
      <c r="J314" s="406"/>
      <c r="K314" s="318" t="s">
        <v>1752</v>
      </c>
      <c r="L314" s="324">
        <f>'Series 700 Final'!H314</f>
        <v>0</v>
      </c>
    </row>
    <row r="315" spans="1:12" x14ac:dyDescent="0.2">
      <c r="A315" s="316"/>
      <c r="B315" s="596"/>
      <c r="C315" s="486"/>
      <c r="D315" s="318"/>
      <c r="E315" s="730"/>
      <c r="F315" s="730"/>
      <c r="G315" s="730"/>
      <c r="H315" s="319"/>
      <c r="J315" s="486"/>
      <c r="K315" s="318"/>
      <c r="L315" s="319"/>
    </row>
    <row r="316" spans="1:12" ht="51" x14ac:dyDescent="0.2">
      <c r="A316" s="316" t="s">
        <v>2055</v>
      </c>
      <c r="B316" s="558" t="s">
        <v>2056</v>
      </c>
      <c r="C316" s="406"/>
      <c r="D316" s="318" t="s">
        <v>1752</v>
      </c>
      <c r="E316" s="574">
        <v>65.66</v>
      </c>
      <c r="F316" s="574">
        <v>65.66</v>
      </c>
      <c r="G316" s="574">
        <v>65.66</v>
      </c>
      <c r="H316" s="324">
        <f>'Series 700 Design'!H316</f>
        <v>0</v>
      </c>
      <c r="J316" s="406"/>
      <c r="K316" s="318" t="s">
        <v>1752</v>
      </c>
      <c r="L316" s="324">
        <f>'Series 700 Final'!H316</f>
        <v>0</v>
      </c>
    </row>
    <row r="317" spans="1:12" x14ac:dyDescent="0.2">
      <c r="A317" s="316"/>
      <c r="B317" s="558"/>
      <c r="C317" s="406"/>
      <c r="D317" s="318"/>
      <c r="E317" s="574"/>
      <c r="F317" s="574"/>
      <c r="G317" s="574"/>
      <c r="H317" s="319"/>
      <c r="J317" s="406"/>
      <c r="K317" s="318"/>
      <c r="L317" s="319"/>
    </row>
    <row r="318" spans="1:12" ht="51" x14ac:dyDescent="0.2">
      <c r="A318" s="316" t="s">
        <v>2057</v>
      </c>
      <c r="B318" s="558" t="s">
        <v>2058</v>
      </c>
      <c r="C318" s="406"/>
      <c r="D318" s="318" t="s">
        <v>1752</v>
      </c>
      <c r="E318" s="574">
        <v>65.66</v>
      </c>
      <c r="F318" s="574">
        <v>65.66</v>
      </c>
      <c r="G318" s="574">
        <v>65.66</v>
      </c>
      <c r="H318" s="324">
        <f>'Series 700 Design'!H318</f>
        <v>0</v>
      </c>
      <c r="J318" s="406"/>
      <c r="K318" s="318" t="s">
        <v>1752</v>
      </c>
      <c r="L318" s="324">
        <f>'Series 700 Final'!H318</f>
        <v>0</v>
      </c>
    </row>
    <row r="319" spans="1:12" x14ac:dyDescent="0.2">
      <c r="A319" s="316"/>
      <c r="B319" s="558"/>
      <c r="C319" s="406"/>
      <c r="D319" s="318"/>
      <c r="E319" s="574"/>
      <c r="F319" s="574"/>
      <c r="G319" s="574"/>
      <c r="H319" s="319"/>
      <c r="J319" s="406"/>
      <c r="K319" s="318"/>
      <c r="L319" s="319"/>
    </row>
    <row r="320" spans="1:12" ht="51" x14ac:dyDescent="0.2">
      <c r="A320" s="316" t="s">
        <v>2059</v>
      </c>
      <c r="B320" s="558" t="s">
        <v>2060</v>
      </c>
      <c r="C320" s="406"/>
      <c r="D320" s="318" t="s">
        <v>1752</v>
      </c>
      <c r="E320" s="574">
        <v>66.11</v>
      </c>
      <c r="F320" s="574">
        <v>66.11</v>
      </c>
      <c r="G320" s="574">
        <v>66.11</v>
      </c>
      <c r="H320" s="324">
        <f>'Series 700 Design'!H320</f>
        <v>0</v>
      </c>
      <c r="J320" s="406"/>
      <c r="K320" s="318" t="s">
        <v>1752</v>
      </c>
      <c r="L320" s="324">
        <f>'Series 700 Final'!H320</f>
        <v>0</v>
      </c>
    </row>
    <row r="321" spans="1:12" x14ac:dyDescent="0.2">
      <c r="A321" s="316"/>
      <c r="B321" s="558"/>
      <c r="C321" s="406"/>
      <c r="D321" s="318"/>
      <c r="E321" s="574"/>
      <c r="F321" s="574"/>
      <c r="G321" s="574"/>
      <c r="H321" s="319"/>
      <c r="J321" s="406"/>
      <c r="K321" s="318"/>
      <c r="L321" s="319"/>
    </row>
    <row r="322" spans="1:12" ht="38.25" x14ac:dyDescent="0.2">
      <c r="A322" s="316" t="s">
        <v>2061</v>
      </c>
      <c r="B322" s="558" t="s">
        <v>2062</v>
      </c>
      <c r="C322" s="406"/>
      <c r="D322" s="318" t="s">
        <v>1752</v>
      </c>
      <c r="E322" s="574">
        <v>62.66</v>
      </c>
      <c r="F322" s="574">
        <v>62.66</v>
      </c>
      <c r="G322" s="574">
        <v>62.66</v>
      </c>
      <c r="H322" s="324">
        <f>'Series 700 Design'!H322</f>
        <v>0</v>
      </c>
      <c r="J322" s="406"/>
      <c r="K322" s="318" t="s">
        <v>1752</v>
      </c>
      <c r="L322" s="324">
        <f>'Series 700 Final'!H322</f>
        <v>0</v>
      </c>
    </row>
    <row r="323" spans="1:12" x14ac:dyDescent="0.2">
      <c r="A323" s="316"/>
      <c r="B323" s="558"/>
      <c r="C323" s="406"/>
      <c r="D323" s="318"/>
      <c r="E323" s="574"/>
      <c r="F323" s="574"/>
      <c r="G323" s="574"/>
      <c r="H323" s="319"/>
      <c r="J323" s="406"/>
      <c r="K323" s="318"/>
      <c r="L323" s="319"/>
    </row>
    <row r="324" spans="1:12" ht="38.25" x14ac:dyDescent="0.2">
      <c r="A324" s="316" t="s">
        <v>2063</v>
      </c>
      <c r="B324" s="558" t="s">
        <v>2064</v>
      </c>
      <c r="C324" s="406"/>
      <c r="D324" s="318" t="s">
        <v>1752</v>
      </c>
      <c r="E324" s="574">
        <v>62.66</v>
      </c>
      <c r="F324" s="574">
        <v>62.66</v>
      </c>
      <c r="G324" s="574">
        <v>62.66</v>
      </c>
      <c r="H324" s="324">
        <f>'Series 700 Design'!H324</f>
        <v>0</v>
      </c>
      <c r="J324" s="406"/>
      <c r="K324" s="318" t="s">
        <v>1752</v>
      </c>
      <c r="L324" s="324">
        <f>'Series 700 Final'!H324</f>
        <v>0</v>
      </c>
    </row>
    <row r="325" spans="1:12" x14ac:dyDescent="0.2">
      <c r="A325" s="316"/>
      <c r="B325" s="558"/>
      <c r="C325" s="406"/>
      <c r="D325" s="318"/>
      <c r="E325" s="574"/>
      <c r="F325" s="574"/>
      <c r="G325" s="574"/>
      <c r="H325" s="319"/>
      <c r="J325" s="406"/>
      <c r="K325" s="318"/>
      <c r="L325" s="319"/>
    </row>
    <row r="326" spans="1:12" ht="38.25" x14ac:dyDescent="0.2">
      <c r="A326" s="316" t="s">
        <v>2065</v>
      </c>
      <c r="B326" s="558" t="s">
        <v>2066</v>
      </c>
      <c r="C326" s="406"/>
      <c r="D326" s="318" t="s">
        <v>1752</v>
      </c>
      <c r="E326" s="574">
        <v>62.66</v>
      </c>
      <c r="F326" s="574">
        <v>62.66</v>
      </c>
      <c r="G326" s="574">
        <v>62.66</v>
      </c>
      <c r="H326" s="324">
        <f>'Series 700 Design'!H326</f>
        <v>0</v>
      </c>
      <c r="J326" s="406"/>
      <c r="K326" s="318" t="s">
        <v>1752</v>
      </c>
      <c r="L326" s="324">
        <f>'Series 700 Final'!H326</f>
        <v>0</v>
      </c>
    </row>
    <row r="327" spans="1:12" x14ac:dyDescent="0.2">
      <c r="A327" s="316"/>
      <c r="B327" s="558"/>
      <c r="C327" s="406"/>
      <c r="D327" s="318"/>
      <c r="E327" s="574"/>
      <c r="F327" s="574"/>
      <c r="G327" s="574"/>
      <c r="H327" s="319"/>
      <c r="J327" s="406"/>
      <c r="K327" s="318"/>
      <c r="L327" s="319"/>
    </row>
    <row r="328" spans="1:12" ht="38.25" x14ac:dyDescent="0.2">
      <c r="A328" s="316" t="s">
        <v>2067</v>
      </c>
      <c r="B328" s="558" t="s">
        <v>2068</v>
      </c>
      <c r="C328" s="406"/>
      <c r="D328" s="318" t="s">
        <v>1752</v>
      </c>
      <c r="E328" s="574">
        <v>62.66</v>
      </c>
      <c r="F328" s="574">
        <v>62.66</v>
      </c>
      <c r="G328" s="574">
        <v>62.66</v>
      </c>
      <c r="H328" s="324">
        <f>'Series 700 Design'!H328</f>
        <v>0</v>
      </c>
      <c r="J328" s="406"/>
      <c r="K328" s="318" t="s">
        <v>1752</v>
      </c>
      <c r="L328" s="324">
        <f>'Series 700 Final'!H328</f>
        <v>0</v>
      </c>
    </row>
    <row r="329" spans="1:12" x14ac:dyDescent="0.2">
      <c r="A329" s="316"/>
      <c r="B329" s="558"/>
      <c r="C329" s="406"/>
      <c r="D329" s="318"/>
      <c r="E329" s="574"/>
      <c r="F329" s="574"/>
      <c r="G329" s="574"/>
      <c r="H329" s="319"/>
      <c r="J329" s="406"/>
      <c r="K329" s="318"/>
      <c r="L329" s="319"/>
    </row>
    <row r="330" spans="1:12" ht="25.5" x14ac:dyDescent="0.2">
      <c r="A330" s="311"/>
      <c r="B330" s="563" t="s">
        <v>2069</v>
      </c>
      <c r="C330" s="487"/>
      <c r="D330" s="314"/>
      <c r="E330" s="564" t="s">
        <v>1747</v>
      </c>
      <c r="F330" s="565" t="s">
        <v>2070</v>
      </c>
      <c r="G330" s="564" t="s">
        <v>1596</v>
      </c>
      <c r="H330" s="314"/>
      <c r="J330" s="487"/>
      <c r="K330" s="314"/>
      <c r="L330" s="314"/>
    </row>
    <row r="331" spans="1:12" x14ac:dyDescent="0.2">
      <c r="A331" s="720"/>
      <c r="B331" s="721" t="s">
        <v>1776</v>
      </c>
      <c r="C331" s="779"/>
      <c r="D331" s="723"/>
      <c r="E331" s="723"/>
      <c r="F331" s="723"/>
      <c r="G331" s="747">
        <f>SUM(H333:H352)</f>
        <v>0</v>
      </c>
      <c r="H331" s="723"/>
      <c r="J331" s="779"/>
      <c r="K331" s="723"/>
      <c r="L331" s="723"/>
    </row>
    <row r="332" spans="1:12" x14ac:dyDescent="0.2">
      <c r="A332" s="316"/>
      <c r="B332" s="558"/>
      <c r="C332" s="406"/>
      <c r="D332" s="318"/>
      <c r="E332" s="574"/>
      <c r="F332" s="574"/>
      <c r="G332" s="574"/>
      <c r="H332" s="319"/>
      <c r="J332" s="406"/>
      <c r="K332" s="318"/>
      <c r="L332" s="319"/>
    </row>
    <row r="333" spans="1:12" ht="25.5" x14ac:dyDescent="0.2">
      <c r="A333" s="316" t="s">
        <v>2071</v>
      </c>
      <c r="B333" s="558" t="s">
        <v>2072</v>
      </c>
      <c r="C333" s="406"/>
      <c r="D333" s="318" t="s">
        <v>451</v>
      </c>
      <c r="E333" s="574">
        <v>3.44</v>
      </c>
      <c r="F333" s="574">
        <v>3.44</v>
      </c>
      <c r="G333" s="574">
        <v>3.44</v>
      </c>
      <c r="H333" s="324">
        <f>'Series 700 Design'!H333</f>
        <v>0</v>
      </c>
      <c r="J333" s="406"/>
      <c r="K333" s="318" t="s">
        <v>451</v>
      </c>
      <c r="L333" s="324">
        <f>'Series 700 Final'!H333</f>
        <v>0</v>
      </c>
    </row>
    <row r="334" spans="1:12" x14ac:dyDescent="0.2">
      <c r="A334" s="316"/>
      <c r="B334" s="614"/>
      <c r="C334" s="776"/>
      <c r="D334" s="346"/>
      <c r="E334" s="574"/>
      <c r="F334" s="574"/>
      <c r="G334" s="574"/>
      <c r="H334" s="730"/>
      <c r="J334" s="776"/>
      <c r="K334" s="346"/>
      <c r="L334" s="730"/>
    </row>
    <row r="335" spans="1:12" x14ac:dyDescent="0.2">
      <c r="A335" s="331"/>
      <c r="B335" s="586" t="s">
        <v>2073</v>
      </c>
      <c r="C335" s="485"/>
      <c r="D335" s="334"/>
      <c r="E335" s="756" t="s">
        <v>1747</v>
      </c>
      <c r="F335" s="588" t="s">
        <v>2070</v>
      </c>
      <c r="G335" s="756" t="s">
        <v>1596</v>
      </c>
      <c r="H335" s="334"/>
      <c r="J335" s="485"/>
      <c r="K335" s="334"/>
      <c r="L335" s="334"/>
    </row>
    <row r="336" spans="1:12" x14ac:dyDescent="0.2">
      <c r="A336" s="474"/>
      <c r="B336" s="475" t="s">
        <v>1790</v>
      </c>
      <c r="C336" s="778"/>
      <c r="D336" s="476"/>
      <c r="E336" s="476"/>
      <c r="F336" s="476"/>
      <c r="G336" s="736">
        <f>SUM(H347:H353)</f>
        <v>0</v>
      </c>
      <c r="H336" s="476"/>
      <c r="J336" s="778"/>
      <c r="K336" s="476"/>
      <c r="L336" s="476"/>
    </row>
    <row r="337" spans="1:12" x14ac:dyDescent="0.2">
      <c r="A337" s="720"/>
      <c r="B337" s="721" t="s">
        <v>1776</v>
      </c>
      <c r="C337" s="779"/>
      <c r="D337" s="723"/>
      <c r="E337" s="723"/>
      <c r="F337" s="723"/>
      <c r="G337" s="747">
        <f>SUM(H339:H345)</f>
        <v>0</v>
      </c>
      <c r="H337" s="723"/>
      <c r="J337" s="779"/>
      <c r="K337" s="723"/>
      <c r="L337" s="723"/>
    </row>
    <row r="338" spans="1:12" x14ac:dyDescent="0.2">
      <c r="A338" s="316"/>
      <c r="B338" s="558"/>
      <c r="C338" s="406"/>
      <c r="D338" s="318"/>
      <c r="E338" s="574"/>
      <c r="F338" s="574"/>
      <c r="G338" s="574"/>
      <c r="H338" s="319"/>
      <c r="J338" s="406"/>
      <c r="K338" s="318"/>
      <c r="L338" s="319"/>
    </row>
    <row r="339" spans="1:12" ht="38.25" x14ac:dyDescent="0.2">
      <c r="A339" s="316" t="s">
        <v>2074</v>
      </c>
      <c r="B339" s="558" t="s">
        <v>2075</v>
      </c>
      <c r="C339" s="406"/>
      <c r="D339" s="318" t="s">
        <v>451</v>
      </c>
      <c r="E339" s="574" t="s">
        <v>392</v>
      </c>
      <c r="F339" s="574" t="s">
        <v>392</v>
      </c>
      <c r="G339" s="574" t="s">
        <v>392</v>
      </c>
      <c r="H339" s="324" t="str">
        <f>'Series 700 Design'!H339</f>
        <v/>
      </c>
      <c r="J339" s="406"/>
      <c r="K339" s="318" t="s">
        <v>451</v>
      </c>
      <c r="L339" s="324" t="str">
        <f>'Series 700 Final'!H339</f>
        <v/>
      </c>
    </row>
    <row r="340" spans="1:12" x14ac:dyDescent="0.2">
      <c r="A340" s="316"/>
      <c r="B340" s="558"/>
      <c r="C340" s="406"/>
      <c r="D340" s="318"/>
      <c r="E340" s="574"/>
      <c r="F340" s="574"/>
      <c r="G340" s="574"/>
      <c r="H340" s="319"/>
      <c r="J340" s="406"/>
      <c r="K340" s="318"/>
      <c r="L340" s="319"/>
    </row>
    <row r="341" spans="1:12" ht="38.25" x14ac:dyDescent="0.2">
      <c r="A341" s="316" t="s">
        <v>2076</v>
      </c>
      <c r="B341" s="558" t="s">
        <v>2077</v>
      </c>
      <c r="C341" s="406"/>
      <c r="D341" s="318" t="s">
        <v>451</v>
      </c>
      <c r="E341" s="574" t="s">
        <v>392</v>
      </c>
      <c r="F341" s="574" t="s">
        <v>392</v>
      </c>
      <c r="G341" s="574" t="s">
        <v>392</v>
      </c>
      <c r="H341" s="324" t="str">
        <f>'Series 700 Design'!H341</f>
        <v/>
      </c>
      <c r="J341" s="406"/>
      <c r="K341" s="318" t="s">
        <v>451</v>
      </c>
      <c r="L341" s="324" t="str">
        <f>'Series 700 Final'!H341</f>
        <v/>
      </c>
    </row>
    <row r="342" spans="1:12" x14ac:dyDescent="0.2">
      <c r="A342" s="316"/>
      <c r="B342" s="558"/>
      <c r="C342" s="406"/>
      <c r="D342" s="318"/>
      <c r="E342" s="574"/>
      <c r="F342" s="574"/>
      <c r="G342" s="574"/>
      <c r="H342" s="319"/>
      <c r="J342" s="406"/>
      <c r="K342" s="318"/>
      <c r="L342" s="319"/>
    </row>
    <row r="343" spans="1:12" ht="38.25" x14ac:dyDescent="0.2">
      <c r="A343" s="316" t="s">
        <v>2078</v>
      </c>
      <c r="B343" s="558" t="s">
        <v>2079</v>
      </c>
      <c r="C343" s="406"/>
      <c r="D343" s="318" t="s">
        <v>451</v>
      </c>
      <c r="E343" s="574" t="s">
        <v>392</v>
      </c>
      <c r="F343" s="574" t="s">
        <v>392</v>
      </c>
      <c r="G343" s="574" t="s">
        <v>392</v>
      </c>
      <c r="H343" s="324" t="str">
        <f>'Series 700 Design'!H343</f>
        <v/>
      </c>
      <c r="J343" s="406"/>
      <c r="K343" s="318" t="s">
        <v>451</v>
      </c>
      <c r="L343" s="324" t="str">
        <f>'Series 700 Final'!H343</f>
        <v/>
      </c>
    </row>
    <row r="344" spans="1:12" x14ac:dyDescent="0.2">
      <c r="A344" s="316"/>
      <c r="B344" s="558"/>
      <c r="C344" s="406"/>
      <c r="D344" s="318"/>
      <c r="E344" s="574"/>
      <c r="F344" s="574"/>
      <c r="G344" s="574"/>
      <c r="H344" s="319"/>
      <c r="J344" s="406"/>
      <c r="K344" s="318"/>
      <c r="L344" s="319"/>
    </row>
    <row r="345" spans="1:12" ht="38.25" x14ac:dyDescent="0.2">
      <c r="A345" s="316" t="s">
        <v>2080</v>
      </c>
      <c r="B345" s="558" t="s">
        <v>2081</v>
      </c>
      <c r="C345" s="406"/>
      <c r="D345" s="318" t="s">
        <v>451</v>
      </c>
      <c r="E345" s="574" t="s">
        <v>392</v>
      </c>
      <c r="F345" s="574" t="s">
        <v>392</v>
      </c>
      <c r="G345" s="574" t="s">
        <v>392</v>
      </c>
      <c r="H345" s="324" t="str">
        <f>'Series 700 Design'!H345</f>
        <v/>
      </c>
      <c r="J345" s="406"/>
      <c r="K345" s="318" t="s">
        <v>451</v>
      </c>
      <c r="L345" s="324" t="str">
        <f>'Series 700 Final'!H345</f>
        <v/>
      </c>
    </row>
    <row r="346" spans="1:12" x14ac:dyDescent="0.2">
      <c r="A346" s="316"/>
      <c r="B346" s="558"/>
      <c r="C346" s="406"/>
      <c r="D346" s="318"/>
      <c r="E346" s="574"/>
      <c r="F346" s="574"/>
      <c r="G346" s="574"/>
      <c r="H346" s="319"/>
      <c r="J346" s="406"/>
      <c r="K346" s="318"/>
      <c r="L346" s="319"/>
    </row>
    <row r="347" spans="1:12" ht="38.25" x14ac:dyDescent="0.2">
      <c r="A347" s="316" t="s">
        <v>2082</v>
      </c>
      <c r="B347" s="558" t="s">
        <v>2083</v>
      </c>
      <c r="C347" s="406"/>
      <c r="D347" s="318" t="s">
        <v>451</v>
      </c>
      <c r="E347" s="574" t="s">
        <v>392</v>
      </c>
      <c r="F347" s="574" t="s">
        <v>392</v>
      </c>
      <c r="G347" s="574" t="s">
        <v>392</v>
      </c>
      <c r="H347" s="324" t="str">
        <f>'Series 700 Design'!H347</f>
        <v/>
      </c>
      <c r="J347" s="406"/>
      <c r="K347" s="318" t="s">
        <v>451</v>
      </c>
      <c r="L347" s="324" t="str">
        <f>'Series 700 Final'!H347</f>
        <v/>
      </c>
    </row>
    <row r="348" spans="1:12" x14ac:dyDescent="0.2">
      <c r="A348" s="316"/>
      <c r="B348" s="558"/>
      <c r="C348" s="406"/>
      <c r="D348" s="346"/>
      <c r="E348" s="574"/>
      <c r="F348" s="574"/>
      <c r="G348" s="574"/>
      <c r="H348" s="319"/>
      <c r="J348" s="406"/>
      <c r="K348" s="346"/>
      <c r="L348" s="319"/>
    </row>
    <row r="349" spans="1:12" ht="38.25" x14ac:dyDescent="0.2">
      <c r="A349" s="316" t="s">
        <v>2084</v>
      </c>
      <c r="B349" s="558" t="s">
        <v>2085</v>
      </c>
      <c r="C349" s="406"/>
      <c r="D349" s="318" t="s">
        <v>451</v>
      </c>
      <c r="E349" s="574" t="s">
        <v>392</v>
      </c>
      <c r="F349" s="574" t="s">
        <v>392</v>
      </c>
      <c r="G349" s="574" t="s">
        <v>392</v>
      </c>
      <c r="H349" s="324" t="str">
        <f>'Series 700 Design'!H349</f>
        <v/>
      </c>
      <c r="J349" s="406"/>
      <c r="K349" s="318" t="s">
        <v>451</v>
      </c>
      <c r="L349" s="324" t="str">
        <f>'Series 700 Final'!H349</f>
        <v/>
      </c>
    </row>
    <row r="350" spans="1:12" x14ac:dyDescent="0.2">
      <c r="A350" s="316"/>
      <c r="B350" s="558"/>
      <c r="C350" s="406"/>
      <c r="D350" s="346"/>
      <c r="E350" s="574"/>
      <c r="F350" s="574"/>
      <c r="G350" s="574"/>
      <c r="H350" s="319"/>
      <c r="J350" s="406"/>
      <c r="K350" s="346"/>
      <c r="L350" s="319"/>
    </row>
    <row r="351" spans="1:12" ht="38.25" x14ac:dyDescent="0.2">
      <c r="A351" s="316" t="s">
        <v>2086</v>
      </c>
      <c r="B351" s="558" t="s">
        <v>2087</v>
      </c>
      <c r="C351" s="406"/>
      <c r="D351" s="318" t="s">
        <v>451</v>
      </c>
      <c r="E351" s="574" t="s">
        <v>392</v>
      </c>
      <c r="F351" s="574" t="s">
        <v>392</v>
      </c>
      <c r="G351" s="574" t="s">
        <v>392</v>
      </c>
      <c r="H351" s="324" t="str">
        <f>'Series 700 Design'!H351</f>
        <v/>
      </c>
      <c r="J351" s="406"/>
      <c r="K351" s="318" t="s">
        <v>451</v>
      </c>
      <c r="L351" s="324" t="str">
        <f>'Series 700 Final'!H351</f>
        <v/>
      </c>
    </row>
    <row r="352" spans="1:12" x14ac:dyDescent="0.2">
      <c r="A352" s="316"/>
      <c r="B352" s="558"/>
      <c r="C352" s="406"/>
      <c r="D352" s="346"/>
      <c r="E352" s="574"/>
      <c r="F352" s="574"/>
      <c r="G352" s="574"/>
      <c r="H352" s="319"/>
      <c r="J352" s="406"/>
      <c r="K352" s="346"/>
      <c r="L352" s="319"/>
    </row>
    <row r="353" spans="1:12" ht="38.25" x14ac:dyDescent="0.2">
      <c r="A353" s="316" t="s">
        <v>2088</v>
      </c>
      <c r="B353" s="558" t="s">
        <v>2089</v>
      </c>
      <c r="C353" s="406"/>
      <c r="D353" s="318" t="s">
        <v>451</v>
      </c>
      <c r="E353" s="574" t="s">
        <v>392</v>
      </c>
      <c r="F353" s="574" t="s">
        <v>392</v>
      </c>
      <c r="G353" s="574" t="s">
        <v>392</v>
      </c>
      <c r="H353" s="324" t="str">
        <f>'Series 700 Design'!H353</f>
        <v/>
      </c>
      <c r="J353" s="406"/>
      <c r="K353" s="318" t="s">
        <v>451</v>
      </c>
      <c r="L353" s="324" t="str">
        <f>'Series 700 Final'!H353</f>
        <v/>
      </c>
    </row>
    <row r="354" spans="1:12" x14ac:dyDescent="0.2">
      <c r="A354" s="316"/>
      <c r="B354" s="596"/>
      <c r="C354" s="486"/>
      <c r="D354" s="318"/>
      <c r="E354" s="730"/>
      <c r="F354" s="730"/>
      <c r="G354" s="730"/>
      <c r="H354" s="319"/>
      <c r="J354" s="486"/>
      <c r="K354" s="318"/>
      <c r="L354" s="319"/>
    </row>
    <row r="355" spans="1:12" x14ac:dyDescent="0.2">
      <c r="A355" s="311"/>
      <c r="B355" s="563" t="s">
        <v>2090</v>
      </c>
      <c r="C355" s="487"/>
      <c r="D355" s="314"/>
      <c r="E355" s="615" t="s">
        <v>1747</v>
      </c>
      <c r="F355" s="565" t="s">
        <v>1748</v>
      </c>
      <c r="G355" s="615" t="s">
        <v>1749</v>
      </c>
      <c r="H355" s="314"/>
      <c r="J355" s="487"/>
      <c r="K355" s="314"/>
      <c r="L355" s="314"/>
    </row>
    <row r="356" spans="1:12" x14ac:dyDescent="0.2">
      <c r="A356" s="474"/>
      <c r="B356" s="475" t="s">
        <v>1790</v>
      </c>
      <c r="C356" s="778"/>
      <c r="D356" s="476"/>
      <c r="E356" s="476"/>
      <c r="F356" s="476"/>
      <c r="G356" s="736">
        <f>SUM(H358:H392)</f>
        <v>0</v>
      </c>
      <c r="H356" s="476"/>
      <c r="J356" s="778"/>
      <c r="K356" s="476"/>
      <c r="L356" s="476"/>
    </row>
    <row r="357" spans="1:12" x14ac:dyDescent="0.2">
      <c r="A357" s="316"/>
      <c r="B357" s="558"/>
      <c r="C357" s="406"/>
      <c r="D357" s="318"/>
      <c r="E357" s="730"/>
      <c r="F357" s="730"/>
      <c r="G357" s="730"/>
      <c r="H357" s="319"/>
      <c r="J357" s="406"/>
      <c r="K357" s="318"/>
      <c r="L357" s="319"/>
    </row>
    <row r="358" spans="1:12" ht="38.25" x14ac:dyDescent="0.2">
      <c r="A358" s="316" t="s">
        <v>2091</v>
      </c>
      <c r="B358" s="558" t="s">
        <v>2092</v>
      </c>
      <c r="C358" s="406"/>
      <c r="D358" s="318" t="s">
        <v>1752</v>
      </c>
      <c r="E358" s="574">
        <v>73.36</v>
      </c>
      <c r="F358" s="574">
        <v>73.36</v>
      </c>
      <c r="G358" s="574">
        <v>73.36</v>
      </c>
      <c r="H358" s="324">
        <f>'Series 700 Design'!H358</f>
        <v>0</v>
      </c>
      <c r="J358" s="406"/>
      <c r="K358" s="318" t="s">
        <v>1752</v>
      </c>
      <c r="L358" s="324">
        <f>'Series 700 Final'!H358</f>
        <v>0</v>
      </c>
    </row>
    <row r="359" spans="1:12" x14ac:dyDescent="0.2">
      <c r="A359" s="316"/>
      <c r="B359" s="558"/>
      <c r="C359" s="406"/>
      <c r="D359" s="318"/>
      <c r="E359" s="574"/>
      <c r="F359" s="574"/>
      <c r="G359" s="574"/>
      <c r="H359" s="319"/>
      <c r="J359" s="406"/>
      <c r="K359" s="318"/>
      <c r="L359" s="319"/>
    </row>
    <row r="360" spans="1:12" ht="38.25" x14ac:dyDescent="0.2">
      <c r="A360" s="316" t="s">
        <v>2093</v>
      </c>
      <c r="B360" s="558" t="s">
        <v>2094</v>
      </c>
      <c r="C360" s="406"/>
      <c r="D360" s="318" t="s">
        <v>1752</v>
      </c>
      <c r="E360" s="574">
        <v>73.36</v>
      </c>
      <c r="F360" s="574">
        <v>73.36</v>
      </c>
      <c r="G360" s="574">
        <v>73.36</v>
      </c>
      <c r="H360" s="324">
        <f>'Series 700 Design'!H360</f>
        <v>0</v>
      </c>
      <c r="J360" s="406"/>
      <c r="K360" s="318" t="s">
        <v>1752</v>
      </c>
      <c r="L360" s="324">
        <f>'Series 700 Final'!H360</f>
        <v>0</v>
      </c>
    </row>
    <row r="361" spans="1:12" x14ac:dyDescent="0.2">
      <c r="A361" s="316"/>
      <c r="B361" s="558"/>
      <c r="C361" s="406"/>
      <c r="D361" s="318"/>
      <c r="E361" s="730"/>
      <c r="F361" s="730"/>
      <c r="G361" s="730"/>
      <c r="H361" s="319"/>
      <c r="J361" s="406"/>
      <c r="K361" s="318"/>
      <c r="L361" s="319"/>
    </row>
    <row r="362" spans="1:12" ht="38.25" x14ac:dyDescent="0.2">
      <c r="A362" s="316" t="s">
        <v>2095</v>
      </c>
      <c r="B362" s="558" t="s">
        <v>2096</v>
      </c>
      <c r="C362" s="406"/>
      <c r="D362" s="318" t="s">
        <v>1752</v>
      </c>
      <c r="E362" s="574">
        <v>73.36</v>
      </c>
      <c r="F362" s="574">
        <v>73.36</v>
      </c>
      <c r="G362" s="574">
        <v>73.36</v>
      </c>
      <c r="H362" s="324">
        <f>'Series 700 Design'!H362</f>
        <v>0</v>
      </c>
      <c r="J362" s="406"/>
      <c r="K362" s="318" t="s">
        <v>1752</v>
      </c>
      <c r="L362" s="324">
        <f>'Series 700 Final'!H362</f>
        <v>0</v>
      </c>
    </row>
    <row r="363" spans="1:12" x14ac:dyDescent="0.2">
      <c r="A363" s="316"/>
      <c r="B363" s="558"/>
      <c r="C363" s="406"/>
      <c r="D363" s="318"/>
      <c r="E363" s="574"/>
      <c r="F363" s="574"/>
      <c r="G363" s="574"/>
      <c r="H363" s="319"/>
      <c r="J363" s="406"/>
      <c r="K363" s="318"/>
      <c r="L363" s="319"/>
    </row>
    <row r="364" spans="1:12" ht="51" x14ac:dyDescent="0.2">
      <c r="A364" s="316" t="s">
        <v>2097</v>
      </c>
      <c r="B364" s="558" t="s">
        <v>2098</v>
      </c>
      <c r="C364" s="406"/>
      <c r="D364" s="318" t="s">
        <v>1752</v>
      </c>
      <c r="E364" s="574">
        <v>108.3</v>
      </c>
      <c r="F364" s="574">
        <v>108.3</v>
      </c>
      <c r="G364" s="574">
        <v>108.3</v>
      </c>
      <c r="H364" s="324">
        <f>'Series 700 Design'!H364</f>
        <v>0</v>
      </c>
      <c r="J364" s="406"/>
      <c r="K364" s="318" t="s">
        <v>1752</v>
      </c>
      <c r="L364" s="324">
        <f>'Series 700 Final'!H364</f>
        <v>0</v>
      </c>
    </row>
    <row r="365" spans="1:12" x14ac:dyDescent="0.2">
      <c r="A365" s="316"/>
      <c r="B365" s="614"/>
      <c r="C365" s="776"/>
      <c r="D365" s="346"/>
      <c r="E365" s="574"/>
      <c r="F365" s="574"/>
      <c r="G365" s="574"/>
      <c r="H365" s="319"/>
      <c r="J365" s="776"/>
      <c r="K365" s="346"/>
      <c r="L365" s="319"/>
    </row>
    <row r="366" spans="1:12" ht="51" x14ac:dyDescent="0.2">
      <c r="A366" s="316" t="s">
        <v>2099</v>
      </c>
      <c r="B366" s="558" t="s">
        <v>2100</v>
      </c>
      <c r="C366" s="406"/>
      <c r="D366" s="318" t="s">
        <v>1752</v>
      </c>
      <c r="E366" s="574">
        <v>100.9</v>
      </c>
      <c r="F366" s="574">
        <v>100.9</v>
      </c>
      <c r="G366" s="574">
        <v>100.9</v>
      </c>
      <c r="H366" s="324">
        <f>'Series 700 Design'!H366</f>
        <v>0</v>
      </c>
      <c r="J366" s="406"/>
      <c r="K366" s="318" t="s">
        <v>1752</v>
      </c>
      <c r="L366" s="324">
        <f>'Series 700 Final'!H366</f>
        <v>0</v>
      </c>
    </row>
    <row r="367" spans="1:12" x14ac:dyDescent="0.2">
      <c r="A367" s="316"/>
      <c r="B367" s="558"/>
      <c r="C367" s="406"/>
      <c r="D367" s="318"/>
      <c r="E367" s="574"/>
      <c r="F367" s="574"/>
      <c r="G367" s="574"/>
      <c r="H367" s="319"/>
      <c r="J367" s="406"/>
      <c r="K367" s="318"/>
      <c r="L367" s="319"/>
    </row>
    <row r="368" spans="1:12" ht="51" x14ac:dyDescent="0.2">
      <c r="A368" s="316" t="s">
        <v>2101</v>
      </c>
      <c r="B368" s="558" t="s">
        <v>2102</v>
      </c>
      <c r="C368" s="406"/>
      <c r="D368" s="318" t="s">
        <v>1752</v>
      </c>
      <c r="E368" s="574">
        <v>94.73</v>
      </c>
      <c r="F368" s="574">
        <v>94.73</v>
      </c>
      <c r="G368" s="574">
        <v>94.73</v>
      </c>
      <c r="H368" s="324">
        <f>'Series 700 Design'!H368</f>
        <v>0</v>
      </c>
      <c r="J368" s="406"/>
      <c r="K368" s="318" t="s">
        <v>1752</v>
      </c>
      <c r="L368" s="324">
        <f>'Series 700 Final'!H368</f>
        <v>0</v>
      </c>
    </row>
    <row r="369" spans="1:12" x14ac:dyDescent="0.2">
      <c r="A369" s="316"/>
      <c r="B369" s="558"/>
      <c r="C369" s="406"/>
      <c r="D369" s="318"/>
      <c r="E369" s="574"/>
      <c r="F369" s="574"/>
      <c r="G369" s="574"/>
      <c r="H369" s="319"/>
      <c r="J369" s="406"/>
      <c r="K369" s="318"/>
      <c r="L369" s="319"/>
    </row>
    <row r="370" spans="1:12" ht="51" x14ac:dyDescent="0.2">
      <c r="A370" s="316" t="s">
        <v>2103</v>
      </c>
      <c r="B370" s="558" t="s">
        <v>2104</v>
      </c>
      <c r="C370" s="406"/>
      <c r="D370" s="318" t="s">
        <v>1752</v>
      </c>
      <c r="E370" s="574">
        <v>120.16</v>
      </c>
      <c r="F370" s="574">
        <v>120.16</v>
      </c>
      <c r="G370" s="574">
        <v>120.16</v>
      </c>
      <c r="H370" s="324">
        <f>'Series 700 Design'!H370</f>
        <v>0</v>
      </c>
      <c r="J370" s="406"/>
      <c r="K370" s="318" t="s">
        <v>1752</v>
      </c>
      <c r="L370" s="324">
        <f>'Series 700 Final'!H370</f>
        <v>0</v>
      </c>
    </row>
    <row r="371" spans="1:12" x14ac:dyDescent="0.2">
      <c r="A371" s="316"/>
      <c r="B371" s="558"/>
      <c r="C371" s="406"/>
      <c r="D371" s="318"/>
      <c r="E371" s="574"/>
      <c r="F371" s="574"/>
      <c r="G371" s="574"/>
      <c r="H371" s="319"/>
      <c r="J371" s="406"/>
      <c r="K371" s="318"/>
      <c r="L371" s="319"/>
    </row>
    <row r="372" spans="1:12" ht="51" x14ac:dyDescent="0.2">
      <c r="A372" s="316" t="s">
        <v>2105</v>
      </c>
      <c r="B372" s="558" t="s">
        <v>2106</v>
      </c>
      <c r="C372" s="406"/>
      <c r="D372" s="318" t="s">
        <v>1752</v>
      </c>
      <c r="E372" s="574">
        <v>112.76</v>
      </c>
      <c r="F372" s="574">
        <v>112.76</v>
      </c>
      <c r="G372" s="574">
        <v>112.76</v>
      </c>
      <c r="H372" s="324">
        <f>'Series 700 Design'!H372</f>
        <v>0</v>
      </c>
      <c r="J372" s="406"/>
      <c r="K372" s="318" t="s">
        <v>1752</v>
      </c>
      <c r="L372" s="324">
        <f>'Series 700 Final'!H372</f>
        <v>0</v>
      </c>
    </row>
    <row r="373" spans="1:12" x14ac:dyDescent="0.2">
      <c r="A373" s="316"/>
      <c r="B373" s="558"/>
      <c r="C373" s="406"/>
      <c r="D373" s="318"/>
      <c r="E373" s="574"/>
      <c r="F373" s="574"/>
      <c r="G373" s="574"/>
      <c r="H373" s="319"/>
      <c r="J373" s="406"/>
      <c r="K373" s="318"/>
      <c r="L373" s="319"/>
    </row>
    <row r="374" spans="1:12" ht="51" x14ac:dyDescent="0.2">
      <c r="A374" s="316" t="s">
        <v>2107</v>
      </c>
      <c r="B374" s="558" t="s">
        <v>2108</v>
      </c>
      <c r="C374" s="406"/>
      <c r="D374" s="318" t="s">
        <v>1752</v>
      </c>
      <c r="E374" s="574">
        <v>106.59</v>
      </c>
      <c r="F374" s="574">
        <v>106.59</v>
      </c>
      <c r="G374" s="574">
        <v>106.59</v>
      </c>
      <c r="H374" s="324">
        <f>'Series 700 Design'!H374</f>
        <v>0</v>
      </c>
      <c r="J374" s="406"/>
      <c r="K374" s="318" t="s">
        <v>1752</v>
      </c>
      <c r="L374" s="324">
        <f>'Series 700 Final'!H374</f>
        <v>0</v>
      </c>
    </row>
    <row r="375" spans="1:12" x14ac:dyDescent="0.2">
      <c r="A375" s="316"/>
      <c r="B375" s="558"/>
      <c r="C375" s="406"/>
      <c r="D375" s="318"/>
      <c r="E375" s="574"/>
      <c r="F375" s="574"/>
      <c r="G375" s="574"/>
      <c r="H375" s="319"/>
      <c r="J375" s="406"/>
      <c r="K375" s="318"/>
      <c r="L375" s="319"/>
    </row>
    <row r="376" spans="1:12" ht="38.25" x14ac:dyDescent="0.2">
      <c r="A376" s="316" t="s">
        <v>2109</v>
      </c>
      <c r="B376" s="558" t="s">
        <v>2110</v>
      </c>
      <c r="C376" s="406"/>
      <c r="D376" s="318" t="s">
        <v>1752</v>
      </c>
      <c r="E376" s="574">
        <v>70.34</v>
      </c>
      <c r="F376" s="574">
        <v>70.34</v>
      </c>
      <c r="G376" s="574">
        <v>70.34</v>
      </c>
      <c r="H376" s="324">
        <f>'Series 700 Design'!H376</f>
        <v>0</v>
      </c>
      <c r="J376" s="406"/>
      <c r="K376" s="318" t="s">
        <v>1752</v>
      </c>
      <c r="L376" s="324">
        <f>'Series 700 Final'!H376</f>
        <v>0</v>
      </c>
    </row>
    <row r="377" spans="1:12" x14ac:dyDescent="0.2">
      <c r="A377" s="316"/>
      <c r="B377" s="558"/>
      <c r="C377" s="406"/>
      <c r="D377" s="318"/>
      <c r="E377" s="574"/>
      <c r="F377" s="574"/>
      <c r="G377" s="574"/>
      <c r="H377" s="319"/>
      <c r="J377" s="406"/>
      <c r="K377" s="318"/>
      <c r="L377" s="319"/>
    </row>
    <row r="378" spans="1:12" ht="51" x14ac:dyDescent="0.2">
      <c r="A378" s="316" t="s">
        <v>2111</v>
      </c>
      <c r="B378" s="558" t="s">
        <v>2112</v>
      </c>
      <c r="C378" s="406"/>
      <c r="D378" s="318" t="s">
        <v>1752</v>
      </c>
      <c r="E378" s="574">
        <v>70.34</v>
      </c>
      <c r="F378" s="574">
        <v>70.34</v>
      </c>
      <c r="G378" s="574">
        <v>70.34</v>
      </c>
      <c r="H378" s="324">
        <f>'Series 700 Design'!H378</f>
        <v>0</v>
      </c>
      <c r="J378" s="406"/>
      <c r="K378" s="318" t="s">
        <v>1752</v>
      </c>
      <c r="L378" s="324">
        <f>'Series 700 Final'!H378</f>
        <v>0</v>
      </c>
    </row>
    <row r="379" spans="1:12" x14ac:dyDescent="0.2">
      <c r="A379" s="316"/>
      <c r="B379" s="558"/>
      <c r="C379" s="406"/>
      <c r="D379" s="318"/>
      <c r="E379" s="574"/>
      <c r="F379" s="574"/>
      <c r="G379" s="574"/>
      <c r="H379" s="319"/>
      <c r="J379" s="406"/>
      <c r="K379" s="318"/>
      <c r="L379" s="319"/>
    </row>
    <row r="380" spans="1:12" ht="51" x14ac:dyDescent="0.2">
      <c r="A380" s="316" t="s">
        <v>2113</v>
      </c>
      <c r="B380" s="558" t="s">
        <v>2114</v>
      </c>
      <c r="C380" s="406"/>
      <c r="D380" s="318" t="s">
        <v>1752</v>
      </c>
      <c r="E380" s="574">
        <v>70.34</v>
      </c>
      <c r="F380" s="574">
        <v>70.34</v>
      </c>
      <c r="G380" s="574">
        <v>70.34</v>
      </c>
      <c r="H380" s="324">
        <f>'Series 700 Design'!H380</f>
        <v>0</v>
      </c>
      <c r="J380" s="406"/>
      <c r="K380" s="318" t="s">
        <v>1752</v>
      </c>
      <c r="L380" s="324">
        <f>'Series 700 Final'!H380</f>
        <v>0</v>
      </c>
    </row>
    <row r="381" spans="1:12" x14ac:dyDescent="0.2">
      <c r="A381" s="316"/>
      <c r="B381" s="558"/>
      <c r="C381" s="406"/>
      <c r="D381" s="318"/>
      <c r="E381" s="574"/>
      <c r="F381" s="574"/>
      <c r="G381" s="574"/>
      <c r="H381" s="319"/>
      <c r="J381" s="406"/>
      <c r="K381" s="318"/>
      <c r="L381" s="319"/>
    </row>
    <row r="382" spans="1:12" ht="38.25" x14ac:dyDescent="0.2">
      <c r="A382" s="316" t="s">
        <v>2115</v>
      </c>
      <c r="B382" s="558" t="s">
        <v>2116</v>
      </c>
      <c r="C382" s="406"/>
      <c r="D382" s="318" t="s">
        <v>1752</v>
      </c>
      <c r="E382" s="574">
        <v>105.26</v>
      </c>
      <c r="F382" s="574">
        <v>105.26</v>
      </c>
      <c r="G382" s="574">
        <v>105.26</v>
      </c>
      <c r="H382" s="324">
        <f>'Series 700 Design'!H382</f>
        <v>0</v>
      </c>
      <c r="J382" s="406"/>
      <c r="K382" s="318" t="s">
        <v>1752</v>
      </c>
      <c r="L382" s="324">
        <f>'Series 700 Final'!H382</f>
        <v>0</v>
      </c>
    </row>
    <row r="383" spans="1:12" x14ac:dyDescent="0.2">
      <c r="A383" s="316"/>
      <c r="B383" s="614"/>
      <c r="C383" s="776"/>
      <c r="D383" s="346"/>
      <c r="E383" s="574"/>
      <c r="F383" s="574"/>
      <c r="G383" s="574"/>
      <c r="H383" s="319"/>
      <c r="J383" s="776"/>
      <c r="K383" s="346"/>
      <c r="L383" s="319"/>
    </row>
    <row r="384" spans="1:12" ht="51" x14ac:dyDescent="0.2">
      <c r="A384" s="316" t="s">
        <v>2117</v>
      </c>
      <c r="B384" s="558" t="s">
        <v>2118</v>
      </c>
      <c r="C384" s="406"/>
      <c r="D384" s="318" t="s">
        <v>1752</v>
      </c>
      <c r="E384" s="574">
        <v>97.86</v>
      </c>
      <c r="F384" s="574">
        <v>97.86</v>
      </c>
      <c r="G384" s="574">
        <v>97.86</v>
      </c>
      <c r="H384" s="324">
        <f>'Series 700 Design'!H384</f>
        <v>0</v>
      </c>
      <c r="J384" s="406"/>
      <c r="K384" s="318" t="s">
        <v>1752</v>
      </c>
      <c r="L384" s="324">
        <f>'Series 700 Final'!H384</f>
        <v>0</v>
      </c>
    </row>
    <row r="385" spans="1:12" x14ac:dyDescent="0.2">
      <c r="A385" s="316"/>
      <c r="B385" s="558"/>
      <c r="C385" s="406"/>
      <c r="D385" s="318"/>
      <c r="E385" s="574"/>
      <c r="F385" s="574"/>
      <c r="G385" s="574"/>
      <c r="H385" s="319"/>
      <c r="J385" s="406"/>
      <c r="K385" s="318"/>
      <c r="L385" s="319"/>
    </row>
    <row r="386" spans="1:12" ht="51" x14ac:dyDescent="0.2">
      <c r="A386" s="316" t="s">
        <v>2119</v>
      </c>
      <c r="B386" s="558" t="s">
        <v>2120</v>
      </c>
      <c r="C386" s="406"/>
      <c r="D386" s="318" t="s">
        <v>1752</v>
      </c>
      <c r="E386" s="574">
        <v>91.7</v>
      </c>
      <c r="F386" s="574">
        <v>91.7</v>
      </c>
      <c r="G386" s="574">
        <v>91.7</v>
      </c>
      <c r="H386" s="324">
        <f>'Series 700 Design'!H386</f>
        <v>0</v>
      </c>
      <c r="J386" s="406"/>
      <c r="K386" s="318" t="s">
        <v>1752</v>
      </c>
      <c r="L386" s="324">
        <f>'Series 700 Final'!H386</f>
        <v>0</v>
      </c>
    </row>
    <row r="387" spans="1:12" x14ac:dyDescent="0.2">
      <c r="A387" s="316"/>
      <c r="B387" s="558"/>
      <c r="C387" s="406"/>
      <c r="D387" s="318"/>
      <c r="E387" s="574"/>
      <c r="F387" s="574"/>
      <c r="G387" s="574"/>
      <c r="H387" s="319"/>
      <c r="J387" s="406"/>
      <c r="K387" s="318"/>
      <c r="L387" s="319"/>
    </row>
    <row r="388" spans="1:12" ht="38.25" x14ac:dyDescent="0.2">
      <c r="A388" s="316" t="s">
        <v>2121</v>
      </c>
      <c r="B388" s="558" t="s">
        <v>2122</v>
      </c>
      <c r="C388" s="406"/>
      <c r="D388" s="318" t="s">
        <v>1752</v>
      </c>
      <c r="E388" s="574">
        <v>117.13</v>
      </c>
      <c r="F388" s="574">
        <v>117.13</v>
      </c>
      <c r="G388" s="574">
        <v>117.13</v>
      </c>
      <c r="H388" s="324">
        <f>'Series 700 Design'!H388</f>
        <v>0</v>
      </c>
      <c r="J388" s="406"/>
      <c r="K388" s="318" t="s">
        <v>1752</v>
      </c>
      <c r="L388" s="324">
        <f>'Series 700 Final'!H388</f>
        <v>0</v>
      </c>
    </row>
    <row r="389" spans="1:12" x14ac:dyDescent="0.2">
      <c r="A389" s="316"/>
      <c r="B389" s="558"/>
      <c r="C389" s="406"/>
      <c r="D389" s="318"/>
      <c r="E389" s="574"/>
      <c r="F389" s="574"/>
      <c r="G389" s="574"/>
      <c r="H389" s="319"/>
      <c r="J389" s="406"/>
      <c r="K389" s="318"/>
      <c r="L389" s="319"/>
    </row>
    <row r="390" spans="1:12" ht="51" x14ac:dyDescent="0.2">
      <c r="A390" s="316" t="s">
        <v>2123</v>
      </c>
      <c r="B390" s="558" t="s">
        <v>2124</v>
      </c>
      <c r="C390" s="406"/>
      <c r="D390" s="318" t="s">
        <v>1752</v>
      </c>
      <c r="E390" s="574">
        <v>109.73</v>
      </c>
      <c r="F390" s="574">
        <v>109.73</v>
      </c>
      <c r="G390" s="574">
        <v>109.73</v>
      </c>
      <c r="H390" s="324">
        <f>'Series 700 Design'!H390</f>
        <v>0</v>
      </c>
      <c r="J390" s="406"/>
      <c r="K390" s="318" t="s">
        <v>1752</v>
      </c>
      <c r="L390" s="324">
        <f>'Series 700 Final'!H390</f>
        <v>0</v>
      </c>
    </row>
    <row r="391" spans="1:12" x14ac:dyDescent="0.2">
      <c r="A391" s="316"/>
      <c r="B391" s="558"/>
      <c r="C391" s="406"/>
      <c r="D391" s="318"/>
      <c r="E391" s="574"/>
      <c r="F391" s="574"/>
      <c r="G391" s="574"/>
      <c r="H391" s="319"/>
      <c r="J391" s="406"/>
      <c r="K391" s="318"/>
      <c r="L391" s="319"/>
    </row>
    <row r="392" spans="1:12" ht="51" x14ac:dyDescent="0.2">
      <c r="A392" s="316" t="s">
        <v>2125</v>
      </c>
      <c r="B392" s="558" t="s">
        <v>2126</v>
      </c>
      <c r="C392" s="406"/>
      <c r="D392" s="318" t="s">
        <v>1752</v>
      </c>
      <c r="E392" s="574">
        <v>103.56</v>
      </c>
      <c r="F392" s="574">
        <v>103.56</v>
      </c>
      <c r="G392" s="574">
        <v>103.56</v>
      </c>
      <c r="H392" s="324">
        <f>'Series 700 Design'!H392</f>
        <v>0</v>
      </c>
      <c r="J392" s="406"/>
      <c r="K392" s="318" t="s">
        <v>1752</v>
      </c>
      <c r="L392" s="324">
        <f>'Series 700 Final'!H392</f>
        <v>0</v>
      </c>
    </row>
    <row r="393" spans="1:12" x14ac:dyDescent="0.2">
      <c r="A393" s="346"/>
      <c r="B393" s="558"/>
      <c r="C393" s="406"/>
      <c r="D393" s="318"/>
      <c r="E393" s="574"/>
      <c r="F393" s="574"/>
      <c r="G393" s="574"/>
      <c r="H393" s="319"/>
      <c r="J393" s="406"/>
      <c r="K393" s="318"/>
      <c r="L393" s="319"/>
    </row>
    <row r="394" spans="1:12" x14ac:dyDescent="0.2">
      <c r="A394" s="347"/>
      <c r="B394" s="586" t="s">
        <v>2127</v>
      </c>
      <c r="C394" s="484"/>
      <c r="D394" s="334"/>
      <c r="E394" s="758" t="s">
        <v>1059</v>
      </c>
      <c r="F394" s="758" t="s">
        <v>2128</v>
      </c>
      <c r="G394" s="759" t="s">
        <v>2129</v>
      </c>
      <c r="H394" s="334"/>
      <c r="J394" s="484"/>
      <c r="K394" s="334"/>
      <c r="L394" s="334"/>
    </row>
    <row r="395" spans="1:12" x14ac:dyDescent="0.2">
      <c r="A395" s="474"/>
      <c r="B395" s="475" t="s">
        <v>1790</v>
      </c>
      <c r="C395" s="778"/>
      <c r="D395" s="476"/>
      <c r="E395" s="476"/>
      <c r="F395" s="476"/>
      <c r="G395" s="736">
        <f>SUM(H397:H421)</f>
        <v>0</v>
      </c>
      <c r="H395" s="476"/>
      <c r="J395" s="778"/>
      <c r="K395" s="476"/>
      <c r="L395" s="476"/>
    </row>
    <row r="396" spans="1:12" x14ac:dyDescent="0.2">
      <c r="A396" s="346"/>
      <c r="B396" s="558"/>
      <c r="C396" s="406"/>
      <c r="D396" s="318"/>
      <c r="E396" s="574"/>
      <c r="F396" s="574"/>
      <c r="G396" s="574"/>
      <c r="H396" s="319"/>
      <c r="J396" s="406"/>
      <c r="K396" s="318"/>
      <c r="L396" s="319"/>
    </row>
    <row r="397" spans="1:12" ht="51" x14ac:dyDescent="0.2">
      <c r="A397" s="346" t="s">
        <v>2130</v>
      </c>
      <c r="B397" s="558" t="s">
        <v>2131</v>
      </c>
      <c r="C397" s="406"/>
      <c r="D397" s="318" t="s">
        <v>51</v>
      </c>
      <c r="E397" s="574">
        <v>1750</v>
      </c>
      <c r="F397" s="574">
        <v>1750</v>
      </c>
      <c r="G397" s="574">
        <v>1750</v>
      </c>
      <c r="H397" s="324">
        <f>'Series 700 Design'!H397</f>
        <v>0</v>
      </c>
      <c r="J397" s="406"/>
      <c r="K397" s="318" t="s">
        <v>51</v>
      </c>
      <c r="L397" s="324">
        <f>'Series 700 Final'!H397</f>
        <v>0</v>
      </c>
    </row>
    <row r="398" spans="1:12" x14ac:dyDescent="0.2">
      <c r="A398" s="346"/>
      <c r="B398" s="558"/>
      <c r="C398" s="406"/>
      <c r="D398" s="318"/>
      <c r="E398" s="574"/>
      <c r="F398" s="574"/>
      <c r="G398" s="574"/>
      <c r="H398" s="319"/>
      <c r="J398" s="406"/>
      <c r="K398" s="318"/>
      <c r="L398" s="319"/>
    </row>
    <row r="399" spans="1:12" ht="51" x14ac:dyDescent="0.2">
      <c r="A399" s="346" t="s">
        <v>2132</v>
      </c>
      <c r="B399" s="558" t="s">
        <v>2133</v>
      </c>
      <c r="C399" s="406"/>
      <c r="D399" s="318" t="s">
        <v>51</v>
      </c>
      <c r="E399" s="574">
        <v>3250</v>
      </c>
      <c r="F399" s="574">
        <v>3250</v>
      </c>
      <c r="G399" s="574">
        <v>3250</v>
      </c>
      <c r="H399" s="324">
        <f>'Series 700 Design'!H399</f>
        <v>0</v>
      </c>
      <c r="J399" s="406"/>
      <c r="K399" s="318" t="s">
        <v>51</v>
      </c>
      <c r="L399" s="324">
        <f>'Series 700 Final'!H399</f>
        <v>0</v>
      </c>
    </row>
    <row r="400" spans="1:12" x14ac:dyDescent="0.2">
      <c r="A400" s="346"/>
      <c r="B400" s="558"/>
      <c r="C400" s="406"/>
      <c r="D400" s="318"/>
      <c r="E400" s="574"/>
      <c r="F400" s="574"/>
      <c r="G400" s="574"/>
      <c r="H400" s="319"/>
      <c r="J400" s="406"/>
      <c r="K400" s="318"/>
      <c r="L400" s="319"/>
    </row>
    <row r="401" spans="1:12" ht="38.25" x14ac:dyDescent="0.2">
      <c r="A401" s="346" t="s">
        <v>2134</v>
      </c>
      <c r="B401" s="558" t="s">
        <v>2135</v>
      </c>
      <c r="C401" s="406"/>
      <c r="D401" s="318" t="s">
        <v>51</v>
      </c>
      <c r="E401" s="574">
        <v>1600</v>
      </c>
      <c r="F401" s="574">
        <v>1600</v>
      </c>
      <c r="G401" s="574">
        <v>1600</v>
      </c>
      <c r="H401" s="324">
        <f>'Series 700 Design'!H401</f>
        <v>0</v>
      </c>
      <c r="J401" s="406"/>
      <c r="K401" s="318" t="s">
        <v>51</v>
      </c>
      <c r="L401" s="324">
        <f>'Series 700 Final'!H401</f>
        <v>0</v>
      </c>
    </row>
    <row r="402" spans="1:12" x14ac:dyDescent="0.2">
      <c r="A402" s="346"/>
      <c r="B402" s="558"/>
      <c r="C402" s="406"/>
      <c r="D402" s="318"/>
      <c r="E402" s="574"/>
      <c r="F402" s="574"/>
      <c r="G402" s="574"/>
      <c r="H402" s="319"/>
      <c r="J402" s="406"/>
      <c r="K402" s="318"/>
      <c r="L402" s="319"/>
    </row>
    <row r="403" spans="1:12" ht="51" x14ac:dyDescent="0.2">
      <c r="A403" s="346" t="s">
        <v>2136</v>
      </c>
      <c r="B403" s="558" t="s">
        <v>2137</v>
      </c>
      <c r="C403" s="406"/>
      <c r="D403" s="318" t="s">
        <v>51</v>
      </c>
      <c r="E403" s="574">
        <v>2805.33</v>
      </c>
      <c r="F403" s="574">
        <v>2805.33</v>
      </c>
      <c r="G403" s="574">
        <v>2805.33</v>
      </c>
      <c r="H403" s="324">
        <f>'Series 700 Design'!H403</f>
        <v>0</v>
      </c>
      <c r="J403" s="406"/>
      <c r="K403" s="318" t="s">
        <v>51</v>
      </c>
      <c r="L403" s="324">
        <f>'Series 700 Final'!H403</f>
        <v>0</v>
      </c>
    </row>
    <row r="404" spans="1:12" x14ac:dyDescent="0.2">
      <c r="A404" s="346"/>
      <c r="B404" s="558"/>
      <c r="C404" s="406"/>
      <c r="D404" s="318"/>
      <c r="E404" s="574"/>
      <c r="F404" s="574"/>
      <c r="G404" s="574"/>
      <c r="H404" s="319"/>
      <c r="J404" s="406"/>
      <c r="K404" s="318"/>
      <c r="L404" s="319"/>
    </row>
    <row r="405" spans="1:12" ht="51" x14ac:dyDescent="0.2">
      <c r="A405" s="346" t="s">
        <v>2138</v>
      </c>
      <c r="B405" s="558" t="s">
        <v>2139</v>
      </c>
      <c r="C405" s="406"/>
      <c r="D405" s="318" t="s">
        <v>51</v>
      </c>
      <c r="E405" s="574">
        <v>5500</v>
      </c>
      <c r="F405" s="574">
        <v>5500</v>
      </c>
      <c r="G405" s="574">
        <v>5500</v>
      </c>
      <c r="H405" s="324">
        <f>'Series 700 Design'!H405</f>
        <v>0</v>
      </c>
      <c r="J405" s="406"/>
      <c r="K405" s="318" t="s">
        <v>51</v>
      </c>
      <c r="L405" s="324">
        <f>'Series 700 Final'!H405</f>
        <v>0</v>
      </c>
    </row>
    <row r="406" spans="1:12" x14ac:dyDescent="0.2">
      <c r="A406" s="346"/>
      <c r="B406" s="558"/>
      <c r="C406" s="406"/>
      <c r="D406" s="318"/>
      <c r="E406" s="574"/>
      <c r="F406" s="574"/>
      <c r="G406" s="574"/>
      <c r="H406" s="319"/>
      <c r="J406" s="406"/>
      <c r="K406" s="318"/>
      <c r="L406" s="319"/>
    </row>
    <row r="407" spans="1:12" ht="51" x14ac:dyDescent="0.2">
      <c r="A407" s="346" t="s">
        <v>2140</v>
      </c>
      <c r="B407" s="558" t="s">
        <v>2141</v>
      </c>
      <c r="C407" s="406"/>
      <c r="D407" s="318" t="s">
        <v>51</v>
      </c>
      <c r="E407" s="574">
        <v>2947.67</v>
      </c>
      <c r="F407" s="574">
        <v>2947.67</v>
      </c>
      <c r="G407" s="574">
        <v>2947.67</v>
      </c>
      <c r="H407" s="324">
        <f>'Series 700 Design'!H407</f>
        <v>0</v>
      </c>
      <c r="J407" s="406"/>
      <c r="K407" s="318" t="s">
        <v>51</v>
      </c>
      <c r="L407" s="324">
        <f>'Series 700 Final'!H407</f>
        <v>0</v>
      </c>
    </row>
    <row r="408" spans="1:12" x14ac:dyDescent="0.2">
      <c r="A408" s="346"/>
      <c r="B408" s="558"/>
      <c r="C408" s="406"/>
      <c r="D408" s="318"/>
      <c r="E408" s="574"/>
      <c r="F408" s="574"/>
      <c r="G408" s="574"/>
      <c r="H408" s="319"/>
      <c r="J408" s="406"/>
      <c r="K408" s="318"/>
      <c r="L408" s="319"/>
    </row>
    <row r="409" spans="1:12" ht="51" x14ac:dyDescent="0.2">
      <c r="A409" s="346" t="s">
        <v>2142</v>
      </c>
      <c r="B409" s="558" t="s">
        <v>2143</v>
      </c>
      <c r="C409" s="406"/>
      <c r="D409" s="318" t="s">
        <v>51</v>
      </c>
      <c r="E409" s="574">
        <v>5500</v>
      </c>
      <c r="F409" s="574">
        <v>5500</v>
      </c>
      <c r="G409" s="574">
        <v>5500</v>
      </c>
      <c r="H409" s="324">
        <f>'Series 700 Design'!H409</f>
        <v>0</v>
      </c>
      <c r="J409" s="406"/>
      <c r="K409" s="318" t="s">
        <v>51</v>
      </c>
      <c r="L409" s="324">
        <f>'Series 700 Final'!H409</f>
        <v>0</v>
      </c>
    </row>
    <row r="410" spans="1:12" x14ac:dyDescent="0.2">
      <c r="A410" s="346"/>
      <c r="B410" s="558"/>
      <c r="C410" s="406"/>
      <c r="D410" s="318"/>
      <c r="E410" s="574"/>
      <c r="F410" s="574"/>
      <c r="G410" s="574"/>
      <c r="H410" s="319"/>
      <c r="J410" s="406"/>
      <c r="K410" s="318"/>
      <c r="L410" s="319"/>
    </row>
    <row r="411" spans="1:12" ht="51" x14ac:dyDescent="0.2">
      <c r="A411" s="346" t="s">
        <v>2144</v>
      </c>
      <c r="B411" s="558" t="s">
        <v>2145</v>
      </c>
      <c r="C411" s="406"/>
      <c r="D411" s="318" t="s">
        <v>51</v>
      </c>
      <c r="E411" s="574">
        <v>4500</v>
      </c>
      <c r="F411" s="574">
        <v>4500</v>
      </c>
      <c r="G411" s="574">
        <v>4500</v>
      </c>
      <c r="H411" s="324">
        <f>'Series 700 Design'!H411</f>
        <v>0</v>
      </c>
      <c r="J411" s="406"/>
      <c r="K411" s="318" t="s">
        <v>51</v>
      </c>
      <c r="L411" s="324">
        <f>'Series 700 Final'!H411</f>
        <v>0</v>
      </c>
    </row>
    <row r="412" spans="1:12" x14ac:dyDescent="0.2">
      <c r="A412" s="346"/>
      <c r="B412" s="558"/>
      <c r="C412" s="406"/>
      <c r="D412" s="318"/>
      <c r="E412" s="574"/>
      <c r="F412" s="574"/>
      <c r="G412" s="574"/>
      <c r="H412" s="319"/>
      <c r="J412" s="406"/>
      <c r="K412" s="318"/>
      <c r="L412" s="319"/>
    </row>
    <row r="413" spans="1:12" ht="38.25" x14ac:dyDescent="0.2">
      <c r="A413" s="346" t="s">
        <v>2146</v>
      </c>
      <c r="B413" s="558" t="s">
        <v>2147</v>
      </c>
      <c r="C413" s="406"/>
      <c r="D413" s="318" t="s">
        <v>51</v>
      </c>
      <c r="E413" s="574">
        <v>2559.6799999999998</v>
      </c>
      <c r="F413" s="574">
        <v>1592.02</v>
      </c>
      <c r="G413" s="574">
        <v>1592.02</v>
      </c>
      <c r="H413" s="324">
        <f>'Series 700 Design'!H413</f>
        <v>0</v>
      </c>
      <c r="J413" s="406"/>
      <c r="K413" s="318" t="s">
        <v>51</v>
      </c>
      <c r="L413" s="324">
        <f>'Series 700 Final'!H413</f>
        <v>0</v>
      </c>
    </row>
    <row r="414" spans="1:12" x14ac:dyDescent="0.2">
      <c r="A414" s="346"/>
      <c r="B414" s="558"/>
      <c r="C414" s="406"/>
      <c r="D414" s="318"/>
      <c r="E414" s="574"/>
      <c r="F414" s="574"/>
      <c r="G414" s="574"/>
      <c r="H414" s="319"/>
      <c r="J414" s="406"/>
      <c r="K414" s="318"/>
      <c r="L414" s="319"/>
    </row>
    <row r="415" spans="1:12" ht="38.25" x14ac:dyDescent="0.2">
      <c r="A415" s="346" t="s">
        <v>2148</v>
      </c>
      <c r="B415" s="558" t="s">
        <v>2149</v>
      </c>
      <c r="C415" s="406"/>
      <c r="D415" s="318" t="s">
        <v>51</v>
      </c>
      <c r="E415" s="574">
        <v>3500</v>
      </c>
      <c r="F415" s="574">
        <v>3500</v>
      </c>
      <c r="G415" s="574">
        <v>3500</v>
      </c>
      <c r="H415" s="324">
        <f>'Series 700 Design'!H415</f>
        <v>0</v>
      </c>
      <c r="J415" s="406"/>
      <c r="K415" s="318" t="s">
        <v>51</v>
      </c>
      <c r="L415" s="324">
        <f>'Series 700 Final'!H415</f>
        <v>0</v>
      </c>
    </row>
    <row r="416" spans="1:12" x14ac:dyDescent="0.2">
      <c r="A416" s="346"/>
      <c r="B416" s="558"/>
      <c r="C416" s="406"/>
      <c r="D416" s="318"/>
      <c r="E416" s="574"/>
      <c r="F416" s="574"/>
      <c r="G416" s="574"/>
      <c r="H416" s="319"/>
      <c r="J416" s="406"/>
      <c r="K416" s="318"/>
      <c r="L416" s="319"/>
    </row>
    <row r="417" spans="1:12" ht="51" x14ac:dyDescent="0.2">
      <c r="A417" s="346" t="s">
        <v>2150</v>
      </c>
      <c r="B417" s="558" t="s">
        <v>2151</v>
      </c>
      <c r="C417" s="406"/>
      <c r="D417" s="318" t="s">
        <v>51</v>
      </c>
      <c r="E417" s="574">
        <v>2536</v>
      </c>
      <c r="F417" s="574">
        <v>2536</v>
      </c>
      <c r="G417" s="574">
        <v>2536</v>
      </c>
      <c r="H417" s="324">
        <f>'Series 700 Design'!H417</f>
        <v>0</v>
      </c>
      <c r="J417" s="406"/>
      <c r="K417" s="318" t="s">
        <v>51</v>
      </c>
      <c r="L417" s="324">
        <f>'Series 700 Final'!H417</f>
        <v>0</v>
      </c>
    </row>
    <row r="418" spans="1:12" x14ac:dyDescent="0.2">
      <c r="A418" s="346"/>
      <c r="B418" s="558"/>
      <c r="C418" s="406"/>
      <c r="D418" s="318"/>
      <c r="E418" s="574"/>
      <c r="F418" s="574"/>
      <c r="G418" s="574"/>
      <c r="H418" s="319"/>
      <c r="J418" s="406"/>
      <c r="K418" s="318"/>
      <c r="L418" s="319"/>
    </row>
    <row r="419" spans="1:12" ht="51" x14ac:dyDescent="0.2">
      <c r="A419" s="346" t="s">
        <v>2152</v>
      </c>
      <c r="B419" s="558" t="s">
        <v>2153</v>
      </c>
      <c r="C419" s="406"/>
      <c r="D419" s="318" t="s">
        <v>51</v>
      </c>
      <c r="E419" s="574">
        <v>2000</v>
      </c>
      <c r="F419" s="574">
        <v>2000</v>
      </c>
      <c r="G419" s="574">
        <v>2000</v>
      </c>
      <c r="H419" s="324">
        <f>'Series 700 Design'!H419</f>
        <v>0</v>
      </c>
      <c r="J419" s="406"/>
      <c r="K419" s="318" t="s">
        <v>51</v>
      </c>
      <c r="L419" s="324">
        <f>'Series 700 Final'!H419</f>
        <v>0</v>
      </c>
    </row>
    <row r="420" spans="1:12" x14ac:dyDescent="0.2">
      <c r="A420" s="346"/>
      <c r="B420" s="558"/>
      <c r="C420" s="406"/>
      <c r="D420" s="318"/>
      <c r="E420" s="574"/>
      <c r="F420" s="574"/>
      <c r="G420" s="574"/>
      <c r="H420" s="319"/>
      <c r="J420" s="406"/>
      <c r="K420" s="318"/>
      <c r="L420" s="319"/>
    </row>
    <row r="421" spans="1:12" ht="38.25" x14ac:dyDescent="0.2">
      <c r="A421" s="346" t="s">
        <v>2154</v>
      </c>
      <c r="B421" s="558" t="s">
        <v>2155</v>
      </c>
      <c r="C421" s="406"/>
      <c r="D421" s="318" t="s">
        <v>51</v>
      </c>
      <c r="E421" s="574">
        <v>1250</v>
      </c>
      <c r="F421" s="574">
        <v>1250</v>
      </c>
      <c r="G421" s="574">
        <v>1250</v>
      </c>
      <c r="H421" s="324">
        <f>'Series 700 Design'!H421</f>
        <v>0</v>
      </c>
      <c r="J421" s="406"/>
      <c r="K421" s="318" t="s">
        <v>51</v>
      </c>
      <c r="L421" s="324">
        <f>'Series 700 Final'!H421</f>
        <v>0</v>
      </c>
    </row>
    <row r="422" spans="1:12" x14ac:dyDescent="0.2">
      <c r="A422" s="346"/>
      <c r="B422" s="558"/>
      <c r="C422" s="406"/>
      <c r="D422" s="318"/>
      <c r="E422" s="574"/>
      <c r="F422" s="574"/>
      <c r="G422" s="574"/>
      <c r="H422" s="319"/>
      <c r="J422" s="406"/>
      <c r="K422" s="318"/>
      <c r="L422" s="319"/>
    </row>
    <row r="423" spans="1:12" x14ac:dyDescent="0.2">
      <c r="A423" s="347"/>
      <c r="B423" s="586" t="s">
        <v>2156</v>
      </c>
      <c r="C423" s="484"/>
      <c r="D423" s="334"/>
      <c r="E423" s="758" t="s">
        <v>1059</v>
      </c>
      <c r="F423" s="758" t="s">
        <v>2128</v>
      </c>
      <c r="G423" s="759" t="s">
        <v>2129</v>
      </c>
      <c r="H423" s="334"/>
      <c r="J423" s="484"/>
      <c r="K423" s="334"/>
      <c r="L423" s="334"/>
    </row>
    <row r="424" spans="1:12" x14ac:dyDescent="0.2">
      <c r="A424" s="474"/>
      <c r="B424" s="475" t="s">
        <v>1790</v>
      </c>
      <c r="C424" s="778"/>
      <c r="D424" s="476"/>
      <c r="E424" s="476"/>
      <c r="F424" s="476"/>
      <c r="G424" s="736">
        <f>SUM(H426:H428)</f>
        <v>0</v>
      </c>
      <c r="H424" s="476"/>
      <c r="J424" s="778"/>
      <c r="K424" s="476"/>
      <c r="L424" s="476"/>
    </row>
    <row r="425" spans="1:12" x14ac:dyDescent="0.2">
      <c r="A425" s="346"/>
      <c r="B425" s="558"/>
      <c r="C425" s="406"/>
      <c r="D425" s="318"/>
      <c r="E425" s="574"/>
      <c r="F425" s="574"/>
      <c r="G425" s="574"/>
      <c r="H425" s="319"/>
      <c r="J425" s="406"/>
      <c r="K425" s="318"/>
      <c r="L425" s="319"/>
    </row>
    <row r="426" spans="1:12" ht="51" x14ac:dyDescent="0.2">
      <c r="A426" s="346" t="s">
        <v>2157</v>
      </c>
      <c r="B426" s="558" t="s">
        <v>2158</v>
      </c>
      <c r="C426" s="406"/>
      <c r="D426" s="318" t="s">
        <v>51</v>
      </c>
      <c r="E426" s="574">
        <v>2455.48</v>
      </c>
      <c r="F426" s="574">
        <v>2455.48</v>
      </c>
      <c r="G426" s="574">
        <v>2455.48</v>
      </c>
      <c r="H426" s="324">
        <f>'Series 700 Design'!H426</f>
        <v>0</v>
      </c>
      <c r="J426" s="406"/>
      <c r="K426" s="318" t="s">
        <v>51</v>
      </c>
      <c r="L426" s="324">
        <f>'Series 700 Final'!H426</f>
        <v>0</v>
      </c>
    </row>
    <row r="427" spans="1:12" x14ac:dyDescent="0.2">
      <c r="A427" s="346"/>
      <c r="B427" s="558"/>
      <c r="C427" s="406"/>
      <c r="D427" s="318"/>
      <c r="E427" s="574"/>
      <c r="F427" s="574"/>
      <c r="G427" s="574"/>
      <c r="H427" s="319"/>
      <c r="J427" s="406"/>
      <c r="K427" s="318"/>
      <c r="L427" s="319"/>
    </row>
    <row r="428" spans="1:12" ht="38.25" x14ac:dyDescent="0.2">
      <c r="A428" s="346" t="s">
        <v>2159</v>
      </c>
      <c r="B428" s="558" t="s">
        <v>2160</v>
      </c>
      <c r="C428" s="406"/>
      <c r="D428" s="318" t="s">
        <v>51</v>
      </c>
      <c r="E428" s="574">
        <v>2455.48</v>
      </c>
      <c r="F428" s="574">
        <v>2455.4899999999998</v>
      </c>
      <c r="G428" s="574">
        <v>2455.5</v>
      </c>
      <c r="H428" s="324">
        <f>'Series 700 Design'!H428</f>
        <v>0</v>
      </c>
      <c r="J428" s="406"/>
      <c r="K428" s="318" t="s">
        <v>51</v>
      </c>
      <c r="L428" s="324">
        <f>'Series 700 Final'!H428</f>
        <v>0</v>
      </c>
    </row>
    <row r="429" spans="1:12" x14ac:dyDescent="0.2">
      <c r="A429" s="346"/>
      <c r="B429" s="558"/>
      <c r="C429" s="406"/>
      <c r="D429" s="318"/>
      <c r="E429" s="574"/>
      <c r="F429" s="574"/>
      <c r="G429" s="574"/>
      <c r="H429" s="319"/>
      <c r="J429" s="406"/>
      <c r="K429" s="318"/>
      <c r="L429" s="319"/>
    </row>
    <row r="430" spans="1:12" x14ac:dyDescent="0.2">
      <c r="A430" s="331"/>
      <c r="B430" s="586" t="s">
        <v>2161</v>
      </c>
      <c r="C430" s="484"/>
      <c r="D430" s="334"/>
      <c r="E430" s="759" t="s">
        <v>1059</v>
      </c>
      <c r="F430" s="758" t="s">
        <v>2162</v>
      </c>
      <c r="G430" s="759" t="s">
        <v>2129</v>
      </c>
      <c r="H430" s="334"/>
      <c r="J430" s="484"/>
      <c r="K430" s="334"/>
      <c r="L430" s="334"/>
    </row>
    <row r="431" spans="1:12" x14ac:dyDescent="0.2">
      <c r="A431" s="474"/>
      <c r="B431" s="475" t="s">
        <v>1790</v>
      </c>
      <c r="C431" s="778"/>
      <c r="D431" s="476"/>
      <c r="E431" s="476"/>
      <c r="F431" s="476"/>
      <c r="G431" s="736">
        <f>SUM(H433:H435)</f>
        <v>0</v>
      </c>
      <c r="H431" s="476"/>
      <c r="J431" s="778"/>
      <c r="K431" s="476"/>
      <c r="L431" s="476"/>
    </row>
    <row r="432" spans="1:12" x14ac:dyDescent="0.2">
      <c r="A432" s="316"/>
      <c r="B432" s="558"/>
      <c r="C432" s="406"/>
      <c r="D432" s="318"/>
      <c r="E432" s="574"/>
      <c r="F432" s="574"/>
      <c r="G432" s="574"/>
      <c r="H432" s="319"/>
      <c r="J432" s="406"/>
      <c r="K432" s="318"/>
      <c r="L432" s="319"/>
    </row>
    <row r="433" spans="1:12" ht="38.25" x14ac:dyDescent="0.2">
      <c r="A433" s="316" t="s">
        <v>2163</v>
      </c>
      <c r="B433" s="762" t="s">
        <v>2164</v>
      </c>
      <c r="C433" s="406"/>
      <c r="D433" s="318" t="s">
        <v>18</v>
      </c>
      <c r="E433" s="574" t="s">
        <v>392</v>
      </c>
      <c r="F433" s="574" t="s">
        <v>392</v>
      </c>
      <c r="G433" s="574" t="s">
        <v>392</v>
      </c>
      <c r="H433" s="324" t="str">
        <f>'Series 700 Design'!H433</f>
        <v/>
      </c>
      <c r="J433" s="406"/>
      <c r="K433" s="318" t="s">
        <v>18</v>
      </c>
      <c r="L433" s="324" t="str">
        <f>'Series 700 Final'!H433</f>
        <v/>
      </c>
    </row>
    <row r="434" spans="1:12" x14ac:dyDescent="0.2">
      <c r="A434" s="316"/>
      <c r="B434" s="558"/>
      <c r="C434" s="406"/>
      <c r="D434" s="318"/>
      <c r="E434" s="574"/>
      <c r="F434" s="574"/>
      <c r="G434" s="574"/>
      <c r="H434" s="319"/>
      <c r="J434" s="406"/>
      <c r="K434" s="318"/>
      <c r="L434" s="319"/>
    </row>
    <row r="435" spans="1:12" ht="25.5" x14ac:dyDescent="0.2">
      <c r="A435" s="316" t="s">
        <v>2165</v>
      </c>
      <c r="B435" s="762" t="s">
        <v>2166</v>
      </c>
      <c r="C435" s="406"/>
      <c r="D435" s="318" t="s">
        <v>1610</v>
      </c>
      <c r="E435" s="574" t="s">
        <v>392</v>
      </c>
      <c r="F435" s="574" t="s">
        <v>392</v>
      </c>
      <c r="G435" s="574" t="s">
        <v>392</v>
      </c>
      <c r="H435" s="324" t="str">
        <f>'Series 700 Design'!H435</f>
        <v/>
      </c>
      <c r="J435" s="406"/>
      <c r="K435" s="318" t="s">
        <v>1610</v>
      </c>
      <c r="L435" s="324" t="str">
        <f>'Series 700 Final'!H435</f>
        <v/>
      </c>
    </row>
    <row r="436" spans="1:12" x14ac:dyDescent="0.2">
      <c r="A436" s="316"/>
      <c r="B436" s="558"/>
      <c r="C436" s="406"/>
      <c r="D436" s="318"/>
      <c r="E436" s="574"/>
      <c r="F436" s="574"/>
      <c r="G436" s="574"/>
      <c r="H436" s="319"/>
      <c r="J436" s="406"/>
      <c r="K436" s="318"/>
      <c r="L436" s="319"/>
    </row>
    <row r="437" spans="1:12" x14ac:dyDescent="0.2">
      <c r="A437" s="331"/>
      <c r="B437" s="586" t="s">
        <v>2167</v>
      </c>
      <c r="C437" s="484"/>
      <c r="D437" s="334"/>
      <c r="E437" s="634" t="s">
        <v>1747</v>
      </c>
      <c r="F437" s="588" t="s">
        <v>1748</v>
      </c>
      <c r="G437" s="634" t="s">
        <v>1749</v>
      </c>
      <c r="H437" s="334"/>
      <c r="J437" s="484"/>
      <c r="K437" s="334"/>
      <c r="L437" s="334"/>
    </row>
    <row r="438" spans="1:12" x14ac:dyDescent="0.2">
      <c r="A438" s="474"/>
      <c r="B438" s="475" t="s">
        <v>1790</v>
      </c>
      <c r="C438" s="778"/>
      <c r="D438" s="476"/>
      <c r="E438" s="476"/>
      <c r="F438" s="476"/>
      <c r="G438" s="736">
        <f>SUM(H440:H442)</f>
        <v>0</v>
      </c>
      <c r="H438" s="476"/>
      <c r="J438" s="778"/>
      <c r="K438" s="476"/>
      <c r="L438" s="476"/>
    </row>
    <row r="439" spans="1:12" x14ac:dyDescent="0.2">
      <c r="A439" s="316"/>
      <c r="B439" s="558"/>
      <c r="C439" s="406"/>
      <c r="D439" s="318"/>
      <c r="E439" s="574"/>
      <c r="F439" s="574"/>
      <c r="G439" s="574"/>
      <c r="H439" s="319"/>
      <c r="J439" s="406"/>
      <c r="K439" s="318"/>
      <c r="L439" s="319"/>
    </row>
    <row r="440" spans="1:12" ht="25.5" x14ac:dyDescent="0.2">
      <c r="A440" s="316" t="s">
        <v>2168</v>
      </c>
      <c r="B440" s="762" t="s">
        <v>2169</v>
      </c>
      <c r="C440" s="406"/>
      <c r="D440" s="318" t="s">
        <v>2170</v>
      </c>
      <c r="E440" s="574" t="s">
        <v>392</v>
      </c>
      <c r="F440" s="574" t="s">
        <v>392</v>
      </c>
      <c r="G440" s="574" t="s">
        <v>392</v>
      </c>
      <c r="H440" s="324" t="str">
        <f>'Series 700 Design'!H440</f>
        <v/>
      </c>
      <c r="J440" s="406"/>
      <c r="K440" s="318" t="s">
        <v>2170</v>
      </c>
      <c r="L440" s="324" t="str">
        <f>'Series 700 Final'!H440</f>
        <v/>
      </c>
    </row>
    <row r="441" spans="1:12" x14ac:dyDescent="0.2">
      <c r="A441" s="316"/>
      <c r="B441" s="558"/>
      <c r="C441" s="406"/>
      <c r="D441" s="318"/>
      <c r="E441" s="574"/>
      <c r="F441" s="574"/>
      <c r="G441" s="574"/>
      <c r="H441" s="319"/>
      <c r="J441" s="406"/>
      <c r="K441" s="318"/>
      <c r="L441" s="319"/>
    </row>
    <row r="442" spans="1:12" ht="25.5" x14ac:dyDescent="0.2">
      <c r="A442" s="316" t="s">
        <v>2171</v>
      </c>
      <c r="B442" s="762" t="s">
        <v>2172</v>
      </c>
      <c r="C442" s="406"/>
      <c r="D442" s="318" t="s">
        <v>2173</v>
      </c>
      <c r="E442" s="574" t="s">
        <v>392</v>
      </c>
      <c r="F442" s="574" t="s">
        <v>392</v>
      </c>
      <c r="G442" s="574" t="s">
        <v>392</v>
      </c>
      <c r="H442" s="324" t="str">
        <f>'Series 700 Design'!H442</f>
        <v/>
      </c>
      <c r="J442" s="406"/>
      <c r="K442" s="318" t="s">
        <v>2173</v>
      </c>
      <c r="L442" s="324" t="str">
        <f>'Series 700 Final'!H442</f>
        <v/>
      </c>
    </row>
    <row r="443" spans="1:12" x14ac:dyDescent="0.2">
      <c r="A443" s="316"/>
      <c r="B443" s="558"/>
      <c r="C443" s="406"/>
      <c r="D443" s="318"/>
      <c r="E443" s="574"/>
      <c r="F443" s="574"/>
      <c r="G443" s="574"/>
      <c r="H443" s="319"/>
      <c r="J443" s="406"/>
      <c r="K443" s="318"/>
      <c r="L443" s="319"/>
    </row>
    <row r="444" spans="1:12" x14ac:dyDescent="0.2">
      <c r="A444" s="331"/>
      <c r="B444" s="586" t="s">
        <v>2167</v>
      </c>
      <c r="C444" s="484"/>
      <c r="D444" s="334"/>
      <c r="E444" s="759" t="s">
        <v>1059</v>
      </c>
      <c r="F444" s="758" t="s">
        <v>2162</v>
      </c>
      <c r="G444" s="759" t="s">
        <v>2129</v>
      </c>
      <c r="H444" s="334"/>
      <c r="J444" s="484"/>
      <c r="K444" s="334"/>
      <c r="L444" s="334"/>
    </row>
    <row r="445" spans="1:12" x14ac:dyDescent="0.2">
      <c r="A445" s="720"/>
      <c r="B445" s="721" t="s">
        <v>1776</v>
      </c>
      <c r="C445" s="779"/>
      <c r="D445" s="723"/>
      <c r="E445" s="723"/>
      <c r="F445" s="723"/>
      <c r="G445" s="747">
        <f>SUM(H447:H449)</f>
        <v>0</v>
      </c>
      <c r="H445" s="723"/>
      <c r="J445" s="779"/>
      <c r="K445" s="723"/>
      <c r="L445" s="723"/>
    </row>
    <row r="446" spans="1:12" x14ac:dyDescent="0.2">
      <c r="A446" s="316"/>
      <c r="B446" s="558"/>
      <c r="C446" s="406"/>
      <c r="D446" s="318"/>
      <c r="E446" s="574"/>
      <c r="F446" s="574"/>
      <c r="G446" s="574"/>
      <c r="H446" s="319"/>
      <c r="J446" s="406"/>
      <c r="K446" s="318"/>
      <c r="L446" s="319"/>
    </row>
    <row r="447" spans="1:12" ht="38.25" x14ac:dyDescent="0.2">
      <c r="A447" s="316" t="s">
        <v>2174</v>
      </c>
      <c r="B447" s="762" t="s">
        <v>2175</v>
      </c>
      <c r="C447" s="406"/>
      <c r="D447" s="318" t="s">
        <v>649</v>
      </c>
      <c r="E447" s="574" t="s">
        <v>392</v>
      </c>
      <c r="F447" s="574" t="s">
        <v>392</v>
      </c>
      <c r="G447" s="574" t="s">
        <v>392</v>
      </c>
      <c r="H447" s="324" t="str">
        <f>'Series 700 Design'!H447</f>
        <v/>
      </c>
      <c r="J447" s="406"/>
      <c r="K447" s="318" t="s">
        <v>649</v>
      </c>
      <c r="L447" s="324" t="str">
        <f>'Series 700 Final'!H447</f>
        <v/>
      </c>
    </row>
    <row r="448" spans="1:12" x14ac:dyDescent="0.2">
      <c r="A448" s="316"/>
      <c r="B448" s="558"/>
      <c r="C448" s="406"/>
      <c r="D448" s="318"/>
      <c r="E448" s="574"/>
      <c r="F448" s="574"/>
      <c r="G448" s="574"/>
      <c r="H448" s="319"/>
      <c r="J448" s="406"/>
      <c r="K448" s="318"/>
      <c r="L448" s="319"/>
    </row>
    <row r="449" spans="1:12" ht="58.5" customHeight="1" x14ac:dyDescent="0.2">
      <c r="A449" s="316" t="s">
        <v>2176</v>
      </c>
      <c r="B449" s="762" t="s">
        <v>2177</v>
      </c>
      <c r="C449" s="406"/>
      <c r="D449" s="318" t="s">
        <v>2178</v>
      </c>
      <c r="E449" s="574" t="s">
        <v>392</v>
      </c>
      <c r="F449" s="574" t="s">
        <v>392</v>
      </c>
      <c r="G449" s="574" t="s">
        <v>392</v>
      </c>
      <c r="H449" s="324" t="str">
        <f>'Series 700 Design'!H449</f>
        <v/>
      </c>
      <c r="J449" s="406"/>
      <c r="K449" s="318" t="s">
        <v>2178</v>
      </c>
      <c r="L449" s="324" t="str">
        <f>'Series 700 Final'!H449</f>
        <v/>
      </c>
    </row>
    <row r="450" spans="1:12" x14ac:dyDescent="0.2">
      <c r="A450" s="316"/>
      <c r="B450" s="558"/>
      <c r="C450" s="406"/>
      <c r="D450" s="318"/>
      <c r="E450" s="574"/>
      <c r="F450" s="574"/>
      <c r="G450" s="574"/>
      <c r="H450" s="319"/>
      <c r="J450" s="406"/>
      <c r="K450" s="318"/>
      <c r="L450" s="319"/>
    </row>
    <row r="451" spans="1:12" x14ac:dyDescent="0.2">
      <c r="A451" s="331"/>
      <c r="B451" s="586" t="s">
        <v>2179</v>
      </c>
      <c r="C451" s="484"/>
      <c r="D451" s="334"/>
      <c r="E451" s="634" t="s">
        <v>1787</v>
      </c>
      <c r="F451" s="588" t="s">
        <v>1788</v>
      </c>
      <c r="G451" s="634" t="s">
        <v>1789</v>
      </c>
      <c r="H451" s="334"/>
      <c r="J451" s="484"/>
      <c r="K451" s="334"/>
      <c r="L451" s="334"/>
    </row>
    <row r="452" spans="1:12" x14ac:dyDescent="0.2">
      <c r="A452" s="720"/>
      <c r="B452" s="721" t="s">
        <v>1776</v>
      </c>
      <c r="C452" s="779"/>
      <c r="D452" s="723"/>
      <c r="E452" s="723"/>
      <c r="F452" s="723"/>
      <c r="G452" s="763">
        <f>SUM(H454:H455)</f>
        <v>0</v>
      </c>
      <c r="H452" s="723"/>
      <c r="J452" s="779"/>
      <c r="K452" s="723"/>
      <c r="L452" s="723"/>
    </row>
    <row r="453" spans="1:12" x14ac:dyDescent="0.2">
      <c r="A453" s="316"/>
      <c r="B453" s="558"/>
      <c r="C453" s="406"/>
      <c r="D453" s="318"/>
      <c r="E453" s="574"/>
      <c r="F453" s="574"/>
      <c r="G453" s="574"/>
      <c r="H453" s="319"/>
      <c r="J453" s="406"/>
      <c r="K453" s="318"/>
      <c r="L453" s="319"/>
    </row>
    <row r="454" spans="1:12" ht="25.5" x14ac:dyDescent="0.2">
      <c r="A454" s="316" t="s">
        <v>2180</v>
      </c>
      <c r="B454" s="558" t="s">
        <v>2181</v>
      </c>
      <c r="C454" s="406"/>
      <c r="D454" s="318" t="s">
        <v>2182</v>
      </c>
      <c r="E454" s="574" t="s">
        <v>392</v>
      </c>
      <c r="F454" s="574" t="s">
        <v>392</v>
      </c>
      <c r="G454" s="574" t="s">
        <v>392</v>
      </c>
      <c r="H454" s="324" t="str">
        <f>'Series 700 Design'!H454</f>
        <v/>
      </c>
      <c r="J454" s="406"/>
      <c r="K454" s="318" t="s">
        <v>2182</v>
      </c>
      <c r="L454" s="324" t="str">
        <f>'Series 700 Final'!H454</f>
        <v/>
      </c>
    </row>
    <row r="455" spans="1:12" x14ac:dyDescent="0.2">
      <c r="A455" s="316"/>
      <c r="B455" s="558"/>
      <c r="C455" s="406"/>
      <c r="D455" s="318"/>
      <c r="E455" s="574"/>
      <c r="F455" s="574"/>
      <c r="G455" s="574"/>
      <c r="H455" s="319"/>
      <c r="J455" s="406"/>
      <c r="K455" s="318"/>
      <c r="L455" s="319"/>
    </row>
    <row r="456" spans="1:12" x14ac:dyDescent="0.2">
      <c r="A456" s="316"/>
      <c r="B456" s="558"/>
      <c r="C456" s="406"/>
      <c r="D456" s="318"/>
      <c r="E456" s="574"/>
      <c r="F456" s="574"/>
      <c r="G456" s="574"/>
      <c r="H456" s="319"/>
      <c r="J456" s="406"/>
      <c r="K456" s="318"/>
      <c r="L456" s="319"/>
    </row>
    <row r="457" spans="1:12" ht="25.5" x14ac:dyDescent="0.2">
      <c r="A457" s="331"/>
      <c r="B457" s="586" t="s">
        <v>2183</v>
      </c>
      <c r="C457" s="484"/>
      <c r="D457" s="334"/>
      <c r="E457" s="759" t="s">
        <v>1059</v>
      </c>
      <c r="F457" s="758" t="s">
        <v>2162</v>
      </c>
      <c r="G457" s="759" t="s">
        <v>2129</v>
      </c>
      <c r="H457" s="334"/>
      <c r="J457" s="484"/>
      <c r="K457" s="334"/>
      <c r="L457" s="334"/>
    </row>
    <row r="458" spans="1:12" x14ac:dyDescent="0.2">
      <c r="A458" s="474"/>
      <c r="B458" s="475" t="s">
        <v>1790</v>
      </c>
      <c r="C458" s="778"/>
      <c r="D458" s="476"/>
      <c r="E458" s="476"/>
      <c r="F458" s="476"/>
      <c r="G458" s="736">
        <f>SUM(H460:H462)</f>
        <v>0</v>
      </c>
      <c r="H458" s="476"/>
      <c r="J458" s="778"/>
      <c r="K458" s="476"/>
      <c r="L458" s="476"/>
    </row>
    <row r="459" spans="1:12" x14ac:dyDescent="0.2">
      <c r="A459" s="316"/>
      <c r="B459" s="558"/>
      <c r="C459" s="406"/>
      <c r="D459" s="318"/>
      <c r="E459" s="574"/>
      <c r="F459" s="574"/>
      <c r="G459" s="574"/>
      <c r="H459" s="319"/>
      <c r="J459" s="406"/>
      <c r="K459" s="318"/>
      <c r="L459" s="319"/>
    </row>
    <row r="460" spans="1:12" ht="63.75" x14ac:dyDescent="0.2">
      <c r="A460" s="316" t="s">
        <v>2184</v>
      </c>
      <c r="B460" s="558" t="s">
        <v>2185</v>
      </c>
      <c r="C460" s="406"/>
      <c r="D460" s="318" t="s">
        <v>18</v>
      </c>
      <c r="E460" s="574">
        <v>2040</v>
      </c>
      <c r="F460" s="574">
        <v>2040</v>
      </c>
      <c r="G460" s="574">
        <v>2040</v>
      </c>
      <c r="H460" s="324">
        <f>'Series 700 Design'!H460</f>
        <v>0</v>
      </c>
      <c r="J460" s="406"/>
      <c r="K460" s="318" t="s">
        <v>18</v>
      </c>
      <c r="L460" s="324">
        <f>'Series 700 Final'!H460</f>
        <v>0</v>
      </c>
    </row>
    <row r="461" spans="1:12" x14ac:dyDescent="0.2">
      <c r="A461" s="316"/>
      <c r="B461" s="558"/>
      <c r="C461" s="406"/>
      <c r="D461" s="318"/>
      <c r="E461" s="574"/>
      <c r="F461" s="574"/>
      <c r="G461" s="574"/>
      <c r="H461" s="319"/>
      <c r="J461" s="406"/>
      <c r="K461" s="318"/>
      <c r="L461" s="319"/>
    </row>
    <row r="462" spans="1:12" ht="24.75" customHeight="1" x14ac:dyDescent="0.2">
      <c r="A462" s="316" t="s">
        <v>2186</v>
      </c>
      <c r="B462" s="558" t="s">
        <v>2187</v>
      </c>
      <c r="C462" s="406"/>
      <c r="D462" s="318" t="s">
        <v>2178</v>
      </c>
      <c r="E462" s="574">
        <v>300</v>
      </c>
      <c r="F462" s="574">
        <v>300</v>
      </c>
      <c r="G462" s="574">
        <v>300</v>
      </c>
      <c r="H462" s="324">
        <f>'Series 700 Design'!H462</f>
        <v>0</v>
      </c>
      <c r="J462" s="406"/>
      <c r="K462" s="318" t="s">
        <v>2178</v>
      </c>
      <c r="L462" s="324">
        <f>'Series 700 Final'!H462</f>
        <v>0</v>
      </c>
    </row>
    <row r="463" spans="1:12" ht="12.75" customHeight="1" x14ac:dyDescent="0.2">
      <c r="A463" s="316"/>
      <c r="B463" s="558"/>
      <c r="C463" s="406"/>
      <c r="D463" s="318"/>
      <c r="E463" s="574"/>
      <c r="F463" s="574"/>
      <c r="G463" s="574"/>
      <c r="H463" s="319"/>
      <c r="J463" s="406"/>
      <c r="K463" s="318"/>
      <c r="L463" s="319"/>
    </row>
    <row r="464" spans="1:12" x14ac:dyDescent="0.2">
      <c r="A464" s="331"/>
      <c r="B464" s="586" t="s">
        <v>2188</v>
      </c>
      <c r="C464" s="484"/>
      <c r="D464" s="334"/>
      <c r="E464" s="634" t="s">
        <v>1747</v>
      </c>
      <c r="F464" s="588" t="s">
        <v>1748</v>
      </c>
      <c r="G464" s="634" t="s">
        <v>1749</v>
      </c>
      <c r="H464" s="334"/>
      <c r="J464" s="484"/>
      <c r="K464" s="334"/>
      <c r="L464" s="334"/>
    </row>
    <row r="465" spans="1:12" x14ac:dyDescent="0.2">
      <c r="A465" s="331"/>
      <c r="B465" s="586"/>
      <c r="C465" s="484"/>
      <c r="D465" s="334"/>
      <c r="E465" s="634"/>
      <c r="F465" s="588"/>
      <c r="G465" s="634"/>
      <c r="H465" s="334"/>
      <c r="J465" s="484"/>
      <c r="K465" s="334"/>
      <c r="L465" s="334"/>
    </row>
    <row r="466" spans="1:12" x14ac:dyDescent="0.2">
      <c r="A466" s="316"/>
      <c r="B466" s="558"/>
      <c r="C466" s="406"/>
      <c r="D466" s="318"/>
      <c r="E466" s="574"/>
      <c r="F466" s="574"/>
      <c r="G466" s="574"/>
      <c r="H466" s="319"/>
      <c r="J466" s="406"/>
      <c r="K466" s="318"/>
      <c r="L466" s="319"/>
    </row>
    <row r="467" spans="1:12" ht="25.5" x14ac:dyDescent="0.2">
      <c r="A467" s="316" t="s">
        <v>2189</v>
      </c>
      <c r="B467" s="558" t="s">
        <v>2190</v>
      </c>
      <c r="C467" s="406"/>
      <c r="D467" s="318" t="s">
        <v>1622</v>
      </c>
      <c r="E467" s="574">
        <v>134.35</v>
      </c>
      <c r="F467" s="574">
        <v>134.35</v>
      </c>
      <c r="G467" s="574">
        <v>134.35</v>
      </c>
      <c r="H467" s="324">
        <f>'Series 700 Design'!H467</f>
        <v>0</v>
      </c>
      <c r="J467" s="406"/>
      <c r="K467" s="318" t="s">
        <v>1622</v>
      </c>
      <c r="L467" s="324">
        <f>'Series 700 Final'!H467</f>
        <v>0</v>
      </c>
    </row>
    <row r="468" spans="1:12" x14ac:dyDescent="0.2">
      <c r="A468" s="316"/>
      <c r="B468" s="558"/>
      <c r="C468" s="406"/>
      <c r="D468" s="318"/>
      <c r="E468" s="574"/>
      <c r="F468" s="574"/>
      <c r="G468" s="574"/>
      <c r="H468" s="319"/>
      <c r="J468" s="406"/>
      <c r="K468" s="318"/>
      <c r="L468" s="319"/>
    </row>
    <row r="469" spans="1:12" ht="25.5" x14ac:dyDescent="0.2">
      <c r="A469" s="316" t="s">
        <v>2191</v>
      </c>
      <c r="B469" s="558" t="s">
        <v>2192</v>
      </c>
      <c r="C469" s="406"/>
      <c r="D469" s="318" t="s">
        <v>1622</v>
      </c>
      <c r="E469" s="574">
        <v>138.24</v>
      </c>
      <c r="F469" s="574">
        <v>138.24</v>
      </c>
      <c r="G469" s="574">
        <v>138.24</v>
      </c>
      <c r="H469" s="324">
        <f>'Series 700 Design'!H469</f>
        <v>0</v>
      </c>
      <c r="J469" s="406"/>
      <c r="K469" s="318" t="s">
        <v>1622</v>
      </c>
      <c r="L469" s="324">
        <f>'Series 700 Final'!H469</f>
        <v>0</v>
      </c>
    </row>
    <row r="470" spans="1:12" x14ac:dyDescent="0.2">
      <c r="A470" s="316"/>
      <c r="B470" s="558"/>
      <c r="C470" s="406"/>
      <c r="D470" s="318"/>
      <c r="E470" s="574"/>
      <c r="F470" s="574"/>
      <c r="G470" s="574"/>
      <c r="H470" s="319"/>
      <c r="J470" s="406"/>
      <c r="K470" s="318"/>
      <c r="L470" s="319"/>
    </row>
    <row r="471" spans="1:12" ht="25.5" x14ac:dyDescent="0.2">
      <c r="A471" s="316" t="s">
        <v>2193</v>
      </c>
      <c r="B471" s="558" t="s">
        <v>2194</v>
      </c>
      <c r="C471" s="406"/>
      <c r="D471" s="318" t="s">
        <v>1622</v>
      </c>
      <c r="E471" s="574">
        <v>82.39</v>
      </c>
      <c r="F471" s="574">
        <v>82.39</v>
      </c>
      <c r="G471" s="574">
        <v>82.39</v>
      </c>
      <c r="H471" s="324">
        <f>'Series 700 Design'!H471</f>
        <v>0</v>
      </c>
      <c r="J471" s="406"/>
      <c r="K471" s="318" t="s">
        <v>1622</v>
      </c>
      <c r="L471" s="324">
        <f>'Series 700 Final'!H471</f>
        <v>0</v>
      </c>
    </row>
    <row r="472" spans="1:12" x14ac:dyDescent="0.2">
      <c r="A472" s="316"/>
      <c r="B472" s="558"/>
      <c r="C472" s="406"/>
      <c r="D472" s="318"/>
      <c r="E472" s="574"/>
      <c r="F472" s="574"/>
      <c r="G472" s="574"/>
      <c r="H472" s="319"/>
      <c r="J472" s="406"/>
      <c r="K472" s="318"/>
      <c r="L472" s="319"/>
    </row>
    <row r="473" spans="1:12" ht="38.25" x14ac:dyDescent="0.2">
      <c r="A473" s="316" t="s">
        <v>2195</v>
      </c>
      <c r="B473" s="558" t="s">
        <v>2196</v>
      </c>
      <c r="C473" s="406"/>
      <c r="D473" s="318" t="s">
        <v>1622</v>
      </c>
      <c r="E473" s="574">
        <v>108.83</v>
      </c>
      <c r="F473" s="574">
        <v>108.83</v>
      </c>
      <c r="G473" s="574">
        <v>108.83</v>
      </c>
      <c r="H473" s="324">
        <f>'Series 700 Design'!H473</f>
        <v>0</v>
      </c>
      <c r="J473" s="406"/>
      <c r="K473" s="318" t="s">
        <v>1622</v>
      </c>
      <c r="L473" s="324">
        <f>'Series 700 Final'!H473</f>
        <v>0</v>
      </c>
    </row>
    <row r="474" spans="1:12" ht="15.75" x14ac:dyDescent="0.25">
      <c r="A474" s="316"/>
      <c r="B474" s="764"/>
      <c r="C474" s="406"/>
      <c r="D474" s="318"/>
      <c r="E474" s="574"/>
      <c r="F474" s="574"/>
      <c r="G474" s="574"/>
      <c r="H474" s="319"/>
      <c r="J474" s="406"/>
      <c r="K474" s="318"/>
      <c r="L474" s="319"/>
    </row>
    <row r="475" spans="1:12" x14ac:dyDescent="0.2">
      <c r="A475" s="331"/>
      <c r="B475" s="586" t="s">
        <v>2188</v>
      </c>
      <c r="C475" s="484"/>
      <c r="D475" s="334"/>
      <c r="E475" s="634" t="s">
        <v>2197</v>
      </c>
      <c r="F475" s="588" t="s">
        <v>2198</v>
      </c>
      <c r="G475" s="634" t="s">
        <v>2199</v>
      </c>
      <c r="H475" s="765"/>
      <c r="J475" s="484"/>
      <c r="K475" s="334"/>
      <c r="L475" s="765"/>
    </row>
    <row r="476" spans="1:12" ht="15.75" x14ac:dyDescent="0.25">
      <c r="A476" s="316"/>
      <c r="B476" s="764"/>
      <c r="C476" s="406"/>
      <c r="D476" s="318"/>
      <c r="E476" s="574"/>
      <c r="F476" s="574"/>
      <c r="G476" s="765">
        <f>SUM(H466:H474)</f>
        <v>0</v>
      </c>
      <c r="H476" s="319"/>
      <c r="J476" s="406"/>
      <c r="K476" s="318"/>
      <c r="L476" s="319"/>
    </row>
    <row r="477" spans="1:12" ht="25.5" x14ac:dyDescent="0.2">
      <c r="A477" s="316" t="s">
        <v>2200</v>
      </c>
      <c r="B477" s="558" t="s">
        <v>2201</v>
      </c>
      <c r="C477" s="777"/>
      <c r="D477" s="318" t="s">
        <v>2202</v>
      </c>
      <c r="E477" s="767">
        <v>0.1</v>
      </c>
      <c r="F477" s="767">
        <v>0.1</v>
      </c>
      <c r="G477" s="767">
        <v>0.1</v>
      </c>
      <c r="H477" s="324">
        <f>'Series 700 Design'!H477</f>
        <v>0</v>
      </c>
      <c r="J477" s="777"/>
      <c r="K477" s="318" t="s">
        <v>2202</v>
      </c>
      <c r="L477" s="324">
        <f>'Series 700 Final'!H477</f>
        <v>0</v>
      </c>
    </row>
    <row r="478" spans="1:12" x14ac:dyDescent="0.2">
      <c r="A478" s="316"/>
      <c r="B478" s="558"/>
      <c r="C478" s="318"/>
      <c r="D478" s="318"/>
      <c r="E478" s="318"/>
      <c r="F478" s="318"/>
      <c r="G478" s="318"/>
      <c r="H478" s="318"/>
      <c r="J478" s="318"/>
      <c r="K478" s="318"/>
      <c r="L478" s="318"/>
    </row>
    <row r="479" spans="1:12" x14ac:dyDescent="0.2">
      <c r="A479" s="316"/>
      <c r="B479" s="558"/>
      <c r="C479" s="318"/>
      <c r="D479" s="318"/>
      <c r="E479" s="318"/>
      <c r="F479" s="318"/>
      <c r="G479" s="318"/>
      <c r="H479" s="318"/>
      <c r="J479" s="318"/>
      <c r="K479" s="318"/>
      <c r="L479" s="318"/>
    </row>
    <row r="480" spans="1:12" x14ac:dyDescent="0.2">
      <c r="A480" s="578" t="s">
        <v>2203</v>
      </c>
      <c r="B480" s="702" t="s">
        <v>2204</v>
      </c>
      <c r="C480" s="703"/>
      <c r="D480" s="704"/>
      <c r="E480" s="704"/>
      <c r="F480" s="704"/>
      <c r="G480" s="704"/>
      <c r="H480" s="704"/>
      <c r="J480" s="703"/>
      <c r="K480" s="704"/>
      <c r="L480" s="704"/>
    </row>
    <row r="481" spans="1:12" x14ac:dyDescent="0.2">
      <c r="A481" s="474"/>
      <c r="B481" s="475" t="s">
        <v>1790</v>
      </c>
      <c r="C481" s="476"/>
      <c r="D481" s="476"/>
      <c r="E481" s="476"/>
      <c r="F481" s="476"/>
      <c r="G481" s="476"/>
      <c r="H481" s="737">
        <f>'Series 700 Design'!H481</f>
        <v>11212.289999999999</v>
      </c>
      <c r="J481" s="476"/>
      <c r="K481" s="476"/>
      <c r="L481" s="737">
        <f>'Series 700 Final'!H481</f>
        <v>0</v>
      </c>
    </row>
    <row r="482" spans="1:12" x14ac:dyDescent="0.2">
      <c r="A482" s="771"/>
      <c r="B482" s="721" t="s">
        <v>1776</v>
      </c>
      <c r="C482" s="772"/>
      <c r="D482" s="772"/>
      <c r="E482" s="772"/>
      <c r="F482" s="772"/>
      <c r="G482" s="772"/>
      <c r="H482" s="773">
        <f>'Series 700 Design'!H482</f>
        <v>1380.9215430000002</v>
      </c>
      <c r="J482" s="772"/>
      <c r="K482" s="772"/>
      <c r="L482" s="773">
        <f>'Series 700 Final'!H482</f>
        <v>0</v>
      </c>
    </row>
    <row r="483" spans="1:12" x14ac:dyDescent="0.2">
      <c r="A483" s="363"/>
      <c r="B483" s="364" t="s">
        <v>2205</v>
      </c>
      <c r="C483" s="367"/>
      <c r="D483" s="367"/>
      <c r="E483" s="367"/>
      <c r="F483" s="367"/>
      <c r="G483" s="368"/>
      <c r="H483" s="775">
        <f>'Series 700 Design'!H483</f>
        <v>102022.59999999999</v>
      </c>
      <c r="J483" s="367"/>
      <c r="K483" s="367"/>
      <c r="L483" s="775">
        <f>'Series 700 Final'!H483</f>
        <v>0</v>
      </c>
    </row>
    <row r="484" spans="1:12" x14ac:dyDescent="0.2">
      <c r="A484" s="474"/>
      <c r="B484" s="475" t="s">
        <v>4065</v>
      </c>
      <c r="C484" s="707"/>
      <c r="D484" s="708"/>
      <c r="E484" s="708"/>
      <c r="F484" s="708"/>
      <c r="G484" s="709"/>
      <c r="H484" s="661">
        <f>'Series 700 Design'!H484</f>
        <v>89202.209999999992</v>
      </c>
      <c r="J484" s="707"/>
      <c r="K484" s="708"/>
      <c r="L484" s="661">
        <f>'Series 700 Final'!H484</f>
        <v>0</v>
      </c>
    </row>
    <row r="485" spans="1:12" x14ac:dyDescent="0.2">
      <c r="A485" s="474"/>
      <c r="B485" s="475" t="s">
        <v>4049</v>
      </c>
      <c r="C485" s="707"/>
      <c r="D485" s="708"/>
      <c r="E485" s="708"/>
      <c r="F485" s="708"/>
      <c r="G485" s="709"/>
      <c r="H485" s="478">
        <f>'Series 700 Design'!H485</f>
        <v>5</v>
      </c>
      <c r="J485" s="707"/>
      <c r="K485" s="708"/>
      <c r="L485" s="478">
        <f>'Series 700 Final'!H485</f>
        <v>5</v>
      </c>
    </row>
  </sheetData>
  <sheetProtection algorithmName="SHA-512" hashValue="5qItG43Px62g4awUa1MZpnwkZJTqGGgfFP3ngTqeGQs0G/dfeMrVriSwqBJt418qPDCReMGhijMF5mdVbxFf2A==" saltValue="6HcD83c+H2DJ91HTtvMcUA=="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66"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4D2-C99A-4C7B-954E-24681C6F79A5}">
  <sheetPr codeName="Sheet8">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2"/>
      <c r="Z2" s="1052"/>
      <c r="AA2" s="1052"/>
      <c r="AB2" s="379"/>
    </row>
    <row r="3" spans="1:30" s="651" customFormat="1" ht="15" customHeight="1" x14ac:dyDescent="0.2">
      <c r="A3" s="387" t="s">
        <v>1</v>
      </c>
      <c r="B3" s="388" t="s">
        <v>2</v>
      </c>
      <c r="C3" s="303" t="s">
        <v>3</v>
      </c>
      <c r="D3" s="303" t="s">
        <v>4</v>
      </c>
      <c r="E3" s="1082" t="s">
        <v>5</v>
      </c>
      <c r="F3" s="1082"/>
      <c r="G3" s="1082"/>
      <c r="H3" s="1082"/>
      <c r="I3" s="1057" t="s">
        <v>6</v>
      </c>
      <c r="J3" s="1057"/>
      <c r="K3" s="1057"/>
      <c r="L3" s="302"/>
      <c r="M3" s="1058" t="s">
        <v>7</v>
      </c>
      <c r="N3" s="1058"/>
      <c r="O3" s="1058"/>
      <c r="P3" s="1058"/>
      <c r="Q3" s="1057" t="s">
        <v>381</v>
      </c>
      <c r="R3" s="1057"/>
      <c r="S3" s="1057"/>
      <c r="T3" s="1057"/>
      <c r="U3" s="1058" t="s">
        <v>9</v>
      </c>
      <c r="V3" s="1058"/>
      <c r="W3" s="1058"/>
      <c r="X3" s="1058"/>
      <c r="Y3" s="1057" t="s">
        <v>10</v>
      </c>
      <c r="Z3" s="1057"/>
      <c r="AA3" s="1057"/>
      <c r="AB3" s="1057"/>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Input'!C14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Input'!C16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Input'!C18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Input'!C20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Input'!C22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Input'!C24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Input'!C26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Input'!C28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Input'!C30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Input'!C32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Input'!C34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Input'!C36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Input'!C38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Input'!C40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Input'!C42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Input'!C44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Input'!C46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Input'!C48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Input'!C50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Input'!C52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Input'!C54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Input'!C56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Input'!C61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Input'!C63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Input'!C65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Input'!C67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Input'!C74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Input'!C76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Input'!C78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Input'!C80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Input'!C85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Input'!C87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Input'!C89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Input'!C91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Input'!C98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Input'!C100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Input'!C102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Input'!C104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Input'!C109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Input'!C111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Input'!C118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Input'!C120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Input'!C122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Input'!C124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Input'!C129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Input'!C131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Input'!C136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Input'!C138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Input'!C145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Input'!C147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Input'!C149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Input'!C151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Input'!C153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Input'!C155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Input'!C157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Input'!C159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Input'!C161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Input'!C163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Input'!C165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Input'!C167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Input'!C169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Input'!C171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Input'!C176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Input'!C178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Input'!C180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Input'!C182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Input'!C184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Input'!C186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Input'!C188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Input'!C190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Input'!C192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Input'!C194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Input'!C196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Input'!C198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Input'!C200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Input'!C202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Input'!C204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Input'!C206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Input'!C208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Input'!C210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Input'!C212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Input'!C214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Input'!C216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Input'!C222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Input'!C224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Input'!C226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Input'!C235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Input'!C237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Input'!C239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Input'!C241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Input'!C246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Input'!C248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Input'!C250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Input'!C252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Input'!C257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Input'!C259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Input'!C261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Input'!C263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Input'!C265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Input'!C267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Input'!C269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Input'!C271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Input'!C273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Input'!C275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Input'!C277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Input'!C279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Input'!C281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Input'!C283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Input'!C288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Input'!C290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Input'!C292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Input'!C294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Input'!C296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Input'!C298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Input'!C300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Input'!C302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Input'!C304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Input'!C306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Input'!C308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Input'!C310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Input'!C312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Input'!C314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Input'!C316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Input'!C318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Input'!C320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Input'!C322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Input'!C324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Input'!C326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Input'!C328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Input'!C335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Input'!C337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Input'!C342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Input'!C344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Input'!C352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Input'!C354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Input'!C356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Input'!C358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Input'!C360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Input'!C362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Input'!C364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Input'!C366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Input'!C368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Input'!C373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Input'!C375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Input'!C377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Input'!C379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Input'!C381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Input'!C383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Input'!C388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Input'!C390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Input'!C392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Input'!C394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Input'!C403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Input'!C405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Input'!C407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Input'!C409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Input'!C414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Input'!C416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Input'!C421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Input'!C423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Input'!C428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Input'!C430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Input'!C438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Input'!C440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Input'!C442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Input'!C444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Input'!C446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Input'!C448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Input'!C450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Input'!C452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Input'!C454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Input'!C456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0</v>
      </c>
      <c r="H460" s="723"/>
      <c r="I460" s="723"/>
      <c r="J460" s="723"/>
      <c r="K460" s="747">
        <f>SUM(L462:L464)</f>
        <v>0</v>
      </c>
      <c r="L460" s="723"/>
      <c r="M460" s="723"/>
      <c r="N460" s="723"/>
      <c r="O460" s="747">
        <f>SUM(P462:P464)</f>
        <v>0</v>
      </c>
      <c r="P460" s="723"/>
      <c r="Q460" s="723"/>
      <c r="R460" s="723"/>
      <c r="S460" s="747">
        <f>SUM(T462:T464)</f>
        <v>0</v>
      </c>
      <c r="T460" s="723"/>
      <c r="U460" s="723"/>
      <c r="V460" s="723"/>
      <c r="W460" s="747">
        <f>SUM(X462:X464)</f>
        <v>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Input'!C462</f>
        <v>0</v>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Input'!C464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Input'!C466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Input'!C468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Input'!C470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Input'!C472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Input'!C474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Input'!C476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Input'!C478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0</v>
      </c>
      <c r="H481" s="476"/>
      <c r="I481" s="476"/>
      <c r="J481" s="476"/>
      <c r="K481" s="736">
        <f>SUM(L483:L491)</f>
        <v>0</v>
      </c>
      <c r="L481" s="476"/>
      <c r="M481" s="476"/>
      <c r="N481" s="476"/>
      <c r="O481" s="736">
        <f>SUM(P483:P491)</f>
        <v>0</v>
      </c>
      <c r="P481" s="476"/>
      <c r="Q481" s="476"/>
      <c r="R481" s="476"/>
      <c r="S481" s="736">
        <f>SUM(T483:T491)</f>
        <v>0</v>
      </c>
      <c r="T481" s="476"/>
      <c r="U481" s="476"/>
      <c r="V481" s="476"/>
      <c r="W481" s="736">
        <f>SUM(X483:X491)</f>
        <v>0</v>
      </c>
      <c r="X481" s="476"/>
      <c r="Y481" s="476"/>
      <c r="Z481" s="476"/>
      <c r="AA481" s="736">
        <f>SUM(AB483:AB491)</f>
        <v>0</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Input'!C483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Input'!C485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Input'!C487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Input'!C489</f>
        <v>0</v>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Input'!C491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0</v>
      </c>
      <c r="H494" s="476"/>
      <c r="I494" s="476"/>
      <c r="J494" s="476"/>
      <c r="K494" s="736">
        <f>SUM(L497:L507)</f>
        <v>0</v>
      </c>
      <c r="L494" s="476"/>
      <c r="M494" s="476"/>
      <c r="N494" s="476"/>
      <c r="O494" s="736">
        <f>SUM(P497:P507)</f>
        <v>0</v>
      </c>
      <c r="P494" s="476"/>
      <c r="Q494" s="476"/>
      <c r="R494" s="476"/>
      <c r="S494" s="736">
        <f>SUM(T497:T507)</f>
        <v>0</v>
      </c>
      <c r="T494" s="476"/>
      <c r="U494" s="476"/>
      <c r="V494" s="476"/>
      <c r="W494" s="736">
        <f>SUM(X497:X507)</f>
        <v>0</v>
      </c>
      <c r="X494" s="476"/>
      <c r="Y494" s="476"/>
      <c r="Z494" s="476"/>
      <c r="AA494" s="736">
        <f>SUM(AB497:AB507)</f>
        <v>0</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Input'!C497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Input'!C499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Input'!C501</f>
        <v>0</v>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Input'!C503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Input'!C505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Input'!C507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Input'!C509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Input'!C514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Input'!C516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Input'!C523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Input'!C525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Input'!C527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Input'!C529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Input'!C531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Input'!C533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Input'!C535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Input'!C537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Input'!C539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Input'!C541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Input'!C543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Input'!C545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Input'!C547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Input'!C549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Input'!C551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Input'!C556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Input'!C558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Input'!C560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Input'!C562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Input'!C564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Input'!C566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Input'!C568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Input'!C570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Input'!C572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Input'!C574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Input'!C576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Input'!C578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Input'!C585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Input'!C587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Input'!C589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Input'!C594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Input'!C596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Input'!C598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Input'!C603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Input'!C605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Input'!C607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Input'!C612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Input'!C614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Input'!C616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Input'!C618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Input'!C625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Input'!C627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Input'!C632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Input'!C634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Input'!C636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Input'!C638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Input'!C643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Input'!C645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Input'!C647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Input'!C652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Input'!C654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Input'!C656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Input'!C658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Input'!C665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Input'!C667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Input'!C672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Input'!C674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Input'!C676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Input'!C678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Input'!C683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Input'!C685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Input'!C687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Input'!C689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Input'!C694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Input'!C696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Input'!C698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Input'!C708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Input'!C710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Input'!C712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Input'!C714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Input'!C716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Input'!C718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Input'!C720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Input'!C722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Input'!C724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Input'!C726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Input'!C731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Input'!C736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Input'!C738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Input'!C743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Input'!C745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Input'!C750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Input'!C752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Input'!C754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Input'!C756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Input'!C761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Input'!C763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Input'!C765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Input'!C772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Input'!C774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Input'!C776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Input'!C778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Input'!C780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Input'!C782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Input'!C784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Input'!C786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Input'!C788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Input'!C790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Input'!C795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Input'!C800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Input'!C802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Input'!C807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Input'!C809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Input'!C814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Input'!C816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Input'!C818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Input'!C820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Input'!C825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Input'!C827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Input'!C829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Input'!C835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Input'!C840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Input'!C842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Design'!$E26)</f>
        <v>0</v>
      </c>
      <c r="I846" s="476"/>
      <c r="J846" s="476"/>
      <c r="K846" s="476"/>
      <c r="L846" s="737">
        <f>(K512+K494+K481+K459)*'Summary Design'!$E26</f>
        <v>0</v>
      </c>
      <c r="M846" s="476"/>
      <c r="N846" s="476"/>
      <c r="O846" s="476"/>
      <c r="P846" s="737">
        <f>(O512+O494+O481+O459)*'Summary Design'!$E26</f>
        <v>0</v>
      </c>
      <c r="Q846" s="476"/>
      <c r="R846" s="476"/>
      <c r="S846" s="476"/>
      <c r="T846" s="737">
        <f>(S512+S494+S481+S459)*'Summary Design'!$E26</f>
        <v>0</v>
      </c>
      <c r="U846" s="476"/>
      <c r="V846" s="476"/>
      <c r="W846" s="476"/>
      <c r="X846" s="737">
        <f>(W512+W494+W481+W459)*'Summary Design'!$E26</f>
        <v>0</v>
      </c>
      <c r="Y846" s="476"/>
      <c r="Z846" s="476"/>
      <c r="AA846" s="476"/>
      <c r="AB846" s="737">
        <f>(AA512+AA494+AA481+AA459)*'Summary Design'!$E26</f>
        <v>0</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Design'!$E27)</f>
        <v>0</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Design'!$E27</f>
        <v>0</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Design'!$E27</f>
        <v>0</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Design'!$E27</f>
        <v>0</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Design'!$E27</f>
        <v>0</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Design'!$E27</f>
        <v>0</v>
      </c>
      <c r="AC847" s="651">
        <v>843</v>
      </c>
    </row>
    <row r="848" spans="1:30" ht="15" x14ac:dyDescent="0.2">
      <c r="A848" s="363"/>
      <c r="B848" s="364" t="s">
        <v>2866</v>
      </c>
      <c r="C848" s="365"/>
      <c r="D848" s="366"/>
      <c r="E848" s="366"/>
      <c r="F848" s="366"/>
      <c r="G848" s="583"/>
      <c r="H848" s="368">
        <f>IF(COUNTIF(H14:H843,"No offer")&gt;0,"No Offer",SUM(H14:H843))</f>
        <v>0</v>
      </c>
      <c r="I848" s="366"/>
      <c r="J848" s="366"/>
      <c r="K848" s="583"/>
      <c r="L848" s="368">
        <f>IF(COUNTIF(L14:L843,"No offer")&gt;0,"No Offer",SUM(L14:L843))</f>
        <v>0</v>
      </c>
      <c r="M848" s="366"/>
      <c r="N848" s="366"/>
      <c r="O848" s="583"/>
      <c r="P848" s="368">
        <f>IF(COUNTIF(P14:P843,"No offer")&gt;0,"No Offer",SUM(P14:P843))</f>
        <v>0</v>
      </c>
      <c r="Q848" s="366"/>
      <c r="R848" s="366"/>
      <c r="S848" s="583"/>
      <c r="T848" s="368">
        <f>IF(COUNTIF(T14:T843,"No offer")&gt;0,"No Offer",SUM(T14:T843))</f>
        <v>0</v>
      </c>
      <c r="U848" s="366"/>
      <c r="V848" s="366"/>
      <c r="W848" s="583"/>
      <c r="X848" s="368">
        <f>IF(COUNTIF(X14:X843,"No offer")&gt;0,"No Offer",SUM(X14:X843))</f>
        <v>0</v>
      </c>
      <c r="Y848" s="366"/>
      <c r="Z848" s="366"/>
      <c r="AA848" s="583"/>
      <c r="AB848" s="368">
        <f>IF(COUNTIF(AB14:AB843,"No offer")&gt;0,"No Offer",SUM(AB14:AB843))</f>
        <v>0</v>
      </c>
      <c r="AC848" s="651">
        <v>844</v>
      </c>
    </row>
    <row r="849" spans="1:28" x14ac:dyDescent="0.2">
      <c r="A849" s="474"/>
      <c r="B849" s="475" t="s">
        <v>4048</v>
      </c>
      <c r="C849" s="707"/>
      <c r="D849" s="708"/>
      <c r="E849" s="708"/>
      <c r="F849" s="708"/>
      <c r="G849" s="709"/>
      <c r="H849" s="370">
        <f>SUM(H848:AB848)/H850</f>
        <v>0</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6</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yR1RcPdvHpaGpmJv0bvdadGGyWrSHwyOifEbGJ9y2lhBnm4iWcKEV2EWD2rUVEK2CbAsFtPX93BIneq+mk/BYw==" saltValue="kOmf8iy9X6JhZ3cVG658Nw==" spinCount="100000" sheet="1" objects="1" scenarios="1" selectLockedCells="1" selectUnlockedCells="1"/>
  <sortState xmlns:xlrd2="http://schemas.microsoft.com/office/spreadsheetml/2017/richdata2" ref="A5:AD848">
    <sortCondition ref="AC5:AC848"/>
  </sortState>
  <mergeCells count="7">
    <mergeCell ref="Y2:AA2"/>
    <mergeCell ref="I3:K3"/>
    <mergeCell ref="Y3:AB3"/>
    <mergeCell ref="U3:X3"/>
    <mergeCell ref="E3:H3"/>
    <mergeCell ref="M3:P3"/>
    <mergeCell ref="Q3:T3"/>
  </mergeCells>
  <phoneticPr fontId="7" type="noConversion"/>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948C-A3F2-4174-B869-28B69972C1EE}">
  <sheetPr codeName="Sheet32">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2"/>
      <c r="Z2" s="1052"/>
      <c r="AA2" s="1052"/>
      <c r="AB2" s="379"/>
    </row>
    <row r="3" spans="1:30" s="651" customFormat="1" ht="15" customHeight="1" x14ac:dyDescent="0.2">
      <c r="A3" s="387" t="s">
        <v>1</v>
      </c>
      <c r="B3" s="388" t="s">
        <v>2</v>
      </c>
      <c r="C3" s="303" t="s">
        <v>3</v>
      </c>
      <c r="D3" s="303" t="s">
        <v>4</v>
      </c>
      <c r="E3" s="1082" t="s">
        <v>5</v>
      </c>
      <c r="F3" s="1082"/>
      <c r="G3" s="1082"/>
      <c r="H3" s="1082"/>
      <c r="I3" s="1057" t="s">
        <v>6</v>
      </c>
      <c r="J3" s="1057"/>
      <c r="K3" s="1057"/>
      <c r="L3" s="302"/>
      <c r="M3" s="1058" t="s">
        <v>7</v>
      </c>
      <c r="N3" s="1058"/>
      <c r="O3" s="1058"/>
      <c r="P3" s="1058"/>
      <c r="Q3" s="1057" t="s">
        <v>381</v>
      </c>
      <c r="R3" s="1057"/>
      <c r="S3" s="1057"/>
      <c r="T3" s="1057"/>
      <c r="U3" s="1058" t="s">
        <v>9</v>
      </c>
      <c r="V3" s="1058"/>
      <c r="W3" s="1058"/>
      <c r="X3" s="1058"/>
      <c r="Y3" s="1057" t="s">
        <v>10</v>
      </c>
      <c r="Z3" s="1057"/>
      <c r="AA3" s="1057"/>
      <c r="AB3" s="1057"/>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Input'!J14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Input'!J16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Input'!J18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Input'!J20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Input'!J22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Input'!J24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Input'!J26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Input'!J28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Input'!J30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Input'!J32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Input'!J34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Input'!J36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Input'!J38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Input'!J40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Input'!J42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Input'!J44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Input'!J46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Input'!J48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Input'!J50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Input'!J52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Input'!J54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Input'!J56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Input'!J61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Input'!J63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Input'!J65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Input'!J67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Input'!J74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Input'!J76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Input'!J78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Input'!J80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Input'!J85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Input'!J87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Input'!J89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Input'!J91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Input'!J98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Input'!J100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Input'!J102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Input'!J104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Input'!J109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Input'!J111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Input'!J118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Input'!J120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Input'!J122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Input'!J124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Input'!J129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Input'!J131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Input'!J136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Input'!J138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Input'!J145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Input'!J147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Input'!J149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Input'!J151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Input'!J153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Input'!J155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Input'!J157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Input'!J159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Input'!J161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Input'!J163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Input'!J165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Input'!J167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Input'!J169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Input'!J171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Input'!J176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Input'!J178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Input'!J180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Input'!J182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Input'!J184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Input'!J186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Input'!J188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Input'!J190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Input'!J192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Input'!J194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Input'!J196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Input'!J198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Input'!J200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Input'!J202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Input'!J204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Input'!J206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Input'!J208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Input'!J210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Input'!J212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Input'!J214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Input'!J216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Input'!J222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Input'!J224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Input'!J226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Input'!J235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Input'!J237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Input'!J239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Input'!J241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Input'!J246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Input'!J248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Input'!J250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Input'!J252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Input'!J257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Input'!J259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Input'!J261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Input'!J263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Input'!J265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Input'!J267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Input'!J269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Input'!J271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Input'!J273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Input'!J275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Input'!J277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Input'!J279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Input'!J281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Input'!J283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Input'!J288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Input'!J290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Input'!J292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Input'!J294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Input'!J296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Input'!J298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Input'!J300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Input'!J302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Input'!J304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Input'!J306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Input'!J308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Input'!J310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Input'!J312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Input'!J314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Input'!J316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Input'!J318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Input'!J320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Input'!J322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Input'!J324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Input'!J326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Input'!J328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Input'!J335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Input'!J337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Input'!J342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Input'!J344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Input'!J352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Input'!J354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Input'!J356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Input'!J358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Input'!J360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Input'!J362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Input'!J364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Input'!J366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Input'!J368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Input'!J373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Input'!J375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Input'!J377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Input'!J379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Input'!J381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Input'!J383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Input'!J388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Input'!J390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Input'!J392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Input'!J394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Input'!J403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Input'!J405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Input'!J407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Input'!J409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Input'!J414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Input'!J416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Input'!J421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Input'!J423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Input'!J428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Input'!J430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Input'!J438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Input'!J440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Input'!J442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Input'!J444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Input'!J446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Input'!J448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Input'!J450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Input'!J452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Input'!J454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Input'!J456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0</v>
      </c>
      <c r="H460" s="723"/>
      <c r="I460" s="723"/>
      <c r="J460" s="723"/>
      <c r="K460" s="747">
        <f>SUM(L462:L464)</f>
        <v>0</v>
      </c>
      <c r="L460" s="723"/>
      <c r="M460" s="723"/>
      <c r="N460" s="723"/>
      <c r="O460" s="747">
        <f>SUM(P462:P464)</f>
        <v>0</v>
      </c>
      <c r="P460" s="723"/>
      <c r="Q460" s="723"/>
      <c r="R460" s="723"/>
      <c r="S460" s="747">
        <f>SUM(T462:T464)</f>
        <v>0</v>
      </c>
      <c r="T460" s="723"/>
      <c r="U460" s="723"/>
      <c r="V460" s="723"/>
      <c r="W460" s="747">
        <f>SUM(X462:X464)</f>
        <v>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Input'!J462</f>
        <v>0</v>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Input'!J464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Input'!J466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Input'!J468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Input'!J470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Input'!J472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Input'!J474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Input'!J476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Input'!J478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0</v>
      </c>
      <c r="H481" s="476"/>
      <c r="I481" s="476"/>
      <c r="J481" s="476"/>
      <c r="K481" s="736">
        <f>SUM(L483:L491)</f>
        <v>0</v>
      </c>
      <c r="L481" s="476"/>
      <c r="M481" s="476"/>
      <c r="N481" s="476"/>
      <c r="O481" s="736">
        <f>SUM(P483:P491)</f>
        <v>0</v>
      </c>
      <c r="P481" s="476"/>
      <c r="Q481" s="476"/>
      <c r="R481" s="476"/>
      <c r="S481" s="736">
        <f>SUM(T483:T491)</f>
        <v>0</v>
      </c>
      <c r="T481" s="476"/>
      <c r="U481" s="476"/>
      <c r="V481" s="476"/>
      <c r="W481" s="736">
        <f>SUM(X483:X491)</f>
        <v>0</v>
      </c>
      <c r="X481" s="476"/>
      <c r="Y481" s="476"/>
      <c r="Z481" s="476"/>
      <c r="AA481" s="736">
        <f>SUM(AB483:AB491)</f>
        <v>0</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Input'!J483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Input'!J485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Input'!J487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Input'!J489</f>
        <v>0</v>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Input'!J491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0</v>
      </c>
      <c r="H494" s="476"/>
      <c r="I494" s="476"/>
      <c r="J494" s="476"/>
      <c r="K494" s="736">
        <f>SUM(L497:L507)</f>
        <v>0</v>
      </c>
      <c r="L494" s="476"/>
      <c r="M494" s="476"/>
      <c r="N494" s="476"/>
      <c r="O494" s="736">
        <f>SUM(P497:P507)</f>
        <v>0</v>
      </c>
      <c r="P494" s="476"/>
      <c r="Q494" s="476"/>
      <c r="R494" s="476"/>
      <c r="S494" s="736">
        <f>SUM(T497:T507)</f>
        <v>0</v>
      </c>
      <c r="T494" s="476"/>
      <c r="U494" s="476"/>
      <c r="V494" s="476"/>
      <c r="W494" s="736">
        <f>SUM(X497:X507)</f>
        <v>0</v>
      </c>
      <c r="X494" s="476"/>
      <c r="Y494" s="476"/>
      <c r="Z494" s="476"/>
      <c r="AA494" s="736">
        <f>SUM(AB497:AB507)</f>
        <v>0</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Input'!J497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Input'!J499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Input'!J501</f>
        <v>0</v>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Input'!J503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Input'!J505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Input'!J507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Input'!J509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Input'!J514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Input'!J516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Input'!J523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Input'!J525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Input'!J527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Input'!J529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Input'!J531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Input'!J533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Input'!J535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Input'!J537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Input'!J539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Input'!J541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Input'!J543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Input'!J545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Input'!J547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Input'!J549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Input'!J551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Input'!J556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Input'!J558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Input'!J560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Input'!J562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Input'!J564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Input'!J566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Input'!J568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Input'!J570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Input'!J572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Input'!J574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Input'!J576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Input'!J578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Input'!J585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Input'!J587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Input'!J589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Input'!J594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Input'!J596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Input'!J598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Input'!J603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Input'!J605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Input'!J607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Input'!J612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Input'!J614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Input'!J616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Input'!J618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Input'!J625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Input'!J627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Input'!J632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Input'!J634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Input'!J636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Input'!J638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Input'!J643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Input'!J645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Input'!J647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Input'!J652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Input'!J654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Input'!J656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Input'!J658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Input'!J665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Input'!J667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Input'!J672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Input'!J674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Input'!J676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Input'!J678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Input'!J683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Input'!J685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Input'!J687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Input'!J689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Input'!J694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Input'!J696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Input'!J698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15" x14ac:dyDescent="0.2">
      <c r="A708" s="316" t="s">
        <v>2769</v>
      </c>
      <c r="B708" s="317" t="s">
        <v>2770</v>
      </c>
      <c r="C708" s="318">
        <f>'Series 1100 Input'!J708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Input'!J710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Input'!J712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Input'!J714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Input'!J716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Input'!J718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Input'!J720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Input'!J722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Input'!J724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Input'!J726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Input'!J731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Input'!J736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Input'!J738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15" x14ac:dyDescent="0.2">
      <c r="A743" s="316" t="s">
        <v>2795</v>
      </c>
      <c r="B743" s="317" t="s">
        <v>2796</v>
      </c>
      <c r="C743" s="318">
        <f>'Series 1100 Input'!J743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Input'!J745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Input'!J750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Input'!J752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Input'!J754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Input'!J756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Input'!J761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Input'!J763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Input'!J765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Input'!J772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Input'!J774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Input'!J776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Input'!J778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Input'!J780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Input'!J782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Input'!J784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Input'!J786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Input'!J788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Input'!J790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Input'!J795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Input'!J800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Input'!J802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Input'!J807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Input'!J809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Input'!J814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Input'!J816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Input'!J818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Input'!J820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Input'!J825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Input'!J827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Input'!J829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Input'!J835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Input'!J840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Input'!J842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Final'!$E26)</f>
        <v>0</v>
      </c>
      <c r="I846" s="476"/>
      <c r="J846" s="476"/>
      <c r="K846" s="476"/>
      <c r="L846" s="737">
        <f>(K512+K494+K481+K459)*'Summary Final'!$E26</f>
        <v>0</v>
      </c>
      <c r="M846" s="476"/>
      <c r="N846" s="476"/>
      <c r="O846" s="476"/>
      <c r="P846" s="737">
        <f>(O512+O494+O481+O459)*'Summary Final'!$E26</f>
        <v>0</v>
      </c>
      <c r="Q846" s="476"/>
      <c r="R846" s="476"/>
      <c r="S846" s="476"/>
      <c r="T846" s="737">
        <f>(S512+S494+S481+S459)*'Summary Final'!$E26</f>
        <v>0</v>
      </c>
      <c r="U846" s="476"/>
      <c r="V846" s="476"/>
      <c r="W846" s="476"/>
      <c r="X846" s="737">
        <f>(W512+W494+W481+W459)*'Summary Final'!$E26</f>
        <v>0</v>
      </c>
      <c r="Y846" s="476"/>
      <c r="Z846" s="476"/>
      <c r="AA846" s="476"/>
      <c r="AB846" s="737">
        <f>(AA512+AA494+AA481+AA459)*'Summary Final'!$E26</f>
        <v>0</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Final'!$E27)</f>
        <v>0</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Final'!$E27</f>
        <v>0</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Final'!$E27</f>
        <v>0</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Final'!$E27</f>
        <v>0</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Final'!$E27</f>
        <v>0</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Final'!$E27</f>
        <v>0</v>
      </c>
      <c r="AC847" s="651">
        <v>843</v>
      </c>
    </row>
    <row r="848" spans="1:30" ht="15" x14ac:dyDescent="0.2">
      <c r="A848" s="363"/>
      <c r="B848" s="364" t="s">
        <v>2866</v>
      </c>
      <c r="C848" s="365"/>
      <c r="D848" s="366"/>
      <c r="E848" s="366"/>
      <c r="F848" s="366"/>
      <c r="G848" s="583"/>
      <c r="H848" s="368">
        <f>IF(COUNTIF(H14:H843,"No offer")&gt;0,"No Offer",SUM(H14:H843))</f>
        <v>0</v>
      </c>
      <c r="I848" s="366"/>
      <c r="J848" s="366"/>
      <c r="K848" s="583"/>
      <c r="L848" s="368">
        <f>IF(COUNTIF(L14:L843,"No offer")&gt;0,"No Offer",SUM(L14:L843))</f>
        <v>0</v>
      </c>
      <c r="M848" s="366"/>
      <c r="N848" s="366"/>
      <c r="O848" s="583"/>
      <c r="P848" s="368">
        <f>IF(COUNTIF(P14:P843,"No offer")&gt;0,"No Offer",SUM(P14:P843))</f>
        <v>0</v>
      </c>
      <c r="Q848" s="366"/>
      <c r="R848" s="366"/>
      <c r="S848" s="583"/>
      <c r="T848" s="368">
        <f>IF(COUNTIF(T14:T843,"No offer")&gt;0,"No Offer",SUM(T14:T843))</f>
        <v>0</v>
      </c>
      <c r="U848" s="366"/>
      <c r="V848" s="366"/>
      <c r="W848" s="583"/>
      <c r="X848" s="368">
        <f>IF(COUNTIF(X14:X843,"No offer")&gt;0,"No Offer",SUM(X14:X843))</f>
        <v>0</v>
      </c>
      <c r="Y848" s="366"/>
      <c r="Z848" s="366"/>
      <c r="AA848" s="583"/>
      <c r="AB848" s="368">
        <f>IF(COUNTIF(AB14:AB843,"No offer")&gt;0,"No Offer",SUM(AB14:AB843))</f>
        <v>0</v>
      </c>
      <c r="AC848" s="651">
        <v>844</v>
      </c>
    </row>
    <row r="849" spans="1:28" x14ac:dyDescent="0.2">
      <c r="A849" s="474"/>
      <c r="B849" s="475" t="s">
        <v>4048</v>
      </c>
      <c r="C849" s="707"/>
      <c r="D849" s="708"/>
      <c r="E849" s="708"/>
      <c r="F849" s="708"/>
      <c r="G849" s="709"/>
      <c r="H849" s="370">
        <f>SUM(H848:AB848)/H850</f>
        <v>0</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6</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gRx/Y9GpUFfopdf26AcFoN4NybJ/zhI/qsqY7knXtryntzrAP75sS3Dk3IwwVZfSjvqwdCvMEAc519wYeXrVw==" saltValue="O8t3Ooo364+2PEBM/g3j2Q==" spinCount="100000" sheet="1" objects="1" scenarios="1" selectLockedCells="1" selectUnlockedCells="1"/>
  <mergeCells count="7">
    <mergeCell ref="Y2:AA2"/>
    <mergeCell ref="E3:H3"/>
    <mergeCell ref="I3:K3"/>
    <mergeCell ref="M3:P3"/>
    <mergeCell ref="Q3:T3"/>
    <mergeCell ref="U3:X3"/>
    <mergeCell ref="Y3:AB3"/>
  </mergeCells>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F38-E56F-4DB6-BF79-963A3232F0E3}">
  <sheetPr codeName="Sheet33">
    <tabColor rgb="FF7030A0"/>
    <pageSetUpPr fitToPage="1"/>
  </sheetPr>
  <dimension ref="A1:L852"/>
  <sheetViews>
    <sheetView zoomScaleNormal="100" zoomScaleSheetLayoutView="85" workbookViewId="0">
      <selection activeCell="C235" sqref="C235"/>
    </sheetView>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9" width="9.140625" style="557"/>
    <col min="10" max="10" width="9.42578125" style="584" customWidth="1"/>
    <col min="11" max="11" width="9.140625" style="584"/>
    <col min="12" max="12" width="14" style="584" customWidth="1"/>
    <col min="13" max="16384" width="9.140625" style="557"/>
  </cols>
  <sheetData>
    <row r="1" spans="1:12" s="295" customFormat="1" ht="15.75" x14ac:dyDescent="0.25">
      <c r="A1" s="294" t="s">
        <v>2206</v>
      </c>
      <c r="C1" s="296"/>
      <c r="D1" s="296"/>
      <c r="E1" s="296"/>
      <c r="F1" s="296"/>
      <c r="G1" s="296"/>
      <c r="H1" s="296"/>
      <c r="I1" s="557"/>
      <c r="J1" s="296"/>
      <c r="K1" s="296"/>
      <c r="L1" s="296"/>
    </row>
    <row r="2" spans="1:12" s="651" customFormat="1" ht="15.75" x14ac:dyDescent="0.25">
      <c r="A2" s="663"/>
      <c r="B2" s="295"/>
      <c r="C2" s="296"/>
      <c r="D2" s="296"/>
      <c r="E2" s="296"/>
      <c r="F2" s="296"/>
      <c r="G2" s="296"/>
      <c r="H2" s="296"/>
      <c r="I2" s="557"/>
      <c r="J2" s="296"/>
      <c r="K2" s="296"/>
      <c r="L2" s="296"/>
    </row>
    <row r="3" spans="1:12" s="651" customFormat="1" ht="15" customHeight="1" x14ac:dyDescent="0.2">
      <c r="C3" s="1055" t="s">
        <v>4050</v>
      </c>
      <c r="D3" s="1055"/>
      <c r="E3" s="1058" t="s">
        <v>5</v>
      </c>
      <c r="F3" s="1058"/>
      <c r="G3" s="1058"/>
      <c r="H3" s="1058"/>
      <c r="I3" s="389"/>
      <c r="J3" s="1055" t="s">
        <v>4051</v>
      </c>
      <c r="K3" s="1055"/>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s="651" customFormat="1" ht="15" x14ac:dyDescent="0.2">
      <c r="A5" s="556"/>
      <c r="B5" s="464"/>
      <c r="C5" s="303"/>
      <c r="D5" s="303"/>
      <c r="E5" s="394"/>
      <c r="F5" s="394"/>
      <c r="G5" s="394"/>
      <c r="H5" s="394"/>
      <c r="I5" s="557"/>
      <c r="J5" s="303"/>
      <c r="K5" s="303"/>
      <c r="L5" s="394"/>
    </row>
    <row r="6" spans="1:12" s="651" customFormat="1" ht="15" x14ac:dyDescent="0.2">
      <c r="A6" s="404"/>
      <c r="B6" s="405"/>
      <c r="C6" s="415"/>
      <c r="D6" s="415"/>
      <c r="E6" s="784"/>
      <c r="F6" s="784"/>
      <c r="G6" s="784"/>
      <c r="H6" s="784"/>
      <c r="I6" s="557"/>
      <c r="J6" s="415"/>
      <c r="K6" s="415"/>
      <c r="L6" s="784"/>
    </row>
    <row r="7" spans="1:12" s="585" customFormat="1" ht="28.5" customHeight="1" x14ac:dyDescent="0.2">
      <c r="A7" s="317"/>
      <c r="B7" s="329" t="s">
        <v>2207</v>
      </c>
      <c r="C7" s="330"/>
      <c r="D7" s="786"/>
      <c r="E7" s="787"/>
      <c r="F7" s="787"/>
      <c r="G7" s="787"/>
      <c r="H7" s="787"/>
      <c r="I7" s="557"/>
      <c r="J7" s="330"/>
      <c r="K7" s="786"/>
      <c r="L7" s="787"/>
    </row>
    <row r="8" spans="1:12" s="585" customFormat="1" ht="12.75" customHeight="1" x14ac:dyDescent="0.2">
      <c r="A8" s="317"/>
      <c r="B8" s="329"/>
      <c r="C8" s="330"/>
      <c r="D8" s="786"/>
      <c r="E8" s="787"/>
      <c r="F8" s="787"/>
      <c r="G8" s="787"/>
      <c r="H8" s="787"/>
      <c r="I8" s="557"/>
      <c r="J8" s="330"/>
      <c r="K8" s="786"/>
      <c r="L8" s="787"/>
    </row>
    <row r="9" spans="1:12" s="585" customFormat="1" ht="12.75" customHeight="1" x14ac:dyDescent="0.2">
      <c r="A9" s="789"/>
      <c r="B9" s="312" t="s">
        <v>2208</v>
      </c>
      <c r="C9" s="313"/>
      <c r="D9" s="790"/>
      <c r="E9" s="615"/>
      <c r="F9" s="565"/>
      <c r="G9" s="615"/>
      <c r="H9" s="790"/>
      <c r="I9" s="557"/>
      <c r="J9" s="313"/>
      <c r="K9" s="790"/>
      <c r="L9" s="790"/>
    </row>
    <row r="10" spans="1:12" s="585" customFormat="1" ht="12.75" customHeight="1" x14ac:dyDescent="0.2">
      <c r="A10" s="317"/>
      <c r="B10" s="329"/>
      <c r="C10" s="330"/>
      <c r="D10" s="786"/>
      <c r="E10" s="622"/>
      <c r="F10" s="623"/>
      <c r="G10" s="622"/>
      <c r="H10" s="787"/>
      <c r="I10" s="557"/>
      <c r="J10" s="330"/>
      <c r="K10" s="786"/>
      <c r="L10" s="787"/>
    </row>
    <row r="11" spans="1:12" s="585" customFormat="1" ht="12.75" customHeight="1" x14ac:dyDescent="0.2">
      <c r="A11" s="344"/>
      <c r="B11" s="332" t="s">
        <v>2209</v>
      </c>
      <c r="C11" s="333"/>
      <c r="D11" s="792"/>
      <c r="E11" s="634" t="s">
        <v>1594</v>
      </c>
      <c r="F11" s="588" t="s">
        <v>1595</v>
      </c>
      <c r="G11" s="634" t="s">
        <v>1596</v>
      </c>
      <c r="H11" s="792"/>
      <c r="I11" s="557"/>
      <c r="J11" s="333"/>
      <c r="K11" s="792"/>
      <c r="L11" s="792"/>
    </row>
    <row r="12" spans="1:12" s="585" customFormat="1" ht="12.75" customHeight="1" x14ac:dyDescent="0.2">
      <c r="A12" s="794"/>
      <c r="B12" s="721" t="s">
        <v>2210</v>
      </c>
      <c r="C12" s="722"/>
      <c r="D12" s="723"/>
      <c r="E12" s="723"/>
      <c r="F12" s="723"/>
      <c r="G12" s="747">
        <f>SUM(H14:H56)</f>
        <v>0</v>
      </c>
      <c r="H12" s="723"/>
      <c r="I12" s="557"/>
      <c r="J12" s="722"/>
      <c r="K12" s="723"/>
      <c r="L12" s="723"/>
    </row>
    <row r="13" spans="1:12" x14ac:dyDescent="0.2">
      <c r="A13" s="317"/>
      <c r="B13" s="329"/>
      <c r="C13" s="330"/>
      <c r="D13" s="786"/>
      <c r="E13" s="795"/>
      <c r="F13" s="796"/>
      <c r="G13" s="795"/>
      <c r="H13" s="787"/>
      <c r="J13" s="330"/>
      <c r="K13" s="786"/>
      <c r="L13" s="787"/>
    </row>
    <row r="14" spans="1:12" ht="38.25" x14ac:dyDescent="0.2">
      <c r="A14" s="316" t="s">
        <v>2211</v>
      </c>
      <c r="B14" s="558" t="s">
        <v>2212</v>
      </c>
      <c r="C14" s="406"/>
      <c r="D14" s="318" t="s">
        <v>451</v>
      </c>
      <c r="E14" s="572">
        <v>90.25</v>
      </c>
      <c r="F14" s="572">
        <v>52.72</v>
      </c>
      <c r="G14" s="572">
        <v>52.72</v>
      </c>
      <c r="H14" s="324" t="str">
        <f>'Series 1100 Design'!H14</f>
        <v/>
      </c>
      <c r="J14" s="406"/>
      <c r="K14" s="318" t="s">
        <v>451</v>
      </c>
      <c r="L14" s="324" t="str">
        <f>'Series 1100 Final'!H14</f>
        <v/>
      </c>
    </row>
    <row r="15" spans="1:12" x14ac:dyDescent="0.2">
      <c r="A15" s="316"/>
      <c r="B15" s="558"/>
      <c r="C15" s="406"/>
      <c r="D15" s="318"/>
      <c r="E15" s="572"/>
      <c r="F15" s="572"/>
      <c r="G15" s="572"/>
      <c r="H15" s="319"/>
      <c r="J15" s="406"/>
      <c r="K15" s="318"/>
      <c r="L15" s="319"/>
    </row>
    <row r="16" spans="1:12" ht="38.25" x14ac:dyDescent="0.2">
      <c r="A16" s="316" t="s">
        <v>2213</v>
      </c>
      <c r="B16" s="558" t="s">
        <v>2214</v>
      </c>
      <c r="C16" s="406"/>
      <c r="D16" s="318" t="s">
        <v>451</v>
      </c>
      <c r="E16" s="572">
        <v>99.76</v>
      </c>
      <c r="F16" s="572">
        <v>79.47</v>
      </c>
      <c r="G16" s="572">
        <v>79.47</v>
      </c>
      <c r="H16" s="324" t="str">
        <f>'Series 1100 Design'!H16</f>
        <v/>
      </c>
      <c r="J16" s="406"/>
      <c r="K16" s="318" t="s">
        <v>451</v>
      </c>
      <c r="L16" s="324" t="str">
        <f>'Series 1100 Final'!H16</f>
        <v/>
      </c>
    </row>
    <row r="17" spans="1:12" x14ac:dyDescent="0.2">
      <c r="A17" s="316"/>
      <c r="B17" s="558"/>
      <c r="C17" s="406"/>
      <c r="D17" s="318"/>
      <c r="E17" s="572"/>
      <c r="F17" s="572"/>
      <c r="G17" s="572"/>
      <c r="H17" s="319"/>
      <c r="J17" s="406"/>
      <c r="K17" s="318"/>
      <c r="L17" s="319"/>
    </row>
    <row r="18" spans="1:12" ht="38.25" x14ac:dyDescent="0.2">
      <c r="A18" s="316" t="s">
        <v>2215</v>
      </c>
      <c r="B18" s="558" t="s">
        <v>2216</v>
      </c>
      <c r="C18" s="406"/>
      <c r="D18" s="318" t="s">
        <v>451</v>
      </c>
      <c r="E18" s="572">
        <v>102.29</v>
      </c>
      <c r="F18" s="572">
        <v>92.78</v>
      </c>
      <c r="G18" s="572">
        <v>92.78</v>
      </c>
      <c r="H18" s="324" t="str">
        <f>'Series 1100 Design'!H18</f>
        <v/>
      </c>
      <c r="J18" s="406"/>
      <c r="K18" s="318" t="s">
        <v>451</v>
      </c>
      <c r="L18" s="324" t="str">
        <f>'Series 1100 Final'!H18</f>
        <v/>
      </c>
    </row>
    <row r="19" spans="1:12" x14ac:dyDescent="0.2">
      <c r="A19" s="316"/>
      <c r="B19" s="558"/>
      <c r="C19" s="406"/>
      <c r="D19" s="318"/>
      <c r="E19" s="572"/>
      <c r="F19" s="572"/>
      <c r="G19" s="572"/>
      <c r="H19" s="319"/>
      <c r="J19" s="406"/>
      <c r="K19" s="318"/>
      <c r="L19" s="319"/>
    </row>
    <row r="20" spans="1:12" ht="38.25" x14ac:dyDescent="0.2">
      <c r="A20" s="316" t="s">
        <v>2217</v>
      </c>
      <c r="B20" s="558" t="s">
        <v>2218</v>
      </c>
      <c r="C20" s="406"/>
      <c r="D20" s="318" t="s">
        <v>451</v>
      </c>
      <c r="E20" s="572">
        <v>107.69</v>
      </c>
      <c r="F20" s="572">
        <v>92.78</v>
      </c>
      <c r="G20" s="572">
        <v>92.78</v>
      </c>
      <c r="H20" s="324" t="str">
        <f>'Series 1100 Design'!H20</f>
        <v/>
      </c>
      <c r="J20" s="406"/>
      <c r="K20" s="318" t="s">
        <v>451</v>
      </c>
      <c r="L20" s="324" t="str">
        <f>'Series 1100 Final'!H20</f>
        <v/>
      </c>
    </row>
    <row r="21" spans="1:12" x14ac:dyDescent="0.2">
      <c r="A21" s="316"/>
      <c r="B21" s="558"/>
      <c r="C21" s="406"/>
      <c r="D21" s="318"/>
      <c r="E21" s="572"/>
      <c r="F21" s="572"/>
      <c r="G21" s="572"/>
      <c r="H21" s="319"/>
      <c r="J21" s="406"/>
      <c r="K21" s="318"/>
      <c r="L21" s="319"/>
    </row>
    <row r="22" spans="1:12" ht="38.25" x14ac:dyDescent="0.2">
      <c r="A22" s="316" t="s">
        <v>2219</v>
      </c>
      <c r="B22" s="558" t="s">
        <v>2220</v>
      </c>
      <c r="C22" s="406"/>
      <c r="D22" s="318" t="s">
        <v>451</v>
      </c>
      <c r="E22" s="572">
        <v>82.23</v>
      </c>
      <c r="F22" s="572">
        <v>50.36</v>
      </c>
      <c r="G22" s="572">
        <v>50.36</v>
      </c>
      <c r="H22" s="324" t="str">
        <f>'Series 1100 Design'!H22</f>
        <v/>
      </c>
      <c r="J22" s="406"/>
      <c r="K22" s="318" t="s">
        <v>451</v>
      </c>
      <c r="L22" s="324" t="str">
        <f>'Series 1100 Final'!H22</f>
        <v/>
      </c>
    </row>
    <row r="23" spans="1:12" x14ac:dyDescent="0.2">
      <c r="A23" s="316"/>
      <c r="B23" s="558"/>
      <c r="C23" s="406"/>
      <c r="D23" s="318"/>
      <c r="E23" s="572"/>
      <c r="F23" s="572"/>
      <c r="G23" s="572"/>
      <c r="H23" s="319"/>
      <c r="J23" s="406"/>
      <c r="K23" s="318"/>
      <c r="L23" s="319"/>
    </row>
    <row r="24" spans="1:12" ht="38.25" x14ac:dyDescent="0.2">
      <c r="A24" s="316" t="s">
        <v>2221</v>
      </c>
      <c r="B24" s="558" t="s">
        <v>2222</v>
      </c>
      <c r="C24" s="406"/>
      <c r="D24" s="318" t="s">
        <v>451</v>
      </c>
      <c r="E24" s="572">
        <v>90.25</v>
      </c>
      <c r="F24" s="572">
        <v>69.97</v>
      </c>
      <c r="G24" s="572">
        <v>69.97</v>
      </c>
      <c r="H24" s="324" t="str">
        <f>'Series 1100 Design'!H24</f>
        <v/>
      </c>
      <c r="J24" s="406"/>
      <c r="K24" s="318" t="s">
        <v>451</v>
      </c>
      <c r="L24" s="324" t="str">
        <f>'Series 1100 Final'!H24</f>
        <v/>
      </c>
    </row>
    <row r="25" spans="1:12" x14ac:dyDescent="0.2">
      <c r="A25" s="316"/>
      <c r="B25" s="558"/>
      <c r="C25" s="406"/>
      <c r="D25" s="318"/>
      <c r="E25" s="572"/>
      <c r="F25" s="572"/>
      <c r="G25" s="572"/>
      <c r="H25" s="319"/>
      <c r="J25" s="406"/>
      <c r="K25" s="318"/>
      <c r="L25" s="319"/>
    </row>
    <row r="26" spans="1:12" ht="38.25" x14ac:dyDescent="0.2">
      <c r="A26" s="316" t="s">
        <v>2223</v>
      </c>
      <c r="B26" s="558" t="s">
        <v>2224</v>
      </c>
      <c r="C26" s="406"/>
      <c r="D26" s="318" t="s">
        <v>451</v>
      </c>
      <c r="E26" s="572">
        <v>133.63999999999999</v>
      </c>
      <c r="F26" s="572">
        <v>107.69</v>
      </c>
      <c r="G26" s="572">
        <v>107.69</v>
      </c>
      <c r="H26" s="324" t="str">
        <f>'Series 1100 Design'!H26</f>
        <v/>
      </c>
      <c r="J26" s="406"/>
      <c r="K26" s="318" t="s">
        <v>451</v>
      </c>
      <c r="L26" s="324" t="str">
        <f>'Series 1100 Final'!H26</f>
        <v/>
      </c>
    </row>
    <row r="27" spans="1:12" x14ac:dyDescent="0.2">
      <c r="A27" s="316"/>
      <c r="B27" s="558"/>
      <c r="C27" s="406"/>
      <c r="D27" s="318"/>
      <c r="E27" s="572"/>
      <c r="F27" s="572"/>
      <c r="G27" s="572"/>
      <c r="H27" s="319"/>
      <c r="J27" s="406"/>
      <c r="K27" s="318"/>
      <c r="L27" s="319"/>
    </row>
    <row r="28" spans="1:12" ht="38.25" x14ac:dyDescent="0.2">
      <c r="A28" s="316" t="s">
        <v>2225</v>
      </c>
      <c r="B28" s="558" t="s">
        <v>2226</v>
      </c>
      <c r="C28" s="406"/>
      <c r="D28" s="318" t="s">
        <v>451</v>
      </c>
      <c r="E28" s="572">
        <v>145.68</v>
      </c>
      <c r="F28" s="572">
        <v>145.68</v>
      </c>
      <c r="G28" s="572">
        <v>145.68</v>
      </c>
      <c r="H28" s="324" t="str">
        <f>'Series 1100 Design'!H28</f>
        <v/>
      </c>
      <c r="J28" s="406"/>
      <c r="K28" s="318" t="s">
        <v>451</v>
      </c>
      <c r="L28" s="324" t="str">
        <f>'Series 1100 Final'!H28</f>
        <v/>
      </c>
    </row>
    <row r="29" spans="1:12" x14ac:dyDescent="0.2">
      <c r="A29" s="316"/>
      <c r="B29" s="558"/>
      <c r="C29" s="406"/>
      <c r="D29" s="318"/>
      <c r="E29" s="572"/>
      <c r="F29" s="572"/>
      <c r="G29" s="572"/>
      <c r="H29" s="319"/>
      <c r="J29" s="406"/>
      <c r="K29" s="318"/>
      <c r="L29" s="319"/>
    </row>
    <row r="30" spans="1:12" ht="39" customHeight="1" x14ac:dyDescent="0.2">
      <c r="A30" s="316" t="s">
        <v>2227</v>
      </c>
      <c r="B30" s="558" t="s">
        <v>2228</v>
      </c>
      <c r="C30" s="406"/>
      <c r="D30" s="318" t="s">
        <v>451</v>
      </c>
      <c r="E30" s="572">
        <v>155.41</v>
      </c>
      <c r="F30" s="572">
        <v>115</v>
      </c>
      <c r="G30" s="572">
        <v>115</v>
      </c>
      <c r="H30" s="324" t="str">
        <f>'Series 1100 Design'!H30</f>
        <v/>
      </c>
      <c r="J30" s="406"/>
      <c r="K30" s="318" t="s">
        <v>451</v>
      </c>
      <c r="L30" s="324" t="str">
        <f>'Series 1100 Final'!H30</f>
        <v/>
      </c>
    </row>
    <row r="31" spans="1:12" x14ac:dyDescent="0.2">
      <c r="A31" s="316"/>
      <c r="B31" s="558"/>
      <c r="C31" s="406"/>
      <c r="D31" s="318"/>
      <c r="E31" s="572"/>
      <c r="F31" s="572"/>
      <c r="G31" s="572"/>
      <c r="H31" s="319"/>
      <c r="J31" s="406"/>
      <c r="K31" s="318"/>
      <c r="L31" s="319"/>
    </row>
    <row r="32" spans="1:12" ht="38.25" customHeight="1" x14ac:dyDescent="0.2">
      <c r="A32" s="316" t="s">
        <v>2229</v>
      </c>
      <c r="B32" s="558" t="s">
        <v>2230</v>
      </c>
      <c r="C32" s="406"/>
      <c r="D32" s="318" t="s">
        <v>451</v>
      </c>
      <c r="E32" s="572">
        <v>152.46</v>
      </c>
      <c r="F32" s="572">
        <v>152.46</v>
      </c>
      <c r="G32" s="572">
        <v>152.46</v>
      </c>
      <c r="H32" s="324" t="str">
        <f>'Series 1100 Design'!H32</f>
        <v/>
      </c>
      <c r="J32" s="406"/>
      <c r="K32" s="318" t="s">
        <v>451</v>
      </c>
      <c r="L32" s="324" t="str">
        <f>'Series 1100 Final'!H32</f>
        <v/>
      </c>
    </row>
    <row r="33" spans="1:12" ht="15" customHeight="1" x14ac:dyDescent="0.2">
      <c r="A33" s="316"/>
      <c r="B33" s="558"/>
      <c r="C33" s="406"/>
      <c r="D33" s="318"/>
      <c r="E33" s="572"/>
      <c r="F33" s="572"/>
      <c r="G33" s="572"/>
      <c r="H33" s="319"/>
      <c r="J33" s="406"/>
      <c r="K33" s="318"/>
      <c r="L33" s="319"/>
    </row>
    <row r="34" spans="1:12" ht="41.25" customHeight="1" x14ac:dyDescent="0.2">
      <c r="A34" s="316" t="s">
        <v>2231</v>
      </c>
      <c r="B34" s="558" t="s">
        <v>2232</v>
      </c>
      <c r="C34" s="406"/>
      <c r="D34" s="318" t="s">
        <v>451</v>
      </c>
      <c r="E34" s="572">
        <v>116.45</v>
      </c>
      <c r="F34" s="572">
        <v>116.45</v>
      </c>
      <c r="G34" s="572">
        <v>116.45</v>
      </c>
      <c r="H34" s="324" t="str">
        <f>'Series 1100 Design'!H34</f>
        <v/>
      </c>
      <c r="J34" s="406"/>
      <c r="K34" s="318" t="s">
        <v>451</v>
      </c>
      <c r="L34" s="324" t="str">
        <f>'Series 1100 Final'!H34</f>
        <v/>
      </c>
    </row>
    <row r="35" spans="1:12" ht="13.5" customHeight="1" x14ac:dyDescent="0.2">
      <c r="A35" s="316"/>
      <c r="B35" s="558"/>
      <c r="C35" s="406"/>
      <c r="D35" s="318"/>
      <c r="E35" s="572"/>
      <c r="F35" s="572"/>
      <c r="G35" s="572"/>
      <c r="H35" s="319"/>
      <c r="J35" s="406"/>
      <c r="K35" s="318"/>
      <c r="L35" s="319"/>
    </row>
    <row r="36" spans="1:12" ht="39" customHeight="1" x14ac:dyDescent="0.2">
      <c r="A36" s="316" t="s">
        <v>2233</v>
      </c>
      <c r="B36" s="558" t="s">
        <v>2234</v>
      </c>
      <c r="C36" s="406"/>
      <c r="D36" s="318" t="s">
        <v>451</v>
      </c>
      <c r="E36" s="572">
        <v>116.9</v>
      </c>
      <c r="F36" s="572">
        <v>116.9</v>
      </c>
      <c r="G36" s="572">
        <v>116.9</v>
      </c>
      <c r="H36" s="324" t="str">
        <f>'Series 1100 Design'!H36</f>
        <v/>
      </c>
      <c r="J36" s="406"/>
      <c r="K36" s="318" t="s">
        <v>451</v>
      </c>
      <c r="L36" s="324" t="str">
        <f>'Series 1100 Final'!H36</f>
        <v/>
      </c>
    </row>
    <row r="37" spans="1:12" ht="13.5" customHeight="1" x14ac:dyDescent="0.2">
      <c r="A37" s="316"/>
      <c r="B37" s="558"/>
      <c r="C37" s="406"/>
      <c r="D37" s="318"/>
      <c r="E37" s="572"/>
      <c r="F37" s="572"/>
      <c r="G37" s="572"/>
      <c r="H37" s="319"/>
      <c r="J37" s="406"/>
      <c r="K37" s="318"/>
      <c r="L37" s="319"/>
    </row>
    <row r="38" spans="1:12" ht="26.25" customHeight="1" x14ac:dyDescent="0.2">
      <c r="A38" s="316" t="s">
        <v>2235</v>
      </c>
      <c r="B38" s="558" t="s">
        <v>2236</v>
      </c>
      <c r="C38" s="406"/>
      <c r="D38" s="318" t="s">
        <v>451</v>
      </c>
      <c r="E38" s="572">
        <v>99.01</v>
      </c>
      <c r="F38" s="572">
        <v>99.01</v>
      </c>
      <c r="G38" s="572">
        <v>99.01</v>
      </c>
      <c r="H38" s="324" t="str">
        <f>'Series 1100 Design'!H38</f>
        <v/>
      </c>
      <c r="J38" s="406"/>
      <c r="K38" s="318" t="s">
        <v>451</v>
      </c>
      <c r="L38" s="324" t="str">
        <f>'Series 1100 Final'!H38</f>
        <v/>
      </c>
    </row>
    <row r="39" spans="1:12" ht="13.5" customHeight="1" x14ac:dyDescent="0.2">
      <c r="A39" s="316"/>
      <c r="B39" s="558"/>
      <c r="C39" s="406"/>
      <c r="D39" s="318"/>
      <c r="E39" s="572"/>
      <c r="F39" s="572"/>
      <c r="G39" s="572"/>
      <c r="H39" s="319"/>
      <c r="J39" s="406"/>
      <c r="K39" s="318"/>
      <c r="L39" s="319"/>
    </row>
    <row r="40" spans="1:12" ht="41.25" customHeight="1" x14ac:dyDescent="0.2">
      <c r="A40" s="316" t="s">
        <v>2237</v>
      </c>
      <c r="B40" s="558" t="s">
        <v>2238</v>
      </c>
      <c r="C40" s="406"/>
      <c r="D40" s="318" t="s">
        <v>451</v>
      </c>
      <c r="E40" s="572">
        <v>116.9</v>
      </c>
      <c r="F40" s="572">
        <v>116.9</v>
      </c>
      <c r="G40" s="572">
        <v>116.9</v>
      </c>
      <c r="H40" s="324" t="str">
        <f>'Series 1100 Design'!H40</f>
        <v/>
      </c>
      <c r="J40" s="406"/>
      <c r="K40" s="318" t="s">
        <v>451</v>
      </c>
      <c r="L40" s="324" t="str">
        <f>'Series 1100 Final'!H40</f>
        <v/>
      </c>
    </row>
    <row r="41" spans="1:12" ht="13.5" customHeight="1" x14ac:dyDescent="0.2">
      <c r="A41" s="316"/>
      <c r="B41" s="558"/>
      <c r="C41" s="406"/>
      <c r="D41" s="318"/>
      <c r="E41" s="572"/>
      <c r="F41" s="572"/>
      <c r="G41" s="572"/>
      <c r="H41" s="319"/>
      <c r="J41" s="406"/>
      <c r="K41" s="318"/>
      <c r="L41" s="319"/>
    </row>
    <row r="42" spans="1:12" ht="42.75" customHeight="1" x14ac:dyDescent="0.2">
      <c r="A42" s="316" t="s">
        <v>2239</v>
      </c>
      <c r="B42" s="558" t="s">
        <v>2240</v>
      </c>
      <c r="C42" s="406"/>
      <c r="D42" s="318" t="s">
        <v>451</v>
      </c>
      <c r="E42" s="572">
        <v>116.9</v>
      </c>
      <c r="F42" s="572">
        <v>116.9</v>
      </c>
      <c r="G42" s="572">
        <v>116.9</v>
      </c>
      <c r="H42" s="324" t="str">
        <f>'Series 1100 Design'!H42</f>
        <v/>
      </c>
      <c r="J42" s="406"/>
      <c r="K42" s="318" t="s">
        <v>451</v>
      </c>
      <c r="L42" s="324" t="str">
        <f>'Series 1100 Final'!H42</f>
        <v/>
      </c>
    </row>
    <row r="43" spans="1:12" ht="13.5" customHeight="1" x14ac:dyDescent="0.2">
      <c r="A43" s="316"/>
      <c r="B43" s="558"/>
      <c r="C43" s="406"/>
      <c r="D43" s="318"/>
      <c r="E43" s="572"/>
      <c r="F43" s="572"/>
      <c r="G43" s="572"/>
      <c r="H43" s="319"/>
      <c r="J43" s="406"/>
      <c r="K43" s="318"/>
      <c r="L43" s="319"/>
    </row>
    <row r="44" spans="1:12" ht="42.75" customHeight="1" x14ac:dyDescent="0.2">
      <c r="A44" s="316" t="s">
        <v>2241</v>
      </c>
      <c r="B44" s="558" t="s">
        <v>2240</v>
      </c>
      <c r="C44" s="406"/>
      <c r="D44" s="318" t="s">
        <v>451</v>
      </c>
      <c r="E44" s="572">
        <v>123.8</v>
      </c>
      <c r="F44" s="572">
        <v>123.8</v>
      </c>
      <c r="G44" s="572">
        <v>123.8</v>
      </c>
      <c r="H44" s="324" t="str">
        <f>'Series 1100 Design'!H44</f>
        <v/>
      </c>
      <c r="J44" s="406"/>
      <c r="K44" s="318" t="s">
        <v>451</v>
      </c>
      <c r="L44" s="324" t="str">
        <f>'Series 1100 Final'!H44</f>
        <v/>
      </c>
    </row>
    <row r="45" spans="1:12" ht="13.5" customHeight="1" x14ac:dyDescent="0.2">
      <c r="A45" s="316"/>
      <c r="B45" s="558"/>
      <c r="C45" s="406"/>
      <c r="D45" s="318"/>
      <c r="E45" s="572"/>
      <c r="F45" s="572"/>
      <c r="G45" s="572"/>
      <c r="H45" s="319"/>
      <c r="J45" s="406"/>
      <c r="K45" s="318"/>
      <c r="L45" s="319"/>
    </row>
    <row r="46" spans="1:12" ht="40.5" customHeight="1" x14ac:dyDescent="0.2">
      <c r="A46" s="316" t="s">
        <v>2242</v>
      </c>
      <c r="B46" s="558" t="s">
        <v>2243</v>
      </c>
      <c r="C46" s="406"/>
      <c r="D46" s="318" t="s">
        <v>451</v>
      </c>
      <c r="E46" s="572">
        <v>184.85</v>
      </c>
      <c r="F46" s="572">
        <v>153.79</v>
      </c>
      <c r="G46" s="572">
        <v>153.79</v>
      </c>
      <c r="H46" s="324" t="str">
        <f>'Series 1100 Design'!H46</f>
        <v/>
      </c>
      <c r="J46" s="406"/>
      <c r="K46" s="318" t="s">
        <v>451</v>
      </c>
      <c r="L46" s="324" t="str">
        <f>'Series 1100 Final'!H46</f>
        <v/>
      </c>
    </row>
    <row r="47" spans="1:12" ht="13.5" customHeight="1" x14ac:dyDescent="0.2">
      <c r="A47" s="316"/>
      <c r="B47" s="558"/>
      <c r="C47" s="406"/>
      <c r="D47" s="318"/>
      <c r="E47" s="572"/>
      <c r="F47" s="572"/>
      <c r="G47" s="572"/>
      <c r="H47" s="319"/>
      <c r="J47" s="406"/>
      <c r="K47" s="318"/>
      <c r="L47" s="319"/>
    </row>
    <row r="48" spans="1:12" ht="39.75" customHeight="1" x14ac:dyDescent="0.2">
      <c r="A48" s="316" t="s">
        <v>2244</v>
      </c>
      <c r="B48" s="558" t="s">
        <v>2245</v>
      </c>
      <c r="C48" s="406"/>
      <c r="D48" s="318" t="s">
        <v>451</v>
      </c>
      <c r="E48" s="572">
        <v>198.51</v>
      </c>
      <c r="F48" s="572">
        <v>175.52</v>
      </c>
      <c r="G48" s="572">
        <v>175.52</v>
      </c>
      <c r="H48" s="324" t="str">
        <f>'Series 1100 Design'!H48</f>
        <v/>
      </c>
      <c r="J48" s="406"/>
      <c r="K48" s="318" t="s">
        <v>451</v>
      </c>
      <c r="L48" s="324" t="str">
        <f>'Series 1100 Final'!H48</f>
        <v/>
      </c>
    </row>
    <row r="49" spans="1:12" ht="13.5" customHeight="1" x14ac:dyDescent="0.2">
      <c r="A49" s="316"/>
      <c r="B49" s="558"/>
      <c r="C49" s="406"/>
      <c r="D49" s="318"/>
      <c r="E49" s="572"/>
      <c r="F49" s="572"/>
      <c r="G49" s="572"/>
      <c r="H49" s="319"/>
      <c r="J49" s="406"/>
      <c r="K49" s="318"/>
      <c r="L49" s="319"/>
    </row>
    <row r="50" spans="1:12" ht="39" customHeight="1" x14ac:dyDescent="0.2">
      <c r="A50" s="316" t="s">
        <v>2246</v>
      </c>
      <c r="B50" s="558" t="s">
        <v>2247</v>
      </c>
      <c r="C50" s="406"/>
      <c r="D50" s="318" t="s">
        <v>451</v>
      </c>
      <c r="E50" s="572">
        <v>197.76</v>
      </c>
      <c r="F50" s="572">
        <v>166.7</v>
      </c>
      <c r="G50" s="572">
        <v>166.7</v>
      </c>
      <c r="H50" s="324" t="str">
        <f>'Series 1100 Design'!H50</f>
        <v/>
      </c>
      <c r="J50" s="406"/>
      <c r="K50" s="318" t="s">
        <v>451</v>
      </c>
      <c r="L50" s="324" t="str">
        <f>'Series 1100 Final'!H50</f>
        <v/>
      </c>
    </row>
    <row r="51" spans="1:12" ht="13.5" customHeight="1" x14ac:dyDescent="0.2">
      <c r="A51" s="316"/>
      <c r="B51" s="558"/>
      <c r="C51" s="406"/>
      <c r="D51" s="318"/>
      <c r="E51" s="572"/>
      <c r="F51" s="572"/>
      <c r="G51" s="572"/>
      <c r="H51" s="319"/>
      <c r="J51" s="406"/>
      <c r="K51" s="318"/>
      <c r="L51" s="319"/>
    </row>
    <row r="52" spans="1:12" ht="41.25" customHeight="1" x14ac:dyDescent="0.2">
      <c r="A52" s="316" t="s">
        <v>2248</v>
      </c>
      <c r="B52" s="558" t="s">
        <v>2249</v>
      </c>
      <c r="C52" s="406"/>
      <c r="D52" s="318" t="s">
        <v>451</v>
      </c>
      <c r="E52" s="572">
        <v>203.16</v>
      </c>
      <c r="F52" s="572">
        <v>174.78</v>
      </c>
      <c r="G52" s="572">
        <v>174.78</v>
      </c>
      <c r="H52" s="324" t="str">
        <f>'Series 1100 Design'!H52</f>
        <v/>
      </c>
      <c r="J52" s="406"/>
      <c r="K52" s="318" t="s">
        <v>451</v>
      </c>
      <c r="L52" s="324" t="str">
        <f>'Series 1100 Final'!H52</f>
        <v/>
      </c>
    </row>
    <row r="53" spans="1:12" ht="13.5" customHeight="1" x14ac:dyDescent="0.2">
      <c r="A53" s="316"/>
      <c r="B53" s="558"/>
      <c r="C53" s="406"/>
      <c r="D53" s="318"/>
      <c r="E53" s="572"/>
      <c r="F53" s="572"/>
      <c r="G53" s="572"/>
      <c r="H53" s="319"/>
      <c r="J53" s="406"/>
      <c r="K53" s="318"/>
      <c r="L53" s="319"/>
    </row>
    <row r="54" spans="1:12" ht="45.75" customHeight="1" x14ac:dyDescent="0.2">
      <c r="A54" s="316" t="s">
        <v>2250</v>
      </c>
      <c r="B54" s="558" t="s">
        <v>2251</v>
      </c>
      <c r="C54" s="406"/>
      <c r="D54" s="318" t="s">
        <v>451</v>
      </c>
      <c r="E54" s="572">
        <v>184.85</v>
      </c>
      <c r="F54" s="572">
        <v>153.79</v>
      </c>
      <c r="G54" s="572">
        <v>153.79</v>
      </c>
      <c r="H54" s="324" t="str">
        <f>'Series 1100 Design'!H54</f>
        <v/>
      </c>
      <c r="J54" s="406"/>
      <c r="K54" s="318" t="s">
        <v>451</v>
      </c>
      <c r="L54" s="324" t="str">
        <f>'Series 1100 Final'!H54</f>
        <v/>
      </c>
    </row>
    <row r="55" spans="1:12" ht="13.5" customHeight="1" x14ac:dyDescent="0.2">
      <c r="A55" s="316"/>
      <c r="B55" s="558"/>
      <c r="C55" s="406"/>
      <c r="D55" s="318"/>
      <c r="E55" s="572"/>
      <c r="F55" s="572"/>
      <c r="G55" s="572"/>
      <c r="H55" s="319"/>
      <c r="J55" s="406"/>
      <c r="K55" s="318"/>
      <c r="L55" s="319"/>
    </row>
    <row r="56" spans="1:12" ht="45.75" customHeight="1" x14ac:dyDescent="0.2">
      <c r="A56" s="316" t="s">
        <v>2252</v>
      </c>
      <c r="B56" s="558" t="s">
        <v>2253</v>
      </c>
      <c r="C56" s="406"/>
      <c r="D56" s="318" t="s">
        <v>451</v>
      </c>
      <c r="E56" s="572">
        <v>203.9</v>
      </c>
      <c r="F56" s="572">
        <v>175.52</v>
      </c>
      <c r="G56" s="572">
        <v>175.52</v>
      </c>
      <c r="H56" s="324" t="str">
        <f>'Series 1100 Design'!H56</f>
        <v/>
      </c>
      <c r="J56" s="406"/>
      <c r="K56" s="318" t="s">
        <v>451</v>
      </c>
      <c r="L56" s="324" t="str">
        <f>'Series 1100 Final'!H56</f>
        <v/>
      </c>
    </row>
    <row r="57" spans="1:12" ht="13.5" customHeight="1" x14ac:dyDescent="0.2">
      <c r="A57" s="316"/>
      <c r="B57" s="558"/>
      <c r="C57" s="406"/>
      <c r="D57" s="318"/>
      <c r="E57" s="572"/>
      <c r="F57" s="572"/>
      <c r="G57" s="572"/>
      <c r="H57" s="319"/>
      <c r="J57" s="406"/>
      <c r="K57" s="318"/>
      <c r="L57" s="319"/>
    </row>
    <row r="58" spans="1:12" ht="27" customHeight="1" x14ac:dyDescent="0.2">
      <c r="A58" s="331"/>
      <c r="B58" s="586" t="s">
        <v>2254</v>
      </c>
      <c r="C58" s="484"/>
      <c r="D58" s="334"/>
      <c r="E58" s="804" t="s">
        <v>1594</v>
      </c>
      <c r="F58" s="804" t="s">
        <v>1595</v>
      </c>
      <c r="G58" s="804" t="s">
        <v>1596</v>
      </c>
      <c r="H58" s="334"/>
      <c r="J58" s="484"/>
      <c r="K58" s="334"/>
      <c r="L58" s="334"/>
    </row>
    <row r="59" spans="1:12" ht="27" customHeight="1" x14ac:dyDescent="0.2">
      <c r="A59" s="794"/>
      <c r="B59" s="721" t="s">
        <v>2210</v>
      </c>
      <c r="C59" s="779"/>
      <c r="D59" s="723"/>
      <c r="E59" s="723"/>
      <c r="F59" s="723"/>
      <c r="G59" s="747">
        <f>SUM(H61:H67)</f>
        <v>0</v>
      </c>
      <c r="H59" s="723"/>
      <c r="J59" s="779"/>
      <c r="K59" s="723"/>
      <c r="L59" s="723"/>
    </row>
    <row r="60" spans="1:12" ht="13.5" customHeight="1" x14ac:dyDescent="0.2">
      <c r="A60" s="316"/>
      <c r="B60" s="558"/>
      <c r="C60" s="406"/>
      <c r="D60" s="318"/>
      <c r="E60" s="572"/>
      <c r="F60" s="572"/>
      <c r="G60" s="572"/>
      <c r="H60" s="319"/>
      <c r="J60" s="406"/>
      <c r="K60" s="318"/>
      <c r="L60" s="319"/>
    </row>
    <row r="61" spans="1:12" ht="46.5" customHeight="1" x14ac:dyDescent="0.2">
      <c r="A61" s="316" t="s">
        <v>2255</v>
      </c>
      <c r="B61" s="558" t="s">
        <v>2256</v>
      </c>
      <c r="C61" s="406"/>
      <c r="D61" s="318" t="s">
        <v>451</v>
      </c>
      <c r="E61" s="572">
        <v>98.61</v>
      </c>
      <c r="F61" s="572">
        <v>56.77</v>
      </c>
      <c r="G61" s="572">
        <v>56.77</v>
      </c>
      <c r="H61" s="324" t="str">
        <f>'Series 1100 Design'!H61</f>
        <v/>
      </c>
      <c r="J61" s="406"/>
      <c r="K61" s="318" t="s">
        <v>451</v>
      </c>
      <c r="L61" s="324" t="str">
        <f>'Series 1100 Final'!H61</f>
        <v/>
      </c>
    </row>
    <row r="62" spans="1:12" ht="13.5" customHeight="1" x14ac:dyDescent="0.2">
      <c r="A62" s="316"/>
      <c r="B62" s="558"/>
      <c r="C62" s="406"/>
      <c r="D62" s="318"/>
      <c r="E62" s="572"/>
      <c r="F62" s="572"/>
      <c r="G62" s="572"/>
      <c r="H62" s="319"/>
      <c r="J62" s="406"/>
      <c r="K62" s="318"/>
      <c r="L62" s="319"/>
    </row>
    <row r="63" spans="1:12" ht="38.25" customHeight="1" x14ac:dyDescent="0.2">
      <c r="A63" s="316" t="s">
        <v>2257</v>
      </c>
      <c r="B63" s="558" t="s">
        <v>2258</v>
      </c>
      <c r="C63" s="406"/>
      <c r="D63" s="318" t="s">
        <v>451</v>
      </c>
      <c r="E63" s="572">
        <v>98.61</v>
      </c>
      <c r="F63" s="572">
        <v>62.16</v>
      </c>
      <c r="G63" s="572">
        <v>62.16</v>
      </c>
      <c r="H63" s="324" t="str">
        <f>'Series 1100 Design'!H63</f>
        <v/>
      </c>
      <c r="J63" s="406"/>
      <c r="K63" s="318" t="s">
        <v>451</v>
      </c>
      <c r="L63" s="324" t="str">
        <f>'Series 1100 Final'!H63</f>
        <v/>
      </c>
    </row>
    <row r="64" spans="1:12" ht="13.5" customHeight="1" x14ac:dyDescent="0.2">
      <c r="A64" s="316"/>
      <c r="B64" s="558"/>
      <c r="C64" s="406"/>
      <c r="D64" s="318"/>
      <c r="E64" s="572"/>
      <c r="F64" s="572"/>
      <c r="G64" s="572"/>
      <c r="H64" s="319"/>
      <c r="J64" s="406"/>
      <c r="K64" s="318"/>
      <c r="L64" s="319"/>
    </row>
    <row r="65" spans="1:12" ht="42.75" customHeight="1" x14ac:dyDescent="0.2">
      <c r="A65" s="316" t="s">
        <v>2259</v>
      </c>
      <c r="B65" s="558" t="s">
        <v>2260</v>
      </c>
      <c r="C65" s="406"/>
      <c r="D65" s="318" t="s">
        <v>451</v>
      </c>
      <c r="E65" s="572">
        <v>94.44</v>
      </c>
      <c r="F65" s="572">
        <v>52.6</v>
      </c>
      <c r="G65" s="572">
        <v>52.6</v>
      </c>
      <c r="H65" s="324" t="str">
        <f>'Series 1100 Design'!H65</f>
        <v/>
      </c>
      <c r="J65" s="406"/>
      <c r="K65" s="318" t="s">
        <v>451</v>
      </c>
      <c r="L65" s="324" t="str">
        <f>'Series 1100 Final'!H65</f>
        <v/>
      </c>
    </row>
    <row r="66" spans="1:12" ht="13.5" customHeight="1" x14ac:dyDescent="0.2">
      <c r="A66" s="316"/>
      <c r="B66" s="558"/>
      <c r="C66" s="406"/>
      <c r="D66" s="318"/>
      <c r="E66" s="572"/>
      <c r="F66" s="572"/>
      <c r="G66" s="572"/>
      <c r="H66" s="319"/>
      <c r="J66" s="406"/>
      <c r="K66" s="318"/>
      <c r="L66" s="319"/>
    </row>
    <row r="67" spans="1:12" ht="44.25" customHeight="1" x14ac:dyDescent="0.2">
      <c r="A67" s="316" t="s">
        <v>2261</v>
      </c>
      <c r="B67" s="558" t="s">
        <v>2262</v>
      </c>
      <c r="C67" s="406"/>
      <c r="D67" s="318" t="s">
        <v>451</v>
      </c>
      <c r="E67" s="572">
        <v>91.79</v>
      </c>
      <c r="F67" s="572">
        <v>55.33</v>
      </c>
      <c r="G67" s="572">
        <v>55.33</v>
      </c>
      <c r="H67" s="324" t="str">
        <f>'Series 1100 Design'!H67</f>
        <v/>
      </c>
      <c r="J67" s="406"/>
      <c r="K67" s="318" t="s">
        <v>451</v>
      </c>
      <c r="L67" s="324" t="str">
        <f>'Series 1100 Final'!H67</f>
        <v/>
      </c>
    </row>
    <row r="68" spans="1:12" ht="13.5" customHeight="1" x14ac:dyDescent="0.2">
      <c r="A68" s="316"/>
      <c r="B68" s="558"/>
      <c r="C68" s="406"/>
      <c r="D68" s="318"/>
      <c r="E68" s="572"/>
      <c r="F68" s="572"/>
      <c r="G68" s="572"/>
      <c r="H68" s="319"/>
      <c r="J68" s="406"/>
      <c r="K68" s="318"/>
      <c r="L68" s="319"/>
    </row>
    <row r="69" spans="1:12" ht="13.5" customHeight="1" x14ac:dyDescent="0.2">
      <c r="A69" s="331"/>
      <c r="B69" s="586" t="s">
        <v>2263</v>
      </c>
      <c r="C69" s="484"/>
      <c r="D69" s="334"/>
      <c r="E69" s="604"/>
      <c r="F69" s="604"/>
      <c r="G69" s="604"/>
      <c r="H69" s="334"/>
      <c r="J69" s="484"/>
      <c r="K69" s="334"/>
      <c r="L69" s="334"/>
    </row>
    <row r="70" spans="1:12" ht="13.5" customHeight="1" x14ac:dyDescent="0.2">
      <c r="A70" s="331"/>
      <c r="B70" s="586"/>
      <c r="C70" s="484"/>
      <c r="D70" s="334"/>
      <c r="E70" s="604"/>
      <c r="F70" s="604"/>
      <c r="G70" s="604"/>
      <c r="H70" s="334"/>
      <c r="J70" s="484"/>
      <c r="K70" s="334"/>
      <c r="L70" s="334"/>
    </row>
    <row r="71" spans="1:12" ht="13.5" customHeight="1" x14ac:dyDescent="0.2">
      <c r="A71" s="331"/>
      <c r="B71" s="586" t="s">
        <v>2264</v>
      </c>
      <c r="C71" s="484"/>
      <c r="D71" s="334"/>
      <c r="E71" s="804" t="s">
        <v>1594</v>
      </c>
      <c r="F71" s="804" t="s">
        <v>1595</v>
      </c>
      <c r="G71" s="804" t="s">
        <v>1596</v>
      </c>
      <c r="H71" s="334"/>
      <c r="J71" s="484"/>
      <c r="K71" s="334"/>
      <c r="L71" s="334"/>
    </row>
    <row r="72" spans="1:12" ht="13.5" customHeight="1" x14ac:dyDescent="0.2">
      <c r="A72" s="794"/>
      <c r="B72" s="721" t="s">
        <v>2210</v>
      </c>
      <c r="C72" s="779"/>
      <c r="D72" s="723"/>
      <c r="E72" s="723"/>
      <c r="F72" s="723"/>
      <c r="G72" s="747">
        <f>SUM(H74:H80)</f>
        <v>0</v>
      </c>
      <c r="H72" s="723"/>
      <c r="J72" s="779"/>
      <c r="K72" s="723"/>
      <c r="L72" s="723"/>
    </row>
    <row r="73" spans="1:12" ht="13.5" customHeight="1" x14ac:dyDescent="0.2">
      <c r="A73" s="316"/>
      <c r="B73" s="558"/>
      <c r="C73" s="406"/>
      <c r="D73" s="318"/>
      <c r="E73" s="572"/>
      <c r="F73" s="572"/>
      <c r="G73" s="572"/>
      <c r="H73" s="319"/>
      <c r="J73" s="406"/>
      <c r="K73" s="318"/>
      <c r="L73" s="319"/>
    </row>
    <row r="74" spans="1:12" ht="42" customHeight="1" x14ac:dyDescent="0.2">
      <c r="A74" s="316" t="s">
        <v>2265</v>
      </c>
      <c r="B74" s="558" t="s">
        <v>2266</v>
      </c>
      <c r="C74" s="406"/>
      <c r="D74" s="318" t="s">
        <v>451</v>
      </c>
      <c r="E74" s="572">
        <v>194.52</v>
      </c>
      <c r="F74" s="572">
        <v>194.52</v>
      </c>
      <c r="G74" s="572">
        <v>194.52</v>
      </c>
      <c r="H74" s="324" t="str">
        <f>'Series 1100 Design'!H74</f>
        <v/>
      </c>
      <c r="J74" s="406"/>
      <c r="K74" s="318" t="s">
        <v>451</v>
      </c>
      <c r="L74" s="324" t="str">
        <f>'Series 1100 Final'!H74</f>
        <v/>
      </c>
    </row>
    <row r="75" spans="1:12" ht="13.5" customHeight="1" x14ac:dyDescent="0.2">
      <c r="A75" s="316"/>
      <c r="B75" s="558"/>
      <c r="C75" s="406"/>
      <c r="D75" s="318"/>
      <c r="E75" s="572"/>
      <c r="F75" s="572"/>
      <c r="G75" s="572"/>
      <c r="H75" s="319"/>
      <c r="J75" s="406"/>
      <c r="K75" s="318"/>
      <c r="L75" s="319"/>
    </row>
    <row r="76" spans="1:12" ht="42" customHeight="1" x14ac:dyDescent="0.2">
      <c r="A76" s="316" t="s">
        <v>2267</v>
      </c>
      <c r="B76" s="558" t="s">
        <v>2268</v>
      </c>
      <c r="C76" s="406"/>
      <c r="D76" s="318" t="s">
        <v>451</v>
      </c>
      <c r="E76" s="572">
        <v>194.52</v>
      </c>
      <c r="F76" s="572">
        <v>194.52</v>
      </c>
      <c r="G76" s="572">
        <v>194.52</v>
      </c>
      <c r="H76" s="324" t="str">
        <f>'Series 1100 Design'!H76</f>
        <v/>
      </c>
      <c r="J76" s="406"/>
      <c r="K76" s="318" t="s">
        <v>451</v>
      </c>
      <c r="L76" s="324" t="str">
        <f>'Series 1100 Final'!H76</f>
        <v/>
      </c>
    </row>
    <row r="77" spans="1:12" ht="13.5" customHeight="1" x14ac:dyDescent="0.2">
      <c r="A77" s="316"/>
      <c r="B77" s="558"/>
      <c r="C77" s="406"/>
      <c r="D77" s="318"/>
      <c r="E77" s="572"/>
      <c r="F77" s="572"/>
      <c r="G77" s="572"/>
      <c r="H77" s="319"/>
      <c r="J77" s="406"/>
      <c r="K77" s="318"/>
      <c r="L77" s="319"/>
    </row>
    <row r="78" spans="1:12" ht="39" customHeight="1" x14ac:dyDescent="0.2">
      <c r="A78" s="316" t="s">
        <v>2269</v>
      </c>
      <c r="B78" s="558" t="s">
        <v>2270</v>
      </c>
      <c r="C78" s="406"/>
      <c r="D78" s="318" t="s">
        <v>451</v>
      </c>
      <c r="E78" s="572">
        <v>194.52</v>
      </c>
      <c r="F78" s="572">
        <v>194.52</v>
      </c>
      <c r="G78" s="572">
        <v>194.52</v>
      </c>
      <c r="H78" s="324" t="str">
        <f>'Series 1100 Design'!H78</f>
        <v/>
      </c>
      <c r="J78" s="406"/>
      <c r="K78" s="318" t="s">
        <v>451</v>
      </c>
      <c r="L78" s="324" t="str">
        <f>'Series 1100 Final'!H78</f>
        <v/>
      </c>
    </row>
    <row r="79" spans="1:12" ht="13.5" customHeight="1" x14ac:dyDescent="0.2">
      <c r="A79" s="316"/>
      <c r="B79" s="558"/>
      <c r="C79" s="406"/>
      <c r="D79" s="318"/>
      <c r="E79" s="572"/>
      <c r="F79" s="572"/>
      <c r="G79" s="572"/>
      <c r="H79" s="319"/>
      <c r="J79" s="406"/>
      <c r="K79" s="318"/>
      <c r="L79" s="319"/>
    </row>
    <row r="80" spans="1:12" ht="42.75" customHeight="1" x14ac:dyDescent="0.2">
      <c r="A80" s="316" t="s">
        <v>2271</v>
      </c>
      <c r="B80" s="558" t="s">
        <v>2272</v>
      </c>
      <c r="C80" s="406"/>
      <c r="D80" s="318" t="s">
        <v>451</v>
      </c>
      <c r="E80" s="572">
        <v>194.52</v>
      </c>
      <c r="F80" s="572">
        <v>194.52</v>
      </c>
      <c r="G80" s="572">
        <v>194.52</v>
      </c>
      <c r="H80" s="324" t="str">
        <f>'Series 1100 Design'!H80</f>
        <v/>
      </c>
      <c r="J80" s="406"/>
      <c r="K80" s="318" t="s">
        <v>451</v>
      </c>
      <c r="L80" s="324" t="str">
        <f>'Series 1100 Final'!H80</f>
        <v/>
      </c>
    </row>
    <row r="81" spans="1:12" ht="14.25" customHeight="1" x14ac:dyDescent="0.2">
      <c r="A81" s="316"/>
      <c r="B81" s="558"/>
      <c r="C81" s="406"/>
      <c r="D81" s="318"/>
      <c r="E81" s="572"/>
      <c r="F81" s="572"/>
      <c r="G81" s="572"/>
      <c r="H81" s="319"/>
      <c r="J81" s="406"/>
      <c r="K81" s="318"/>
      <c r="L81" s="319"/>
    </row>
    <row r="82" spans="1:12" ht="15" customHeight="1" x14ac:dyDescent="0.2">
      <c r="A82" s="331"/>
      <c r="B82" s="586" t="s">
        <v>2273</v>
      </c>
      <c r="C82" s="484"/>
      <c r="D82" s="334"/>
      <c r="E82" s="804" t="s">
        <v>1594</v>
      </c>
      <c r="F82" s="804" t="s">
        <v>1595</v>
      </c>
      <c r="G82" s="804" t="s">
        <v>1596</v>
      </c>
      <c r="H82" s="334"/>
      <c r="J82" s="484"/>
      <c r="K82" s="334"/>
      <c r="L82" s="334"/>
    </row>
    <row r="83" spans="1:12" ht="15" customHeight="1" x14ac:dyDescent="0.2">
      <c r="A83" s="794"/>
      <c r="B83" s="721" t="s">
        <v>2210</v>
      </c>
      <c r="C83" s="779"/>
      <c r="D83" s="723"/>
      <c r="E83" s="723"/>
      <c r="F83" s="723"/>
      <c r="G83" s="747">
        <f>SUM(H85:H91)</f>
        <v>0</v>
      </c>
      <c r="H83" s="723"/>
      <c r="J83" s="779"/>
      <c r="K83" s="723"/>
      <c r="L83" s="723"/>
    </row>
    <row r="84" spans="1:12" ht="13.5" customHeight="1" x14ac:dyDescent="0.2">
      <c r="A84" s="316"/>
      <c r="B84" s="558"/>
      <c r="C84" s="406"/>
      <c r="D84" s="318"/>
      <c r="E84" s="572"/>
      <c r="F84" s="572"/>
      <c r="G84" s="572"/>
      <c r="H84" s="319"/>
      <c r="J84" s="406"/>
      <c r="K84" s="318"/>
      <c r="L84" s="319"/>
    </row>
    <row r="85" spans="1:12" ht="42.75" customHeight="1" x14ac:dyDescent="0.2">
      <c r="A85" s="316" t="s">
        <v>2274</v>
      </c>
      <c r="B85" s="558" t="s">
        <v>2275</v>
      </c>
      <c r="C85" s="406"/>
      <c r="D85" s="318" t="s">
        <v>451</v>
      </c>
      <c r="E85" s="572">
        <v>129.22999999999999</v>
      </c>
      <c r="F85" s="572">
        <v>129.22999999999999</v>
      </c>
      <c r="G85" s="572">
        <v>129.22999999999999</v>
      </c>
      <c r="H85" s="324" t="str">
        <f>'Series 1100 Design'!H85</f>
        <v/>
      </c>
      <c r="J85" s="406"/>
      <c r="K85" s="318" t="s">
        <v>451</v>
      </c>
      <c r="L85" s="324" t="str">
        <f>'Series 1100 Final'!H85</f>
        <v/>
      </c>
    </row>
    <row r="86" spans="1:12" ht="13.5" customHeight="1" x14ac:dyDescent="0.2">
      <c r="A86" s="316"/>
      <c r="B86" s="558"/>
      <c r="C86" s="406"/>
      <c r="D86" s="318"/>
      <c r="E86" s="572"/>
      <c r="F86" s="572"/>
      <c r="G86" s="572"/>
      <c r="H86" s="319"/>
      <c r="J86" s="406"/>
      <c r="K86" s="318"/>
      <c r="L86" s="319"/>
    </row>
    <row r="87" spans="1:12" ht="46.5" customHeight="1" x14ac:dyDescent="0.2">
      <c r="A87" s="316" t="s">
        <v>2276</v>
      </c>
      <c r="B87" s="558" t="s">
        <v>2277</v>
      </c>
      <c r="C87" s="406"/>
      <c r="D87" s="318" t="s">
        <v>451</v>
      </c>
      <c r="E87" s="572">
        <v>129.22999999999999</v>
      </c>
      <c r="F87" s="572">
        <v>129.22999999999999</v>
      </c>
      <c r="G87" s="572">
        <v>129.22999999999999</v>
      </c>
      <c r="H87" s="324" t="str">
        <f>'Series 1100 Design'!H87</f>
        <v/>
      </c>
      <c r="J87" s="406"/>
      <c r="K87" s="318" t="s">
        <v>451</v>
      </c>
      <c r="L87" s="324" t="str">
        <f>'Series 1100 Final'!H87</f>
        <v/>
      </c>
    </row>
    <row r="88" spans="1:12" ht="13.5" customHeight="1" x14ac:dyDescent="0.2">
      <c r="A88" s="316"/>
      <c r="B88" s="558"/>
      <c r="C88" s="406"/>
      <c r="D88" s="318"/>
      <c r="E88" s="572"/>
      <c r="F88" s="572"/>
      <c r="G88" s="572"/>
      <c r="H88" s="319"/>
      <c r="J88" s="406"/>
      <c r="K88" s="318"/>
      <c r="L88" s="319"/>
    </row>
    <row r="89" spans="1:12" ht="54" customHeight="1" x14ac:dyDescent="0.2">
      <c r="A89" s="316" t="s">
        <v>2278</v>
      </c>
      <c r="B89" s="558" t="s">
        <v>2279</v>
      </c>
      <c r="C89" s="406"/>
      <c r="D89" s="318" t="s">
        <v>451</v>
      </c>
      <c r="E89" s="572">
        <v>129.22999999999999</v>
      </c>
      <c r="F89" s="572">
        <v>129.22999999999999</v>
      </c>
      <c r="G89" s="572">
        <v>129.22999999999999</v>
      </c>
      <c r="H89" s="324" t="str">
        <f>'Series 1100 Design'!H89</f>
        <v/>
      </c>
      <c r="J89" s="406"/>
      <c r="K89" s="318" t="s">
        <v>451</v>
      </c>
      <c r="L89" s="324" t="str">
        <f>'Series 1100 Final'!H89</f>
        <v/>
      </c>
    </row>
    <row r="90" spans="1:12" ht="13.5" customHeight="1" x14ac:dyDescent="0.2">
      <c r="A90" s="316"/>
      <c r="B90" s="558"/>
      <c r="C90" s="406"/>
      <c r="D90" s="318"/>
      <c r="E90" s="572"/>
      <c r="F90" s="572"/>
      <c r="G90" s="572"/>
      <c r="H90" s="319"/>
      <c r="J90" s="406"/>
      <c r="K90" s="318"/>
      <c r="L90" s="319"/>
    </row>
    <row r="91" spans="1:12" ht="51" customHeight="1" x14ac:dyDescent="0.2">
      <c r="A91" s="316" t="s">
        <v>2280</v>
      </c>
      <c r="B91" s="558" t="s">
        <v>2281</v>
      </c>
      <c r="C91" s="406"/>
      <c r="D91" s="318" t="s">
        <v>451</v>
      </c>
      <c r="E91" s="572">
        <v>129.22999999999999</v>
      </c>
      <c r="F91" s="572">
        <v>129.22999999999999</v>
      </c>
      <c r="G91" s="572">
        <v>129.22999999999999</v>
      </c>
      <c r="H91" s="324" t="str">
        <f>'Series 1100 Design'!H91</f>
        <v/>
      </c>
      <c r="J91" s="406"/>
      <c r="K91" s="318" t="s">
        <v>451</v>
      </c>
      <c r="L91" s="324" t="str">
        <f>'Series 1100 Final'!H91</f>
        <v/>
      </c>
    </row>
    <row r="92" spans="1:12" ht="13.5" customHeight="1" x14ac:dyDescent="0.2">
      <c r="A92" s="316"/>
      <c r="B92" s="558"/>
      <c r="C92" s="406"/>
      <c r="D92" s="318"/>
      <c r="E92" s="572"/>
      <c r="F92" s="572"/>
      <c r="G92" s="572"/>
      <c r="H92" s="319"/>
      <c r="J92" s="406"/>
      <c r="K92" s="318"/>
      <c r="L92" s="319"/>
    </row>
    <row r="93" spans="1:12" ht="13.5" customHeight="1" x14ac:dyDescent="0.2">
      <c r="A93" s="311"/>
      <c r="B93" s="563" t="s">
        <v>2282</v>
      </c>
      <c r="C93" s="400"/>
      <c r="D93" s="314"/>
      <c r="E93" s="806"/>
      <c r="F93" s="806"/>
      <c r="G93" s="806"/>
      <c r="H93" s="314"/>
      <c r="J93" s="400"/>
      <c r="K93" s="314"/>
      <c r="L93" s="314"/>
    </row>
    <row r="94" spans="1:12" ht="13.5" customHeight="1" x14ac:dyDescent="0.2">
      <c r="A94" s="316"/>
      <c r="B94" s="596"/>
      <c r="C94" s="406"/>
      <c r="D94" s="318"/>
      <c r="E94" s="572"/>
      <c r="F94" s="572"/>
      <c r="G94" s="572"/>
      <c r="H94" s="319"/>
      <c r="J94" s="406"/>
      <c r="K94" s="318"/>
      <c r="L94" s="319"/>
    </row>
    <row r="95" spans="1:12" ht="13.5" customHeight="1" x14ac:dyDescent="0.2">
      <c r="A95" s="331"/>
      <c r="B95" s="586" t="s">
        <v>2283</v>
      </c>
      <c r="C95" s="484"/>
      <c r="D95" s="334"/>
      <c r="E95" s="804" t="s">
        <v>1594</v>
      </c>
      <c r="F95" s="804" t="s">
        <v>1595</v>
      </c>
      <c r="G95" s="804" t="s">
        <v>1596</v>
      </c>
      <c r="H95" s="334"/>
      <c r="J95" s="484"/>
      <c r="K95" s="334"/>
      <c r="L95" s="334"/>
    </row>
    <row r="96" spans="1:12" ht="13.5" customHeight="1" x14ac:dyDescent="0.2">
      <c r="A96" s="794"/>
      <c r="B96" s="721" t="s">
        <v>2210</v>
      </c>
      <c r="C96" s="779"/>
      <c r="D96" s="723"/>
      <c r="E96" s="723"/>
      <c r="F96" s="723"/>
      <c r="G96" s="747">
        <f>SUM(H98:H104)</f>
        <v>0</v>
      </c>
      <c r="H96" s="723"/>
      <c r="J96" s="779"/>
      <c r="K96" s="723"/>
      <c r="L96" s="723"/>
    </row>
    <row r="97" spans="1:12" ht="13.5" customHeight="1" x14ac:dyDescent="0.2">
      <c r="A97" s="316"/>
      <c r="B97" s="558"/>
      <c r="C97" s="406"/>
      <c r="D97" s="318"/>
      <c r="E97" s="572"/>
      <c r="F97" s="572"/>
      <c r="G97" s="572"/>
      <c r="H97" s="319"/>
      <c r="J97" s="406"/>
      <c r="K97" s="318"/>
      <c r="L97" s="319"/>
    </row>
    <row r="98" spans="1:12" ht="55.5" customHeight="1" x14ac:dyDescent="0.2">
      <c r="A98" s="316" t="s">
        <v>2284</v>
      </c>
      <c r="B98" s="558" t="s">
        <v>2285</v>
      </c>
      <c r="C98" s="406"/>
      <c r="D98" s="318" t="s">
        <v>451</v>
      </c>
      <c r="E98" s="572">
        <v>88.94</v>
      </c>
      <c r="F98" s="572">
        <v>64.69</v>
      </c>
      <c r="G98" s="572">
        <v>64.69</v>
      </c>
      <c r="H98" s="324" t="str">
        <f>'Series 1100 Design'!H98</f>
        <v/>
      </c>
      <c r="J98" s="406"/>
      <c r="K98" s="318" t="s">
        <v>451</v>
      </c>
      <c r="L98" s="324" t="str">
        <f>'Series 1100 Final'!H98</f>
        <v/>
      </c>
    </row>
    <row r="99" spans="1:12" ht="13.5" customHeight="1" x14ac:dyDescent="0.2">
      <c r="A99" s="316"/>
      <c r="B99" s="558"/>
      <c r="C99" s="406"/>
      <c r="D99" s="318"/>
      <c r="E99" s="572"/>
      <c r="F99" s="572"/>
      <c r="G99" s="572"/>
      <c r="H99" s="319"/>
      <c r="J99" s="406"/>
      <c r="K99" s="318"/>
      <c r="L99" s="319"/>
    </row>
    <row r="100" spans="1:12" ht="53.25" customHeight="1" x14ac:dyDescent="0.2">
      <c r="A100" s="316" t="s">
        <v>2286</v>
      </c>
      <c r="B100" s="558" t="s">
        <v>2287</v>
      </c>
      <c r="C100" s="406"/>
      <c r="D100" s="318" t="s">
        <v>451</v>
      </c>
      <c r="E100" s="572">
        <v>88.94</v>
      </c>
      <c r="F100" s="572">
        <v>78.150000000000006</v>
      </c>
      <c r="G100" s="572">
        <v>78.150000000000006</v>
      </c>
      <c r="H100" s="324" t="str">
        <f>'Series 1100 Design'!H100</f>
        <v/>
      </c>
      <c r="J100" s="406"/>
      <c r="K100" s="318" t="s">
        <v>451</v>
      </c>
      <c r="L100" s="324" t="str">
        <f>'Series 1100 Final'!H100</f>
        <v/>
      </c>
    </row>
    <row r="101" spans="1:12" ht="13.5" customHeight="1" x14ac:dyDescent="0.2">
      <c r="A101" s="316"/>
      <c r="B101" s="558"/>
      <c r="C101" s="406"/>
      <c r="D101" s="318"/>
      <c r="E101" s="572"/>
      <c r="F101" s="572"/>
      <c r="G101" s="572"/>
      <c r="H101" s="319"/>
      <c r="J101" s="406"/>
      <c r="K101" s="318"/>
      <c r="L101" s="319"/>
    </row>
    <row r="102" spans="1:12" ht="55.5" customHeight="1" x14ac:dyDescent="0.2">
      <c r="A102" s="316" t="s">
        <v>2288</v>
      </c>
      <c r="B102" s="558" t="s">
        <v>2289</v>
      </c>
      <c r="C102" s="406"/>
      <c r="D102" s="318" t="s">
        <v>451</v>
      </c>
      <c r="E102" s="572">
        <v>61.73</v>
      </c>
      <c r="F102" s="572">
        <v>55.96</v>
      </c>
      <c r="G102" s="572">
        <v>55.96</v>
      </c>
      <c r="H102" s="324" t="str">
        <f>'Series 1100 Design'!H102</f>
        <v/>
      </c>
      <c r="J102" s="406"/>
      <c r="K102" s="318" t="s">
        <v>451</v>
      </c>
      <c r="L102" s="324" t="str">
        <f>'Series 1100 Final'!H102</f>
        <v/>
      </c>
    </row>
    <row r="103" spans="1:12" ht="13.5" customHeight="1" x14ac:dyDescent="0.2">
      <c r="A103" s="316"/>
      <c r="B103" s="558"/>
      <c r="C103" s="406"/>
      <c r="D103" s="318"/>
      <c r="E103" s="572"/>
      <c r="F103" s="572"/>
      <c r="G103" s="572"/>
      <c r="H103" s="319"/>
      <c r="J103" s="406"/>
      <c r="K103" s="318"/>
      <c r="L103" s="319"/>
    </row>
    <row r="104" spans="1:12" ht="51" customHeight="1" x14ac:dyDescent="0.2">
      <c r="A104" s="316" t="s">
        <v>2290</v>
      </c>
      <c r="B104" s="558" t="s">
        <v>2291</v>
      </c>
      <c r="C104" s="406"/>
      <c r="D104" s="318" t="s">
        <v>451</v>
      </c>
      <c r="E104" s="572">
        <v>88.94</v>
      </c>
      <c r="F104" s="572">
        <v>56.6</v>
      </c>
      <c r="G104" s="572">
        <v>56.6</v>
      </c>
      <c r="H104" s="324" t="str">
        <f>'Series 1100 Design'!H104</f>
        <v/>
      </c>
      <c r="J104" s="406"/>
      <c r="K104" s="318" t="s">
        <v>451</v>
      </c>
      <c r="L104" s="324" t="str">
        <f>'Series 1100 Final'!H104</f>
        <v/>
      </c>
    </row>
    <row r="105" spans="1:12" ht="13.5" customHeight="1" x14ac:dyDescent="0.2">
      <c r="A105" s="316"/>
      <c r="B105" s="558"/>
      <c r="C105" s="406"/>
      <c r="D105" s="318"/>
      <c r="E105" s="572"/>
      <c r="F105" s="572"/>
      <c r="G105" s="572"/>
      <c r="H105" s="319"/>
      <c r="J105" s="406"/>
      <c r="K105" s="318"/>
      <c r="L105" s="319"/>
    </row>
    <row r="106" spans="1:12" ht="13.5" customHeight="1" x14ac:dyDescent="0.2">
      <c r="A106" s="331"/>
      <c r="B106" s="586" t="s">
        <v>2292</v>
      </c>
      <c r="C106" s="484"/>
      <c r="D106" s="334"/>
      <c r="E106" s="805" t="s">
        <v>1594</v>
      </c>
      <c r="F106" s="805" t="s">
        <v>1595</v>
      </c>
      <c r="G106" s="804" t="s">
        <v>1596</v>
      </c>
      <c r="H106" s="334"/>
      <c r="J106" s="484"/>
      <c r="K106" s="334"/>
      <c r="L106" s="334"/>
    </row>
    <row r="107" spans="1:12" ht="13.5" customHeight="1" x14ac:dyDescent="0.2">
      <c r="A107" s="794"/>
      <c r="B107" s="721" t="s">
        <v>2210</v>
      </c>
      <c r="C107" s="779"/>
      <c r="D107" s="723"/>
      <c r="E107" s="723"/>
      <c r="F107" s="723"/>
      <c r="G107" s="747">
        <f>SUM(H109:H111)</f>
        <v>0</v>
      </c>
      <c r="H107" s="723"/>
      <c r="J107" s="779"/>
      <c r="K107" s="723"/>
      <c r="L107" s="723"/>
    </row>
    <row r="108" spans="1:12" ht="13.5" customHeight="1" x14ac:dyDescent="0.2">
      <c r="A108" s="316"/>
      <c r="B108" s="558"/>
      <c r="C108" s="406"/>
      <c r="D108" s="318"/>
      <c r="E108" s="572"/>
      <c r="F108" s="572"/>
      <c r="G108" s="572"/>
      <c r="H108" s="319"/>
      <c r="J108" s="406"/>
      <c r="K108" s="318"/>
      <c r="L108" s="319"/>
    </row>
    <row r="109" spans="1:12" ht="54" customHeight="1" x14ac:dyDescent="0.2">
      <c r="A109" s="316" t="s">
        <v>2293</v>
      </c>
      <c r="B109" s="558" t="s">
        <v>2294</v>
      </c>
      <c r="C109" s="406"/>
      <c r="D109" s="318" t="s">
        <v>451</v>
      </c>
      <c r="E109" s="572" t="s">
        <v>392</v>
      </c>
      <c r="F109" s="572" t="s">
        <v>392</v>
      </c>
      <c r="G109" s="572" t="s">
        <v>392</v>
      </c>
      <c r="H109" s="324" t="str">
        <f>'Series 1100 Design'!H109</f>
        <v/>
      </c>
      <c r="J109" s="406"/>
      <c r="K109" s="318" t="s">
        <v>451</v>
      </c>
      <c r="L109" s="324" t="str">
        <f>'Series 1100 Final'!H109</f>
        <v/>
      </c>
    </row>
    <row r="110" spans="1:12" ht="13.5" customHeight="1" x14ac:dyDescent="0.2">
      <c r="A110" s="316"/>
      <c r="B110" s="558"/>
      <c r="C110" s="406"/>
      <c r="D110" s="318"/>
      <c r="E110" s="572"/>
      <c r="F110" s="572"/>
      <c r="G110" s="572"/>
      <c r="H110" s="319"/>
      <c r="J110" s="406"/>
      <c r="K110" s="318"/>
      <c r="L110" s="319"/>
    </row>
    <row r="111" spans="1:12" ht="50.25" customHeight="1" x14ac:dyDescent="0.2">
      <c r="A111" s="316" t="s">
        <v>2295</v>
      </c>
      <c r="B111" s="558" t="s">
        <v>2296</v>
      </c>
      <c r="C111" s="406"/>
      <c r="D111" s="318" t="s">
        <v>451</v>
      </c>
      <c r="E111" s="572" t="s">
        <v>392</v>
      </c>
      <c r="F111" s="572" t="s">
        <v>392</v>
      </c>
      <c r="G111" s="572" t="s">
        <v>392</v>
      </c>
      <c r="H111" s="324" t="str">
        <f>'Series 1100 Design'!H111</f>
        <v/>
      </c>
      <c r="J111" s="406"/>
      <c r="K111" s="318" t="s">
        <v>451</v>
      </c>
      <c r="L111" s="324" t="str">
        <f>'Series 1100 Final'!H111</f>
        <v/>
      </c>
    </row>
    <row r="112" spans="1:12" ht="13.5" customHeight="1" x14ac:dyDescent="0.2">
      <c r="A112" s="316"/>
      <c r="B112" s="558"/>
      <c r="C112" s="406"/>
      <c r="D112" s="318"/>
      <c r="E112" s="572"/>
      <c r="F112" s="572"/>
      <c r="G112" s="572"/>
      <c r="H112" s="319"/>
      <c r="J112" s="406"/>
      <c r="K112" s="318"/>
      <c r="L112" s="319"/>
    </row>
    <row r="113" spans="1:12" ht="12.75" customHeight="1" x14ac:dyDescent="0.2">
      <c r="A113" s="311"/>
      <c r="B113" s="563" t="s">
        <v>464</v>
      </c>
      <c r="C113" s="400"/>
      <c r="D113" s="314"/>
      <c r="E113" s="806"/>
      <c r="F113" s="806"/>
      <c r="G113" s="806"/>
      <c r="H113" s="314"/>
      <c r="J113" s="400"/>
      <c r="K113" s="314"/>
      <c r="L113" s="314"/>
    </row>
    <row r="114" spans="1:12" ht="12.75" customHeight="1" x14ac:dyDescent="0.2">
      <c r="A114" s="316"/>
      <c r="B114" s="596"/>
      <c r="C114" s="406"/>
      <c r="D114" s="318"/>
      <c r="E114" s="572"/>
      <c r="F114" s="572"/>
      <c r="G114" s="572"/>
      <c r="H114" s="319"/>
      <c r="J114" s="406"/>
      <c r="K114" s="318"/>
      <c r="L114" s="319"/>
    </row>
    <row r="115" spans="1:12" ht="12.75" customHeight="1" x14ac:dyDescent="0.2">
      <c r="A115" s="331"/>
      <c r="B115" s="586" t="s">
        <v>2283</v>
      </c>
      <c r="C115" s="484"/>
      <c r="D115" s="334"/>
      <c r="E115" s="804" t="s">
        <v>1594</v>
      </c>
      <c r="F115" s="804" t="s">
        <v>1595</v>
      </c>
      <c r="G115" s="804" t="s">
        <v>1596</v>
      </c>
      <c r="H115" s="334"/>
      <c r="J115" s="484"/>
      <c r="K115" s="334"/>
      <c r="L115" s="334"/>
    </row>
    <row r="116" spans="1:12" ht="12.75" customHeight="1" x14ac:dyDescent="0.2">
      <c r="A116" s="794"/>
      <c r="B116" s="721" t="s">
        <v>2210</v>
      </c>
      <c r="C116" s="779"/>
      <c r="D116" s="723"/>
      <c r="E116" s="723"/>
      <c r="F116" s="723"/>
      <c r="G116" s="747">
        <f>SUM(H118:H124)</f>
        <v>0</v>
      </c>
      <c r="H116" s="723"/>
      <c r="J116" s="779"/>
      <c r="K116" s="723"/>
      <c r="L116" s="723"/>
    </row>
    <row r="117" spans="1:12" ht="12.75" customHeight="1" x14ac:dyDescent="0.2">
      <c r="A117" s="316"/>
      <c r="B117" s="558"/>
      <c r="C117" s="406"/>
      <c r="D117" s="318"/>
      <c r="E117" s="572"/>
      <c r="F117" s="572"/>
      <c r="G117" s="572"/>
      <c r="H117" s="319"/>
      <c r="J117" s="406"/>
      <c r="K117" s="318"/>
      <c r="L117" s="319"/>
    </row>
    <row r="118" spans="1:12" ht="42.75" customHeight="1" x14ac:dyDescent="0.2">
      <c r="A118" s="316" t="s">
        <v>2297</v>
      </c>
      <c r="B118" s="558" t="s">
        <v>2298</v>
      </c>
      <c r="C118" s="406"/>
      <c r="D118" s="318" t="s">
        <v>451</v>
      </c>
      <c r="E118" s="572">
        <v>42.94</v>
      </c>
      <c r="F118" s="572">
        <v>32.159999999999997</v>
      </c>
      <c r="G118" s="572">
        <v>32.159999999999997</v>
      </c>
      <c r="H118" s="324" t="str">
        <f>'Series 1100 Design'!H118</f>
        <v/>
      </c>
      <c r="J118" s="406"/>
      <c r="K118" s="318" t="s">
        <v>451</v>
      </c>
      <c r="L118" s="324" t="str">
        <f>'Series 1100 Final'!H118</f>
        <v/>
      </c>
    </row>
    <row r="119" spans="1:12" ht="12.75" customHeight="1" x14ac:dyDescent="0.2">
      <c r="A119" s="316"/>
      <c r="B119" s="558"/>
      <c r="C119" s="406"/>
      <c r="D119" s="318"/>
      <c r="E119" s="572"/>
      <c r="F119" s="572"/>
      <c r="G119" s="572"/>
      <c r="H119" s="319"/>
      <c r="J119" s="406"/>
      <c r="K119" s="318"/>
      <c r="L119" s="319"/>
    </row>
    <row r="120" spans="1:12" ht="27.75" customHeight="1" x14ac:dyDescent="0.2">
      <c r="A120" s="316" t="s">
        <v>2299</v>
      </c>
      <c r="B120" s="558" t="s">
        <v>2300</v>
      </c>
      <c r="C120" s="406"/>
      <c r="D120" s="318" t="s">
        <v>451</v>
      </c>
      <c r="E120" s="572">
        <v>42.94</v>
      </c>
      <c r="F120" s="572">
        <v>37.549999999999997</v>
      </c>
      <c r="G120" s="572">
        <v>37.549999999999997</v>
      </c>
      <c r="H120" s="324" t="str">
        <f>'Series 1100 Design'!H120</f>
        <v/>
      </c>
      <c r="J120" s="406"/>
      <c r="K120" s="318" t="s">
        <v>451</v>
      </c>
      <c r="L120" s="324" t="str">
        <f>'Series 1100 Final'!H120</f>
        <v/>
      </c>
    </row>
    <row r="121" spans="1:12" x14ac:dyDescent="0.2">
      <c r="A121" s="316"/>
      <c r="B121" s="558"/>
      <c r="C121" s="406"/>
      <c r="D121" s="318"/>
      <c r="E121" s="572"/>
      <c r="F121" s="572"/>
      <c r="G121" s="572"/>
      <c r="H121" s="319"/>
      <c r="J121" s="406"/>
      <c r="K121" s="318"/>
      <c r="L121" s="319"/>
    </row>
    <row r="122" spans="1:12" ht="38.25" x14ac:dyDescent="0.2">
      <c r="A122" s="316" t="s">
        <v>2301</v>
      </c>
      <c r="B122" s="558" t="s">
        <v>2302</v>
      </c>
      <c r="C122" s="406"/>
      <c r="D122" s="318" t="s">
        <v>451</v>
      </c>
      <c r="E122" s="572">
        <v>42.94</v>
      </c>
      <c r="F122" s="572">
        <v>32.159999999999997</v>
      </c>
      <c r="G122" s="572">
        <v>32.159999999999997</v>
      </c>
      <c r="H122" s="324" t="str">
        <f>'Series 1100 Design'!H122</f>
        <v/>
      </c>
      <c r="J122" s="406"/>
      <c r="K122" s="318" t="s">
        <v>451</v>
      </c>
      <c r="L122" s="324" t="str">
        <f>'Series 1100 Final'!H122</f>
        <v/>
      </c>
    </row>
    <row r="123" spans="1:12" x14ac:dyDescent="0.2">
      <c r="A123" s="316"/>
      <c r="B123" s="558"/>
      <c r="C123" s="406"/>
      <c r="D123" s="318"/>
      <c r="E123" s="572"/>
      <c r="F123" s="572"/>
      <c r="G123" s="572"/>
      <c r="H123" s="319"/>
      <c r="J123" s="406"/>
      <c r="K123" s="318"/>
      <c r="L123" s="319"/>
    </row>
    <row r="124" spans="1:12" ht="25.5" x14ac:dyDescent="0.2">
      <c r="A124" s="316" t="s">
        <v>2303</v>
      </c>
      <c r="B124" s="558" t="s">
        <v>2304</v>
      </c>
      <c r="C124" s="406"/>
      <c r="D124" s="318" t="s">
        <v>451</v>
      </c>
      <c r="E124" s="572">
        <v>42.94</v>
      </c>
      <c r="F124" s="572">
        <v>37.549999999999997</v>
      </c>
      <c r="G124" s="572">
        <v>37.549999999999997</v>
      </c>
      <c r="H124" s="324" t="str">
        <f>'Series 1100 Design'!H124</f>
        <v/>
      </c>
      <c r="J124" s="406"/>
      <c r="K124" s="318" t="s">
        <v>451</v>
      </c>
      <c r="L124" s="324" t="str">
        <f>'Series 1100 Final'!H124</f>
        <v/>
      </c>
    </row>
    <row r="125" spans="1:12" x14ac:dyDescent="0.2">
      <c r="A125" s="316"/>
      <c r="B125" s="558"/>
      <c r="C125" s="406"/>
      <c r="D125" s="318"/>
      <c r="E125" s="572"/>
      <c r="F125" s="572"/>
      <c r="G125" s="572"/>
      <c r="H125" s="319"/>
      <c r="J125" s="406"/>
      <c r="K125" s="318"/>
      <c r="L125" s="319"/>
    </row>
    <row r="126" spans="1:12" x14ac:dyDescent="0.2">
      <c r="A126" s="331"/>
      <c r="B126" s="586" t="s">
        <v>2305</v>
      </c>
      <c r="C126" s="484"/>
      <c r="D126" s="334"/>
      <c r="E126" s="804" t="s">
        <v>1594</v>
      </c>
      <c r="F126" s="804" t="s">
        <v>1595</v>
      </c>
      <c r="G126" s="804" t="s">
        <v>1596</v>
      </c>
      <c r="H126" s="334"/>
      <c r="J126" s="484"/>
      <c r="K126" s="334"/>
      <c r="L126" s="334"/>
    </row>
    <row r="127" spans="1:12" x14ac:dyDescent="0.2">
      <c r="A127" s="794"/>
      <c r="B127" s="721" t="s">
        <v>2210</v>
      </c>
      <c r="C127" s="779"/>
      <c r="D127" s="723"/>
      <c r="E127" s="723"/>
      <c r="F127" s="723"/>
      <c r="G127" s="747">
        <f>SUM(H129:H131)</f>
        <v>0</v>
      </c>
      <c r="H127" s="723"/>
      <c r="J127" s="779"/>
      <c r="K127" s="723"/>
      <c r="L127" s="723"/>
    </row>
    <row r="128" spans="1:12" x14ac:dyDescent="0.2">
      <c r="A128" s="316"/>
      <c r="B128" s="558"/>
      <c r="C128" s="406"/>
      <c r="D128" s="318"/>
      <c r="E128" s="572"/>
      <c r="F128" s="572"/>
      <c r="G128" s="572"/>
      <c r="H128" s="319"/>
      <c r="J128" s="406"/>
      <c r="K128" s="318"/>
      <c r="L128" s="319"/>
    </row>
    <row r="129" spans="1:12" ht="27" customHeight="1" x14ac:dyDescent="0.2">
      <c r="A129" s="316" t="s">
        <v>2306</v>
      </c>
      <c r="B129" s="558" t="s">
        <v>2307</v>
      </c>
      <c r="C129" s="406"/>
      <c r="D129" s="318" t="s">
        <v>451</v>
      </c>
      <c r="E129" s="572">
        <v>21.61</v>
      </c>
      <c r="F129" s="572">
        <v>21.61</v>
      </c>
      <c r="G129" s="572">
        <v>21.61</v>
      </c>
      <c r="H129" s="324" t="str">
        <f>'Series 1100 Design'!H129</f>
        <v/>
      </c>
      <c r="J129" s="406"/>
      <c r="K129" s="318" t="s">
        <v>451</v>
      </c>
      <c r="L129" s="324" t="str">
        <f>'Series 1100 Final'!H129</f>
        <v/>
      </c>
    </row>
    <row r="130" spans="1:12" x14ac:dyDescent="0.2">
      <c r="A130" s="316"/>
      <c r="B130" s="558"/>
      <c r="C130" s="406"/>
      <c r="D130" s="318"/>
      <c r="E130" s="572"/>
      <c r="F130" s="572"/>
      <c r="G130" s="572"/>
      <c r="H130" s="319"/>
      <c r="J130" s="406"/>
      <c r="K130" s="318"/>
      <c r="L130" s="319"/>
    </row>
    <row r="131" spans="1:12" ht="25.5" customHeight="1" x14ac:dyDescent="0.2">
      <c r="A131" s="316" t="s">
        <v>2308</v>
      </c>
      <c r="B131" s="558" t="s">
        <v>2309</v>
      </c>
      <c r="C131" s="406"/>
      <c r="D131" s="318" t="s">
        <v>451</v>
      </c>
      <c r="E131" s="572">
        <v>21.61</v>
      </c>
      <c r="F131" s="572">
        <v>21.61</v>
      </c>
      <c r="G131" s="572">
        <v>21.61</v>
      </c>
      <c r="H131" s="324" t="str">
        <f>'Series 1100 Design'!H131</f>
        <v/>
      </c>
      <c r="J131" s="406"/>
      <c r="K131" s="318" t="s">
        <v>451</v>
      </c>
      <c r="L131" s="324" t="str">
        <f>'Series 1100 Final'!H131</f>
        <v/>
      </c>
    </row>
    <row r="132" spans="1:12" x14ac:dyDescent="0.2">
      <c r="A132" s="316"/>
      <c r="B132" s="558"/>
      <c r="C132" s="406"/>
      <c r="D132" s="318"/>
      <c r="E132" s="572"/>
      <c r="F132" s="572"/>
      <c r="G132" s="572"/>
      <c r="H132" s="319"/>
      <c r="J132" s="406"/>
      <c r="K132" s="318"/>
      <c r="L132" s="319"/>
    </row>
    <row r="133" spans="1:12" x14ac:dyDescent="0.2">
      <c r="A133" s="331"/>
      <c r="B133" s="586" t="s">
        <v>2310</v>
      </c>
      <c r="C133" s="484"/>
      <c r="D133" s="334"/>
      <c r="E133" s="804" t="s">
        <v>1594</v>
      </c>
      <c r="F133" s="804" t="s">
        <v>1595</v>
      </c>
      <c r="G133" s="804" t="s">
        <v>1596</v>
      </c>
      <c r="H133" s="334"/>
      <c r="J133" s="484"/>
      <c r="K133" s="334"/>
      <c r="L133" s="334"/>
    </row>
    <row r="134" spans="1:12" x14ac:dyDescent="0.2">
      <c r="A134" s="794"/>
      <c r="B134" s="721" t="s">
        <v>2210</v>
      </c>
      <c r="C134" s="779"/>
      <c r="D134" s="723"/>
      <c r="E134" s="723"/>
      <c r="F134" s="723"/>
      <c r="G134" s="747">
        <f>SUM(H136:H138)</f>
        <v>0</v>
      </c>
      <c r="H134" s="723"/>
      <c r="J134" s="779"/>
      <c r="K134" s="723"/>
      <c r="L134" s="723"/>
    </row>
    <row r="135" spans="1:12" x14ac:dyDescent="0.2">
      <c r="A135" s="316"/>
      <c r="B135" s="558"/>
      <c r="C135" s="406"/>
      <c r="D135" s="318"/>
      <c r="E135" s="572"/>
      <c r="F135" s="572"/>
      <c r="G135" s="572"/>
      <c r="H135" s="319"/>
      <c r="J135" s="406"/>
      <c r="K135" s="318"/>
      <c r="L135" s="319"/>
    </row>
    <row r="136" spans="1:12" ht="25.5" customHeight="1" x14ac:dyDescent="0.2">
      <c r="A136" s="316" t="s">
        <v>2311</v>
      </c>
      <c r="B136" s="558" t="s">
        <v>2312</v>
      </c>
      <c r="C136" s="406"/>
      <c r="D136" s="318" t="s">
        <v>451</v>
      </c>
      <c r="E136" s="572">
        <v>96.55</v>
      </c>
      <c r="F136" s="572">
        <v>96.55</v>
      </c>
      <c r="G136" s="572">
        <v>96.55</v>
      </c>
      <c r="H136" s="324" t="str">
        <f>'Series 1100 Design'!H136</f>
        <v/>
      </c>
      <c r="J136" s="406"/>
      <c r="K136" s="318" t="s">
        <v>451</v>
      </c>
      <c r="L136" s="324" t="str">
        <f>'Series 1100 Final'!H136</f>
        <v/>
      </c>
    </row>
    <row r="137" spans="1:12" x14ac:dyDescent="0.2">
      <c r="A137" s="316"/>
      <c r="B137" s="558"/>
      <c r="C137" s="406"/>
      <c r="D137" s="318"/>
      <c r="E137" s="572"/>
      <c r="F137" s="572"/>
      <c r="G137" s="572"/>
      <c r="H137" s="319"/>
      <c r="J137" s="406"/>
      <c r="K137" s="318"/>
      <c r="L137" s="319"/>
    </row>
    <row r="138" spans="1:12" ht="25.5" customHeight="1" x14ac:dyDescent="0.2">
      <c r="A138" s="316" t="s">
        <v>2313</v>
      </c>
      <c r="B138" s="558" t="s">
        <v>2314</v>
      </c>
      <c r="C138" s="406"/>
      <c r="D138" s="318" t="s">
        <v>451</v>
      </c>
      <c r="E138" s="572">
        <v>96.55</v>
      </c>
      <c r="F138" s="572">
        <v>96.55</v>
      </c>
      <c r="G138" s="572">
        <v>96.55</v>
      </c>
      <c r="H138" s="324" t="str">
        <f>'Series 1100 Design'!H138</f>
        <v/>
      </c>
      <c r="J138" s="406"/>
      <c r="K138" s="318" t="s">
        <v>451</v>
      </c>
      <c r="L138" s="324" t="str">
        <f>'Series 1100 Final'!H138</f>
        <v/>
      </c>
    </row>
    <row r="139" spans="1:12" x14ac:dyDescent="0.2">
      <c r="A139" s="316"/>
      <c r="B139" s="558"/>
      <c r="C139" s="406"/>
      <c r="D139" s="318"/>
      <c r="E139" s="572"/>
      <c r="F139" s="572"/>
      <c r="G139" s="572"/>
      <c r="H139" s="319"/>
      <c r="J139" s="406"/>
      <c r="K139" s="318"/>
      <c r="L139" s="319"/>
    </row>
    <row r="140" spans="1:12" x14ac:dyDescent="0.2">
      <c r="A140" s="311"/>
      <c r="B140" s="563" t="s">
        <v>2315</v>
      </c>
      <c r="C140" s="400"/>
      <c r="D140" s="314"/>
      <c r="E140" s="806"/>
      <c r="F140" s="806"/>
      <c r="G140" s="806"/>
      <c r="H140" s="314"/>
      <c r="J140" s="400"/>
      <c r="K140" s="314"/>
      <c r="L140" s="314"/>
    </row>
    <row r="141" spans="1:12" x14ac:dyDescent="0.2">
      <c r="A141" s="316"/>
      <c r="B141" s="596"/>
      <c r="C141" s="406"/>
      <c r="D141" s="318"/>
      <c r="E141" s="808"/>
      <c r="F141" s="808"/>
      <c r="G141" s="808"/>
      <c r="H141" s="319"/>
      <c r="J141" s="406"/>
      <c r="K141" s="318"/>
      <c r="L141" s="319"/>
    </row>
    <row r="142" spans="1:12" x14ac:dyDescent="0.2">
      <c r="A142" s="331"/>
      <c r="B142" s="586" t="s">
        <v>2316</v>
      </c>
      <c r="C142" s="484"/>
      <c r="D142" s="334"/>
      <c r="E142" s="804" t="s">
        <v>1594</v>
      </c>
      <c r="F142" s="804" t="s">
        <v>1595</v>
      </c>
      <c r="G142" s="804" t="s">
        <v>1596</v>
      </c>
      <c r="H142" s="334"/>
      <c r="J142" s="484"/>
      <c r="K142" s="334"/>
      <c r="L142" s="334"/>
    </row>
    <row r="143" spans="1:12" x14ac:dyDescent="0.2">
      <c r="A143" s="794"/>
      <c r="B143" s="721" t="s">
        <v>2210</v>
      </c>
      <c r="C143" s="779"/>
      <c r="D143" s="723"/>
      <c r="E143" s="723"/>
      <c r="F143" s="723"/>
      <c r="G143" s="747">
        <f>SUM(H145:H171)</f>
        <v>0</v>
      </c>
      <c r="H143" s="723"/>
      <c r="J143" s="779"/>
      <c r="K143" s="723"/>
      <c r="L143" s="723"/>
    </row>
    <row r="144" spans="1:12" x14ac:dyDescent="0.2">
      <c r="A144" s="316"/>
      <c r="B144" s="558"/>
      <c r="C144" s="406"/>
      <c r="D144" s="318"/>
      <c r="E144" s="572"/>
      <c r="F144" s="572"/>
      <c r="G144" s="572"/>
      <c r="H144" s="319"/>
      <c r="J144" s="406"/>
      <c r="K144" s="318"/>
      <c r="L144" s="319"/>
    </row>
    <row r="145" spans="1:12" ht="63.75" x14ac:dyDescent="0.2">
      <c r="A145" s="316" t="s">
        <v>2317</v>
      </c>
      <c r="B145" s="558" t="s">
        <v>2318</v>
      </c>
      <c r="C145" s="406"/>
      <c r="D145" s="318" t="s">
        <v>451</v>
      </c>
      <c r="E145" s="572">
        <v>200.87</v>
      </c>
      <c r="F145" s="572">
        <v>200.87</v>
      </c>
      <c r="G145" s="572">
        <v>200.87</v>
      </c>
      <c r="H145" s="324" t="str">
        <f>'Series 1100 Design'!H145</f>
        <v/>
      </c>
      <c r="J145" s="406"/>
      <c r="K145" s="318" t="s">
        <v>451</v>
      </c>
      <c r="L145" s="324" t="str">
        <f>'Series 1100 Final'!H145</f>
        <v/>
      </c>
    </row>
    <row r="146" spans="1:12" x14ac:dyDescent="0.2">
      <c r="A146" s="316"/>
      <c r="B146" s="558"/>
      <c r="C146" s="406"/>
      <c r="D146" s="318"/>
      <c r="E146" s="572"/>
      <c r="F146" s="572"/>
      <c r="G146" s="572"/>
      <c r="H146" s="319"/>
      <c r="J146" s="406"/>
      <c r="K146" s="318"/>
      <c r="L146" s="319"/>
    </row>
    <row r="147" spans="1:12" ht="51" x14ac:dyDescent="0.2">
      <c r="A147" s="316" t="s">
        <v>2319</v>
      </c>
      <c r="B147" s="558" t="s">
        <v>2320</v>
      </c>
      <c r="C147" s="406"/>
      <c r="D147" s="318" t="s">
        <v>451</v>
      </c>
      <c r="E147" s="572">
        <v>200.87</v>
      </c>
      <c r="F147" s="572">
        <v>200.87</v>
      </c>
      <c r="G147" s="572">
        <v>200.87</v>
      </c>
      <c r="H147" s="324" t="str">
        <f>'Series 1100 Design'!H147</f>
        <v/>
      </c>
      <c r="J147" s="406"/>
      <c r="K147" s="318" t="s">
        <v>451</v>
      </c>
      <c r="L147" s="324" t="str">
        <f>'Series 1100 Final'!H147</f>
        <v/>
      </c>
    </row>
    <row r="148" spans="1:12" x14ac:dyDescent="0.2">
      <c r="A148" s="316"/>
      <c r="B148" s="558"/>
      <c r="C148" s="406"/>
      <c r="D148" s="318"/>
      <c r="E148" s="572"/>
      <c r="F148" s="572"/>
      <c r="G148" s="572"/>
      <c r="H148" s="408"/>
      <c r="J148" s="406"/>
      <c r="K148" s="318"/>
      <c r="L148" s="408"/>
    </row>
    <row r="149" spans="1:12" ht="51" x14ac:dyDescent="0.2">
      <c r="A149" s="316" t="s">
        <v>2321</v>
      </c>
      <c r="B149" s="558" t="s">
        <v>2322</v>
      </c>
      <c r="C149" s="406"/>
      <c r="D149" s="318" t="s">
        <v>451</v>
      </c>
      <c r="E149" s="572">
        <v>247.63</v>
      </c>
      <c r="F149" s="572">
        <v>247.63</v>
      </c>
      <c r="G149" s="572">
        <v>247.63</v>
      </c>
      <c r="H149" s="324" t="str">
        <f>'Series 1100 Design'!H149</f>
        <v/>
      </c>
      <c r="J149" s="406"/>
      <c r="K149" s="318" t="s">
        <v>451</v>
      </c>
      <c r="L149" s="324" t="str">
        <f>'Series 1100 Final'!H149</f>
        <v/>
      </c>
    </row>
    <row r="150" spans="1:12" x14ac:dyDescent="0.2">
      <c r="A150" s="316"/>
      <c r="B150" s="558"/>
      <c r="C150" s="406"/>
      <c r="D150" s="318"/>
      <c r="E150" s="572"/>
      <c r="F150" s="572"/>
      <c r="G150" s="572"/>
      <c r="H150" s="408"/>
      <c r="J150" s="406"/>
      <c r="K150" s="318"/>
      <c r="L150" s="408"/>
    </row>
    <row r="151" spans="1:12" ht="51" x14ac:dyDescent="0.2">
      <c r="A151" s="316" t="s">
        <v>2323</v>
      </c>
      <c r="B151" s="558" t="s">
        <v>2324</v>
      </c>
      <c r="C151" s="406"/>
      <c r="D151" s="318" t="s">
        <v>451</v>
      </c>
      <c r="E151" s="572">
        <v>247.63</v>
      </c>
      <c r="F151" s="572">
        <v>247.63</v>
      </c>
      <c r="G151" s="572">
        <v>247.63</v>
      </c>
      <c r="H151" s="324" t="str">
        <f>'Series 1100 Design'!H151</f>
        <v/>
      </c>
      <c r="J151" s="406"/>
      <c r="K151" s="318" t="s">
        <v>451</v>
      </c>
      <c r="L151" s="324" t="str">
        <f>'Series 1100 Final'!H151</f>
        <v/>
      </c>
    </row>
    <row r="152" spans="1:12" x14ac:dyDescent="0.2">
      <c r="A152" s="316"/>
      <c r="B152" s="558"/>
      <c r="C152" s="406"/>
      <c r="D152" s="318"/>
      <c r="E152" s="572"/>
      <c r="F152" s="572"/>
      <c r="G152" s="572"/>
      <c r="H152" s="408"/>
      <c r="J152" s="406"/>
      <c r="K152" s="318"/>
      <c r="L152" s="408"/>
    </row>
    <row r="153" spans="1:12" ht="63.75" customHeight="1" x14ac:dyDescent="0.2">
      <c r="A153" s="316" t="s">
        <v>2325</v>
      </c>
      <c r="B153" s="558" t="s">
        <v>2326</v>
      </c>
      <c r="C153" s="406"/>
      <c r="D153" s="318" t="s">
        <v>451</v>
      </c>
      <c r="E153" s="572">
        <v>253.39</v>
      </c>
      <c r="F153" s="572">
        <v>253.39</v>
      </c>
      <c r="G153" s="572">
        <v>253.39</v>
      </c>
      <c r="H153" s="324" t="str">
        <f>'Series 1100 Design'!H153</f>
        <v/>
      </c>
      <c r="J153" s="406"/>
      <c r="K153" s="318" t="s">
        <v>451</v>
      </c>
      <c r="L153" s="324" t="str">
        <f>'Series 1100 Final'!H153</f>
        <v/>
      </c>
    </row>
    <row r="154" spans="1:12" x14ac:dyDescent="0.2">
      <c r="A154" s="316"/>
      <c r="B154" s="558"/>
      <c r="C154" s="406"/>
      <c r="D154" s="318"/>
      <c r="E154" s="572"/>
      <c r="F154" s="572"/>
      <c r="G154" s="572"/>
      <c r="H154" s="408"/>
      <c r="J154" s="406"/>
      <c r="K154" s="318"/>
      <c r="L154" s="408"/>
    </row>
    <row r="155" spans="1:12" ht="64.5" customHeight="1" x14ac:dyDescent="0.2">
      <c r="A155" s="316" t="s">
        <v>2327</v>
      </c>
      <c r="B155" s="558" t="s">
        <v>2328</v>
      </c>
      <c r="C155" s="406"/>
      <c r="D155" s="318" t="s">
        <v>451</v>
      </c>
      <c r="E155" s="572">
        <v>253.39</v>
      </c>
      <c r="F155" s="572">
        <v>253.39</v>
      </c>
      <c r="G155" s="572">
        <v>253.39</v>
      </c>
      <c r="H155" s="324" t="str">
        <f>'Series 1100 Design'!H155</f>
        <v/>
      </c>
      <c r="J155" s="406"/>
      <c r="K155" s="318" t="s">
        <v>451</v>
      </c>
      <c r="L155" s="324" t="str">
        <f>'Series 1100 Final'!H155</f>
        <v/>
      </c>
    </row>
    <row r="156" spans="1:12" x14ac:dyDescent="0.2">
      <c r="A156" s="316"/>
      <c r="B156" s="558"/>
      <c r="C156" s="406"/>
      <c r="D156" s="318"/>
      <c r="E156" s="572"/>
      <c r="F156" s="572"/>
      <c r="G156" s="572"/>
      <c r="H156" s="408"/>
      <c r="J156" s="406"/>
      <c r="K156" s="318"/>
      <c r="L156" s="408"/>
    </row>
    <row r="157" spans="1:12" ht="63.75" x14ac:dyDescent="0.2">
      <c r="A157" s="316" t="s">
        <v>2329</v>
      </c>
      <c r="B157" s="558" t="s">
        <v>2330</v>
      </c>
      <c r="C157" s="406"/>
      <c r="D157" s="318" t="s">
        <v>451</v>
      </c>
      <c r="E157" s="572">
        <v>240.44</v>
      </c>
      <c r="F157" s="572">
        <v>240.44</v>
      </c>
      <c r="G157" s="572">
        <v>240.44</v>
      </c>
      <c r="H157" s="324" t="str">
        <f>'Series 1100 Design'!H157</f>
        <v/>
      </c>
      <c r="J157" s="406"/>
      <c r="K157" s="318" t="s">
        <v>451</v>
      </c>
      <c r="L157" s="324" t="str">
        <f>'Series 1100 Final'!H157</f>
        <v/>
      </c>
    </row>
    <row r="158" spans="1:12" x14ac:dyDescent="0.2">
      <c r="A158" s="316"/>
      <c r="B158" s="558"/>
      <c r="C158" s="406"/>
      <c r="D158" s="318"/>
      <c r="E158" s="572"/>
      <c r="F158" s="572"/>
      <c r="G158" s="572"/>
      <c r="H158" s="408"/>
      <c r="J158" s="406"/>
      <c r="K158" s="318"/>
      <c r="L158" s="408"/>
    </row>
    <row r="159" spans="1:12" ht="63.75" x14ac:dyDescent="0.2">
      <c r="A159" s="316" t="s">
        <v>2331</v>
      </c>
      <c r="B159" s="558" t="s">
        <v>2332</v>
      </c>
      <c r="C159" s="406"/>
      <c r="D159" s="318" t="s">
        <v>451</v>
      </c>
      <c r="E159" s="572">
        <v>240.44</v>
      </c>
      <c r="F159" s="572">
        <v>240.44</v>
      </c>
      <c r="G159" s="572">
        <v>240.44</v>
      </c>
      <c r="H159" s="324" t="str">
        <f>'Series 1100 Design'!H159</f>
        <v/>
      </c>
      <c r="J159" s="406"/>
      <c r="K159" s="318" t="s">
        <v>451</v>
      </c>
      <c r="L159" s="324" t="str">
        <f>'Series 1100 Final'!H159</f>
        <v/>
      </c>
    </row>
    <row r="160" spans="1:12" x14ac:dyDescent="0.2">
      <c r="A160" s="316"/>
      <c r="B160" s="558"/>
      <c r="C160" s="406"/>
      <c r="D160" s="318"/>
      <c r="E160" s="572"/>
      <c r="F160" s="572"/>
      <c r="G160" s="572"/>
      <c r="H160" s="408"/>
      <c r="J160" s="406"/>
      <c r="K160" s="318"/>
      <c r="L160" s="408"/>
    </row>
    <row r="161" spans="1:12" ht="63.75" x14ac:dyDescent="0.2">
      <c r="A161" s="316" t="s">
        <v>2333</v>
      </c>
      <c r="B161" s="558" t="s">
        <v>2334</v>
      </c>
      <c r="C161" s="406"/>
      <c r="D161" s="318" t="s">
        <v>30</v>
      </c>
      <c r="E161" s="572">
        <v>397.13</v>
      </c>
      <c r="F161" s="572">
        <v>397.13</v>
      </c>
      <c r="G161" s="572">
        <v>397.13</v>
      </c>
      <c r="H161" s="324" t="str">
        <f>'Series 1100 Design'!H161</f>
        <v/>
      </c>
      <c r="J161" s="406"/>
      <c r="K161" s="318" t="s">
        <v>30</v>
      </c>
      <c r="L161" s="324" t="str">
        <f>'Series 1100 Final'!H161</f>
        <v/>
      </c>
    </row>
    <row r="162" spans="1:12" x14ac:dyDescent="0.2">
      <c r="A162" s="316"/>
      <c r="B162" s="558"/>
      <c r="C162" s="406"/>
      <c r="D162" s="318"/>
      <c r="E162" s="572"/>
      <c r="F162" s="572"/>
      <c r="G162" s="572"/>
      <c r="H162" s="408"/>
      <c r="J162" s="406"/>
      <c r="K162" s="318"/>
      <c r="L162" s="408"/>
    </row>
    <row r="163" spans="1:12" ht="63.75" x14ac:dyDescent="0.2">
      <c r="A163" s="316" t="s">
        <v>2335</v>
      </c>
      <c r="B163" s="558" t="s">
        <v>2336</v>
      </c>
      <c r="C163" s="406"/>
      <c r="D163" s="318" t="s">
        <v>30</v>
      </c>
      <c r="E163" s="572">
        <v>397.13</v>
      </c>
      <c r="F163" s="572">
        <v>397.13</v>
      </c>
      <c r="G163" s="572">
        <v>397.13</v>
      </c>
      <c r="H163" s="324" t="str">
        <f>'Series 1100 Design'!H163</f>
        <v/>
      </c>
      <c r="J163" s="406"/>
      <c r="K163" s="318" t="s">
        <v>30</v>
      </c>
      <c r="L163" s="324" t="str">
        <f>'Series 1100 Final'!H163</f>
        <v/>
      </c>
    </row>
    <row r="164" spans="1:12" x14ac:dyDescent="0.2">
      <c r="A164" s="316"/>
      <c r="B164" s="558"/>
      <c r="C164" s="406"/>
      <c r="D164" s="318"/>
      <c r="E164" s="572"/>
      <c r="F164" s="572"/>
      <c r="G164" s="572"/>
      <c r="H164" s="408"/>
      <c r="J164" s="406"/>
      <c r="K164" s="318"/>
      <c r="L164" s="408"/>
    </row>
    <row r="165" spans="1:12" ht="51" x14ac:dyDescent="0.2">
      <c r="A165" s="316" t="s">
        <v>2337</v>
      </c>
      <c r="B165" s="558" t="s">
        <v>2338</v>
      </c>
      <c r="C165" s="406"/>
      <c r="D165" s="318" t="s">
        <v>30</v>
      </c>
      <c r="E165" s="572" t="s">
        <v>392</v>
      </c>
      <c r="F165" s="572" t="s">
        <v>392</v>
      </c>
      <c r="G165" s="572" t="s">
        <v>392</v>
      </c>
      <c r="H165" s="324" t="str">
        <f>'Series 1100 Design'!H165</f>
        <v/>
      </c>
      <c r="J165" s="406"/>
      <c r="K165" s="318" t="s">
        <v>30</v>
      </c>
      <c r="L165" s="324" t="str">
        <f>'Series 1100 Final'!H165</f>
        <v/>
      </c>
    </row>
    <row r="166" spans="1:12" x14ac:dyDescent="0.2">
      <c r="A166" s="316"/>
      <c r="B166" s="558"/>
      <c r="C166" s="406"/>
      <c r="D166" s="318"/>
      <c r="E166" s="572"/>
      <c r="F166" s="572"/>
      <c r="G166" s="572"/>
      <c r="H166" s="408"/>
      <c r="J166" s="406"/>
      <c r="K166" s="318"/>
      <c r="L166" s="408"/>
    </row>
    <row r="167" spans="1:12" ht="51" x14ac:dyDescent="0.2">
      <c r="A167" s="316" t="s">
        <v>2339</v>
      </c>
      <c r="B167" s="558" t="s">
        <v>2340</v>
      </c>
      <c r="C167" s="406"/>
      <c r="D167" s="318" t="s">
        <v>30</v>
      </c>
      <c r="E167" s="572" t="s">
        <v>392</v>
      </c>
      <c r="F167" s="572" t="s">
        <v>392</v>
      </c>
      <c r="G167" s="572" t="s">
        <v>392</v>
      </c>
      <c r="H167" s="324" t="str">
        <f>'Series 1100 Design'!H167</f>
        <v/>
      </c>
      <c r="J167" s="406"/>
      <c r="K167" s="318" t="s">
        <v>30</v>
      </c>
      <c r="L167" s="324" t="str">
        <f>'Series 1100 Final'!H167</f>
        <v/>
      </c>
    </row>
    <row r="168" spans="1:12" x14ac:dyDescent="0.2">
      <c r="A168" s="316"/>
      <c r="B168" s="558"/>
      <c r="C168" s="406"/>
      <c r="D168" s="318"/>
      <c r="E168" s="572"/>
      <c r="F168" s="572"/>
      <c r="G168" s="572"/>
      <c r="H168" s="408"/>
      <c r="J168" s="406"/>
      <c r="K168" s="318"/>
      <c r="L168" s="408"/>
    </row>
    <row r="169" spans="1:12" ht="63.75" x14ac:dyDescent="0.2">
      <c r="A169" s="316" t="s">
        <v>2341</v>
      </c>
      <c r="B169" s="558" t="s">
        <v>2342</v>
      </c>
      <c r="C169" s="406"/>
      <c r="D169" s="318" t="s">
        <v>30</v>
      </c>
      <c r="E169" s="572" t="s">
        <v>392</v>
      </c>
      <c r="F169" s="572" t="s">
        <v>392</v>
      </c>
      <c r="G169" s="572" t="s">
        <v>392</v>
      </c>
      <c r="H169" s="324" t="str">
        <f>'Series 1100 Design'!H169</f>
        <v/>
      </c>
      <c r="J169" s="406"/>
      <c r="K169" s="318" t="s">
        <v>30</v>
      </c>
      <c r="L169" s="324" t="str">
        <f>'Series 1100 Final'!H169</f>
        <v/>
      </c>
    </row>
    <row r="170" spans="1:12" x14ac:dyDescent="0.2">
      <c r="A170" s="316"/>
      <c r="B170" s="558"/>
      <c r="C170" s="406"/>
      <c r="D170" s="318"/>
      <c r="E170" s="572"/>
      <c r="F170" s="572"/>
      <c r="G170" s="572"/>
      <c r="H170" s="408"/>
      <c r="J170" s="406"/>
      <c r="K170" s="318"/>
      <c r="L170" s="408"/>
    </row>
    <row r="171" spans="1:12" ht="51" x14ac:dyDescent="0.2">
      <c r="A171" s="316" t="s">
        <v>2343</v>
      </c>
      <c r="B171" s="558" t="s">
        <v>2344</v>
      </c>
      <c r="C171" s="406"/>
      <c r="D171" s="318" t="s">
        <v>30</v>
      </c>
      <c r="E171" s="572" t="s">
        <v>392</v>
      </c>
      <c r="F171" s="572" t="s">
        <v>392</v>
      </c>
      <c r="G171" s="572" t="s">
        <v>392</v>
      </c>
      <c r="H171" s="324" t="str">
        <f>'Series 1100 Design'!H171</f>
        <v/>
      </c>
      <c r="J171" s="406"/>
      <c r="K171" s="318" t="s">
        <v>30</v>
      </c>
      <c r="L171" s="324" t="str">
        <f>'Series 1100 Final'!H171</f>
        <v/>
      </c>
    </row>
    <row r="172" spans="1:12" x14ac:dyDescent="0.2">
      <c r="A172" s="316"/>
      <c r="B172" s="558"/>
      <c r="C172" s="406"/>
      <c r="D172" s="318"/>
      <c r="E172" s="572"/>
      <c r="F172" s="572"/>
      <c r="G172" s="572"/>
      <c r="H172" s="319"/>
      <c r="J172" s="406"/>
      <c r="K172" s="318"/>
      <c r="L172" s="319"/>
    </row>
    <row r="173" spans="1:12" x14ac:dyDescent="0.2">
      <c r="A173" s="331"/>
      <c r="B173" s="586" t="s">
        <v>2345</v>
      </c>
      <c r="C173" s="484"/>
      <c r="D173" s="334"/>
      <c r="E173" s="804" t="s">
        <v>1594</v>
      </c>
      <c r="F173" s="804" t="s">
        <v>1595</v>
      </c>
      <c r="G173" s="804" t="s">
        <v>1596</v>
      </c>
      <c r="H173" s="334"/>
      <c r="J173" s="484"/>
      <c r="K173" s="334"/>
      <c r="L173" s="334"/>
    </row>
    <row r="174" spans="1:12" x14ac:dyDescent="0.2">
      <c r="A174" s="794"/>
      <c r="B174" s="721" t="s">
        <v>2210</v>
      </c>
      <c r="C174" s="779"/>
      <c r="D174" s="723"/>
      <c r="E174" s="723"/>
      <c r="F174" s="723"/>
      <c r="G174" s="747">
        <f>SUM(H176:H216)</f>
        <v>0</v>
      </c>
      <c r="H174" s="723"/>
      <c r="J174" s="779"/>
      <c r="K174" s="723"/>
      <c r="L174" s="723"/>
    </row>
    <row r="175" spans="1:12" x14ac:dyDescent="0.2">
      <c r="A175" s="316"/>
      <c r="B175" s="558"/>
      <c r="C175" s="406"/>
      <c r="D175" s="318"/>
      <c r="E175" s="572"/>
      <c r="F175" s="572"/>
      <c r="G175" s="572"/>
      <c r="H175" s="319"/>
      <c r="J175" s="406"/>
      <c r="K175" s="318"/>
      <c r="L175" s="319"/>
    </row>
    <row r="176" spans="1:12" ht="51.75" customHeight="1" x14ac:dyDescent="0.2">
      <c r="A176" s="316" t="s">
        <v>2346</v>
      </c>
      <c r="B176" s="558" t="s">
        <v>2347</v>
      </c>
      <c r="C176" s="406"/>
      <c r="D176" s="318" t="s">
        <v>451</v>
      </c>
      <c r="E176" s="572">
        <v>250.85</v>
      </c>
      <c r="F176" s="572">
        <v>250.85</v>
      </c>
      <c r="G176" s="572">
        <v>250.85</v>
      </c>
      <c r="H176" s="324" t="str">
        <f>'Series 1100 Design'!H176</f>
        <v/>
      </c>
      <c r="J176" s="406"/>
      <c r="K176" s="318" t="s">
        <v>451</v>
      </c>
      <c r="L176" s="324" t="str">
        <f>'Series 1100 Final'!H176</f>
        <v/>
      </c>
    </row>
    <row r="177" spans="1:12" x14ac:dyDescent="0.2">
      <c r="A177" s="316"/>
      <c r="B177" s="597"/>
      <c r="C177" s="406"/>
      <c r="D177" s="318"/>
      <c r="E177" s="572"/>
      <c r="F177" s="572"/>
      <c r="G177" s="572"/>
      <c r="H177" s="319"/>
      <c r="J177" s="406"/>
      <c r="K177" s="318"/>
      <c r="L177" s="319"/>
    </row>
    <row r="178" spans="1:12" ht="55.5" customHeight="1" x14ac:dyDescent="0.2">
      <c r="A178" s="316" t="s">
        <v>2348</v>
      </c>
      <c r="B178" s="558" t="s">
        <v>2349</v>
      </c>
      <c r="C178" s="406"/>
      <c r="D178" s="318" t="s">
        <v>451</v>
      </c>
      <c r="E178" s="572">
        <v>250.85</v>
      </c>
      <c r="F178" s="572">
        <v>250.85</v>
      </c>
      <c r="G178" s="572">
        <v>250.85</v>
      </c>
      <c r="H178" s="324" t="str">
        <f>'Series 1100 Design'!H178</f>
        <v/>
      </c>
      <c r="J178" s="406"/>
      <c r="K178" s="318" t="s">
        <v>451</v>
      </c>
      <c r="L178" s="324" t="str">
        <f>'Series 1100 Final'!H178</f>
        <v/>
      </c>
    </row>
    <row r="179" spans="1:12" x14ac:dyDescent="0.2">
      <c r="A179" s="316"/>
      <c r="B179" s="597"/>
      <c r="C179" s="659"/>
      <c r="D179" s="318"/>
      <c r="E179" s="572"/>
      <c r="F179" s="572"/>
      <c r="G179" s="572"/>
      <c r="H179" s="408"/>
      <c r="J179" s="659"/>
      <c r="K179" s="318"/>
      <c r="L179" s="408"/>
    </row>
    <row r="180" spans="1:12" ht="50.25" customHeight="1" x14ac:dyDescent="0.2">
      <c r="A180" s="316" t="s">
        <v>2350</v>
      </c>
      <c r="B180" s="558" t="s">
        <v>2351</v>
      </c>
      <c r="C180" s="659"/>
      <c r="D180" s="318" t="s">
        <v>451</v>
      </c>
      <c r="E180" s="572" t="s">
        <v>392</v>
      </c>
      <c r="F180" s="572" t="s">
        <v>392</v>
      </c>
      <c r="G180" s="572" t="s">
        <v>392</v>
      </c>
      <c r="H180" s="324" t="str">
        <f>'Series 1100 Design'!H180</f>
        <v/>
      </c>
      <c r="J180" s="659"/>
      <c r="K180" s="318" t="s">
        <v>451</v>
      </c>
      <c r="L180" s="324" t="str">
        <f>'Series 1100 Final'!H180</f>
        <v/>
      </c>
    </row>
    <row r="181" spans="1:12" x14ac:dyDescent="0.2">
      <c r="A181" s="316"/>
      <c r="B181" s="597"/>
      <c r="C181" s="659"/>
      <c r="D181" s="318"/>
      <c r="E181" s="572"/>
      <c r="F181" s="572"/>
      <c r="G181" s="572"/>
      <c r="H181" s="408"/>
      <c r="J181" s="659"/>
      <c r="K181" s="318"/>
      <c r="L181" s="408"/>
    </row>
    <row r="182" spans="1:12" ht="51" x14ac:dyDescent="0.2">
      <c r="A182" s="316" t="s">
        <v>2352</v>
      </c>
      <c r="B182" s="558" t="s">
        <v>2353</v>
      </c>
      <c r="C182" s="659"/>
      <c r="D182" s="318" t="s">
        <v>451</v>
      </c>
      <c r="E182" s="572" t="s">
        <v>392</v>
      </c>
      <c r="F182" s="572" t="s">
        <v>392</v>
      </c>
      <c r="G182" s="572" t="s">
        <v>392</v>
      </c>
      <c r="H182" s="324" t="str">
        <f>'Series 1100 Design'!H182</f>
        <v/>
      </c>
      <c r="J182" s="659"/>
      <c r="K182" s="318" t="s">
        <v>451</v>
      </c>
      <c r="L182" s="324" t="str">
        <f>'Series 1100 Final'!H182</f>
        <v/>
      </c>
    </row>
    <row r="183" spans="1:12" x14ac:dyDescent="0.2">
      <c r="A183" s="316"/>
      <c r="B183" s="597"/>
      <c r="C183" s="659"/>
      <c r="D183" s="318"/>
      <c r="E183" s="572"/>
      <c r="F183" s="572"/>
      <c r="G183" s="572"/>
      <c r="H183" s="408"/>
      <c r="J183" s="659"/>
      <c r="K183" s="318"/>
      <c r="L183" s="408"/>
    </row>
    <row r="184" spans="1:12" ht="52.5" customHeight="1" x14ac:dyDescent="0.2">
      <c r="A184" s="316" t="s">
        <v>2354</v>
      </c>
      <c r="B184" s="558" t="s">
        <v>2355</v>
      </c>
      <c r="C184" s="659"/>
      <c r="D184" s="318" t="s">
        <v>451</v>
      </c>
      <c r="E184" s="572" t="s">
        <v>392</v>
      </c>
      <c r="F184" s="572" t="s">
        <v>392</v>
      </c>
      <c r="G184" s="572" t="s">
        <v>392</v>
      </c>
      <c r="H184" s="324" t="str">
        <f>'Series 1100 Design'!H184</f>
        <v/>
      </c>
      <c r="J184" s="659"/>
      <c r="K184" s="318" t="s">
        <v>451</v>
      </c>
      <c r="L184" s="324" t="str">
        <f>'Series 1100 Final'!H184</f>
        <v/>
      </c>
    </row>
    <row r="185" spans="1:12" x14ac:dyDescent="0.2">
      <c r="A185" s="316"/>
      <c r="B185" s="597"/>
      <c r="C185" s="659"/>
      <c r="D185" s="318"/>
      <c r="E185" s="572"/>
      <c r="F185" s="572"/>
      <c r="G185" s="572"/>
      <c r="H185" s="408"/>
      <c r="J185" s="659"/>
      <c r="K185" s="318"/>
      <c r="L185" s="408"/>
    </row>
    <row r="186" spans="1:12" ht="55.5" customHeight="1" x14ac:dyDescent="0.2">
      <c r="A186" s="316" t="s">
        <v>2356</v>
      </c>
      <c r="B186" s="558" t="s">
        <v>2357</v>
      </c>
      <c r="C186" s="406"/>
      <c r="D186" s="318" t="s">
        <v>451</v>
      </c>
      <c r="E186" s="572" t="s">
        <v>392</v>
      </c>
      <c r="F186" s="572" t="s">
        <v>392</v>
      </c>
      <c r="G186" s="572" t="s">
        <v>392</v>
      </c>
      <c r="H186" s="324" t="str">
        <f>'Series 1100 Design'!H186</f>
        <v/>
      </c>
      <c r="J186" s="406"/>
      <c r="K186" s="318" t="s">
        <v>451</v>
      </c>
      <c r="L186" s="324" t="str">
        <f>'Series 1100 Final'!H186</f>
        <v/>
      </c>
    </row>
    <row r="187" spans="1:12" x14ac:dyDescent="0.2">
      <c r="A187" s="316"/>
      <c r="B187" s="558"/>
      <c r="C187" s="406"/>
      <c r="D187" s="318"/>
      <c r="E187" s="572"/>
      <c r="F187" s="572"/>
      <c r="G187" s="572"/>
      <c r="H187" s="408"/>
      <c r="J187" s="406"/>
      <c r="K187" s="318"/>
      <c r="L187" s="408"/>
    </row>
    <row r="188" spans="1:12" ht="54.75" customHeight="1" x14ac:dyDescent="0.2">
      <c r="A188" s="316" t="s">
        <v>2358</v>
      </c>
      <c r="B188" s="558" t="s">
        <v>2359</v>
      </c>
      <c r="C188" s="827"/>
      <c r="D188" s="318" t="s">
        <v>451</v>
      </c>
      <c r="E188" s="572" t="s">
        <v>392</v>
      </c>
      <c r="F188" s="572" t="s">
        <v>392</v>
      </c>
      <c r="G188" s="572" t="s">
        <v>392</v>
      </c>
      <c r="H188" s="324" t="str">
        <f>'Series 1100 Design'!H188</f>
        <v/>
      </c>
      <c r="J188" s="827"/>
      <c r="K188" s="318" t="s">
        <v>451</v>
      </c>
      <c r="L188" s="324" t="str">
        <f>'Series 1100 Final'!H188</f>
        <v/>
      </c>
    </row>
    <row r="189" spans="1:12" ht="14.25" customHeight="1" x14ac:dyDescent="0.2">
      <c r="A189" s="316"/>
      <c r="B189" s="597"/>
      <c r="C189" s="827"/>
      <c r="D189" s="318"/>
      <c r="E189" s="812"/>
      <c r="F189" s="812"/>
      <c r="G189" s="812"/>
      <c r="H189" s="408"/>
      <c r="J189" s="827"/>
      <c r="K189" s="318"/>
      <c r="L189" s="408"/>
    </row>
    <row r="190" spans="1:12" ht="57.75" customHeight="1" x14ac:dyDescent="0.2">
      <c r="A190" s="316" t="s">
        <v>2360</v>
      </c>
      <c r="B190" s="558" t="s">
        <v>2361</v>
      </c>
      <c r="C190" s="827"/>
      <c r="D190" s="318" t="s">
        <v>451</v>
      </c>
      <c r="E190" s="572" t="s">
        <v>392</v>
      </c>
      <c r="F190" s="572" t="s">
        <v>392</v>
      </c>
      <c r="G190" s="572" t="s">
        <v>392</v>
      </c>
      <c r="H190" s="324" t="str">
        <f>'Series 1100 Design'!H190</f>
        <v/>
      </c>
      <c r="J190" s="827"/>
      <c r="K190" s="318" t="s">
        <v>451</v>
      </c>
      <c r="L190" s="324" t="str">
        <f>'Series 1100 Final'!H190</f>
        <v/>
      </c>
    </row>
    <row r="191" spans="1:12" x14ac:dyDescent="0.2">
      <c r="A191" s="316"/>
      <c r="B191" s="597"/>
      <c r="C191" s="827"/>
      <c r="D191" s="318"/>
      <c r="E191" s="812"/>
      <c r="F191" s="812"/>
      <c r="G191" s="812"/>
      <c r="H191" s="408"/>
      <c r="J191" s="827"/>
      <c r="K191" s="318"/>
      <c r="L191" s="408"/>
    </row>
    <row r="192" spans="1:12" ht="61.5" customHeight="1" x14ac:dyDescent="0.2">
      <c r="A192" s="316" t="s">
        <v>2362</v>
      </c>
      <c r="B192" s="558" t="s">
        <v>2363</v>
      </c>
      <c r="C192" s="827"/>
      <c r="D192" s="318" t="s">
        <v>451</v>
      </c>
      <c r="E192" s="572" t="s">
        <v>392</v>
      </c>
      <c r="F192" s="572" t="s">
        <v>392</v>
      </c>
      <c r="G192" s="572" t="s">
        <v>392</v>
      </c>
      <c r="H192" s="324" t="str">
        <f>'Series 1100 Design'!H192</f>
        <v/>
      </c>
      <c r="J192" s="827"/>
      <c r="K192" s="318" t="s">
        <v>451</v>
      </c>
      <c r="L192" s="324" t="str">
        <f>'Series 1100 Final'!H192</f>
        <v/>
      </c>
    </row>
    <row r="193" spans="1:12" x14ac:dyDescent="0.2">
      <c r="A193" s="316"/>
      <c r="B193" s="597"/>
      <c r="C193" s="827"/>
      <c r="D193" s="318"/>
      <c r="E193" s="812"/>
      <c r="F193" s="812"/>
      <c r="G193" s="812"/>
      <c r="H193" s="408"/>
      <c r="J193" s="827"/>
      <c r="K193" s="318"/>
      <c r="L193" s="408"/>
    </row>
    <row r="194" spans="1:12" ht="54" customHeight="1" x14ac:dyDescent="0.2">
      <c r="A194" s="316" t="s">
        <v>2364</v>
      </c>
      <c r="B194" s="558" t="s">
        <v>2365</v>
      </c>
      <c r="C194" s="827"/>
      <c r="D194" s="318" t="s">
        <v>451</v>
      </c>
      <c r="E194" s="572" t="s">
        <v>392</v>
      </c>
      <c r="F194" s="572" t="s">
        <v>392</v>
      </c>
      <c r="G194" s="572" t="s">
        <v>392</v>
      </c>
      <c r="H194" s="324" t="str">
        <f>'Series 1100 Design'!H194</f>
        <v/>
      </c>
      <c r="J194" s="827"/>
      <c r="K194" s="318" t="s">
        <v>451</v>
      </c>
      <c r="L194" s="324" t="str">
        <f>'Series 1100 Final'!H194</f>
        <v/>
      </c>
    </row>
    <row r="195" spans="1:12" x14ac:dyDescent="0.2">
      <c r="A195" s="316"/>
      <c r="B195" s="597"/>
      <c r="C195" s="827"/>
      <c r="D195" s="318"/>
      <c r="E195" s="812"/>
      <c r="F195" s="812"/>
      <c r="G195" s="812"/>
      <c r="H195" s="408"/>
      <c r="J195" s="827"/>
      <c r="K195" s="318"/>
      <c r="L195" s="408"/>
    </row>
    <row r="196" spans="1:12" ht="54.75" customHeight="1" x14ac:dyDescent="0.2">
      <c r="A196" s="316" t="s">
        <v>2366</v>
      </c>
      <c r="B196" s="558" t="s">
        <v>2367</v>
      </c>
      <c r="C196" s="827"/>
      <c r="D196" s="318" t="s">
        <v>451</v>
      </c>
      <c r="E196" s="572" t="s">
        <v>392</v>
      </c>
      <c r="F196" s="572" t="s">
        <v>392</v>
      </c>
      <c r="G196" s="572" t="s">
        <v>392</v>
      </c>
      <c r="H196" s="324" t="str">
        <f>'Series 1100 Design'!H196</f>
        <v/>
      </c>
      <c r="J196" s="827"/>
      <c r="K196" s="318" t="s">
        <v>451</v>
      </c>
      <c r="L196" s="324" t="str">
        <f>'Series 1100 Final'!H196</f>
        <v/>
      </c>
    </row>
    <row r="197" spans="1:12" x14ac:dyDescent="0.2">
      <c r="A197" s="316"/>
      <c r="B197" s="597"/>
      <c r="C197" s="406"/>
      <c r="D197" s="318"/>
      <c r="E197" s="572"/>
      <c r="F197" s="572"/>
      <c r="G197" s="572"/>
      <c r="H197" s="408"/>
      <c r="J197" s="406"/>
      <c r="K197" s="318"/>
      <c r="L197" s="408"/>
    </row>
    <row r="198" spans="1:12" ht="58.5" customHeight="1" x14ac:dyDescent="0.2">
      <c r="A198" s="316" t="s">
        <v>2368</v>
      </c>
      <c r="B198" s="558" t="s">
        <v>2369</v>
      </c>
      <c r="C198" s="828"/>
      <c r="D198" s="318" t="s">
        <v>451</v>
      </c>
      <c r="E198" s="572" t="s">
        <v>392</v>
      </c>
      <c r="F198" s="572" t="s">
        <v>392</v>
      </c>
      <c r="G198" s="572" t="s">
        <v>392</v>
      </c>
      <c r="H198" s="324" t="str">
        <f>'Series 1100 Design'!H198</f>
        <v/>
      </c>
      <c r="J198" s="828"/>
      <c r="K198" s="318" t="s">
        <v>451</v>
      </c>
      <c r="L198" s="324" t="str">
        <f>'Series 1100 Final'!H198</f>
        <v/>
      </c>
    </row>
    <row r="199" spans="1:12" x14ac:dyDescent="0.2">
      <c r="A199" s="316"/>
      <c r="B199" s="558"/>
      <c r="C199" s="659"/>
      <c r="D199" s="318"/>
      <c r="E199" s="572"/>
      <c r="F199" s="572"/>
      <c r="G199" s="572"/>
      <c r="H199" s="408"/>
      <c r="J199" s="659"/>
      <c r="K199" s="318"/>
      <c r="L199" s="408"/>
    </row>
    <row r="200" spans="1:12" ht="51" x14ac:dyDescent="0.2">
      <c r="A200" s="316" t="s">
        <v>2370</v>
      </c>
      <c r="B200" s="558" t="s">
        <v>2371</v>
      </c>
      <c r="C200" s="659"/>
      <c r="D200" s="318" t="s">
        <v>30</v>
      </c>
      <c r="E200" s="572" t="s">
        <v>392</v>
      </c>
      <c r="F200" s="572" t="s">
        <v>392</v>
      </c>
      <c r="G200" s="572" t="s">
        <v>392</v>
      </c>
      <c r="H200" s="324" t="str">
        <f>'Series 1100 Design'!H200</f>
        <v/>
      </c>
      <c r="J200" s="659"/>
      <c r="K200" s="318" t="s">
        <v>30</v>
      </c>
      <c r="L200" s="324" t="str">
        <f>'Series 1100 Final'!H200</f>
        <v/>
      </c>
    </row>
    <row r="201" spans="1:12" x14ac:dyDescent="0.2">
      <c r="A201" s="316"/>
      <c r="B201" s="597"/>
      <c r="C201" s="659"/>
      <c r="D201" s="318"/>
      <c r="E201" s="572"/>
      <c r="F201" s="572"/>
      <c r="G201" s="572"/>
      <c r="H201" s="408"/>
      <c r="J201" s="659"/>
      <c r="K201" s="318"/>
      <c r="L201" s="408"/>
    </row>
    <row r="202" spans="1:12" ht="51" x14ac:dyDescent="0.2">
      <c r="A202" s="316" t="s">
        <v>2372</v>
      </c>
      <c r="B202" s="558" t="s">
        <v>2373</v>
      </c>
      <c r="C202" s="659"/>
      <c r="D202" s="318" t="s">
        <v>30</v>
      </c>
      <c r="E202" s="572" t="s">
        <v>392</v>
      </c>
      <c r="F202" s="572" t="s">
        <v>392</v>
      </c>
      <c r="G202" s="572" t="s">
        <v>392</v>
      </c>
      <c r="H202" s="324" t="str">
        <f>'Series 1100 Design'!H202</f>
        <v/>
      </c>
      <c r="J202" s="659"/>
      <c r="K202" s="318" t="s">
        <v>30</v>
      </c>
      <c r="L202" s="324" t="str">
        <f>'Series 1100 Final'!H202</f>
        <v/>
      </c>
    </row>
    <row r="203" spans="1:12" ht="12" customHeight="1" x14ac:dyDescent="0.2">
      <c r="A203" s="316"/>
      <c r="B203" s="597"/>
      <c r="C203" s="659"/>
      <c r="D203" s="318"/>
      <c r="E203" s="572"/>
      <c r="F203" s="572"/>
      <c r="G203" s="572"/>
      <c r="H203" s="576"/>
      <c r="J203" s="659"/>
      <c r="K203" s="318"/>
      <c r="L203" s="576"/>
    </row>
    <row r="204" spans="1:12" ht="51" x14ac:dyDescent="0.2">
      <c r="A204" s="316" t="s">
        <v>2374</v>
      </c>
      <c r="B204" s="558" t="s">
        <v>2375</v>
      </c>
      <c r="C204" s="659"/>
      <c r="D204" s="318" t="s">
        <v>30</v>
      </c>
      <c r="E204" s="572" t="s">
        <v>392</v>
      </c>
      <c r="F204" s="572" t="s">
        <v>392</v>
      </c>
      <c r="G204" s="572" t="s">
        <v>392</v>
      </c>
      <c r="H204" s="324" t="str">
        <f>'Series 1100 Design'!H204</f>
        <v/>
      </c>
      <c r="J204" s="659"/>
      <c r="K204" s="318" t="s">
        <v>30</v>
      </c>
      <c r="L204" s="324" t="str">
        <f>'Series 1100 Final'!H204</f>
        <v/>
      </c>
    </row>
    <row r="205" spans="1:12" x14ac:dyDescent="0.2">
      <c r="A205" s="316"/>
      <c r="B205" s="597"/>
      <c r="C205" s="659"/>
      <c r="D205" s="318"/>
      <c r="E205" s="572"/>
      <c r="F205" s="572"/>
      <c r="G205" s="572"/>
      <c r="H205" s="576"/>
      <c r="J205" s="659"/>
      <c r="K205" s="318"/>
      <c r="L205" s="576"/>
    </row>
    <row r="206" spans="1:12" ht="51" x14ac:dyDescent="0.2">
      <c r="A206" s="316" t="s">
        <v>2376</v>
      </c>
      <c r="B206" s="558" t="s">
        <v>2377</v>
      </c>
      <c r="C206" s="659"/>
      <c r="D206" s="318" t="s">
        <v>30</v>
      </c>
      <c r="E206" s="572" t="s">
        <v>392</v>
      </c>
      <c r="F206" s="572" t="s">
        <v>392</v>
      </c>
      <c r="G206" s="572" t="s">
        <v>392</v>
      </c>
      <c r="H206" s="324" t="str">
        <f>'Series 1100 Design'!H206</f>
        <v/>
      </c>
      <c r="J206" s="659"/>
      <c r="K206" s="318" t="s">
        <v>30</v>
      </c>
      <c r="L206" s="324" t="str">
        <f>'Series 1100 Final'!H206</f>
        <v/>
      </c>
    </row>
    <row r="207" spans="1:12" x14ac:dyDescent="0.2">
      <c r="A207" s="316"/>
      <c r="B207" s="597"/>
      <c r="C207" s="659"/>
      <c r="D207" s="318"/>
      <c r="E207" s="572"/>
      <c r="F207" s="572"/>
      <c r="G207" s="572"/>
      <c r="H207" s="576"/>
      <c r="J207" s="659"/>
      <c r="K207" s="318"/>
      <c r="L207" s="576"/>
    </row>
    <row r="208" spans="1:12" ht="51" x14ac:dyDescent="0.2">
      <c r="A208" s="316" t="s">
        <v>2378</v>
      </c>
      <c r="B208" s="558" t="s">
        <v>2379</v>
      </c>
      <c r="C208" s="659"/>
      <c r="D208" s="318" t="s">
        <v>30</v>
      </c>
      <c r="E208" s="572" t="s">
        <v>392</v>
      </c>
      <c r="F208" s="572" t="s">
        <v>392</v>
      </c>
      <c r="G208" s="572" t="s">
        <v>392</v>
      </c>
      <c r="H208" s="324" t="str">
        <f>'Series 1100 Design'!H208</f>
        <v/>
      </c>
      <c r="J208" s="659"/>
      <c r="K208" s="318" t="s">
        <v>30</v>
      </c>
      <c r="L208" s="324" t="str">
        <f>'Series 1100 Final'!H208</f>
        <v/>
      </c>
    </row>
    <row r="209" spans="1:12" x14ac:dyDescent="0.2">
      <c r="A209" s="316"/>
      <c r="B209" s="597"/>
      <c r="C209" s="659"/>
      <c r="D209" s="318"/>
      <c r="E209" s="572"/>
      <c r="F209" s="572"/>
      <c r="G209" s="572"/>
      <c r="H209" s="576"/>
      <c r="J209" s="659"/>
      <c r="K209" s="318"/>
      <c r="L209" s="576"/>
    </row>
    <row r="210" spans="1:12" ht="51" x14ac:dyDescent="0.2">
      <c r="A210" s="316" t="s">
        <v>2380</v>
      </c>
      <c r="B210" s="558" t="s">
        <v>2381</v>
      </c>
      <c r="C210" s="659"/>
      <c r="D210" s="318" t="s">
        <v>30</v>
      </c>
      <c r="E210" s="572" t="s">
        <v>392</v>
      </c>
      <c r="F210" s="572" t="s">
        <v>392</v>
      </c>
      <c r="G210" s="572" t="s">
        <v>392</v>
      </c>
      <c r="H210" s="324" t="str">
        <f>'Series 1100 Design'!H210</f>
        <v/>
      </c>
      <c r="J210" s="659"/>
      <c r="K210" s="318" t="s">
        <v>30</v>
      </c>
      <c r="L210" s="324" t="str">
        <f>'Series 1100 Final'!H210</f>
        <v/>
      </c>
    </row>
    <row r="211" spans="1:12" x14ac:dyDescent="0.2">
      <c r="A211" s="316"/>
      <c r="B211" s="597"/>
      <c r="C211" s="659"/>
      <c r="D211" s="318"/>
      <c r="E211" s="572"/>
      <c r="F211" s="572"/>
      <c r="G211" s="572"/>
      <c r="H211" s="576"/>
      <c r="J211" s="659"/>
      <c r="K211" s="318"/>
      <c r="L211" s="576"/>
    </row>
    <row r="212" spans="1:12" ht="38.25" x14ac:dyDescent="0.2">
      <c r="A212" s="316" t="s">
        <v>2382</v>
      </c>
      <c r="B212" s="558" t="s">
        <v>2383</v>
      </c>
      <c r="C212" s="659"/>
      <c r="D212" s="318" t="s">
        <v>30</v>
      </c>
      <c r="E212" s="572" t="s">
        <v>392</v>
      </c>
      <c r="F212" s="572" t="s">
        <v>392</v>
      </c>
      <c r="G212" s="572" t="s">
        <v>392</v>
      </c>
      <c r="H212" s="324" t="str">
        <f>'Series 1100 Design'!H212</f>
        <v/>
      </c>
      <c r="J212" s="659"/>
      <c r="K212" s="318" t="s">
        <v>30</v>
      </c>
      <c r="L212" s="324" t="str">
        <f>'Series 1100 Final'!H212</f>
        <v/>
      </c>
    </row>
    <row r="213" spans="1:12" x14ac:dyDescent="0.2">
      <c r="A213" s="316"/>
      <c r="B213" s="597"/>
      <c r="C213" s="659"/>
      <c r="D213" s="318"/>
      <c r="E213" s="572"/>
      <c r="F213" s="572"/>
      <c r="G213" s="572"/>
      <c r="H213" s="576"/>
      <c r="J213" s="659"/>
      <c r="K213" s="318"/>
      <c r="L213" s="576"/>
    </row>
    <row r="214" spans="1:12" ht="38.25" x14ac:dyDescent="0.2">
      <c r="A214" s="316" t="s">
        <v>2384</v>
      </c>
      <c r="B214" s="558" t="s">
        <v>2385</v>
      </c>
      <c r="C214" s="659"/>
      <c r="D214" s="318" t="s">
        <v>30</v>
      </c>
      <c r="E214" s="572" t="s">
        <v>392</v>
      </c>
      <c r="F214" s="572" t="s">
        <v>392</v>
      </c>
      <c r="G214" s="572" t="s">
        <v>392</v>
      </c>
      <c r="H214" s="324" t="str">
        <f>'Series 1100 Design'!H214</f>
        <v/>
      </c>
      <c r="J214" s="659"/>
      <c r="K214" s="318" t="s">
        <v>30</v>
      </c>
      <c r="L214" s="324" t="str">
        <f>'Series 1100 Final'!H214</f>
        <v/>
      </c>
    </row>
    <row r="215" spans="1:12" x14ac:dyDescent="0.2">
      <c r="A215" s="316"/>
      <c r="B215" s="597"/>
      <c r="C215" s="659"/>
      <c r="D215" s="318"/>
      <c r="E215" s="572"/>
      <c r="F215" s="572"/>
      <c r="G215" s="572"/>
      <c r="H215" s="576"/>
      <c r="J215" s="659"/>
      <c r="K215" s="318"/>
      <c r="L215" s="576"/>
    </row>
    <row r="216" spans="1:12" ht="38.25" x14ac:dyDescent="0.2">
      <c r="A216" s="316" t="s">
        <v>2386</v>
      </c>
      <c r="B216" s="558" t="s">
        <v>2387</v>
      </c>
      <c r="C216" s="659"/>
      <c r="D216" s="318" t="s">
        <v>30</v>
      </c>
      <c r="E216" s="572" t="s">
        <v>392</v>
      </c>
      <c r="F216" s="572" t="s">
        <v>392</v>
      </c>
      <c r="G216" s="572" t="s">
        <v>392</v>
      </c>
      <c r="H216" s="324" t="str">
        <f>'Series 1100 Design'!H216</f>
        <v/>
      </c>
      <c r="J216" s="659"/>
      <c r="K216" s="318" t="s">
        <v>30</v>
      </c>
      <c r="L216" s="324" t="str">
        <f>'Series 1100 Final'!H216</f>
        <v/>
      </c>
    </row>
    <row r="217" spans="1:12" x14ac:dyDescent="0.2">
      <c r="A217" s="562"/>
      <c r="B217" s="597"/>
      <c r="C217" s="659"/>
      <c r="D217" s="562"/>
      <c r="E217" s="572"/>
      <c r="F217" s="572"/>
      <c r="G217" s="572"/>
      <c r="H217" s="569"/>
      <c r="J217" s="659"/>
      <c r="K217" s="562"/>
      <c r="L217" s="569"/>
    </row>
    <row r="218" spans="1:12" x14ac:dyDescent="0.2">
      <c r="A218" s="562"/>
      <c r="B218" s="597"/>
      <c r="C218" s="659"/>
      <c r="D218" s="562"/>
      <c r="E218" s="572"/>
      <c r="F218" s="572"/>
      <c r="G218" s="572"/>
      <c r="H218" s="569"/>
      <c r="J218" s="659"/>
      <c r="K218" s="562"/>
      <c r="L218" s="569"/>
    </row>
    <row r="219" spans="1:12" ht="25.5" customHeight="1" x14ac:dyDescent="0.2">
      <c r="A219" s="311"/>
      <c r="B219" s="563" t="s">
        <v>2388</v>
      </c>
      <c r="C219" s="487"/>
      <c r="D219" s="314"/>
      <c r="E219" s="806" t="s">
        <v>2389</v>
      </c>
      <c r="F219" s="806" t="s">
        <v>1060</v>
      </c>
      <c r="G219" s="806" t="s">
        <v>486</v>
      </c>
      <c r="H219" s="314"/>
      <c r="J219" s="487"/>
      <c r="K219" s="314"/>
      <c r="L219" s="314"/>
    </row>
    <row r="220" spans="1:12" ht="25.5" customHeight="1" x14ac:dyDescent="0.2">
      <c r="A220" s="794"/>
      <c r="B220" s="721" t="s">
        <v>2210</v>
      </c>
      <c r="C220" s="779"/>
      <c r="D220" s="723"/>
      <c r="E220" s="723"/>
      <c r="F220" s="723"/>
      <c r="G220" s="747">
        <f>SUM(H222:H227)</f>
        <v>0</v>
      </c>
      <c r="H220" s="723"/>
      <c r="J220" s="779"/>
      <c r="K220" s="723"/>
      <c r="L220" s="723"/>
    </row>
    <row r="221" spans="1:12" ht="12.75" customHeight="1" x14ac:dyDescent="0.2">
      <c r="A221" s="316"/>
      <c r="B221" s="558"/>
      <c r="C221" s="406"/>
      <c r="D221" s="318"/>
      <c r="E221" s="572"/>
      <c r="F221" s="572"/>
      <c r="G221" s="572"/>
      <c r="H221" s="319"/>
      <c r="J221" s="406"/>
      <c r="K221" s="318"/>
      <c r="L221" s="319"/>
    </row>
    <row r="222" spans="1:12" ht="25.5" customHeight="1" x14ac:dyDescent="0.2">
      <c r="A222" s="316" t="s">
        <v>2390</v>
      </c>
      <c r="B222" s="558" t="s">
        <v>2391</v>
      </c>
      <c r="C222" s="406"/>
      <c r="D222" s="318" t="s">
        <v>1636</v>
      </c>
      <c r="E222" s="812">
        <v>157.30000000000001</v>
      </c>
      <c r="F222" s="812">
        <v>157.30000000000001</v>
      </c>
      <c r="G222" s="812">
        <v>157.30000000000001</v>
      </c>
      <c r="H222" s="324" t="str">
        <f>'Series 1100 Design'!H222</f>
        <v/>
      </c>
      <c r="J222" s="406"/>
      <c r="K222" s="318" t="s">
        <v>1636</v>
      </c>
      <c r="L222" s="324" t="str">
        <f>'Series 1100 Final'!H222</f>
        <v/>
      </c>
    </row>
    <row r="223" spans="1:12" ht="12.75" customHeight="1" x14ac:dyDescent="0.2">
      <c r="A223" s="316"/>
      <c r="B223" s="558"/>
      <c r="C223" s="406"/>
      <c r="D223" s="318"/>
      <c r="E223" s="572"/>
      <c r="F223" s="572"/>
      <c r="G223" s="572"/>
      <c r="H223" s="319"/>
      <c r="J223" s="406"/>
      <c r="K223" s="318"/>
      <c r="L223" s="319"/>
    </row>
    <row r="224" spans="1:12" ht="25.5" customHeight="1" x14ac:dyDescent="0.2">
      <c r="A224" s="316" t="s">
        <v>2392</v>
      </c>
      <c r="B224" s="558" t="s">
        <v>2393</v>
      </c>
      <c r="C224" s="406"/>
      <c r="D224" s="318" t="s">
        <v>1636</v>
      </c>
      <c r="E224" s="572">
        <v>157.30000000000001</v>
      </c>
      <c r="F224" s="572">
        <v>157.30000000000001</v>
      </c>
      <c r="G224" s="572">
        <v>157.30000000000001</v>
      </c>
      <c r="H224" s="324" t="str">
        <f>'Series 1100 Design'!H224</f>
        <v/>
      </c>
      <c r="J224" s="406"/>
      <c r="K224" s="318" t="s">
        <v>1636</v>
      </c>
      <c r="L224" s="324" t="str">
        <f>'Series 1100 Final'!H224</f>
        <v/>
      </c>
    </row>
    <row r="225" spans="1:12" ht="13.5" customHeight="1" x14ac:dyDescent="0.2">
      <c r="A225" s="316"/>
      <c r="B225" s="558"/>
      <c r="C225" s="406"/>
      <c r="D225" s="318"/>
      <c r="E225" s="572"/>
      <c r="F225" s="572"/>
      <c r="G225" s="572"/>
      <c r="H225" s="319"/>
      <c r="J225" s="406"/>
      <c r="K225" s="318"/>
      <c r="L225" s="319"/>
    </row>
    <row r="226" spans="1:12" ht="25.5" customHeight="1" x14ac:dyDescent="0.2">
      <c r="A226" s="316" t="s">
        <v>2394</v>
      </c>
      <c r="B226" s="558" t="s">
        <v>2395</v>
      </c>
      <c r="C226" s="406"/>
      <c r="D226" s="318" t="s">
        <v>1636</v>
      </c>
      <c r="E226" s="572">
        <v>157.30000000000001</v>
      </c>
      <c r="F226" s="572">
        <v>157.30000000000001</v>
      </c>
      <c r="G226" s="572">
        <v>157.30000000000001</v>
      </c>
      <c r="H226" s="324" t="str">
        <f>'Series 1100 Design'!H226</f>
        <v/>
      </c>
      <c r="J226" s="406"/>
      <c r="K226" s="318" t="s">
        <v>1636</v>
      </c>
      <c r="L226" s="324" t="str">
        <f>'Series 1100 Final'!H226</f>
        <v/>
      </c>
    </row>
    <row r="227" spans="1:12" ht="12.75" customHeight="1" x14ac:dyDescent="0.2">
      <c r="A227" s="316"/>
      <c r="B227" s="558"/>
      <c r="C227" s="406"/>
      <c r="D227" s="318"/>
      <c r="E227" s="572"/>
      <c r="F227" s="572"/>
      <c r="G227" s="572"/>
      <c r="H227" s="319"/>
      <c r="J227" s="406"/>
      <c r="K227" s="318"/>
      <c r="L227" s="319"/>
    </row>
    <row r="228" spans="1:12" ht="25.5" customHeight="1" x14ac:dyDescent="0.2">
      <c r="A228" s="311"/>
      <c r="B228" s="563" t="s">
        <v>2396</v>
      </c>
      <c r="C228" s="487"/>
      <c r="D228" s="314"/>
      <c r="E228" s="806"/>
      <c r="F228" s="806"/>
      <c r="G228" s="806"/>
      <c r="H228" s="314"/>
      <c r="J228" s="487"/>
      <c r="K228" s="314"/>
      <c r="L228" s="314"/>
    </row>
    <row r="229" spans="1:12" ht="25.5" customHeight="1" x14ac:dyDescent="0.2">
      <c r="A229" s="311"/>
      <c r="B229" s="563"/>
      <c r="C229" s="487"/>
      <c r="D229" s="314"/>
      <c r="E229" s="806"/>
      <c r="F229" s="806"/>
      <c r="G229" s="806"/>
      <c r="H229" s="314"/>
      <c r="J229" s="487"/>
      <c r="K229" s="314"/>
      <c r="L229" s="314"/>
    </row>
    <row r="230" spans="1:12" ht="13.5" customHeight="1" x14ac:dyDescent="0.2">
      <c r="A230" s="316"/>
      <c r="B230" s="558"/>
      <c r="C230" s="406"/>
      <c r="D230" s="318"/>
      <c r="E230" s="572"/>
      <c r="F230" s="572"/>
      <c r="G230" s="572"/>
      <c r="H230" s="319"/>
      <c r="J230" s="406"/>
      <c r="K230" s="318"/>
      <c r="L230" s="319"/>
    </row>
    <row r="231" spans="1:12" ht="13.5" customHeight="1" x14ac:dyDescent="0.2">
      <c r="A231" s="316"/>
      <c r="B231" s="558"/>
      <c r="C231" s="406"/>
      <c r="D231" s="318"/>
      <c r="E231" s="572"/>
      <c r="F231" s="572"/>
      <c r="G231" s="572"/>
      <c r="H231" s="319"/>
      <c r="J231" s="406"/>
      <c r="K231" s="318"/>
      <c r="L231" s="319"/>
    </row>
    <row r="232" spans="1:12" ht="13.5" customHeight="1" x14ac:dyDescent="0.2">
      <c r="A232" s="331"/>
      <c r="B232" s="586" t="s">
        <v>2397</v>
      </c>
      <c r="C232" s="484"/>
      <c r="D232" s="334"/>
      <c r="E232" s="804" t="s">
        <v>1633</v>
      </c>
      <c r="F232" s="804" t="s">
        <v>1595</v>
      </c>
      <c r="G232" s="804" t="s">
        <v>1596</v>
      </c>
      <c r="H232" s="334"/>
      <c r="J232" s="484"/>
      <c r="K232" s="334"/>
      <c r="L232" s="334"/>
    </row>
    <row r="233" spans="1:12" ht="13.5" customHeight="1" x14ac:dyDescent="0.2">
      <c r="A233" s="794"/>
      <c r="B233" s="721" t="s">
        <v>2210</v>
      </c>
      <c r="C233" s="779"/>
      <c r="D233" s="723"/>
      <c r="E233" s="723"/>
      <c r="F233" s="723"/>
      <c r="G233" s="747">
        <f>SUM(H235:H241)</f>
        <v>0</v>
      </c>
      <c r="H233" s="723"/>
      <c r="J233" s="779"/>
      <c r="K233" s="723"/>
      <c r="L233" s="723"/>
    </row>
    <row r="234" spans="1:12" ht="13.5" customHeight="1" x14ac:dyDescent="0.2">
      <c r="A234" s="316"/>
      <c r="B234" s="558"/>
      <c r="C234" s="406"/>
      <c r="D234" s="318"/>
      <c r="E234" s="572"/>
      <c r="F234" s="572"/>
      <c r="G234" s="572"/>
      <c r="H234" s="319"/>
      <c r="J234" s="406"/>
      <c r="K234" s="318"/>
      <c r="L234" s="319"/>
    </row>
    <row r="235" spans="1:12" ht="56.25" customHeight="1" x14ac:dyDescent="0.2">
      <c r="A235" s="316" t="s">
        <v>2398</v>
      </c>
      <c r="B235" s="558" t="s">
        <v>2399</v>
      </c>
      <c r="C235" s="406"/>
      <c r="D235" s="318" t="s">
        <v>451</v>
      </c>
      <c r="E235" s="572">
        <v>73.459999999999994</v>
      </c>
      <c r="F235" s="572">
        <v>50.48</v>
      </c>
      <c r="G235" s="572">
        <v>51.48</v>
      </c>
      <c r="H235" s="324" t="str">
        <f>'Series 1100 Design'!H235</f>
        <v/>
      </c>
      <c r="J235" s="406"/>
      <c r="K235" s="318" t="s">
        <v>451</v>
      </c>
      <c r="L235" s="324" t="str">
        <f>'Series 1100 Final'!H235</f>
        <v/>
      </c>
    </row>
    <row r="236" spans="1:12" ht="13.5" customHeight="1" x14ac:dyDescent="0.2">
      <c r="A236" s="316"/>
      <c r="B236" s="558"/>
      <c r="C236" s="406"/>
      <c r="D236" s="318"/>
      <c r="E236" s="572"/>
      <c r="F236" s="572"/>
      <c r="G236" s="572"/>
      <c r="H236" s="576"/>
      <c r="J236" s="406"/>
      <c r="K236" s="318"/>
      <c r="L236" s="576"/>
    </row>
    <row r="237" spans="1:12" ht="54.75" customHeight="1" x14ac:dyDescent="0.2">
      <c r="A237" s="316" t="s">
        <v>2400</v>
      </c>
      <c r="B237" s="558" t="s">
        <v>2401</v>
      </c>
      <c r="C237" s="406"/>
      <c r="D237" s="318" t="s">
        <v>451</v>
      </c>
      <c r="E237" s="572">
        <v>73.459999999999994</v>
      </c>
      <c r="F237" s="572" t="s">
        <v>2402</v>
      </c>
      <c r="G237" s="572" t="s">
        <v>2403</v>
      </c>
      <c r="H237" s="324" t="str">
        <f>'Series 1100 Design'!H237</f>
        <v/>
      </c>
      <c r="J237" s="406"/>
      <c r="K237" s="318" t="s">
        <v>451</v>
      </c>
      <c r="L237" s="324" t="str">
        <f>'Series 1100 Final'!H237</f>
        <v/>
      </c>
    </row>
    <row r="238" spans="1:12" ht="13.5" customHeight="1" x14ac:dyDescent="0.2">
      <c r="A238" s="316"/>
      <c r="B238" s="558"/>
      <c r="C238" s="406"/>
      <c r="D238" s="318"/>
      <c r="E238" s="572"/>
      <c r="F238" s="572"/>
      <c r="G238" s="572"/>
      <c r="H238" s="576"/>
      <c r="J238" s="406"/>
      <c r="K238" s="318"/>
      <c r="L238" s="576"/>
    </row>
    <row r="239" spans="1:12" ht="52.5" customHeight="1" x14ac:dyDescent="0.2">
      <c r="A239" s="316" t="s">
        <v>2404</v>
      </c>
      <c r="B239" s="558" t="s">
        <v>2405</v>
      </c>
      <c r="C239" s="406"/>
      <c r="D239" s="318" t="s">
        <v>451</v>
      </c>
      <c r="E239" s="572">
        <v>73.459999999999994</v>
      </c>
      <c r="F239" s="572">
        <v>50.48</v>
      </c>
      <c r="G239" s="572">
        <v>50.48</v>
      </c>
      <c r="H239" s="324" t="str">
        <f>'Series 1100 Design'!H239</f>
        <v/>
      </c>
      <c r="J239" s="406"/>
      <c r="K239" s="318" t="s">
        <v>451</v>
      </c>
      <c r="L239" s="324" t="str">
        <f>'Series 1100 Final'!H239</f>
        <v/>
      </c>
    </row>
    <row r="240" spans="1:12" ht="13.5" customHeight="1" x14ac:dyDescent="0.2">
      <c r="A240" s="316"/>
      <c r="B240" s="558"/>
      <c r="C240" s="406"/>
      <c r="D240" s="318"/>
      <c r="E240" s="572"/>
      <c r="F240" s="572"/>
      <c r="G240" s="572"/>
      <c r="H240" s="576"/>
      <c r="J240" s="406"/>
      <c r="K240" s="318"/>
      <c r="L240" s="576"/>
    </row>
    <row r="241" spans="1:12" ht="57" customHeight="1" x14ac:dyDescent="0.2">
      <c r="A241" s="316" t="s">
        <v>2406</v>
      </c>
      <c r="B241" s="558" t="s">
        <v>2407</v>
      </c>
      <c r="C241" s="406"/>
      <c r="D241" s="318" t="s">
        <v>451</v>
      </c>
      <c r="E241" s="572">
        <v>73.459999999999994</v>
      </c>
      <c r="F241" s="572">
        <v>50.48</v>
      </c>
      <c r="G241" s="572">
        <v>50.48</v>
      </c>
      <c r="H241" s="324" t="str">
        <f>'Series 1100 Design'!H241</f>
        <v/>
      </c>
      <c r="J241" s="406"/>
      <c r="K241" s="318" t="s">
        <v>451</v>
      </c>
      <c r="L241" s="324" t="str">
        <f>'Series 1100 Final'!H241</f>
        <v/>
      </c>
    </row>
    <row r="242" spans="1:12" ht="13.5" customHeight="1" x14ac:dyDescent="0.2">
      <c r="A242" s="316"/>
      <c r="B242" s="558"/>
      <c r="C242" s="406"/>
      <c r="D242" s="318"/>
      <c r="E242" s="572"/>
      <c r="F242" s="572"/>
      <c r="G242" s="572"/>
      <c r="H242" s="319"/>
      <c r="J242" s="406"/>
      <c r="K242" s="318"/>
      <c r="L242" s="319"/>
    </row>
    <row r="243" spans="1:12" ht="13.5" customHeight="1" x14ac:dyDescent="0.2">
      <c r="A243" s="331"/>
      <c r="B243" s="586" t="s">
        <v>2408</v>
      </c>
      <c r="C243" s="484"/>
      <c r="D243" s="334"/>
      <c r="E243" s="804" t="s">
        <v>1633</v>
      </c>
      <c r="F243" s="804" t="s">
        <v>1595</v>
      </c>
      <c r="G243" s="804" t="s">
        <v>1596</v>
      </c>
      <c r="H243" s="334"/>
      <c r="J243" s="484"/>
      <c r="K243" s="334"/>
      <c r="L243" s="334"/>
    </row>
    <row r="244" spans="1:12" ht="13.5" customHeight="1" x14ac:dyDescent="0.2">
      <c r="A244" s="794"/>
      <c r="B244" s="721" t="s">
        <v>1776</v>
      </c>
      <c r="C244" s="779"/>
      <c r="D244" s="723"/>
      <c r="E244" s="723"/>
      <c r="F244" s="723"/>
      <c r="G244" s="747">
        <f>SUM(H246:H252)</f>
        <v>0</v>
      </c>
      <c r="H244" s="723"/>
      <c r="J244" s="779"/>
      <c r="K244" s="723"/>
      <c r="L244" s="723"/>
    </row>
    <row r="245" spans="1:12" ht="13.5" customHeight="1" x14ac:dyDescent="0.2">
      <c r="A245" s="316"/>
      <c r="B245" s="558"/>
      <c r="C245" s="406"/>
      <c r="D245" s="318"/>
      <c r="E245" s="572"/>
      <c r="F245" s="572"/>
      <c r="G245" s="572"/>
      <c r="H245" s="319"/>
      <c r="J245" s="406"/>
      <c r="K245" s="318"/>
      <c r="L245" s="319"/>
    </row>
    <row r="246" spans="1:12" ht="56.25" customHeight="1" x14ac:dyDescent="0.2">
      <c r="A246" s="316" t="s">
        <v>2409</v>
      </c>
      <c r="B246" s="558" t="s">
        <v>2410</v>
      </c>
      <c r="C246" s="406"/>
      <c r="D246" s="318" t="s">
        <v>451</v>
      </c>
      <c r="E246" s="572">
        <v>73.459999999999994</v>
      </c>
      <c r="F246" s="572">
        <v>63.95</v>
      </c>
      <c r="G246" s="572">
        <v>63.95</v>
      </c>
      <c r="H246" s="324" t="str">
        <f>'Series 1100 Design'!H246</f>
        <v/>
      </c>
      <c r="J246" s="406"/>
      <c r="K246" s="318" t="s">
        <v>451</v>
      </c>
      <c r="L246" s="324" t="str">
        <f>'Series 1100 Final'!H246</f>
        <v/>
      </c>
    </row>
    <row r="247" spans="1:12" ht="13.5" customHeight="1" x14ac:dyDescent="0.2">
      <c r="A247" s="316"/>
      <c r="B247" s="558"/>
      <c r="C247" s="406"/>
      <c r="D247" s="318"/>
      <c r="E247" s="572"/>
      <c r="F247" s="572"/>
      <c r="G247" s="572"/>
      <c r="H247" s="576"/>
      <c r="J247" s="406"/>
      <c r="K247" s="318"/>
      <c r="L247" s="576"/>
    </row>
    <row r="248" spans="1:12" ht="51.75" customHeight="1" x14ac:dyDescent="0.2">
      <c r="A248" s="316" t="s">
        <v>2411</v>
      </c>
      <c r="B248" s="558" t="s">
        <v>2412</v>
      </c>
      <c r="C248" s="406"/>
      <c r="D248" s="318" t="s">
        <v>451</v>
      </c>
      <c r="E248" s="572">
        <v>73.459999999999994</v>
      </c>
      <c r="F248" s="572">
        <v>50.48</v>
      </c>
      <c r="G248" s="572">
        <v>50.48</v>
      </c>
      <c r="H248" s="324" t="str">
        <f>'Series 1100 Design'!H248</f>
        <v/>
      </c>
      <c r="J248" s="406"/>
      <c r="K248" s="318" t="s">
        <v>451</v>
      </c>
      <c r="L248" s="324" t="str">
        <f>'Series 1100 Final'!H248</f>
        <v/>
      </c>
    </row>
    <row r="249" spans="1:12" ht="13.5" customHeight="1" x14ac:dyDescent="0.2">
      <c r="A249" s="316"/>
      <c r="B249" s="558"/>
      <c r="C249" s="406"/>
      <c r="D249" s="318"/>
      <c r="E249" s="572"/>
      <c r="F249" s="572"/>
      <c r="G249" s="572"/>
      <c r="H249" s="576"/>
      <c r="J249" s="406"/>
      <c r="K249" s="318"/>
      <c r="L249" s="576"/>
    </row>
    <row r="250" spans="1:12" ht="54.75" customHeight="1" x14ac:dyDescent="0.2">
      <c r="A250" s="316" t="s">
        <v>2413</v>
      </c>
      <c r="B250" s="558" t="s">
        <v>2414</v>
      </c>
      <c r="C250" s="406"/>
      <c r="D250" s="318" t="s">
        <v>451</v>
      </c>
      <c r="E250" s="572">
        <v>73.459999999999994</v>
      </c>
      <c r="F250" s="572">
        <v>50.48</v>
      </c>
      <c r="G250" s="572">
        <v>50.48</v>
      </c>
      <c r="H250" s="324" t="str">
        <f>'Series 1100 Design'!H250</f>
        <v/>
      </c>
      <c r="J250" s="406"/>
      <c r="K250" s="318" t="s">
        <v>451</v>
      </c>
      <c r="L250" s="324" t="str">
        <f>'Series 1100 Final'!H250</f>
        <v/>
      </c>
    </row>
    <row r="251" spans="1:12" ht="13.5" customHeight="1" x14ac:dyDescent="0.2">
      <c r="A251" s="316"/>
      <c r="B251" s="558"/>
      <c r="C251" s="406"/>
      <c r="D251" s="318"/>
      <c r="E251" s="572"/>
      <c r="F251" s="572"/>
      <c r="G251" s="572"/>
      <c r="H251" s="576"/>
      <c r="J251" s="406"/>
      <c r="K251" s="318"/>
      <c r="L251" s="576"/>
    </row>
    <row r="252" spans="1:12" ht="52.5" customHeight="1" x14ac:dyDescent="0.2">
      <c r="A252" s="316" t="s">
        <v>2415</v>
      </c>
      <c r="B252" s="558" t="s">
        <v>2416</v>
      </c>
      <c r="C252" s="406"/>
      <c r="D252" s="318" t="s">
        <v>451</v>
      </c>
      <c r="E252" s="572">
        <v>73.459999999999994</v>
      </c>
      <c r="F252" s="572">
        <v>50.48</v>
      </c>
      <c r="G252" s="572">
        <v>50.48</v>
      </c>
      <c r="H252" s="324" t="str">
        <f>'Series 1100 Design'!H252</f>
        <v/>
      </c>
      <c r="J252" s="406"/>
      <c r="K252" s="318" t="s">
        <v>451</v>
      </c>
      <c r="L252" s="324" t="str">
        <f>'Series 1100 Final'!H252</f>
        <v/>
      </c>
    </row>
    <row r="253" spans="1:12" ht="14.25" customHeight="1" x14ac:dyDescent="0.2">
      <c r="A253" s="316"/>
      <c r="B253" s="558"/>
      <c r="C253" s="406"/>
      <c r="D253" s="318"/>
      <c r="E253" s="572"/>
      <c r="F253" s="572"/>
      <c r="G253" s="572"/>
      <c r="H253" s="319"/>
      <c r="J253" s="406"/>
      <c r="K253" s="318"/>
      <c r="L253" s="319"/>
    </row>
    <row r="254" spans="1:12" ht="13.5" customHeight="1" x14ac:dyDescent="0.2">
      <c r="A254" s="331"/>
      <c r="B254" s="586" t="s">
        <v>2417</v>
      </c>
      <c r="C254" s="484"/>
      <c r="D254" s="334"/>
      <c r="E254" s="804" t="s">
        <v>1633</v>
      </c>
      <c r="F254" s="804" t="s">
        <v>1595</v>
      </c>
      <c r="G254" s="804" t="s">
        <v>1596</v>
      </c>
      <c r="H254" s="334"/>
      <c r="J254" s="484"/>
      <c r="K254" s="334"/>
      <c r="L254" s="334"/>
    </row>
    <row r="255" spans="1:12" ht="13.5" customHeight="1" x14ac:dyDescent="0.2">
      <c r="A255" s="794"/>
      <c r="B255" s="721" t="s">
        <v>2210</v>
      </c>
      <c r="C255" s="779"/>
      <c r="D255" s="723"/>
      <c r="E255" s="723"/>
      <c r="F255" s="723"/>
      <c r="G255" s="747">
        <f>SUM(H257:H283)</f>
        <v>0</v>
      </c>
      <c r="H255" s="723"/>
      <c r="J255" s="779"/>
      <c r="K255" s="723"/>
      <c r="L255" s="723"/>
    </row>
    <row r="256" spans="1:12" ht="13.5" customHeight="1" x14ac:dyDescent="0.2">
      <c r="A256" s="316"/>
      <c r="B256" s="558"/>
      <c r="C256" s="406"/>
      <c r="D256" s="318"/>
      <c r="E256" s="572"/>
      <c r="F256" s="572"/>
      <c r="G256" s="572"/>
      <c r="H256" s="319"/>
      <c r="J256" s="406"/>
      <c r="K256" s="318"/>
      <c r="L256" s="319"/>
    </row>
    <row r="257" spans="1:12" ht="66.75" customHeight="1" x14ac:dyDescent="0.2">
      <c r="A257" s="316" t="s">
        <v>2418</v>
      </c>
      <c r="B257" s="558" t="s">
        <v>2419</v>
      </c>
      <c r="C257" s="406"/>
      <c r="D257" s="318" t="s">
        <v>451</v>
      </c>
      <c r="E257" s="572">
        <v>82.06</v>
      </c>
      <c r="F257" s="572">
        <v>82.06</v>
      </c>
      <c r="G257" s="572">
        <v>82.06</v>
      </c>
      <c r="H257" s="324" t="str">
        <f>'Series 1100 Design'!H257</f>
        <v/>
      </c>
      <c r="J257" s="406"/>
      <c r="K257" s="318" t="s">
        <v>451</v>
      </c>
      <c r="L257" s="324" t="str">
        <f>'Series 1100 Final'!H257</f>
        <v/>
      </c>
    </row>
    <row r="258" spans="1:12" ht="13.5" customHeight="1" x14ac:dyDescent="0.2">
      <c r="A258" s="316"/>
      <c r="B258" s="558"/>
      <c r="C258" s="406"/>
      <c r="D258" s="318"/>
      <c r="E258" s="572"/>
      <c r="F258" s="572"/>
      <c r="G258" s="572"/>
      <c r="H258" s="408"/>
      <c r="J258" s="406"/>
      <c r="K258" s="318"/>
      <c r="L258" s="408"/>
    </row>
    <row r="259" spans="1:12" ht="55.5" customHeight="1" x14ac:dyDescent="0.2">
      <c r="A259" s="316" t="s">
        <v>2420</v>
      </c>
      <c r="B259" s="558" t="s">
        <v>2421</v>
      </c>
      <c r="C259" s="406"/>
      <c r="D259" s="318" t="s">
        <v>451</v>
      </c>
      <c r="E259" s="572">
        <v>82.06</v>
      </c>
      <c r="F259" s="572">
        <v>82.06</v>
      </c>
      <c r="G259" s="572">
        <v>82.06</v>
      </c>
      <c r="H259" s="324" t="str">
        <f>'Series 1100 Design'!H259</f>
        <v/>
      </c>
      <c r="J259" s="406"/>
      <c r="K259" s="318" t="s">
        <v>451</v>
      </c>
      <c r="L259" s="324" t="str">
        <f>'Series 1100 Final'!H259</f>
        <v/>
      </c>
    </row>
    <row r="260" spans="1:12" ht="13.5" customHeight="1" x14ac:dyDescent="0.2">
      <c r="A260" s="316"/>
      <c r="B260" s="558"/>
      <c r="C260" s="406"/>
      <c r="D260" s="318"/>
      <c r="E260" s="572"/>
      <c r="F260" s="572"/>
      <c r="G260" s="572"/>
      <c r="H260" s="408"/>
      <c r="J260" s="406"/>
      <c r="K260" s="318"/>
      <c r="L260" s="408"/>
    </row>
    <row r="261" spans="1:12" ht="60.75" customHeight="1" x14ac:dyDescent="0.2">
      <c r="A261" s="316" t="s">
        <v>2422</v>
      </c>
      <c r="B261" s="558" t="s">
        <v>2423</v>
      </c>
      <c r="C261" s="406"/>
      <c r="D261" s="318" t="s">
        <v>451</v>
      </c>
      <c r="E261" s="572">
        <v>82.06</v>
      </c>
      <c r="F261" s="572">
        <v>82.06</v>
      </c>
      <c r="G261" s="572">
        <v>82.06</v>
      </c>
      <c r="H261" s="324" t="str">
        <f>'Series 1100 Design'!H261</f>
        <v/>
      </c>
      <c r="J261" s="406"/>
      <c r="K261" s="318" t="s">
        <v>451</v>
      </c>
      <c r="L261" s="324" t="str">
        <f>'Series 1100 Final'!H261</f>
        <v/>
      </c>
    </row>
    <row r="262" spans="1:12" ht="13.5" customHeight="1" x14ac:dyDescent="0.2">
      <c r="A262" s="316"/>
      <c r="B262" s="558"/>
      <c r="C262" s="406"/>
      <c r="D262" s="318"/>
      <c r="E262" s="572"/>
      <c r="F262" s="572"/>
      <c r="G262" s="572"/>
      <c r="H262" s="408"/>
      <c r="J262" s="406"/>
      <c r="K262" s="318"/>
      <c r="L262" s="408"/>
    </row>
    <row r="263" spans="1:12" ht="58.5" customHeight="1" x14ac:dyDescent="0.2">
      <c r="A263" s="316" t="s">
        <v>2424</v>
      </c>
      <c r="B263" s="558" t="s">
        <v>2425</v>
      </c>
      <c r="C263" s="406"/>
      <c r="D263" s="318" t="s">
        <v>451</v>
      </c>
      <c r="E263" s="572">
        <v>82.06</v>
      </c>
      <c r="F263" s="572">
        <v>82.06</v>
      </c>
      <c r="G263" s="572">
        <v>82.06</v>
      </c>
      <c r="H263" s="324" t="str">
        <f>'Series 1100 Design'!H263</f>
        <v/>
      </c>
      <c r="J263" s="406"/>
      <c r="K263" s="318" t="s">
        <v>451</v>
      </c>
      <c r="L263" s="324" t="str">
        <f>'Series 1100 Final'!H263</f>
        <v/>
      </c>
    </row>
    <row r="264" spans="1:12" ht="13.5" customHeight="1" x14ac:dyDescent="0.2">
      <c r="A264" s="316"/>
      <c r="B264" s="558"/>
      <c r="C264" s="406"/>
      <c r="D264" s="318"/>
      <c r="E264" s="572"/>
      <c r="F264" s="572"/>
      <c r="G264" s="572"/>
      <c r="H264" s="408"/>
      <c r="J264" s="406"/>
      <c r="K264" s="318"/>
      <c r="L264" s="408"/>
    </row>
    <row r="265" spans="1:12" ht="64.5" customHeight="1" x14ac:dyDescent="0.2">
      <c r="A265" s="316" t="s">
        <v>2426</v>
      </c>
      <c r="B265" s="558" t="s">
        <v>2427</v>
      </c>
      <c r="C265" s="406"/>
      <c r="D265" s="318" t="s">
        <v>451</v>
      </c>
      <c r="E265" s="572">
        <v>82.06</v>
      </c>
      <c r="F265" s="572">
        <v>82.06</v>
      </c>
      <c r="G265" s="572">
        <v>82.06</v>
      </c>
      <c r="H265" s="324" t="str">
        <f>'Series 1100 Design'!H265</f>
        <v/>
      </c>
      <c r="J265" s="406"/>
      <c r="K265" s="318" t="s">
        <v>451</v>
      </c>
      <c r="L265" s="324" t="str">
        <f>'Series 1100 Final'!H265</f>
        <v/>
      </c>
    </row>
    <row r="266" spans="1:12" ht="13.5" customHeight="1" x14ac:dyDescent="0.2">
      <c r="A266" s="316"/>
      <c r="B266" s="558"/>
      <c r="C266" s="406"/>
      <c r="D266" s="318"/>
      <c r="E266" s="572"/>
      <c r="F266" s="572"/>
      <c r="G266" s="572"/>
      <c r="H266" s="408"/>
      <c r="J266" s="406"/>
      <c r="K266" s="318"/>
      <c r="L266" s="408"/>
    </row>
    <row r="267" spans="1:12" ht="64.5" customHeight="1" x14ac:dyDescent="0.2">
      <c r="A267" s="316" t="s">
        <v>2428</v>
      </c>
      <c r="B267" s="558" t="s">
        <v>2429</v>
      </c>
      <c r="C267" s="406"/>
      <c r="D267" s="318" t="s">
        <v>451</v>
      </c>
      <c r="E267" s="572">
        <v>82.06</v>
      </c>
      <c r="F267" s="572">
        <v>82.06</v>
      </c>
      <c r="G267" s="572">
        <v>82.06</v>
      </c>
      <c r="H267" s="324" t="str">
        <f>'Series 1100 Design'!H267</f>
        <v/>
      </c>
      <c r="J267" s="406"/>
      <c r="K267" s="318" t="s">
        <v>451</v>
      </c>
      <c r="L267" s="324" t="str">
        <f>'Series 1100 Final'!H267</f>
        <v/>
      </c>
    </row>
    <row r="268" spans="1:12" ht="13.5" customHeight="1" x14ac:dyDescent="0.2">
      <c r="A268" s="316"/>
      <c r="B268" s="558"/>
      <c r="C268" s="406"/>
      <c r="D268" s="318"/>
      <c r="E268" s="572"/>
      <c r="F268" s="572"/>
      <c r="G268" s="572"/>
      <c r="H268" s="408"/>
      <c r="J268" s="406"/>
      <c r="K268" s="318"/>
      <c r="L268" s="408"/>
    </row>
    <row r="269" spans="1:12" ht="66.75" customHeight="1" x14ac:dyDescent="0.2">
      <c r="A269" s="316" t="s">
        <v>2430</v>
      </c>
      <c r="B269" s="558" t="s">
        <v>2431</v>
      </c>
      <c r="C269" s="406"/>
      <c r="D269" s="318" t="s">
        <v>451</v>
      </c>
      <c r="E269" s="572">
        <v>82.06</v>
      </c>
      <c r="F269" s="572">
        <v>82.06</v>
      </c>
      <c r="G269" s="572">
        <v>82.06</v>
      </c>
      <c r="H269" s="324" t="str">
        <f>'Series 1100 Design'!H269</f>
        <v/>
      </c>
      <c r="J269" s="406"/>
      <c r="K269" s="318" t="s">
        <v>451</v>
      </c>
      <c r="L269" s="324" t="str">
        <f>'Series 1100 Final'!H269</f>
        <v/>
      </c>
    </row>
    <row r="270" spans="1:12" ht="13.5" customHeight="1" x14ac:dyDescent="0.2">
      <c r="A270" s="316"/>
      <c r="B270" s="558"/>
      <c r="C270" s="406"/>
      <c r="D270" s="318"/>
      <c r="E270" s="572"/>
      <c r="F270" s="572"/>
      <c r="G270" s="572"/>
      <c r="H270" s="408"/>
      <c r="J270" s="406"/>
      <c r="K270" s="318"/>
      <c r="L270" s="408"/>
    </row>
    <row r="271" spans="1:12" ht="62.25" customHeight="1" x14ac:dyDescent="0.2">
      <c r="A271" s="316" t="s">
        <v>2432</v>
      </c>
      <c r="B271" s="558" t="s">
        <v>2433</v>
      </c>
      <c r="C271" s="406"/>
      <c r="D271" s="318" t="s">
        <v>451</v>
      </c>
      <c r="E271" s="572">
        <v>82.06</v>
      </c>
      <c r="F271" s="572">
        <v>82.06</v>
      </c>
      <c r="G271" s="572">
        <v>82.06</v>
      </c>
      <c r="H271" s="324" t="str">
        <f>'Series 1100 Design'!H271</f>
        <v/>
      </c>
      <c r="J271" s="406"/>
      <c r="K271" s="318" t="s">
        <v>451</v>
      </c>
      <c r="L271" s="324" t="str">
        <f>'Series 1100 Final'!H271</f>
        <v/>
      </c>
    </row>
    <row r="272" spans="1:12" ht="13.5" customHeight="1" x14ac:dyDescent="0.2">
      <c r="A272" s="316"/>
      <c r="B272" s="558"/>
      <c r="C272" s="406"/>
      <c r="D272" s="318"/>
      <c r="E272" s="572"/>
      <c r="F272" s="572"/>
      <c r="G272" s="572"/>
      <c r="H272" s="408"/>
      <c r="J272" s="406"/>
      <c r="K272" s="318"/>
      <c r="L272" s="408"/>
    </row>
    <row r="273" spans="1:12" ht="66.75" customHeight="1" x14ac:dyDescent="0.2">
      <c r="A273" s="316" t="s">
        <v>2434</v>
      </c>
      <c r="B273" s="558" t="s">
        <v>2435</v>
      </c>
      <c r="C273" s="406"/>
      <c r="D273" s="318" t="s">
        <v>30</v>
      </c>
      <c r="E273" s="572">
        <v>82.06</v>
      </c>
      <c r="F273" s="572">
        <v>82.06</v>
      </c>
      <c r="G273" s="572">
        <v>82.06</v>
      </c>
      <c r="H273" s="324" t="str">
        <f>'Series 1100 Design'!H273</f>
        <v/>
      </c>
      <c r="J273" s="406"/>
      <c r="K273" s="318" t="s">
        <v>30</v>
      </c>
      <c r="L273" s="324" t="str">
        <f>'Series 1100 Final'!H273</f>
        <v/>
      </c>
    </row>
    <row r="274" spans="1:12" ht="13.5" customHeight="1" x14ac:dyDescent="0.2">
      <c r="A274" s="316"/>
      <c r="B274" s="558"/>
      <c r="C274" s="406"/>
      <c r="D274" s="318"/>
      <c r="E274" s="572"/>
      <c r="F274" s="572"/>
      <c r="G274" s="572"/>
      <c r="H274" s="408"/>
      <c r="J274" s="406"/>
      <c r="K274" s="318"/>
      <c r="L274" s="408"/>
    </row>
    <row r="275" spans="1:12" ht="63.75" customHeight="1" x14ac:dyDescent="0.2">
      <c r="A275" s="316" t="s">
        <v>2436</v>
      </c>
      <c r="B275" s="558" t="s">
        <v>2437</v>
      </c>
      <c r="C275" s="406"/>
      <c r="D275" s="318" t="s">
        <v>30</v>
      </c>
      <c r="E275" s="572">
        <v>179.07</v>
      </c>
      <c r="F275" s="572">
        <v>179.07</v>
      </c>
      <c r="G275" s="572">
        <v>179.07</v>
      </c>
      <c r="H275" s="324" t="str">
        <f>'Series 1100 Design'!H275</f>
        <v/>
      </c>
      <c r="J275" s="406"/>
      <c r="K275" s="318" t="s">
        <v>30</v>
      </c>
      <c r="L275" s="324" t="str">
        <f>'Series 1100 Final'!H275</f>
        <v/>
      </c>
    </row>
    <row r="276" spans="1:12" ht="13.5" customHeight="1" x14ac:dyDescent="0.2">
      <c r="A276" s="316"/>
      <c r="B276" s="558"/>
      <c r="C276" s="406"/>
      <c r="D276" s="318"/>
      <c r="E276" s="572"/>
      <c r="F276" s="572"/>
      <c r="G276" s="572"/>
      <c r="H276" s="408"/>
      <c r="J276" s="406"/>
      <c r="K276" s="318"/>
      <c r="L276" s="408"/>
    </row>
    <row r="277" spans="1:12" ht="66" customHeight="1" x14ac:dyDescent="0.2">
      <c r="A277" s="316" t="s">
        <v>2438</v>
      </c>
      <c r="B277" s="558" t="s">
        <v>2439</v>
      </c>
      <c r="C277" s="406"/>
      <c r="D277" s="318" t="s">
        <v>30</v>
      </c>
      <c r="E277" s="572">
        <v>179.07</v>
      </c>
      <c r="F277" s="572">
        <v>179.07</v>
      </c>
      <c r="G277" s="572">
        <v>179.07</v>
      </c>
      <c r="H277" s="324" t="str">
        <f>'Series 1100 Design'!H277</f>
        <v/>
      </c>
      <c r="J277" s="406"/>
      <c r="K277" s="318" t="s">
        <v>30</v>
      </c>
      <c r="L277" s="324" t="str">
        <f>'Series 1100 Final'!H277</f>
        <v/>
      </c>
    </row>
    <row r="278" spans="1:12" ht="13.5" customHeight="1" x14ac:dyDescent="0.2">
      <c r="A278" s="316"/>
      <c r="B278" s="558"/>
      <c r="C278" s="406"/>
      <c r="D278" s="318"/>
      <c r="E278" s="572"/>
      <c r="F278" s="572"/>
      <c r="G278" s="572"/>
      <c r="H278" s="408"/>
      <c r="J278" s="406"/>
      <c r="K278" s="318"/>
      <c r="L278" s="408"/>
    </row>
    <row r="279" spans="1:12" ht="68.25" customHeight="1" x14ac:dyDescent="0.2">
      <c r="A279" s="316" t="s">
        <v>2440</v>
      </c>
      <c r="B279" s="558" t="s">
        <v>2441</v>
      </c>
      <c r="C279" s="406"/>
      <c r="D279" s="318" t="s">
        <v>30</v>
      </c>
      <c r="E279" s="572">
        <v>179.07</v>
      </c>
      <c r="F279" s="572">
        <v>179.07</v>
      </c>
      <c r="G279" s="572">
        <v>179.07</v>
      </c>
      <c r="H279" s="324" t="str">
        <f>'Series 1100 Design'!H279</f>
        <v/>
      </c>
      <c r="J279" s="406"/>
      <c r="K279" s="318" t="s">
        <v>30</v>
      </c>
      <c r="L279" s="324" t="str">
        <f>'Series 1100 Final'!H279</f>
        <v/>
      </c>
    </row>
    <row r="280" spans="1:12" ht="13.5" customHeight="1" x14ac:dyDescent="0.2">
      <c r="A280" s="316"/>
      <c r="B280" s="558"/>
      <c r="C280" s="406"/>
      <c r="D280" s="318"/>
      <c r="E280" s="572"/>
      <c r="F280" s="572"/>
      <c r="G280" s="572"/>
      <c r="H280" s="408"/>
      <c r="J280" s="406"/>
      <c r="K280" s="318"/>
      <c r="L280" s="408"/>
    </row>
    <row r="281" spans="1:12" ht="67.5" customHeight="1" x14ac:dyDescent="0.2">
      <c r="A281" s="316" t="s">
        <v>2442</v>
      </c>
      <c r="B281" s="558" t="s">
        <v>2443</v>
      </c>
      <c r="C281" s="406"/>
      <c r="D281" s="318" t="s">
        <v>30</v>
      </c>
      <c r="E281" s="572">
        <v>179.07</v>
      </c>
      <c r="F281" s="572">
        <v>179.07</v>
      </c>
      <c r="G281" s="572">
        <v>179.07</v>
      </c>
      <c r="H281" s="324" t="str">
        <f>'Series 1100 Design'!H281</f>
        <v/>
      </c>
      <c r="J281" s="406"/>
      <c r="K281" s="318" t="s">
        <v>30</v>
      </c>
      <c r="L281" s="324" t="str">
        <f>'Series 1100 Final'!H281</f>
        <v/>
      </c>
    </row>
    <row r="282" spans="1:12" ht="13.5" customHeight="1" x14ac:dyDescent="0.2">
      <c r="A282" s="316"/>
      <c r="B282" s="558"/>
      <c r="C282" s="406"/>
      <c r="D282" s="318"/>
      <c r="E282" s="572"/>
      <c r="F282" s="572"/>
      <c r="G282" s="572"/>
      <c r="H282" s="408"/>
      <c r="J282" s="406"/>
      <c r="K282" s="318"/>
      <c r="L282" s="408"/>
    </row>
    <row r="283" spans="1:12" ht="63" customHeight="1" x14ac:dyDescent="0.2">
      <c r="A283" s="316" t="s">
        <v>2444</v>
      </c>
      <c r="B283" s="558" t="s">
        <v>2445</v>
      </c>
      <c r="C283" s="406"/>
      <c r="D283" s="318" t="s">
        <v>30</v>
      </c>
      <c r="E283" s="572">
        <v>179.07</v>
      </c>
      <c r="F283" s="572">
        <v>179.07</v>
      </c>
      <c r="G283" s="572">
        <v>179.07</v>
      </c>
      <c r="H283" s="324" t="str">
        <f>'Series 1100 Design'!H283</f>
        <v/>
      </c>
      <c r="J283" s="406"/>
      <c r="K283" s="318" t="s">
        <v>30</v>
      </c>
      <c r="L283" s="324" t="str">
        <f>'Series 1100 Final'!H283</f>
        <v/>
      </c>
    </row>
    <row r="284" spans="1:12" ht="13.5" customHeight="1" x14ac:dyDescent="0.2">
      <c r="A284" s="316"/>
      <c r="B284" s="558"/>
      <c r="C284" s="406"/>
      <c r="D284" s="318"/>
      <c r="E284" s="572"/>
      <c r="F284" s="572"/>
      <c r="G284" s="572"/>
      <c r="H284" s="319"/>
      <c r="J284" s="406"/>
      <c r="K284" s="318"/>
      <c r="L284" s="319"/>
    </row>
    <row r="285" spans="1:12" ht="13.5" customHeight="1" x14ac:dyDescent="0.2">
      <c r="A285" s="331"/>
      <c r="B285" s="586" t="s">
        <v>2345</v>
      </c>
      <c r="C285" s="484"/>
      <c r="D285" s="334"/>
      <c r="E285" s="804" t="s">
        <v>1633</v>
      </c>
      <c r="F285" s="804" t="s">
        <v>1595</v>
      </c>
      <c r="G285" s="804" t="s">
        <v>1596</v>
      </c>
      <c r="H285" s="334"/>
      <c r="J285" s="484"/>
      <c r="K285" s="334"/>
      <c r="L285" s="334"/>
    </row>
    <row r="286" spans="1:12" ht="13.5" customHeight="1" x14ac:dyDescent="0.2">
      <c r="A286" s="794"/>
      <c r="B286" s="721" t="s">
        <v>2210</v>
      </c>
      <c r="C286" s="779"/>
      <c r="D286" s="723"/>
      <c r="E286" s="723"/>
      <c r="F286" s="723"/>
      <c r="G286" s="747">
        <f>SUM(H288:H328)</f>
        <v>0</v>
      </c>
      <c r="H286" s="723"/>
      <c r="J286" s="779"/>
      <c r="K286" s="723"/>
      <c r="L286" s="723"/>
    </row>
    <row r="287" spans="1:12" ht="13.5" customHeight="1" x14ac:dyDescent="0.2">
      <c r="A287" s="316"/>
      <c r="B287" s="558"/>
      <c r="C287" s="406"/>
      <c r="D287" s="318"/>
      <c r="E287" s="572"/>
      <c r="F287" s="572"/>
      <c r="G287" s="572"/>
      <c r="H287" s="319"/>
      <c r="J287" s="406"/>
      <c r="K287" s="318"/>
      <c r="L287" s="319"/>
    </row>
    <row r="288" spans="1:12" ht="53.25" customHeight="1" x14ac:dyDescent="0.2">
      <c r="A288" s="316" t="s">
        <v>2446</v>
      </c>
      <c r="B288" s="558" t="s">
        <v>2447</v>
      </c>
      <c r="C288" s="406"/>
      <c r="D288" s="346" t="s">
        <v>451</v>
      </c>
      <c r="E288" s="572">
        <v>82.06</v>
      </c>
      <c r="F288" s="572">
        <v>82.06</v>
      </c>
      <c r="G288" s="572">
        <v>82.06</v>
      </c>
      <c r="H288" s="324" t="str">
        <f>'Series 1100 Design'!H288</f>
        <v/>
      </c>
      <c r="J288" s="406"/>
      <c r="K288" s="346" t="s">
        <v>451</v>
      </c>
      <c r="L288" s="324" t="str">
        <f>'Series 1100 Final'!H288</f>
        <v/>
      </c>
    </row>
    <row r="289" spans="1:12" ht="13.5" customHeight="1" x14ac:dyDescent="0.2">
      <c r="A289" s="316"/>
      <c r="B289" s="597"/>
      <c r="C289" s="406"/>
      <c r="D289" s="562"/>
      <c r="E289" s="572"/>
      <c r="F289" s="572"/>
      <c r="G289" s="572"/>
      <c r="H289" s="408"/>
      <c r="J289" s="406"/>
      <c r="K289" s="562"/>
      <c r="L289" s="408"/>
    </row>
    <row r="290" spans="1:12" ht="53.25" customHeight="1" x14ac:dyDescent="0.2">
      <c r="A290" s="316" t="s">
        <v>2448</v>
      </c>
      <c r="B290" s="558" t="s">
        <v>2449</v>
      </c>
      <c r="C290" s="406"/>
      <c r="D290" s="346" t="s">
        <v>451</v>
      </c>
      <c r="E290" s="572">
        <v>82.06</v>
      </c>
      <c r="F290" s="572">
        <v>82.06</v>
      </c>
      <c r="G290" s="572">
        <v>82.06</v>
      </c>
      <c r="H290" s="324" t="str">
        <f>'Series 1100 Design'!H290</f>
        <v/>
      </c>
      <c r="J290" s="406"/>
      <c r="K290" s="346" t="s">
        <v>451</v>
      </c>
      <c r="L290" s="324" t="str">
        <f>'Series 1100 Final'!H290</f>
        <v/>
      </c>
    </row>
    <row r="291" spans="1:12" ht="13.5" customHeight="1" x14ac:dyDescent="0.2">
      <c r="A291" s="316"/>
      <c r="B291" s="597"/>
      <c r="C291" s="659"/>
      <c r="D291" s="562"/>
      <c r="E291" s="572"/>
      <c r="F291" s="572"/>
      <c r="G291" s="572"/>
      <c r="H291" s="408"/>
      <c r="J291" s="659"/>
      <c r="K291" s="562"/>
      <c r="L291" s="408"/>
    </row>
    <row r="292" spans="1:12" ht="54" customHeight="1" x14ac:dyDescent="0.2">
      <c r="A292" s="316" t="s">
        <v>2450</v>
      </c>
      <c r="B292" s="558" t="s">
        <v>2451</v>
      </c>
      <c r="C292" s="659"/>
      <c r="D292" s="346" t="s">
        <v>451</v>
      </c>
      <c r="E292" s="572">
        <v>82.06</v>
      </c>
      <c r="F292" s="572">
        <v>82.06</v>
      </c>
      <c r="G292" s="572">
        <v>82.06</v>
      </c>
      <c r="H292" s="324" t="str">
        <f>'Series 1100 Design'!H292</f>
        <v/>
      </c>
      <c r="J292" s="659"/>
      <c r="K292" s="346" t="s">
        <v>451</v>
      </c>
      <c r="L292" s="324" t="str">
        <f>'Series 1100 Final'!H292</f>
        <v/>
      </c>
    </row>
    <row r="293" spans="1:12" ht="13.5" customHeight="1" x14ac:dyDescent="0.2">
      <c r="A293" s="316"/>
      <c r="B293" s="597"/>
      <c r="C293" s="659"/>
      <c r="D293" s="562"/>
      <c r="E293" s="572"/>
      <c r="F293" s="572"/>
      <c r="G293" s="572"/>
      <c r="H293" s="408"/>
      <c r="J293" s="659"/>
      <c r="K293" s="562"/>
      <c r="L293" s="408"/>
    </row>
    <row r="294" spans="1:12" ht="54.75" customHeight="1" x14ac:dyDescent="0.2">
      <c r="A294" s="316" t="s">
        <v>2452</v>
      </c>
      <c r="B294" s="558" t="s">
        <v>2453</v>
      </c>
      <c r="C294" s="659"/>
      <c r="D294" s="346" t="s">
        <v>451</v>
      </c>
      <c r="E294" s="572">
        <v>82.06</v>
      </c>
      <c r="F294" s="572">
        <v>82.06</v>
      </c>
      <c r="G294" s="572">
        <v>82.06</v>
      </c>
      <c r="H294" s="324" t="str">
        <f>'Series 1100 Design'!H294</f>
        <v/>
      </c>
      <c r="J294" s="659"/>
      <c r="K294" s="346" t="s">
        <v>451</v>
      </c>
      <c r="L294" s="324" t="str">
        <f>'Series 1100 Final'!H294</f>
        <v/>
      </c>
    </row>
    <row r="295" spans="1:12" ht="13.5" customHeight="1" x14ac:dyDescent="0.2">
      <c r="A295" s="316"/>
      <c r="B295" s="597"/>
      <c r="C295" s="659"/>
      <c r="D295" s="562"/>
      <c r="E295" s="572"/>
      <c r="F295" s="572"/>
      <c r="G295" s="572"/>
      <c r="H295" s="408"/>
      <c r="J295" s="659"/>
      <c r="K295" s="562"/>
      <c r="L295" s="408"/>
    </row>
    <row r="296" spans="1:12" ht="51.75" customHeight="1" x14ac:dyDescent="0.2">
      <c r="A296" s="316" t="s">
        <v>2454</v>
      </c>
      <c r="B296" s="558" t="s">
        <v>2455</v>
      </c>
      <c r="C296" s="659"/>
      <c r="D296" s="346" t="s">
        <v>451</v>
      </c>
      <c r="E296" s="572">
        <v>82.06</v>
      </c>
      <c r="F296" s="572">
        <v>82.06</v>
      </c>
      <c r="G296" s="572">
        <v>82.06</v>
      </c>
      <c r="H296" s="324" t="str">
        <f>'Series 1100 Design'!H296</f>
        <v/>
      </c>
      <c r="J296" s="659"/>
      <c r="K296" s="346" t="s">
        <v>451</v>
      </c>
      <c r="L296" s="324" t="str">
        <f>'Series 1100 Final'!H296</f>
        <v/>
      </c>
    </row>
    <row r="297" spans="1:12" ht="13.5" customHeight="1" x14ac:dyDescent="0.2">
      <c r="A297" s="316"/>
      <c r="B297" s="597"/>
      <c r="C297" s="659"/>
      <c r="D297" s="562"/>
      <c r="E297" s="572"/>
      <c r="F297" s="572"/>
      <c r="G297" s="572"/>
      <c r="H297" s="408"/>
      <c r="J297" s="659"/>
      <c r="K297" s="562"/>
      <c r="L297" s="408"/>
    </row>
    <row r="298" spans="1:12" ht="54" customHeight="1" x14ac:dyDescent="0.2">
      <c r="A298" s="316" t="s">
        <v>2456</v>
      </c>
      <c r="B298" s="558" t="s">
        <v>2357</v>
      </c>
      <c r="C298" s="406"/>
      <c r="D298" s="346" t="s">
        <v>451</v>
      </c>
      <c r="E298" s="572">
        <v>82.06</v>
      </c>
      <c r="F298" s="572">
        <v>82.06</v>
      </c>
      <c r="G298" s="572">
        <v>82.06</v>
      </c>
      <c r="H298" s="324" t="str">
        <f>'Series 1100 Design'!H298</f>
        <v/>
      </c>
      <c r="J298" s="406"/>
      <c r="K298" s="346" t="s">
        <v>451</v>
      </c>
      <c r="L298" s="324" t="str">
        <f>'Series 1100 Final'!H298</f>
        <v/>
      </c>
    </row>
    <row r="299" spans="1:12" ht="13.5" customHeight="1" x14ac:dyDescent="0.2">
      <c r="A299" s="316"/>
      <c r="B299" s="558"/>
      <c r="C299" s="406"/>
      <c r="D299" s="562"/>
      <c r="E299" s="572"/>
      <c r="F299" s="572"/>
      <c r="G299" s="572"/>
      <c r="H299" s="408"/>
      <c r="J299" s="406"/>
      <c r="K299" s="562"/>
      <c r="L299" s="408"/>
    </row>
    <row r="300" spans="1:12" ht="53.25" customHeight="1" x14ac:dyDescent="0.2">
      <c r="A300" s="316" t="s">
        <v>2457</v>
      </c>
      <c r="B300" s="558" t="s">
        <v>2458</v>
      </c>
      <c r="C300" s="827"/>
      <c r="D300" s="346" t="s">
        <v>451</v>
      </c>
      <c r="E300" s="572">
        <v>82.06</v>
      </c>
      <c r="F300" s="572">
        <v>82.06</v>
      </c>
      <c r="G300" s="572">
        <v>82.06</v>
      </c>
      <c r="H300" s="324" t="str">
        <f>'Series 1100 Design'!H300</f>
        <v/>
      </c>
      <c r="J300" s="827"/>
      <c r="K300" s="346" t="s">
        <v>451</v>
      </c>
      <c r="L300" s="324" t="str">
        <f>'Series 1100 Final'!H300</f>
        <v/>
      </c>
    </row>
    <row r="301" spans="1:12" ht="13.5" customHeight="1" x14ac:dyDescent="0.2">
      <c r="A301" s="316"/>
      <c r="B301" s="597"/>
      <c r="C301" s="827"/>
      <c r="D301" s="562"/>
      <c r="E301" s="572"/>
      <c r="F301" s="572"/>
      <c r="G301" s="572"/>
      <c r="H301" s="408"/>
      <c r="J301" s="827"/>
      <c r="K301" s="562"/>
      <c r="L301" s="408"/>
    </row>
    <row r="302" spans="1:12" ht="63.75" customHeight="1" x14ac:dyDescent="0.2">
      <c r="A302" s="316" t="s">
        <v>2459</v>
      </c>
      <c r="B302" s="558" t="s">
        <v>2460</v>
      </c>
      <c r="C302" s="827"/>
      <c r="D302" s="346" t="s">
        <v>451</v>
      </c>
      <c r="E302" s="572">
        <v>82.06</v>
      </c>
      <c r="F302" s="572">
        <v>82.06</v>
      </c>
      <c r="G302" s="572">
        <v>82.06</v>
      </c>
      <c r="H302" s="324" t="str">
        <f>'Series 1100 Design'!H302</f>
        <v/>
      </c>
      <c r="J302" s="827"/>
      <c r="K302" s="346" t="s">
        <v>451</v>
      </c>
      <c r="L302" s="324" t="str">
        <f>'Series 1100 Final'!H302</f>
        <v/>
      </c>
    </row>
    <row r="303" spans="1:12" ht="13.5" customHeight="1" x14ac:dyDescent="0.2">
      <c r="A303" s="316"/>
      <c r="B303" s="597"/>
      <c r="C303" s="827"/>
      <c r="D303" s="562"/>
      <c r="E303" s="572"/>
      <c r="F303" s="572"/>
      <c r="G303" s="572"/>
      <c r="H303" s="408"/>
      <c r="J303" s="827"/>
      <c r="K303" s="562"/>
      <c r="L303" s="408"/>
    </row>
    <row r="304" spans="1:12" ht="66" customHeight="1" x14ac:dyDescent="0.2">
      <c r="A304" s="316" t="s">
        <v>2461</v>
      </c>
      <c r="B304" s="558" t="s">
        <v>2462</v>
      </c>
      <c r="C304" s="827"/>
      <c r="D304" s="346" t="s">
        <v>451</v>
      </c>
      <c r="E304" s="572">
        <v>82.06</v>
      </c>
      <c r="F304" s="572">
        <v>82.06</v>
      </c>
      <c r="G304" s="572">
        <v>82.06</v>
      </c>
      <c r="H304" s="324" t="str">
        <f>'Series 1100 Design'!H304</f>
        <v/>
      </c>
      <c r="J304" s="827"/>
      <c r="K304" s="346" t="s">
        <v>451</v>
      </c>
      <c r="L304" s="324" t="str">
        <f>'Series 1100 Final'!H304</f>
        <v/>
      </c>
    </row>
    <row r="305" spans="1:12" ht="13.5" customHeight="1" x14ac:dyDescent="0.2">
      <c r="A305" s="316"/>
      <c r="B305" s="597"/>
      <c r="C305" s="827"/>
      <c r="D305" s="562"/>
      <c r="E305" s="572"/>
      <c r="F305" s="572"/>
      <c r="G305" s="572"/>
      <c r="H305" s="408"/>
      <c r="J305" s="827"/>
      <c r="K305" s="562"/>
      <c r="L305" s="408"/>
    </row>
    <row r="306" spans="1:12" ht="64.5" customHeight="1" x14ac:dyDescent="0.2">
      <c r="A306" s="316" t="s">
        <v>2463</v>
      </c>
      <c r="B306" s="558" t="s">
        <v>2464</v>
      </c>
      <c r="C306" s="827"/>
      <c r="D306" s="346" t="s">
        <v>451</v>
      </c>
      <c r="E306" s="572">
        <v>82.06</v>
      </c>
      <c r="F306" s="572">
        <v>82.06</v>
      </c>
      <c r="G306" s="572">
        <v>82.06</v>
      </c>
      <c r="H306" s="324" t="str">
        <f>'Series 1100 Design'!H306</f>
        <v/>
      </c>
      <c r="J306" s="827"/>
      <c r="K306" s="346" t="s">
        <v>451</v>
      </c>
      <c r="L306" s="324" t="str">
        <f>'Series 1100 Final'!H306</f>
        <v/>
      </c>
    </row>
    <row r="307" spans="1:12" ht="13.5" customHeight="1" x14ac:dyDescent="0.2">
      <c r="A307" s="316"/>
      <c r="B307" s="597"/>
      <c r="C307" s="827"/>
      <c r="D307" s="562"/>
      <c r="E307" s="572"/>
      <c r="F307" s="572"/>
      <c r="G307" s="572"/>
      <c r="H307" s="408"/>
      <c r="J307" s="827"/>
      <c r="K307" s="562"/>
      <c r="L307" s="408"/>
    </row>
    <row r="308" spans="1:12" ht="66.75" customHeight="1" x14ac:dyDescent="0.2">
      <c r="A308" s="316" t="s">
        <v>2465</v>
      </c>
      <c r="B308" s="558" t="s">
        <v>2466</v>
      </c>
      <c r="C308" s="827"/>
      <c r="D308" s="346" t="s">
        <v>451</v>
      </c>
      <c r="E308" s="572">
        <v>82.06</v>
      </c>
      <c r="F308" s="572">
        <v>82.06</v>
      </c>
      <c r="G308" s="572">
        <v>82.06</v>
      </c>
      <c r="H308" s="324" t="str">
        <f>'Series 1100 Design'!H308</f>
        <v/>
      </c>
      <c r="J308" s="827"/>
      <c r="K308" s="346" t="s">
        <v>451</v>
      </c>
      <c r="L308" s="324" t="str">
        <f>'Series 1100 Final'!H308</f>
        <v/>
      </c>
    </row>
    <row r="309" spans="1:12" ht="13.5" customHeight="1" x14ac:dyDescent="0.2">
      <c r="A309" s="316"/>
      <c r="B309" s="597"/>
      <c r="C309" s="406"/>
      <c r="D309" s="562"/>
      <c r="E309" s="572"/>
      <c r="F309" s="572"/>
      <c r="G309" s="572"/>
      <c r="H309" s="408"/>
      <c r="J309" s="406"/>
      <c r="K309" s="562"/>
      <c r="L309" s="408"/>
    </row>
    <row r="310" spans="1:12" ht="66" customHeight="1" x14ac:dyDescent="0.2">
      <c r="A310" s="316" t="s">
        <v>2467</v>
      </c>
      <c r="B310" s="558" t="s">
        <v>2468</v>
      </c>
      <c r="C310" s="828"/>
      <c r="D310" s="346" t="s">
        <v>451</v>
      </c>
      <c r="E310" s="572">
        <v>82.06</v>
      </c>
      <c r="F310" s="572">
        <v>82.06</v>
      </c>
      <c r="G310" s="572">
        <v>82.06</v>
      </c>
      <c r="H310" s="324" t="str">
        <f>'Series 1100 Design'!H310</f>
        <v/>
      </c>
      <c r="J310" s="828"/>
      <c r="K310" s="346" t="s">
        <v>451</v>
      </c>
      <c r="L310" s="324" t="str">
        <f>'Series 1100 Final'!H310</f>
        <v/>
      </c>
    </row>
    <row r="311" spans="1:12" ht="13.5" customHeight="1" x14ac:dyDescent="0.2">
      <c r="A311" s="316"/>
      <c r="B311" s="558"/>
      <c r="C311" s="659"/>
      <c r="D311" s="562"/>
      <c r="E311" s="572"/>
      <c r="F311" s="572"/>
      <c r="G311" s="572"/>
      <c r="H311" s="408"/>
      <c r="J311" s="659"/>
      <c r="K311" s="562"/>
      <c r="L311" s="408"/>
    </row>
    <row r="312" spans="1:12" ht="62.25" customHeight="1" x14ac:dyDescent="0.2">
      <c r="A312" s="316" t="s">
        <v>2469</v>
      </c>
      <c r="B312" s="558" t="s">
        <v>2470</v>
      </c>
      <c r="C312" s="659"/>
      <c r="D312" s="346" t="s">
        <v>30</v>
      </c>
      <c r="E312" s="572">
        <v>179.07</v>
      </c>
      <c r="F312" s="572">
        <v>179.07</v>
      </c>
      <c r="G312" s="572">
        <v>179.07</v>
      </c>
      <c r="H312" s="324" t="str">
        <f>'Series 1100 Design'!H312</f>
        <v/>
      </c>
      <c r="J312" s="659"/>
      <c r="K312" s="346" t="s">
        <v>30</v>
      </c>
      <c r="L312" s="324" t="str">
        <f>'Series 1100 Final'!H312</f>
        <v/>
      </c>
    </row>
    <row r="313" spans="1:12" ht="13.5" customHeight="1" x14ac:dyDescent="0.2">
      <c r="A313" s="316"/>
      <c r="B313" s="597"/>
      <c r="C313" s="659"/>
      <c r="D313" s="562"/>
      <c r="E313" s="572"/>
      <c r="F313" s="572"/>
      <c r="G313" s="572"/>
      <c r="H313" s="408"/>
      <c r="J313" s="659"/>
      <c r="K313" s="562"/>
      <c r="L313" s="408"/>
    </row>
    <row r="314" spans="1:12" ht="62.25" customHeight="1" x14ac:dyDescent="0.2">
      <c r="A314" s="316" t="s">
        <v>2471</v>
      </c>
      <c r="B314" s="558" t="s">
        <v>2472</v>
      </c>
      <c r="C314" s="659"/>
      <c r="D314" s="346" t="s">
        <v>30</v>
      </c>
      <c r="E314" s="572">
        <v>179.07</v>
      </c>
      <c r="F314" s="572">
        <v>179.07</v>
      </c>
      <c r="G314" s="572">
        <v>179.07</v>
      </c>
      <c r="H314" s="324" t="str">
        <f>'Series 1100 Design'!H314</f>
        <v/>
      </c>
      <c r="J314" s="659"/>
      <c r="K314" s="346" t="s">
        <v>30</v>
      </c>
      <c r="L314" s="324" t="str">
        <f>'Series 1100 Final'!H314</f>
        <v/>
      </c>
    </row>
    <row r="315" spans="1:12" ht="13.5" customHeight="1" x14ac:dyDescent="0.2">
      <c r="A315" s="316"/>
      <c r="B315" s="597"/>
      <c r="C315" s="659"/>
      <c r="D315" s="562"/>
      <c r="E315" s="572"/>
      <c r="F315" s="572"/>
      <c r="G315" s="572"/>
      <c r="H315" s="576"/>
      <c r="J315" s="659"/>
      <c r="K315" s="562"/>
      <c r="L315" s="576"/>
    </row>
    <row r="316" spans="1:12" ht="62.25" customHeight="1" x14ac:dyDescent="0.2">
      <c r="A316" s="316" t="s">
        <v>2473</v>
      </c>
      <c r="B316" s="558" t="s">
        <v>2474</v>
      </c>
      <c r="C316" s="659"/>
      <c r="D316" s="346" t="s">
        <v>30</v>
      </c>
      <c r="E316" s="572">
        <v>179.07</v>
      </c>
      <c r="F316" s="572">
        <v>179.07</v>
      </c>
      <c r="G316" s="572">
        <v>179.07</v>
      </c>
      <c r="H316" s="324" t="str">
        <f>'Series 1100 Design'!H316</f>
        <v/>
      </c>
      <c r="J316" s="659"/>
      <c r="K316" s="346" t="s">
        <v>30</v>
      </c>
      <c r="L316" s="324" t="str">
        <f>'Series 1100 Final'!H316</f>
        <v/>
      </c>
    </row>
    <row r="317" spans="1:12" ht="13.5" customHeight="1" x14ac:dyDescent="0.2">
      <c r="A317" s="316"/>
      <c r="B317" s="597"/>
      <c r="C317" s="659"/>
      <c r="D317" s="562"/>
      <c r="E317" s="572"/>
      <c r="F317" s="572"/>
      <c r="G317" s="572"/>
      <c r="H317" s="576"/>
      <c r="J317" s="659"/>
      <c r="K317" s="562"/>
      <c r="L317" s="576"/>
    </row>
    <row r="318" spans="1:12" ht="66" customHeight="1" x14ac:dyDescent="0.2">
      <c r="A318" s="316" t="s">
        <v>2475</v>
      </c>
      <c r="B318" s="558" t="s">
        <v>2476</v>
      </c>
      <c r="C318" s="659"/>
      <c r="D318" s="346" t="s">
        <v>30</v>
      </c>
      <c r="E318" s="572">
        <v>179.07</v>
      </c>
      <c r="F318" s="572">
        <v>179.07</v>
      </c>
      <c r="G318" s="572">
        <v>179.07</v>
      </c>
      <c r="H318" s="324" t="str">
        <f>'Series 1100 Design'!H318</f>
        <v/>
      </c>
      <c r="J318" s="659"/>
      <c r="K318" s="346" t="s">
        <v>30</v>
      </c>
      <c r="L318" s="324" t="str">
        <f>'Series 1100 Final'!H318</f>
        <v/>
      </c>
    </row>
    <row r="319" spans="1:12" ht="13.5" customHeight="1" x14ac:dyDescent="0.2">
      <c r="A319" s="316"/>
      <c r="B319" s="597"/>
      <c r="C319" s="659"/>
      <c r="D319" s="562"/>
      <c r="E319" s="572"/>
      <c r="F319" s="572"/>
      <c r="G319" s="572"/>
      <c r="H319" s="576"/>
      <c r="J319" s="659"/>
      <c r="K319" s="562"/>
      <c r="L319" s="576"/>
    </row>
    <row r="320" spans="1:12" ht="67.5" customHeight="1" x14ac:dyDescent="0.2">
      <c r="A320" s="316" t="s">
        <v>2477</v>
      </c>
      <c r="B320" s="558" t="s">
        <v>2478</v>
      </c>
      <c r="C320" s="659"/>
      <c r="D320" s="346" t="s">
        <v>30</v>
      </c>
      <c r="E320" s="572">
        <v>179.07</v>
      </c>
      <c r="F320" s="572">
        <v>179.07</v>
      </c>
      <c r="G320" s="572">
        <v>179.07</v>
      </c>
      <c r="H320" s="324" t="str">
        <f>'Series 1100 Design'!H320</f>
        <v/>
      </c>
      <c r="J320" s="659"/>
      <c r="K320" s="346" t="s">
        <v>30</v>
      </c>
      <c r="L320" s="324" t="str">
        <f>'Series 1100 Final'!H320</f>
        <v/>
      </c>
    </row>
    <row r="321" spans="1:12" ht="13.5" customHeight="1" x14ac:dyDescent="0.2">
      <c r="A321" s="316"/>
      <c r="B321" s="597"/>
      <c r="C321" s="659"/>
      <c r="D321" s="562"/>
      <c r="E321" s="572"/>
      <c r="F321" s="572"/>
      <c r="G321" s="572"/>
      <c r="H321" s="576"/>
      <c r="J321" s="659"/>
      <c r="K321" s="562"/>
      <c r="L321" s="576"/>
    </row>
    <row r="322" spans="1:12" ht="69" customHeight="1" x14ac:dyDescent="0.2">
      <c r="A322" s="316" t="s">
        <v>2479</v>
      </c>
      <c r="B322" s="558" t="s">
        <v>2480</v>
      </c>
      <c r="C322" s="659"/>
      <c r="D322" s="346" t="s">
        <v>30</v>
      </c>
      <c r="E322" s="572">
        <v>179.07</v>
      </c>
      <c r="F322" s="572">
        <v>179.07</v>
      </c>
      <c r="G322" s="572">
        <v>179.07</v>
      </c>
      <c r="H322" s="324" t="str">
        <f>'Series 1100 Design'!H322</f>
        <v/>
      </c>
      <c r="J322" s="659"/>
      <c r="K322" s="346" t="s">
        <v>30</v>
      </c>
      <c r="L322" s="324" t="str">
        <f>'Series 1100 Final'!H322</f>
        <v/>
      </c>
    </row>
    <row r="323" spans="1:12" ht="13.5" customHeight="1" x14ac:dyDescent="0.2">
      <c r="A323" s="316"/>
      <c r="B323" s="597"/>
      <c r="C323" s="659"/>
      <c r="D323" s="562"/>
      <c r="E323" s="572"/>
      <c r="F323" s="572"/>
      <c r="G323" s="572"/>
      <c r="H323" s="576"/>
      <c r="J323" s="659"/>
      <c r="K323" s="562"/>
      <c r="L323" s="576"/>
    </row>
    <row r="324" spans="1:12" ht="60" customHeight="1" x14ac:dyDescent="0.2">
      <c r="A324" s="316" t="s">
        <v>2481</v>
      </c>
      <c r="B324" s="558" t="s">
        <v>2482</v>
      </c>
      <c r="C324" s="659"/>
      <c r="D324" s="346" t="s">
        <v>30</v>
      </c>
      <c r="E324" s="572">
        <v>179.07</v>
      </c>
      <c r="F324" s="572">
        <v>179.07</v>
      </c>
      <c r="G324" s="572">
        <v>179.07</v>
      </c>
      <c r="H324" s="324" t="str">
        <f>'Series 1100 Design'!H324</f>
        <v/>
      </c>
      <c r="J324" s="659"/>
      <c r="K324" s="346" t="s">
        <v>30</v>
      </c>
      <c r="L324" s="324" t="str">
        <f>'Series 1100 Final'!H324</f>
        <v/>
      </c>
    </row>
    <row r="325" spans="1:12" ht="13.5" customHeight="1" x14ac:dyDescent="0.2">
      <c r="A325" s="316"/>
      <c r="B325" s="597"/>
      <c r="C325" s="659"/>
      <c r="D325" s="562"/>
      <c r="E325" s="572"/>
      <c r="F325" s="572"/>
      <c r="G325" s="572"/>
      <c r="H325" s="576"/>
      <c r="J325" s="659"/>
      <c r="K325" s="562"/>
      <c r="L325" s="576"/>
    </row>
    <row r="326" spans="1:12" ht="51" customHeight="1" x14ac:dyDescent="0.2">
      <c r="A326" s="316" t="s">
        <v>2483</v>
      </c>
      <c r="B326" s="558" t="s">
        <v>2484</v>
      </c>
      <c r="C326" s="659"/>
      <c r="D326" s="346" t="s">
        <v>30</v>
      </c>
      <c r="E326" s="572">
        <v>179.07</v>
      </c>
      <c r="F326" s="572">
        <v>179.07</v>
      </c>
      <c r="G326" s="572">
        <v>179.07</v>
      </c>
      <c r="H326" s="324" t="str">
        <f>'Series 1100 Design'!H326</f>
        <v/>
      </c>
      <c r="J326" s="659"/>
      <c r="K326" s="346" t="s">
        <v>30</v>
      </c>
      <c r="L326" s="324" t="str">
        <f>'Series 1100 Final'!H326</f>
        <v/>
      </c>
    </row>
    <row r="327" spans="1:12" ht="13.5" customHeight="1" x14ac:dyDescent="0.2">
      <c r="A327" s="316"/>
      <c r="B327" s="597"/>
      <c r="C327" s="659"/>
      <c r="D327" s="562"/>
      <c r="E327" s="572"/>
      <c r="F327" s="572"/>
      <c r="G327" s="572"/>
      <c r="H327" s="576"/>
      <c r="J327" s="659"/>
      <c r="K327" s="562"/>
      <c r="L327" s="576"/>
    </row>
    <row r="328" spans="1:12" ht="49.5" customHeight="1" x14ac:dyDescent="0.2">
      <c r="A328" s="316" t="s">
        <v>2485</v>
      </c>
      <c r="B328" s="558" t="s">
        <v>2486</v>
      </c>
      <c r="C328" s="659"/>
      <c r="D328" s="346" t="s">
        <v>30</v>
      </c>
      <c r="E328" s="572">
        <v>179.07</v>
      </c>
      <c r="F328" s="572">
        <v>179.07</v>
      </c>
      <c r="G328" s="572">
        <v>179.07</v>
      </c>
      <c r="H328" s="324" t="str">
        <f>'Series 1100 Design'!H328</f>
        <v/>
      </c>
      <c r="J328" s="659"/>
      <c r="K328" s="346" t="s">
        <v>30</v>
      </c>
      <c r="L328" s="324" t="str">
        <f>'Series 1100 Final'!H328</f>
        <v/>
      </c>
    </row>
    <row r="329" spans="1:12" ht="13.5" customHeight="1" x14ac:dyDescent="0.2">
      <c r="A329" s="316"/>
      <c r="B329" s="558"/>
      <c r="C329" s="406"/>
      <c r="D329" s="318"/>
      <c r="E329" s="572"/>
      <c r="F329" s="572"/>
      <c r="G329" s="572"/>
      <c r="H329" s="319"/>
      <c r="J329" s="406"/>
      <c r="K329" s="318"/>
      <c r="L329" s="319"/>
    </row>
    <row r="330" spans="1:12" ht="13.5" customHeight="1" x14ac:dyDescent="0.2">
      <c r="A330" s="311"/>
      <c r="B330" s="563" t="s">
        <v>2282</v>
      </c>
      <c r="C330" s="400"/>
      <c r="D330" s="314"/>
      <c r="E330" s="607"/>
      <c r="F330" s="607"/>
      <c r="G330" s="607"/>
      <c r="H330" s="314"/>
      <c r="J330" s="400"/>
      <c r="K330" s="314"/>
      <c r="L330" s="314"/>
    </row>
    <row r="331" spans="1:12" ht="13.5" customHeight="1" x14ac:dyDescent="0.2">
      <c r="A331" s="316"/>
      <c r="B331" s="558"/>
      <c r="C331" s="406"/>
      <c r="D331" s="318"/>
      <c r="E331" s="572"/>
      <c r="F331" s="572"/>
      <c r="G331" s="572"/>
      <c r="H331" s="319"/>
      <c r="J331" s="406"/>
      <c r="K331" s="318"/>
      <c r="L331" s="319"/>
    </row>
    <row r="332" spans="1:12" ht="13.5" customHeight="1" x14ac:dyDescent="0.2">
      <c r="A332" s="331"/>
      <c r="B332" s="586" t="s">
        <v>2283</v>
      </c>
      <c r="C332" s="484"/>
      <c r="D332" s="334"/>
      <c r="E332" s="804" t="s">
        <v>1633</v>
      </c>
      <c r="F332" s="804" t="s">
        <v>1595</v>
      </c>
      <c r="G332" s="804" t="s">
        <v>1596</v>
      </c>
      <c r="H332" s="334"/>
      <c r="J332" s="484"/>
      <c r="K332" s="334"/>
      <c r="L332" s="334"/>
    </row>
    <row r="333" spans="1:12" ht="13.5" customHeight="1" x14ac:dyDescent="0.2">
      <c r="A333" s="794"/>
      <c r="B333" s="721" t="s">
        <v>2210</v>
      </c>
      <c r="C333" s="779"/>
      <c r="D333" s="723"/>
      <c r="E333" s="723"/>
      <c r="F333" s="723"/>
      <c r="G333" s="747">
        <f>SUM(H335:H337)</f>
        <v>0</v>
      </c>
      <c r="H333" s="723"/>
      <c r="J333" s="779"/>
      <c r="K333" s="723"/>
      <c r="L333" s="723"/>
    </row>
    <row r="334" spans="1:12" ht="13.5" customHeight="1" x14ac:dyDescent="0.2">
      <c r="A334" s="316"/>
      <c r="B334" s="558"/>
      <c r="C334" s="406"/>
      <c r="D334" s="318"/>
      <c r="E334" s="572"/>
      <c r="F334" s="572"/>
      <c r="G334" s="572"/>
      <c r="H334" s="319"/>
      <c r="J334" s="406"/>
      <c r="K334" s="318"/>
      <c r="L334" s="319"/>
    </row>
    <row r="335" spans="1:12" ht="54" customHeight="1" x14ac:dyDescent="0.2">
      <c r="A335" s="316" t="s">
        <v>2487</v>
      </c>
      <c r="B335" s="558" t="s">
        <v>2488</v>
      </c>
      <c r="C335" s="406"/>
      <c r="D335" s="318" t="s">
        <v>451</v>
      </c>
      <c r="E335" s="572">
        <v>75.790000000000006</v>
      </c>
      <c r="F335" s="572">
        <v>51.55</v>
      </c>
      <c r="G335" s="572">
        <v>51.55</v>
      </c>
      <c r="H335" s="324" t="str">
        <f>'Series 1100 Design'!H335</f>
        <v/>
      </c>
      <c r="J335" s="406"/>
      <c r="K335" s="318" t="s">
        <v>451</v>
      </c>
      <c r="L335" s="324" t="str">
        <f>'Series 1100 Final'!H335</f>
        <v/>
      </c>
    </row>
    <row r="336" spans="1:12" ht="13.5" customHeight="1" x14ac:dyDescent="0.2">
      <c r="A336" s="316"/>
      <c r="B336" s="558"/>
      <c r="C336" s="406"/>
      <c r="D336" s="318"/>
      <c r="E336" s="572"/>
      <c r="F336" s="572"/>
      <c r="G336" s="572"/>
      <c r="H336" s="576"/>
      <c r="J336" s="406"/>
      <c r="K336" s="318"/>
      <c r="L336" s="576"/>
    </row>
    <row r="337" spans="1:12" ht="50.25" customHeight="1" x14ac:dyDescent="0.2">
      <c r="A337" s="316" t="s">
        <v>2489</v>
      </c>
      <c r="B337" s="558" t="s">
        <v>2490</v>
      </c>
      <c r="C337" s="406"/>
      <c r="D337" s="318" t="s">
        <v>451</v>
      </c>
      <c r="E337" s="572">
        <v>75.790000000000006</v>
      </c>
      <c r="F337" s="572">
        <v>65.03</v>
      </c>
      <c r="G337" s="572">
        <v>65.03</v>
      </c>
      <c r="H337" s="324" t="str">
        <f>'Series 1100 Design'!H337</f>
        <v/>
      </c>
      <c r="J337" s="406"/>
      <c r="K337" s="318" t="s">
        <v>451</v>
      </c>
      <c r="L337" s="324" t="str">
        <f>'Series 1100 Final'!H337</f>
        <v/>
      </c>
    </row>
    <row r="338" spans="1:12" ht="13.5" customHeight="1" x14ac:dyDescent="0.2">
      <c r="A338" s="316"/>
      <c r="B338" s="558"/>
      <c r="C338" s="406"/>
      <c r="D338" s="318"/>
      <c r="E338" s="572"/>
      <c r="F338" s="572"/>
      <c r="G338" s="572"/>
      <c r="H338" s="576"/>
      <c r="J338" s="406"/>
      <c r="K338" s="318"/>
      <c r="L338" s="576"/>
    </row>
    <row r="339" spans="1:12" ht="13.5" customHeight="1" x14ac:dyDescent="0.2">
      <c r="A339" s="331"/>
      <c r="B339" s="586" t="s">
        <v>2491</v>
      </c>
      <c r="C339" s="484"/>
      <c r="D339" s="334"/>
      <c r="E339" s="804" t="s">
        <v>1633</v>
      </c>
      <c r="F339" s="804" t="s">
        <v>1595</v>
      </c>
      <c r="G339" s="804" t="s">
        <v>1596</v>
      </c>
      <c r="H339" s="805"/>
      <c r="J339" s="484"/>
      <c r="K339" s="334"/>
      <c r="L339" s="805"/>
    </row>
    <row r="340" spans="1:12" ht="13.5" customHeight="1" x14ac:dyDescent="0.2">
      <c r="A340" s="794"/>
      <c r="B340" s="721" t="s">
        <v>2210</v>
      </c>
      <c r="C340" s="779"/>
      <c r="D340" s="723"/>
      <c r="E340" s="723"/>
      <c r="F340" s="723"/>
      <c r="G340" s="747">
        <f>SUM(H342:H345)</f>
        <v>0</v>
      </c>
      <c r="H340" s="723"/>
      <c r="J340" s="779"/>
      <c r="K340" s="723"/>
      <c r="L340" s="723"/>
    </row>
    <row r="341" spans="1:12" ht="13.5" customHeight="1" x14ac:dyDescent="0.2">
      <c r="A341" s="316"/>
      <c r="B341" s="558"/>
      <c r="C341" s="406"/>
      <c r="D341" s="318"/>
      <c r="E341" s="572"/>
      <c r="F341" s="572"/>
      <c r="G341" s="572"/>
      <c r="H341" s="576"/>
      <c r="J341" s="406"/>
      <c r="K341" s="318"/>
      <c r="L341" s="576"/>
    </row>
    <row r="342" spans="1:12" ht="54" customHeight="1" x14ac:dyDescent="0.2">
      <c r="A342" s="316" t="s">
        <v>2489</v>
      </c>
      <c r="B342" s="558" t="s">
        <v>2492</v>
      </c>
      <c r="C342" s="406"/>
      <c r="D342" s="318" t="s">
        <v>451</v>
      </c>
      <c r="E342" s="572">
        <v>75.790000000000006</v>
      </c>
      <c r="F342" s="572">
        <v>75.790000000000006</v>
      </c>
      <c r="G342" s="572">
        <v>75.790000000000006</v>
      </c>
      <c r="H342" s="324" t="str">
        <f>'Series 1100 Design'!H342</f>
        <v/>
      </c>
      <c r="J342" s="406"/>
      <c r="K342" s="318" t="s">
        <v>451</v>
      </c>
      <c r="L342" s="324" t="str">
        <f>'Series 1100 Final'!H342</f>
        <v/>
      </c>
    </row>
    <row r="343" spans="1:12" ht="12" customHeight="1" x14ac:dyDescent="0.2">
      <c r="A343" s="316"/>
      <c r="B343" s="558"/>
      <c r="C343" s="406"/>
      <c r="D343" s="318"/>
      <c r="E343" s="572"/>
      <c r="F343" s="572"/>
      <c r="G343" s="572"/>
      <c r="H343" s="576"/>
      <c r="J343" s="406"/>
      <c r="K343" s="318"/>
      <c r="L343" s="576"/>
    </row>
    <row r="344" spans="1:12" ht="41.25" customHeight="1" x14ac:dyDescent="0.2">
      <c r="A344" s="316" t="s">
        <v>2493</v>
      </c>
      <c r="B344" s="558" t="s">
        <v>2494</v>
      </c>
      <c r="C344" s="406"/>
      <c r="D344" s="318" t="s">
        <v>451</v>
      </c>
      <c r="E344" s="572">
        <v>75.790000000000006</v>
      </c>
      <c r="F344" s="572">
        <v>75.790000000000006</v>
      </c>
      <c r="G344" s="572">
        <v>75.790000000000006</v>
      </c>
      <c r="H344" s="324" t="str">
        <f>'Series 1100 Design'!H344</f>
        <v/>
      </c>
      <c r="J344" s="406"/>
      <c r="K344" s="318" t="s">
        <v>451</v>
      </c>
      <c r="L344" s="324" t="str">
        <f>'Series 1100 Final'!H344</f>
        <v/>
      </c>
    </row>
    <row r="345" spans="1:12" ht="12.75" customHeight="1" x14ac:dyDescent="0.2">
      <c r="A345" s="316"/>
      <c r="B345" s="558"/>
      <c r="C345" s="406"/>
      <c r="D345" s="318"/>
      <c r="E345" s="572"/>
      <c r="F345" s="572"/>
      <c r="G345" s="572"/>
      <c r="H345" s="319"/>
      <c r="J345" s="406"/>
      <c r="K345" s="318"/>
      <c r="L345" s="319"/>
    </row>
    <row r="346" spans="1:12" ht="12.75" customHeight="1" x14ac:dyDescent="0.2">
      <c r="A346" s="562"/>
      <c r="B346" s="597"/>
      <c r="C346" s="659"/>
      <c r="D346" s="562"/>
      <c r="E346" s="572"/>
      <c r="F346" s="572"/>
      <c r="G346" s="572"/>
      <c r="H346" s="569"/>
      <c r="J346" s="659"/>
      <c r="K346" s="562"/>
      <c r="L346" s="569"/>
    </row>
    <row r="347" spans="1:12" ht="25.5" customHeight="1" x14ac:dyDescent="0.2">
      <c r="A347" s="311"/>
      <c r="B347" s="563" t="s">
        <v>2495</v>
      </c>
      <c r="C347" s="487"/>
      <c r="D347" s="314"/>
      <c r="E347" s="607"/>
      <c r="F347" s="607"/>
      <c r="G347" s="607"/>
      <c r="H347" s="314"/>
      <c r="J347" s="487"/>
      <c r="K347" s="314"/>
      <c r="L347" s="314"/>
    </row>
    <row r="348" spans="1:12" ht="13.5" customHeight="1" x14ac:dyDescent="0.2">
      <c r="A348" s="316"/>
      <c r="B348" s="558"/>
      <c r="C348" s="406"/>
      <c r="D348" s="318"/>
      <c r="E348" s="572"/>
      <c r="F348" s="572"/>
      <c r="G348" s="572"/>
      <c r="H348" s="319"/>
      <c r="J348" s="406"/>
      <c r="K348" s="318"/>
      <c r="L348" s="319"/>
    </row>
    <row r="349" spans="1:12" ht="13.5" customHeight="1" x14ac:dyDescent="0.2">
      <c r="A349" s="331"/>
      <c r="B349" s="586" t="s">
        <v>2283</v>
      </c>
      <c r="C349" s="484"/>
      <c r="D349" s="334"/>
      <c r="E349" s="804" t="s">
        <v>1633</v>
      </c>
      <c r="F349" s="804" t="s">
        <v>1595</v>
      </c>
      <c r="G349" s="804" t="s">
        <v>1596</v>
      </c>
      <c r="H349" s="334"/>
      <c r="J349" s="484"/>
      <c r="K349" s="334"/>
      <c r="L349" s="334"/>
    </row>
    <row r="350" spans="1:12" ht="13.5" customHeight="1" x14ac:dyDescent="0.2">
      <c r="A350" s="794"/>
      <c r="B350" s="721" t="s">
        <v>2210</v>
      </c>
      <c r="C350" s="779"/>
      <c r="D350" s="723"/>
      <c r="E350" s="723"/>
      <c r="F350" s="723"/>
      <c r="G350" s="747">
        <f>SUM(H352:H368)</f>
        <v>0</v>
      </c>
      <c r="H350" s="723"/>
      <c r="J350" s="779"/>
      <c r="K350" s="723"/>
      <c r="L350" s="723"/>
    </row>
    <row r="351" spans="1:12" ht="13.5" customHeight="1" x14ac:dyDescent="0.2">
      <c r="A351" s="316"/>
      <c r="B351" s="558"/>
      <c r="C351" s="406"/>
      <c r="D351" s="318"/>
      <c r="E351" s="572"/>
      <c r="F351" s="572"/>
      <c r="G351" s="572"/>
      <c r="H351" s="319"/>
      <c r="J351" s="406"/>
      <c r="K351" s="318"/>
      <c r="L351" s="319"/>
    </row>
    <row r="352" spans="1:12" ht="43.5" customHeight="1" x14ac:dyDescent="0.2">
      <c r="A352" s="316" t="s">
        <v>2496</v>
      </c>
      <c r="B352" s="405" t="s">
        <v>2497</v>
      </c>
      <c r="C352" s="406"/>
      <c r="D352" s="318" t="s">
        <v>451</v>
      </c>
      <c r="E352" s="572">
        <v>73.459999999999994</v>
      </c>
      <c r="F352" s="572">
        <v>35.92</v>
      </c>
      <c r="G352" s="572">
        <v>35.92</v>
      </c>
      <c r="H352" s="324" t="str">
        <f>'Series 1100 Design'!H352</f>
        <v/>
      </c>
      <c r="J352" s="406"/>
      <c r="K352" s="318" t="s">
        <v>451</v>
      </c>
      <c r="L352" s="324" t="str">
        <f>'Series 1100 Final'!H352</f>
        <v/>
      </c>
    </row>
    <row r="353" spans="1:12" ht="13.5" customHeight="1" x14ac:dyDescent="0.2">
      <c r="A353" s="316"/>
      <c r="B353" s="405"/>
      <c r="C353" s="406"/>
      <c r="D353" s="318"/>
      <c r="E353" s="572"/>
      <c r="F353" s="572"/>
      <c r="G353" s="572"/>
      <c r="H353" s="319"/>
      <c r="J353" s="406"/>
      <c r="K353" s="318"/>
      <c r="L353" s="319"/>
    </row>
    <row r="354" spans="1:12" ht="44.25" customHeight="1" x14ac:dyDescent="0.2">
      <c r="A354" s="316" t="s">
        <v>2498</v>
      </c>
      <c r="B354" s="405" t="s">
        <v>2499</v>
      </c>
      <c r="C354" s="406"/>
      <c r="D354" s="318" t="s">
        <v>451</v>
      </c>
      <c r="E354" s="572">
        <v>80.36</v>
      </c>
      <c r="F354" s="572">
        <v>42.4</v>
      </c>
      <c r="G354" s="572">
        <v>42.4</v>
      </c>
      <c r="H354" s="324" t="str">
        <f>'Series 1100 Design'!H354</f>
        <v/>
      </c>
      <c r="J354" s="406"/>
      <c r="K354" s="318" t="s">
        <v>451</v>
      </c>
      <c r="L354" s="324" t="str">
        <f>'Series 1100 Final'!H354</f>
        <v/>
      </c>
    </row>
    <row r="355" spans="1:12" ht="13.5" customHeight="1" x14ac:dyDescent="0.2">
      <c r="A355" s="316"/>
      <c r="B355" s="405"/>
      <c r="C355" s="406"/>
      <c r="D355" s="318"/>
      <c r="E355" s="572"/>
      <c r="F355" s="572"/>
      <c r="G355" s="572"/>
      <c r="H355" s="319"/>
      <c r="J355" s="406"/>
      <c r="K355" s="318"/>
      <c r="L355" s="319"/>
    </row>
    <row r="356" spans="1:12" ht="44.25" customHeight="1" x14ac:dyDescent="0.2">
      <c r="A356" s="316" t="s">
        <v>2500</v>
      </c>
      <c r="B356" s="405" t="s">
        <v>2501</v>
      </c>
      <c r="C356" s="406"/>
      <c r="D356" s="318" t="s">
        <v>451</v>
      </c>
      <c r="E356" s="572">
        <v>73.459999999999994</v>
      </c>
      <c r="F356" s="572">
        <v>35.92</v>
      </c>
      <c r="G356" s="572">
        <v>35.92</v>
      </c>
      <c r="H356" s="324" t="str">
        <f>'Series 1100 Design'!H356</f>
        <v/>
      </c>
      <c r="J356" s="406"/>
      <c r="K356" s="318" t="s">
        <v>451</v>
      </c>
      <c r="L356" s="324" t="str">
        <f>'Series 1100 Final'!H356</f>
        <v/>
      </c>
    </row>
    <row r="357" spans="1:12" ht="13.5" customHeight="1" x14ac:dyDescent="0.2">
      <c r="A357" s="316"/>
      <c r="B357" s="405"/>
      <c r="C357" s="406"/>
      <c r="D357" s="318"/>
      <c r="E357" s="572"/>
      <c r="F357" s="572"/>
      <c r="G357" s="572"/>
      <c r="H357" s="319"/>
      <c r="J357" s="406"/>
      <c r="K357" s="318"/>
      <c r="L357" s="319"/>
    </row>
    <row r="358" spans="1:12" ht="41.25" customHeight="1" x14ac:dyDescent="0.2">
      <c r="A358" s="316" t="s">
        <v>2502</v>
      </c>
      <c r="B358" s="405" t="s">
        <v>2503</v>
      </c>
      <c r="C358" s="406"/>
      <c r="D358" s="318" t="s">
        <v>451</v>
      </c>
      <c r="E358" s="572">
        <v>78.86</v>
      </c>
      <c r="F358" s="572">
        <v>42.4</v>
      </c>
      <c r="G358" s="572">
        <v>42.4</v>
      </c>
      <c r="H358" s="324" t="str">
        <f>'Series 1100 Design'!H358</f>
        <v/>
      </c>
      <c r="J358" s="406"/>
      <c r="K358" s="318" t="s">
        <v>451</v>
      </c>
      <c r="L358" s="324" t="str">
        <f>'Series 1100 Final'!H358</f>
        <v/>
      </c>
    </row>
    <row r="359" spans="1:12" ht="13.5" customHeight="1" x14ac:dyDescent="0.2">
      <c r="A359" s="316"/>
      <c r="B359" s="405"/>
      <c r="C359" s="406"/>
      <c r="D359" s="318"/>
      <c r="E359" s="572"/>
      <c r="F359" s="572"/>
      <c r="G359" s="572"/>
      <c r="H359" s="319"/>
      <c r="J359" s="406"/>
      <c r="K359" s="318"/>
      <c r="L359" s="319"/>
    </row>
    <row r="360" spans="1:12" ht="38.25" customHeight="1" x14ac:dyDescent="0.2">
      <c r="A360" s="316" t="s">
        <v>2504</v>
      </c>
      <c r="B360" s="405" t="s">
        <v>2505</v>
      </c>
      <c r="C360" s="406"/>
      <c r="D360" s="318" t="s">
        <v>451</v>
      </c>
      <c r="E360" s="572">
        <v>73.459999999999994</v>
      </c>
      <c r="F360" s="572">
        <v>35.92</v>
      </c>
      <c r="G360" s="572">
        <v>35.92</v>
      </c>
      <c r="H360" s="324" t="str">
        <f>'Series 1100 Design'!H360</f>
        <v/>
      </c>
      <c r="J360" s="406"/>
      <c r="K360" s="318" t="s">
        <v>451</v>
      </c>
      <c r="L360" s="324" t="str">
        <f>'Series 1100 Final'!H360</f>
        <v/>
      </c>
    </row>
    <row r="361" spans="1:12" ht="13.5" customHeight="1" x14ac:dyDescent="0.2">
      <c r="A361" s="316"/>
      <c r="B361" s="405"/>
      <c r="C361" s="406"/>
      <c r="D361" s="318"/>
      <c r="E361" s="572"/>
      <c r="F361" s="572"/>
      <c r="G361" s="572"/>
      <c r="H361" s="319"/>
      <c r="J361" s="406"/>
      <c r="K361" s="318"/>
      <c r="L361" s="319"/>
    </row>
    <row r="362" spans="1:12" ht="39" customHeight="1" x14ac:dyDescent="0.2">
      <c r="A362" s="316" t="s">
        <v>2506</v>
      </c>
      <c r="B362" s="405" t="s">
        <v>2507</v>
      </c>
      <c r="C362" s="406"/>
      <c r="D362" s="318" t="s">
        <v>451</v>
      </c>
      <c r="E362" s="572">
        <v>80.36</v>
      </c>
      <c r="F362" s="572">
        <v>42.4</v>
      </c>
      <c r="G362" s="572">
        <v>42.4</v>
      </c>
      <c r="H362" s="324" t="str">
        <f>'Series 1100 Design'!H362</f>
        <v/>
      </c>
      <c r="J362" s="406"/>
      <c r="K362" s="318" t="s">
        <v>451</v>
      </c>
      <c r="L362" s="324" t="str">
        <f>'Series 1100 Final'!H362</f>
        <v/>
      </c>
    </row>
    <row r="363" spans="1:12" ht="13.5" customHeight="1" x14ac:dyDescent="0.2">
      <c r="A363" s="316"/>
      <c r="B363" s="317"/>
      <c r="C363" s="406"/>
      <c r="D363" s="318"/>
      <c r="E363" s="572"/>
      <c r="F363" s="572"/>
      <c r="G363" s="572"/>
      <c r="H363" s="319"/>
      <c r="J363" s="406"/>
      <c r="K363" s="318"/>
      <c r="L363" s="319"/>
    </row>
    <row r="364" spans="1:12" ht="39.75" customHeight="1" x14ac:dyDescent="0.2">
      <c r="A364" s="316" t="s">
        <v>2508</v>
      </c>
      <c r="B364" s="405" t="s">
        <v>2509</v>
      </c>
      <c r="C364" s="406"/>
      <c r="D364" s="318" t="s">
        <v>451</v>
      </c>
      <c r="E364" s="572">
        <v>73.459999999999994</v>
      </c>
      <c r="F364" s="572">
        <v>35.92</v>
      </c>
      <c r="G364" s="572">
        <v>35.92</v>
      </c>
      <c r="H364" s="324" t="str">
        <f>'Series 1100 Design'!H364</f>
        <v/>
      </c>
      <c r="J364" s="406"/>
      <c r="K364" s="318" t="s">
        <v>451</v>
      </c>
      <c r="L364" s="324" t="str">
        <f>'Series 1100 Final'!H364</f>
        <v/>
      </c>
    </row>
    <row r="365" spans="1:12" ht="13.5" customHeight="1" x14ac:dyDescent="0.2">
      <c r="A365" s="316"/>
      <c r="B365" s="405"/>
      <c r="C365" s="406"/>
      <c r="D365" s="318"/>
      <c r="E365" s="572"/>
      <c r="F365" s="572"/>
      <c r="G365" s="572"/>
      <c r="H365" s="319"/>
      <c r="J365" s="406"/>
      <c r="K365" s="318"/>
      <c r="L365" s="319"/>
    </row>
    <row r="366" spans="1:12" ht="42" customHeight="1" x14ac:dyDescent="0.2">
      <c r="A366" s="316" t="s">
        <v>2510</v>
      </c>
      <c r="B366" s="405" t="s">
        <v>2511</v>
      </c>
      <c r="C366" s="406"/>
      <c r="D366" s="318" t="s">
        <v>451</v>
      </c>
      <c r="E366" s="572">
        <v>80.36</v>
      </c>
      <c r="F366" s="572">
        <v>42.4</v>
      </c>
      <c r="G366" s="572">
        <v>42.4</v>
      </c>
      <c r="H366" s="324" t="str">
        <f>'Series 1100 Design'!H366</f>
        <v/>
      </c>
      <c r="J366" s="406"/>
      <c r="K366" s="318" t="s">
        <v>451</v>
      </c>
      <c r="L366" s="324" t="str">
        <f>'Series 1100 Final'!H366</f>
        <v/>
      </c>
    </row>
    <row r="367" spans="1:12" ht="13.5" customHeight="1" x14ac:dyDescent="0.2">
      <c r="A367" s="316"/>
      <c r="B367" s="405"/>
      <c r="C367" s="406"/>
      <c r="D367" s="318"/>
      <c r="E367" s="572"/>
      <c r="F367" s="572"/>
      <c r="G367" s="572"/>
      <c r="H367" s="319"/>
      <c r="J367" s="406"/>
      <c r="K367" s="318"/>
      <c r="L367" s="319"/>
    </row>
    <row r="368" spans="1:12" ht="39.75" customHeight="1" x14ac:dyDescent="0.2">
      <c r="A368" s="316" t="s">
        <v>2512</v>
      </c>
      <c r="B368" s="405" t="s">
        <v>2513</v>
      </c>
      <c r="C368" s="406"/>
      <c r="D368" s="318" t="s">
        <v>451</v>
      </c>
      <c r="E368" s="572">
        <v>80.36</v>
      </c>
      <c r="F368" s="572">
        <v>74.73</v>
      </c>
      <c r="G368" s="572">
        <v>74.73</v>
      </c>
      <c r="H368" s="324" t="str">
        <f>'Series 1100 Design'!H368</f>
        <v/>
      </c>
      <c r="J368" s="406"/>
      <c r="K368" s="318" t="s">
        <v>451</v>
      </c>
      <c r="L368" s="324" t="str">
        <f>'Series 1100 Final'!H368</f>
        <v/>
      </c>
    </row>
    <row r="369" spans="1:12" ht="13.5" customHeight="1" x14ac:dyDescent="0.2">
      <c r="A369" s="316"/>
      <c r="B369" s="405"/>
      <c r="C369" s="406"/>
      <c r="D369" s="318"/>
      <c r="E369" s="572"/>
      <c r="F369" s="572"/>
      <c r="G369" s="572"/>
      <c r="H369" s="319"/>
      <c r="J369" s="406"/>
      <c r="K369" s="318"/>
      <c r="L369" s="319"/>
    </row>
    <row r="370" spans="1:12" ht="13.5" customHeight="1" x14ac:dyDescent="0.2">
      <c r="A370" s="331"/>
      <c r="B370" s="446" t="s">
        <v>2514</v>
      </c>
      <c r="C370" s="484"/>
      <c r="D370" s="334"/>
      <c r="E370" s="804" t="s">
        <v>1633</v>
      </c>
      <c r="F370" s="804" t="s">
        <v>1595</v>
      </c>
      <c r="G370" s="804" t="s">
        <v>1596</v>
      </c>
      <c r="H370" s="334"/>
      <c r="J370" s="484"/>
      <c r="K370" s="334"/>
      <c r="L370" s="334"/>
    </row>
    <row r="371" spans="1:12" ht="13.5" customHeight="1" x14ac:dyDescent="0.2">
      <c r="A371" s="794"/>
      <c r="B371" s="721" t="s">
        <v>2210</v>
      </c>
      <c r="C371" s="779"/>
      <c r="D371" s="723"/>
      <c r="E371" s="723"/>
      <c r="F371" s="723"/>
      <c r="G371" s="747">
        <f>SUM(H373:H383)</f>
        <v>0</v>
      </c>
      <c r="H371" s="723"/>
      <c r="J371" s="779"/>
      <c r="K371" s="723"/>
      <c r="L371" s="723"/>
    </row>
    <row r="372" spans="1:12" ht="13.5" customHeight="1" x14ac:dyDescent="0.2">
      <c r="A372" s="316"/>
      <c r="B372" s="405"/>
      <c r="C372" s="406"/>
      <c r="D372" s="318"/>
      <c r="E372" s="572"/>
      <c r="F372" s="572"/>
      <c r="G372" s="572"/>
      <c r="H372" s="319"/>
      <c r="J372" s="406"/>
      <c r="K372" s="318"/>
      <c r="L372" s="319"/>
    </row>
    <row r="373" spans="1:12" ht="42" customHeight="1" x14ac:dyDescent="0.2">
      <c r="A373" s="316" t="s">
        <v>2515</v>
      </c>
      <c r="B373" s="405" t="s">
        <v>2516</v>
      </c>
      <c r="C373" s="406"/>
      <c r="D373" s="318" t="s">
        <v>451</v>
      </c>
      <c r="E373" s="572">
        <v>73.459999999999994</v>
      </c>
      <c r="F373" s="572">
        <v>63.95</v>
      </c>
      <c r="G373" s="572">
        <v>63.95</v>
      </c>
      <c r="H373" s="324" t="str">
        <f>'Series 1100 Design'!H373</f>
        <v/>
      </c>
      <c r="J373" s="406"/>
      <c r="K373" s="318" t="s">
        <v>451</v>
      </c>
      <c r="L373" s="324" t="str">
        <f>'Series 1100 Final'!H373</f>
        <v/>
      </c>
    </row>
    <row r="374" spans="1:12" ht="13.5" customHeight="1" x14ac:dyDescent="0.2">
      <c r="A374" s="316"/>
      <c r="B374" s="405"/>
      <c r="C374" s="406"/>
      <c r="D374" s="318"/>
      <c r="E374" s="572"/>
      <c r="F374" s="572"/>
      <c r="G374" s="572"/>
      <c r="H374" s="319"/>
      <c r="J374" s="406"/>
      <c r="K374" s="318"/>
      <c r="L374" s="319"/>
    </row>
    <row r="375" spans="1:12" ht="37.5" customHeight="1" x14ac:dyDescent="0.2">
      <c r="A375" s="316" t="s">
        <v>2517</v>
      </c>
      <c r="B375" s="405" t="s">
        <v>2518</v>
      </c>
      <c r="C375" s="406"/>
      <c r="D375" s="318" t="s">
        <v>451</v>
      </c>
      <c r="E375" s="572">
        <v>80.36</v>
      </c>
      <c r="F375" s="572">
        <v>73.459999999999994</v>
      </c>
      <c r="G375" s="572">
        <v>73.459999999999994</v>
      </c>
      <c r="H375" s="324" t="str">
        <f>'Series 1100 Design'!H375</f>
        <v/>
      </c>
      <c r="J375" s="406"/>
      <c r="K375" s="318" t="s">
        <v>451</v>
      </c>
      <c r="L375" s="324" t="str">
        <f>'Series 1100 Final'!H375</f>
        <v/>
      </c>
    </row>
    <row r="376" spans="1:12" ht="13.5" customHeight="1" x14ac:dyDescent="0.2">
      <c r="A376" s="316"/>
      <c r="B376" s="405"/>
      <c r="C376" s="406"/>
      <c r="D376" s="318"/>
      <c r="E376" s="572"/>
      <c r="F376" s="572"/>
      <c r="G376" s="572"/>
      <c r="H376" s="319"/>
      <c r="J376" s="406"/>
      <c r="K376" s="318"/>
      <c r="L376" s="319"/>
    </row>
    <row r="377" spans="1:12" ht="39.75" customHeight="1" x14ac:dyDescent="0.2">
      <c r="A377" s="316" t="s">
        <v>2519</v>
      </c>
      <c r="B377" s="405" t="s">
        <v>2516</v>
      </c>
      <c r="C377" s="406"/>
      <c r="D377" s="318" t="s">
        <v>451</v>
      </c>
      <c r="E377" s="572">
        <v>73.459999999999994</v>
      </c>
      <c r="F377" s="572">
        <v>63.95</v>
      </c>
      <c r="G377" s="572">
        <v>63.95</v>
      </c>
      <c r="H377" s="324" t="str">
        <f>'Series 1100 Design'!H377</f>
        <v/>
      </c>
      <c r="J377" s="406"/>
      <c r="K377" s="318" t="s">
        <v>451</v>
      </c>
      <c r="L377" s="324" t="str">
        <f>'Series 1100 Final'!H377</f>
        <v/>
      </c>
    </row>
    <row r="378" spans="1:12" ht="13.5" customHeight="1" x14ac:dyDescent="0.2">
      <c r="A378" s="316"/>
      <c r="B378" s="405"/>
      <c r="C378" s="406"/>
      <c r="D378" s="318"/>
      <c r="E378" s="572"/>
      <c r="F378" s="572"/>
      <c r="G378" s="572"/>
      <c r="H378" s="319"/>
      <c r="J378" s="406"/>
      <c r="K378" s="318"/>
      <c r="L378" s="319"/>
    </row>
    <row r="379" spans="1:12" ht="42" customHeight="1" x14ac:dyDescent="0.2">
      <c r="A379" s="316" t="s">
        <v>2520</v>
      </c>
      <c r="B379" s="405" t="s">
        <v>2518</v>
      </c>
      <c r="C379" s="406"/>
      <c r="D379" s="318" t="s">
        <v>451</v>
      </c>
      <c r="E379" s="572">
        <v>80.36</v>
      </c>
      <c r="F379" s="572">
        <v>80.36</v>
      </c>
      <c r="G379" s="572">
        <v>80.36</v>
      </c>
      <c r="H379" s="324" t="str">
        <f>'Series 1100 Design'!H379</f>
        <v/>
      </c>
      <c r="J379" s="406"/>
      <c r="K379" s="318" t="s">
        <v>451</v>
      </c>
      <c r="L379" s="324" t="str">
        <f>'Series 1100 Final'!H379</f>
        <v/>
      </c>
    </row>
    <row r="380" spans="1:12" ht="13.5" customHeight="1" x14ac:dyDescent="0.2">
      <c r="A380" s="316"/>
      <c r="B380" s="317"/>
      <c r="C380" s="406"/>
      <c r="D380" s="318"/>
      <c r="E380" s="572"/>
      <c r="F380" s="572"/>
      <c r="G380" s="572"/>
      <c r="H380" s="319"/>
      <c r="J380" s="406"/>
      <c r="K380" s="318"/>
      <c r="L380" s="319"/>
    </row>
    <row r="381" spans="1:12" ht="44.25" customHeight="1" x14ac:dyDescent="0.2">
      <c r="A381" s="316" t="s">
        <v>2521</v>
      </c>
      <c r="B381" s="405" t="s">
        <v>2516</v>
      </c>
      <c r="C381" s="406"/>
      <c r="D381" s="318" t="s">
        <v>451</v>
      </c>
      <c r="E381" s="572">
        <v>73.459999999999994</v>
      </c>
      <c r="F381" s="572">
        <v>63.95</v>
      </c>
      <c r="G381" s="572">
        <v>63.95</v>
      </c>
      <c r="H381" s="324" t="str">
        <f>'Series 1100 Design'!H381</f>
        <v/>
      </c>
      <c r="J381" s="406"/>
      <c r="K381" s="318" t="s">
        <v>451</v>
      </c>
      <c r="L381" s="324" t="str">
        <f>'Series 1100 Final'!H381</f>
        <v/>
      </c>
    </row>
    <row r="382" spans="1:12" ht="13.5" customHeight="1" x14ac:dyDescent="0.2">
      <c r="A382" s="316"/>
      <c r="B382" s="405"/>
      <c r="C382" s="406"/>
      <c r="D382" s="318"/>
      <c r="E382" s="572"/>
      <c r="F382" s="572"/>
      <c r="G382" s="572"/>
      <c r="H382" s="319"/>
      <c r="J382" s="406"/>
      <c r="K382" s="318"/>
      <c r="L382" s="319"/>
    </row>
    <row r="383" spans="1:12" ht="39.75" customHeight="1" x14ac:dyDescent="0.2">
      <c r="A383" s="316" t="s">
        <v>2522</v>
      </c>
      <c r="B383" s="405" t="s">
        <v>2523</v>
      </c>
      <c r="C383" s="406"/>
      <c r="D383" s="318" t="s">
        <v>451</v>
      </c>
      <c r="E383" s="572">
        <v>80.36</v>
      </c>
      <c r="F383" s="572">
        <v>80.36</v>
      </c>
      <c r="G383" s="572">
        <v>80.36</v>
      </c>
      <c r="H383" s="324" t="str">
        <f>'Series 1100 Design'!H383</f>
        <v/>
      </c>
      <c r="J383" s="406"/>
      <c r="K383" s="318" t="s">
        <v>451</v>
      </c>
      <c r="L383" s="324" t="str">
        <f>'Series 1100 Final'!H383</f>
        <v/>
      </c>
    </row>
    <row r="384" spans="1:12" ht="13.5" customHeight="1" x14ac:dyDescent="0.2">
      <c r="A384" s="316"/>
      <c r="B384" s="405"/>
      <c r="C384" s="406"/>
      <c r="D384" s="318"/>
      <c r="E384" s="572"/>
      <c r="F384" s="572"/>
      <c r="G384" s="572"/>
      <c r="H384" s="319"/>
      <c r="J384" s="406"/>
      <c r="K384" s="318"/>
      <c r="L384" s="319"/>
    </row>
    <row r="385" spans="1:12" ht="13.5" customHeight="1" x14ac:dyDescent="0.2">
      <c r="A385" s="331"/>
      <c r="B385" s="421" t="s">
        <v>464</v>
      </c>
      <c r="C385" s="484"/>
      <c r="D385" s="334"/>
      <c r="E385" s="804" t="s">
        <v>1633</v>
      </c>
      <c r="F385" s="804" t="s">
        <v>1595</v>
      </c>
      <c r="G385" s="804" t="s">
        <v>1596</v>
      </c>
      <c r="H385" s="334"/>
      <c r="J385" s="484"/>
      <c r="K385" s="334"/>
      <c r="L385" s="334"/>
    </row>
    <row r="386" spans="1:12" ht="13.5" customHeight="1" x14ac:dyDescent="0.2">
      <c r="A386" s="794"/>
      <c r="B386" s="721" t="s">
        <v>2210</v>
      </c>
      <c r="C386" s="779"/>
      <c r="D386" s="723"/>
      <c r="E386" s="723"/>
      <c r="F386" s="723"/>
      <c r="G386" s="747">
        <f>SUM(H388:H394)</f>
        <v>0</v>
      </c>
      <c r="H386" s="723"/>
      <c r="J386" s="779"/>
      <c r="K386" s="723"/>
      <c r="L386" s="723"/>
    </row>
    <row r="387" spans="1:12" ht="13.5" customHeight="1" x14ac:dyDescent="0.2">
      <c r="A387" s="316"/>
      <c r="B387" s="405"/>
      <c r="C387" s="406"/>
      <c r="D387" s="318"/>
      <c r="E387" s="572"/>
      <c r="F387" s="572"/>
      <c r="G387" s="572"/>
      <c r="H387" s="319"/>
      <c r="J387" s="406"/>
      <c r="K387" s="318"/>
      <c r="L387" s="319"/>
    </row>
    <row r="388" spans="1:12" ht="44.25" customHeight="1" x14ac:dyDescent="0.2">
      <c r="A388" s="316" t="s">
        <v>2524</v>
      </c>
      <c r="B388" s="405" t="s">
        <v>2525</v>
      </c>
      <c r="C388" s="406"/>
      <c r="D388" s="318" t="s">
        <v>451</v>
      </c>
      <c r="E388" s="572">
        <v>42.4</v>
      </c>
      <c r="F388" s="572">
        <v>35.92</v>
      </c>
      <c r="G388" s="572">
        <v>35.92</v>
      </c>
      <c r="H388" s="324" t="str">
        <f>'Series 1100 Design'!H388</f>
        <v/>
      </c>
      <c r="J388" s="406"/>
      <c r="K388" s="318" t="s">
        <v>451</v>
      </c>
      <c r="L388" s="324" t="str">
        <f>'Series 1100 Final'!H388</f>
        <v/>
      </c>
    </row>
    <row r="389" spans="1:12" ht="13.5" customHeight="1" x14ac:dyDescent="0.2">
      <c r="A389" s="316"/>
      <c r="B389" s="405"/>
      <c r="C389" s="406"/>
      <c r="D389" s="318"/>
      <c r="E389" s="572"/>
      <c r="F389" s="572"/>
      <c r="G389" s="572"/>
      <c r="H389" s="319"/>
      <c r="J389" s="406"/>
      <c r="K389" s="318"/>
      <c r="L389" s="319"/>
    </row>
    <row r="390" spans="1:12" ht="41.25" customHeight="1" x14ac:dyDescent="0.2">
      <c r="A390" s="316" t="s">
        <v>2526</v>
      </c>
      <c r="B390" s="405" t="s">
        <v>2527</v>
      </c>
      <c r="C390" s="406"/>
      <c r="D390" s="318" t="s">
        <v>451</v>
      </c>
      <c r="E390" s="572">
        <v>42.4</v>
      </c>
      <c r="F390" s="572">
        <v>42.4</v>
      </c>
      <c r="G390" s="572">
        <v>42.4</v>
      </c>
      <c r="H390" s="324" t="str">
        <f>'Series 1100 Design'!H390</f>
        <v/>
      </c>
      <c r="J390" s="406"/>
      <c r="K390" s="318" t="s">
        <v>451</v>
      </c>
      <c r="L390" s="324" t="str">
        <f>'Series 1100 Final'!H390</f>
        <v/>
      </c>
    </row>
    <row r="391" spans="1:12" ht="13.5" customHeight="1" x14ac:dyDescent="0.2">
      <c r="A391" s="316"/>
      <c r="B391" s="405"/>
      <c r="C391" s="406"/>
      <c r="D391" s="318"/>
      <c r="E391" s="572"/>
      <c r="F391" s="572"/>
      <c r="G391" s="572"/>
      <c r="H391" s="319"/>
      <c r="J391" s="406"/>
      <c r="K391" s="318"/>
      <c r="L391" s="319"/>
    </row>
    <row r="392" spans="1:12" ht="29.25" customHeight="1" x14ac:dyDescent="0.2">
      <c r="A392" s="316" t="s">
        <v>2528</v>
      </c>
      <c r="B392" s="405" t="s">
        <v>2529</v>
      </c>
      <c r="C392" s="406"/>
      <c r="D392" s="318" t="s">
        <v>451</v>
      </c>
      <c r="E392" s="572">
        <v>13.98</v>
      </c>
      <c r="F392" s="572">
        <v>13.98</v>
      </c>
      <c r="G392" s="572">
        <v>13.98</v>
      </c>
      <c r="H392" s="324" t="str">
        <f>'Series 1100 Design'!H392</f>
        <v/>
      </c>
      <c r="J392" s="406"/>
      <c r="K392" s="318" t="s">
        <v>451</v>
      </c>
      <c r="L392" s="324" t="str">
        <f>'Series 1100 Final'!H392</f>
        <v/>
      </c>
    </row>
    <row r="393" spans="1:12" ht="13.5" customHeight="1" x14ac:dyDescent="0.2">
      <c r="A393" s="316"/>
      <c r="B393" s="405"/>
      <c r="C393" s="406"/>
      <c r="D393" s="318"/>
      <c r="E393" s="572"/>
      <c r="F393" s="572"/>
      <c r="G393" s="572"/>
      <c r="H393" s="319"/>
      <c r="J393" s="406"/>
      <c r="K393" s="318"/>
      <c r="L393" s="319"/>
    </row>
    <row r="394" spans="1:12" ht="36.75" customHeight="1" x14ac:dyDescent="0.2">
      <c r="A394" s="316" t="s">
        <v>2530</v>
      </c>
      <c r="B394" s="405" t="s">
        <v>2531</v>
      </c>
      <c r="C394" s="406"/>
      <c r="D394" s="318" t="s">
        <v>451</v>
      </c>
      <c r="E394" s="572">
        <v>13.98</v>
      </c>
      <c r="F394" s="572">
        <v>13.98</v>
      </c>
      <c r="G394" s="572">
        <v>13.98</v>
      </c>
      <c r="H394" s="324" t="str">
        <f>'Series 1100 Design'!H394</f>
        <v/>
      </c>
      <c r="J394" s="406"/>
      <c r="K394" s="318" t="s">
        <v>451</v>
      </c>
      <c r="L394" s="324" t="str">
        <f>'Series 1100 Final'!H394</f>
        <v/>
      </c>
    </row>
    <row r="395" spans="1:12" ht="13.5" customHeight="1" x14ac:dyDescent="0.2">
      <c r="A395" s="316"/>
      <c r="B395" s="464"/>
      <c r="C395" s="406"/>
      <c r="D395" s="318"/>
      <c r="E395" s="572"/>
      <c r="F395" s="572"/>
      <c r="G395" s="572"/>
      <c r="H395" s="319"/>
      <c r="J395" s="406"/>
      <c r="K395" s="318"/>
      <c r="L395" s="319"/>
    </row>
    <row r="396" spans="1:12" ht="13.5" customHeight="1" x14ac:dyDescent="0.2">
      <c r="A396" s="311"/>
      <c r="B396" s="515" t="s">
        <v>471</v>
      </c>
      <c r="C396" s="400"/>
      <c r="D396" s="314"/>
      <c r="E396" s="607"/>
      <c r="F396" s="607"/>
      <c r="G396" s="607"/>
      <c r="H396" s="314"/>
      <c r="J396" s="400"/>
      <c r="K396" s="314"/>
      <c r="L396" s="314"/>
    </row>
    <row r="397" spans="1:12" ht="13.5" customHeight="1" x14ac:dyDescent="0.2">
      <c r="A397" s="316"/>
      <c r="B397" s="405"/>
      <c r="C397" s="406"/>
      <c r="D397" s="318"/>
      <c r="E397" s="572"/>
      <c r="F397" s="572"/>
      <c r="G397" s="572"/>
      <c r="H397" s="319"/>
      <c r="J397" s="406"/>
      <c r="K397" s="318"/>
      <c r="L397" s="319"/>
    </row>
    <row r="398" spans="1:12" ht="18.75" customHeight="1" x14ac:dyDescent="0.2">
      <c r="A398" s="331"/>
      <c r="B398" s="586" t="s">
        <v>2282</v>
      </c>
      <c r="C398" s="484"/>
      <c r="D398" s="334"/>
      <c r="E398" s="604"/>
      <c r="F398" s="604"/>
      <c r="G398" s="604"/>
      <c r="H398" s="334"/>
      <c r="J398" s="484"/>
      <c r="K398" s="334"/>
      <c r="L398" s="334"/>
    </row>
    <row r="399" spans="1:12" ht="13.5" customHeight="1" x14ac:dyDescent="0.2">
      <c r="A399" s="331"/>
      <c r="B399" s="586"/>
      <c r="C399" s="484"/>
      <c r="D399" s="334"/>
      <c r="E399" s="604"/>
      <c r="F399" s="604"/>
      <c r="G399" s="604"/>
      <c r="H399" s="334"/>
      <c r="J399" s="484"/>
      <c r="K399" s="334"/>
      <c r="L399" s="334"/>
    </row>
    <row r="400" spans="1:12" ht="17.25" customHeight="1" x14ac:dyDescent="0.2">
      <c r="A400" s="331"/>
      <c r="B400" s="586" t="s">
        <v>2283</v>
      </c>
      <c r="C400" s="484"/>
      <c r="D400" s="334"/>
      <c r="E400" s="804" t="s">
        <v>1633</v>
      </c>
      <c r="F400" s="804" t="s">
        <v>1595</v>
      </c>
      <c r="G400" s="804" t="s">
        <v>1596</v>
      </c>
      <c r="H400" s="334"/>
      <c r="J400" s="484"/>
      <c r="K400" s="334"/>
      <c r="L400" s="334"/>
    </row>
    <row r="401" spans="1:12" ht="17.25" customHeight="1" x14ac:dyDescent="0.2">
      <c r="A401" s="794"/>
      <c r="B401" s="721" t="s">
        <v>2210</v>
      </c>
      <c r="C401" s="779"/>
      <c r="D401" s="723"/>
      <c r="E401" s="723"/>
      <c r="F401" s="723"/>
      <c r="G401" s="747">
        <f>SUM(H403:H409)</f>
        <v>0</v>
      </c>
      <c r="H401" s="723"/>
      <c r="J401" s="779"/>
      <c r="K401" s="723"/>
      <c r="L401" s="723"/>
    </row>
    <row r="402" spans="1:12" ht="13.5" customHeight="1" x14ac:dyDescent="0.2">
      <c r="A402" s="316"/>
      <c r="B402" s="558"/>
      <c r="C402" s="406"/>
      <c r="D402" s="318"/>
      <c r="E402" s="572"/>
      <c r="F402" s="572"/>
      <c r="G402" s="572"/>
      <c r="H402" s="319"/>
      <c r="J402" s="406"/>
      <c r="K402" s="318"/>
      <c r="L402" s="319"/>
    </row>
    <row r="403" spans="1:12" ht="56.25" customHeight="1" x14ac:dyDescent="0.2">
      <c r="A403" s="316" t="s">
        <v>2532</v>
      </c>
      <c r="B403" s="558" t="s">
        <v>2533</v>
      </c>
      <c r="C403" s="406"/>
      <c r="D403" s="318" t="s">
        <v>451</v>
      </c>
      <c r="E403" s="572">
        <v>75.790000000000006</v>
      </c>
      <c r="F403" s="572">
        <v>51.55</v>
      </c>
      <c r="G403" s="572">
        <v>51.55</v>
      </c>
      <c r="H403" s="324" t="str">
        <f>'Series 1100 Design'!H403</f>
        <v/>
      </c>
      <c r="J403" s="406"/>
      <c r="K403" s="318" t="s">
        <v>451</v>
      </c>
      <c r="L403" s="324" t="str">
        <f>'Series 1100 Final'!H403</f>
        <v/>
      </c>
    </row>
    <row r="404" spans="1:12" ht="13.5" customHeight="1" x14ac:dyDescent="0.2">
      <c r="A404" s="316"/>
      <c r="B404" s="558"/>
      <c r="C404" s="406"/>
      <c r="D404" s="318"/>
      <c r="E404" s="572"/>
      <c r="F404" s="572"/>
      <c r="G404" s="572"/>
      <c r="H404" s="319"/>
      <c r="J404" s="406"/>
      <c r="K404" s="318"/>
      <c r="L404" s="319"/>
    </row>
    <row r="405" spans="1:12" ht="56.25" customHeight="1" x14ac:dyDescent="0.2">
      <c r="A405" s="316" t="s">
        <v>2534</v>
      </c>
      <c r="B405" s="558" t="s">
        <v>2535</v>
      </c>
      <c r="C405" s="406"/>
      <c r="D405" s="318" t="s">
        <v>451</v>
      </c>
      <c r="E405" s="572">
        <v>75.790000000000006</v>
      </c>
      <c r="F405" s="572">
        <v>65.03</v>
      </c>
      <c r="G405" s="572">
        <v>65.03</v>
      </c>
      <c r="H405" s="324" t="str">
        <f>'Series 1100 Design'!H405</f>
        <v/>
      </c>
      <c r="J405" s="406"/>
      <c r="K405" s="318" t="s">
        <v>451</v>
      </c>
      <c r="L405" s="324" t="str">
        <f>'Series 1100 Final'!H405</f>
        <v/>
      </c>
    </row>
    <row r="406" spans="1:12" ht="13.5" customHeight="1" x14ac:dyDescent="0.2">
      <c r="A406" s="316"/>
      <c r="B406" s="558"/>
      <c r="C406" s="406"/>
      <c r="D406" s="318"/>
      <c r="E406" s="572"/>
      <c r="F406" s="572"/>
      <c r="G406" s="572"/>
      <c r="H406" s="319"/>
      <c r="J406" s="406"/>
      <c r="K406" s="318"/>
      <c r="L406" s="319"/>
    </row>
    <row r="407" spans="1:12" ht="57.75" customHeight="1" x14ac:dyDescent="0.2">
      <c r="A407" s="316" t="s">
        <v>2536</v>
      </c>
      <c r="B407" s="558" t="s">
        <v>2537</v>
      </c>
      <c r="C407" s="406"/>
      <c r="D407" s="318" t="s">
        <v>451</v>
      </c>
      <c r="E407" s="572">
        <v>75.790000000000006</v>
      </c>
      <c r="F407" s="572">
        <v>51.55</v>
      </c>
      <c r="G407" s="572">
        <v>51.55</v>
      </c>
      <c r="H407" s="324" t="str">
        <f>'Series 1100 Design'!H407</f>
        <v/>
      </c>
      <c r="J407" s="406"/>
      <c r="K407" s="318" t="s">
        <v>451</v>
      </c>
      <c r="L407" s="324" t="str">
        <f>'Series 1100 Final'!H407</f>
        <v/>
      </c>
    </row>
    <row r="408" spans="1:12" ht="13.5" customHeight="1" x14ac:dyDescent="0.2">
      <c r="A408" s="316"/>
      <c r="B408" s="558"/>
      <c r="C408" s="406"/>
      <c r="D408" s="318"/>
      <c r="E408" s="572"/>
      <c r="F408" s="572"/>
      <c r="G408" s="572"/>
      <c r="H408" s="319"/>
      <c r="J408" s="406"/>
      <c r="K408" s="318"/>
      <c r="L408" s="319"/>
    </row>
    <row r="409" spans="1:12" ht="55.5" customHeight="1" x14ac:dyDescent="0.2">
      <c r="A409" s="316" t="s">
        <v>2538</v>
      </c>
      <c r="B409" s="558" t="s">
        <v>2539</v>
      </c>
      <c r="C409" s="406"/>
      <c r="D409" s="318" t="s">
        <v>451</v>
      </c>
      <c r="E409" s="572">
        <v>75.790000000000006</v>
      </c>
      <c r="F409" s="572">
        <v>65.03</v>
      </c>
      <c r="G409" s="572">
        <v>65.03</v>
      </c>
      <c r="H409" s="324" t="str">
        <f>'Series 1100 Design'!H409</f>
        <v/>
      </c>
      <c r="J409" s="406"/>
      <c r="K409" s="318" t="s">
        <v>451</v>
      </c>
      <c r="L409" s="324" t="str">
        <f>'Series 1100 Final'!H409</f>
        <v/>
      </c>
    </row>
    <row r="410" spans="1:12" ht="13.5" customHeight="1" x14ac:dyDescent="0.2">
      <c r="A410" s="316"/>
      <c r="B410" s="558"/>
      <c r="C410" s="406"/>
      <c r="D410" s="318"/>
      <c r="E410" s="572"/>
      <c r="F410" s="572"/>
      <c r="G410" s="572"/>
      <c r="H410" s="319"/>
      <c r="J410" s="406"/>
      <c r="K410" s="318"/>
      <c r="L410" s="319"/>
    </row>
    <row r="411" spans="1:12" ht="13.5" customHeight="1" x14ac:dyDescent="0.2">
      <c r="A411" s="331"/>
      <c r="B411" s="586" t="s">
        <v>2540</v>
      </c>
      <c r="C411" s="484"/>
      <c r="D411" s="334"/>
      <c r="E411" s="804">
        <v>75.790000000000006</v>
      </c>
      <c r="F411" s="804">
        <v>75.790000000000006</v>
      </c>
      <c r="G411" s="804" t="s">
        <v>1596</v>
      </c>
      <c r="H411" s="334"/>
      <c r="J411" s="484"/>
      <c r="K411" s="334"/>
      <c r="L411" s="334"/>
    </row>
    <row r="412" spans="1:12" ht="13.5" customHeight="1" x14ac:dyDescent="0.2">
      <c r="A412" s="794"/>
      <c r="B412" s="721" t="s">
        <v>1776</v>
      </c>
      <c r="C412" s="779"/>
      <c r="D412" s="723"/>
      <c r="E412" s="723"/>
      <c r="F412" s="723"/>
      <c r="G412" s="747">
        <f>SUM(H414:H416)</f>
        <v>0</v>
      </c>
      <c r="H412" s="723"/>
      <c r="J412" s="779"/>
      <c r="K412" s="723"/>
      <c r="L412" s="723"/>
    </row>
    <row r="413" spans="1:12" ht="13.5" customHeight="1" x14ac:dyDescent="0.2">
      <c r="A413" s="316"/>
      <c r="B413" s="558"/>
      <c r="C413" s="406"/>
      <c r="D413" s="318"/>
      <c r="E413" s="572"/>
      <c r="F413" s="572"/>
      <c r="G413" s="572"/>
      <c r="H413" s="319"/>
      <c r="J413" s="406"/>
      <c r="K413" s="318"/>
      <c r="L413" s="319"/>
    </row>
    <row r="414" spans="1:12" ht="52.5" customHeight="1" x14ac:dyDescent="0.2">
      <c r="A414" s="316" t="s">
        <v>2541</v>
      </c>
      <c r="B414" s="558" t="s">
        <v>2542</v>
      </c>
      <c r="C414" s="406"/>
      <c r="D414" s="318" t="s">
        <v>451</v>
      </c>
      <c r="E414" s="572">
        <v>75.790000000000006</v>
      </c>
      <c r="F414" s="572">
        <v>75.790000000000006</v>
      </c>
      <c r="G414" s="572">
        <v>75.790000000000006</v>
      </c>
      <c r="H414" s="324" t="str">
        <f>'Series 1100 Design'!H414</f>
        <v/>
      </c>
      <c r="J414" s="406"/>
      <c r="K414" s="318" t="s">
        <v>451</v>
      </c>
      <c r="L414" s="324" t="str">
        <f>'Series 1100 Final'!H414</f>
        <v/>
      </c>
    </row>
    <row r="415" spans="1:12" ht="13.5" customHeight="1" x14ac:dyDescent="0.2">
      <c r="A415" s="316"/>
      <c r="B415" s="558"/>
      <c r="C415" s="406"/>
      <c r="D415" s="318"/>
      <c r="E415" s="572"/>
      <c r="F415" s="572"/>
      <c r="G415" s="572"/>
      <c r="H415" s="319"/>
      <c r="J415" s="406"/>
      <c r="K415" s="318"/>
      <c r="L415" s="319"/>
    </row>
    <row r="416" spans="1:12" ht="54" customHeight="1" x14ac:dyDescent="0.2">
      <c r="A416" s="316" t="s">
        <v>2543</v>
      </c>
      <c r="B416" s="558" t="s">
        <v>2544</v>
      </c>
      <c r="C416" s="406"/>
      <c r="D416" s="318" t="s">
        <v>451</v>
      </c>
      <c r="E416" s="572">
        <v>75.790000000000006</v>
      </c>
      <c r="F416" s="572">
        <v>82.06</v>
      </c>
      <c r="G416" s="572">
        <v>82.06</v>
      </c>
      <c r="H416" s="324" t="str">
        <f>'Series 1100 Design'!H416</f>
        <v/>
      </c>
      <c r="J416" s="406"/>
      <c r="K416" s="318" t="s">
        <v>451</v>
      </c>
      <c r="L416" s="324" t="str">
        <f>'Series 1100 Final'!H416</f>
        <v/>
      </c>
    </row>
    <row r="417" spans="1:12" ht="13.5" customHeight="1" x14ac:dyDescent="0.2">
      <c r="A417" s="316"/>
      <c r="B417" s="317"/>
      <c r="C417" s="406"/>
      <c r="D417" s="318"/>
      <c r="E417" s="572"/>
      <c r="F417" s="572"/>
      <c r="G417" s="572"/>
      <c r="H417" s="319"/>
      <c r="J417" s="406"/>
      <c r="K417" s="318"/>
      <c r="L417" s="319"/>
    </row>
    <row r="418" spans="1:12" ht="13.5" customHeight="1" x14ac:dyDescent="0.2">
      <c r="A418" s="331"/>
      <c r="B418" s="586" t="s">
        <v>2315</v>
      </c>
      <c r="C418" s="484"/>
      <c r="D418" s="334"/>
      <c r="E418" s="804" t="s">
        <v>1633</v>
      </c>
      <c r="F418" s="804" t="s">
        <v>1595</v>
      </c>
      <c r="G418" s="804" t="s">
        <v>1596</v>
      </c>
      <c r="H418" s="334"/>
      <c r="J418" s="484"/>
      <c r="K418" s="334"/>
      <c r="L418" s="334"/>
    </row>
    <row r="419" spans="1:12" ht="13.5" customHeight="1" x14ac:dyDescent="0.2">
      <c r="A419" s="794"/>
      <c r="B419" s="721" t="s">
        <v>2210</v>
      </c>
      <c r="C419" s="779"/>
      <c r="D419" s="723"/>
      <c r="E419" s="723"/>
      <c r="F419" s="723"/>
      <c r="G419" s="747">
        <f>SUM(H421:H423)</f>
        <v>0</v>
      </c>
      <c r="H419" s="723"/>
      <c r="J419" s="779"/>
      <c r="K419" s="723"/>
      <c r="L419" s="723"/>
    </row>
    <row r="420" spans="1:12" ht="13.5" customHeight="1" x14ac:dyDescent="0.2">
      <c r="A420" s="316"/>
      <c r="B420" s="558"/>
      <c r="C420" s="406"/>
      <c r="D420" s="318"/>
      <c r="E420" s="572"/>
      <c r="F420" s="572"/>
      <c r="G420" s="572"/>
      <c r="H420" s="319"/>
      <c r="J420" s="406"/>
      <c r="K420" s="318"/>
      <c r="L420" s="319"/>
    </row>
    <row r="421" spans="1:12" ht="52.5" customHeight="1" x14ac:dyDescent="0.2">
      <c r="A421" s="316" t="s">
        <v>2545</v>
      </c>
      <c r="B421" s="558" t="s">
        <v>2546</v>
      </c>
      <c r="C421" s="406"/>
      <c r="D421" s="318" t="s">
        <v>451</v>
      </c>
      <c r="E421" s="572">
        <v>82.06</v>
      </c>
      <c r="F421" s="572">
        <v>82.06</v>
      </c>
      <c r="G421" s="572">
        <v>82.06</v>
      </c>
      <c r="H421" s="324" t="str">
        <f>'Series 1100 Design'!H421</f>
        <v/>
      </c>
      <c r="J421" s="406"/>
      <c r="K421" s="318" t="s">
        <v>451</v>
      </c>
      <c r="L421" s="324" t="str">
        <f>'Series 1100 Final'!H421</f>
        <v/>
      </c>
    </row>
    <row r="422" spans="1:12" ht="13.5" customHeight="1" x14ac:dyDescent="0.2">
      <c r="A422" s="316"/>
      <c r="B422" s="558"/>
      <c r="C422" s="406"/>
      <c r="D422" s="318"/>
      <c r="E422" s="572"/>
      <c r="F422" s="572"/>
      <c r="G422" s="572"/>
      <c r="H422" s="319"/>
      <c r="J422" s="406"/>
      <c r="K422" s="318"/>
      <c r="L422" s="319"/>
    </row>
    <row r="423" spans="1:12" ht="58.5" customHeight="1" x14ac:dyDescent="0.2">
      <c r="A423" s="316" t="s">
        <v>2547</v>
      </c>
      <c r="B423" s="558" t="s">
        <v>2548</v>
      </c>
      <c r="C423" s="406"/>
      <c r="D423" s="318" t="s">
        <v>451</v>
      </c>
      <c r="E423" s="572">
        <v>82.06</v>
      </c>
      <c r="F423" s="572">
        <v>82.06</v>
      </c>
      <c r="G423" s="572">
        <v>82.06</v>
      </c>
      <c r="H423" s="324" t="str">
        <f>'Series 1100 Design'!H423</f>
        <v/>
      </c>
      <c r="J423" s="406"/>
      <c r="K423" s="318" t="s">
        <v>451</v>
      </c>
      <c r="L423" s="324" t="str">
        <f>'Series 1100 Final'!H423</f>
        <v/>
      </c>
    </row>
    <row r="424" spans="1:12" ht="13.5" customHeight="1" x14ac:dyDescent="0.2">
      <c r="A424" s="316"/>
      <c r="B424" s="558"/>
      <c r="C424" s="406"/>
      <c r="D424" s="318"/>
      <c r="E424" s="572"/>
      <c r="F424" s="572"/>
      <c r="G424" s="572"/>
      <c r="H424" s="319"/>
      <c r="J424" s="406"/>
      <c r="K424" s="318"/>
      <c r="L424" s="319"/>
    </row>
    <row r="425" spans="1:12" ht="13.5" customHeight="1" x14ac:dyDescent="0.2">
      <c r="A425" s="331"/>
      <c r="B425" s="586" t="s">
        <v>2345</v>
      </c>
      <c r="C425" s="484"/>
      <c r="D425" s="334"/>
      <c r="E425" s="804" t="s">
        <v>1633</v>
      </c>
      <c r="F425" s="804" t="s">
        <v>1595</v>
      </c>
      <c r="G425" s="804" t="s">
        <v>1596</v>
      </c>
      <c r="H425" s="334"/>
      <c r="J425" s="484"/>
      <c r="K425" s="334"/>
      <c r="L425" s="334"/>
    </row>
    <row r="426" spans="1:12" ht="13.5" customHeight="1" x14ac:dyDescent="0.2">
      <c r="A426" s="794"/>
      <c r="B426" s="721" t="s">
        <v>2210</v>
      </c>
      <c r="C426" s="779"/>
      <c r="D426" s="723"/>
      <c r="E426" s="723"/>
      <c r="F426" s="723"/>
      <c r="G426" s="747">
        <f>SUM(H428:H430)</f>
        <v>0</v>
      </c>
      <c r="H426" s="723"/>
      <c r="J426" s="779"/>
      <c r="K426" s="723"/>
      <c r="L426" s="723"/>
    </row>
    <row r="427" spans="1:12" ht="13.5" customHeight="1" x14ac:dyDescent="0.2">
      <c r="A427" s="316"/>
      <c r="B427" s="558"/>
      <c r="C427" s="406"/>
      <c r="D427" s="318"/>
      <c r="E427" s="572"/>
      <c r="F427" s="572"/>
      <c r="G427" s="572"/>
      <c r="H427" s="319"/>
      <c r="J427" s="406"/>
      <c r="K427" s="318"/>
      <c r="L427" s="319"/>
    </row>
    <row r="428" spans="1:12" ht="52.5" customHeight="1" x14ac:dyDescent="0.2">
      <c r="A428" s="316" t="s">
        <v>2549</v>
      </c>
      <c r="B428" s="558" t="s">
        <v>2550</v>
      </c>
      <c r="C428" s="406"/>
      <c r="D428" s="318" t="s">
        <v>451</v>
      </c>
      <c r="E428" s="572">
        <v>82.06</v>
      </c>
      <c r="F428" s="572">
        <v>82.06</v>
      </c>
      <c r="G428" s="572">
        <v>82.06</v>
      </c>
      <c r="H428" s="324" t="str">
        <f>'Series 1100 Design'!H428</f>
        <v/>
      </c>
      <c r="J428" s="406"/>
      <c r="K428" s="318" t="s">
        <v>451</v>
      </c>
      <c r="L428" s="324" t="str">
        <f>'Series 1100 Final'!H428</f>
        <v/>
      </c>
    </row>
    <row r="429" spans="1:12" ht="13.5" customHeight="1" x14ac:dyDescent="0.2">
      <c r="A429" s="316"/>
      <c r="B429" s="597"/>
      <c r="C429" s="406"/>
      <c r="D429" s="318"/>
      <c r="E429" s="572"/>
      <c r="F429" s="572"/>
      <c r="G429" s="572"/>
      <c r="H429" s="319"/>
      <c r="J429" s="406"/>
      <c r="K429" s="318"/>
      <c r="L429" s="319"/>
    </row>
    <row r="430" spans="1:12" ht="54.75" customHeight="1" x14ac:dyDescent="0.2">
      <c r="A430" s="316" t="s">
        <v>2551</v>
      </c>
      <c r="B430" s="558" t="s">
        <v>2552</v>
      </c>
      <c r="C430" s="406"/>
      <c r="D430" s="318" t="s">
        <v>451</v>
      </c>
      <c r="E430" s="572">
        <v>82.06</v>
      </c>
      <c r="F430" s="572">
        <v>82.06</v>
      </c>
      <c r="G430" s="572">
        <v>82.06</v>
      </c>
      <c r="H430" s="324" t="str">
        <f>'Series 1100 Design'!H430</f>
        <v/>
      </c>
      <c r="J430" s="406"/>
      <c r="K430" s="318" t="s">
        <v>451</v>
      </c>
      <c r="L430" s="324" t="str">
        <f>'Series 1100 Final'!H430</f>
        <v/>
      </c>
    </row>
    <row r="431" spans="1:12" ht="13.5" customHeight="1" x14ac:dyDescent="0.2">
      <c r="A431" s="316"/>
      <c r="B431" s="597"/>
      <c r="C431" s="406"/>
      <c r="D431" s="318"/>
      <c r="E431" s="572"/>
      <c r="F431" s="572"/>
      <c r="G431" s="572"/>
      <c r="H431" s="319"/>
      <c r="J431" s="406"/>
      <c r="K431" s="318"/>
      <c r="L431" s="319"/>
    </row>
    <row r="432" spans="1:12" x14ac:dyDescent="0.2">
      <c r="A432" s="562"/>
      <c r="B432" s="597"/>
      <c r="C432" s="659"/>
      <c r="D432" s="562"/>
      <c r="E432" s="336"/>
      <c r="F432" s="336"/>
      <c r="G432" s="336"/>
      <c r="H432" s="569"/>
      <c r="J432" s="659"/>
      <c r="K432" s="562"/>
      <c r="L432" s="569"/>
    </row>
    <row r="433" spans="1:12" x14ac:dyDescent="0.2">
      <c r="A433" s="311"/>
      <c r="B433" s="563" t="s">
        <v>2553</v>
      </c>
      <c r="C433" s="487"/>
      <c r="D433" s="568"/>
      <c r="E433" s="806"/>
      <c r="F433" s="806"/>
      <c r="G433" s="806"/>
      <c r="H433" s="568"/>
      <c r="J433" s="487"/>
      <c r="K433" s="568"/>
      <c r="L433" s="568"/>
    </row>
    <row r="434" spans="1:12" x14ac:dyDescent="0.2">
      <c r="A434" s="316"/>
      <c r="B434" s="558"/>
      <c r="C434" s="406"/>
      <c r="D434" s="562"/>
      <c r="E434" s="572"/>
      <c r="F434" s="572"/>
      <c r="G434" s="572"/>
      <c r="H434" s="569"/>
      <c r="J434" s="406"/>
      <c r="K434" s="562"/>
      <c r="L434" s="569"/>
    </row>
    <row r="435" spans="1:12" x14ac:dyDescent="0.2">
      <c r="A435" s="331"/>
      <c r="B435" s="586" t="s">
        <v>1775</v>
      </c>
      <c r="C435" s="484"/>
      <c r="D435" s="587"/>
      <c r="E435" s="804" t="s">
        <v>1747</v>
      </c>
      <c r="F435" s="804" t="s">
        <v>2554</v>
      </c>
      <c r="G435" s="804" t="s">
        <v>2555</v>
      </c>
      <c r="H435" s="587"/>
      <c r="J435" s="484"/>
      <c r="K435" s="587"/>
      <c r="L435" s="587"/>
    </row>
    <row r="436" spans="1:12" x14ac:dyDescent="0.2">
      <c r="A436" s="794"/>
      <c r="B436" s="721" t="s">
        <v>2210</v>
      </c>
      <c r="C436" s="779"/>
      <c r="D436" s="723"/>
      <c r="E436" s="723"/>
      <c r="F436" s="723"/>
      <c r="G436" s="747">
        <f>SUM(H438:H456)</f>
        <v>0</v>
      </c>
      <c r="H436" s="723"/>
      <c r="J436" s="779"/>
      <c r="K436" s="723"/>
      <c r="L436" s="723"/>
    </row>
    <row r="437" spans="1:12" x14ac:dyDescent="0.2">
      <c r="A437" s="316"/>
      <c r="B437" s="558"/>
      <c r="C437" s="406"/>
      <c r="D437" s="562"/>
      <c r="E437" s="572"/>
      <c r="F437" s="572"/>
      <c r="G437" s="572"/>
      <c r="H437" s="569"/>
      <c r="J437" s="406"/>
      <c r="K437" s="562"/>
      <c r="L437" s="569"/>
    </row>
    <row r="438" spans="1:12" ht="25.5" x14ac:dyDescent="0.2">
      <c r="A438" s="316" t="s">
        <v>2556</v>
      </c>
      <c r="B438" s="558" t="s">
        <v>2557</v>
      </c>
      <c r="C438" s="406"/>
      <c r="D438" s="562" t="s">
        <v>401</v>
      </c>
      <c r="E438" s="572">
        <v>12.46</v>
      </c>
      <c r="F438" s="572">
        <v>10.02</v>
      </c>
      <c r="G438" s="572">
        <v>9.26</v>
      </c>
      <c r="H438" s="324" t="str">
        <f>'Series 1100 Design'!H438</f>
        <v/>
      </c>
      <c r="J438" s="406"/>
      <c r="K438" s="562" t="s">
        <v>401</v>
      </c>
      <c r="L438" s="324" t="str">
        <f>'Series 1100 Final'!H438</f>
        <v/>
      </c>
    </row>
    <row r="439" spans="1:12" x14ac:dyDescent="0.2">
      <c r="A439" s="316"/>
      <c r="B439" s="558"/>
      <c r="C439" s="406"/>
      <c r="D439" s="562"/>
      <c r="E439" s="572"/>
      <c r="F439" s="572"/>
      <c r="G439" s="572"/>
      <c r="H439" s="569"/>
      <c r="J439" s="406"/>
      <c r="K439" s="562"/>
      <c r="L439" s="569"/>
    </row>
    <row r="440" spans="1:12" ht="25.5" x14ac:dyDescent="0.2">
      <c r="A440" s="316" t="s">
        <v>2558</v>
      </c>
      <c r="B440" s="558" t="s">
        <v>2559</v>
      </c>
      <c r="C440" s="406"/>
      <c r="D440" s="562" t="s">
        <v>401</v>
      </c>
      <c r="E440" s="572">
        <v>12.17</v>
      </c>
      <c r="F440" s="572">
        <v>9.73</v>
      </c>
      <c r="G440" s="572">
        <v>8.9700000000000006</v>
      </c>
      <c r="H440" s="324" t="str">
        <f>'Series 1100 Design'!H440</f>
        <v/>
      </c>
      <c r="J440" s="406"/>
      <c r="K440" s="562" t="s">
        <v>401</v>
      </c>
      <c r="L440" s="324" t="str">
        <f>'Series 1100 Final'!H440</f>
        <v/>
      </c>
    </row>
    <row r="441" spans="1:12" x14ac:dyDescent="0.2">
      <c r="A441" s="316"/>
      <c r="B441" s="558"/>
      <c r="C441" s="406"/>
      <c r="D441" s="562"/>
      <c r="E441" s="572"/>
      <c r="F441" s="572"/>
      <c r="G441" s="572"/>
      <c r="H441" s="569"/>
      <c r="J441" s="406"/>
      <c r="K441" s="562"/>
      <c r="L441" s="569"/>
    </row>
    <row r="442" spans="1:12" ht="25.5" customHeight="1" x14ac:dyDescent="0.2">
      <c r="A442" s="316" t="s">
        <v>2560</v>
      </c>
      <c r="B442" s="558" t="s">
        <v>2561</v>
      </c>
      <c r="C442" s="406"/>
      <c r="D442" s="562" t="s">
        <v>401</v>
      </c>
      <c r="E442" s="572">
        <v>16.55</v>
      </c>
      <c r="F442" s="572">
        <v>13</v>
      </c>
      <c r="G442" s="572">
        <v>11.98</v>
      </c>
      <c r="H442" s="324" t="str">
        <f>'Series 1100 Design'!H442</f>
        <v/>
      </c>
      <c r="J442" s="406"/>
      <c r="K442" s="562" t="s">
        <v>401</v>
      </c>
      <c r="L442" s="324" t="str">
        <f>'Series 1100 Final'!H442</f>
        <v/>
      </c>
    </row>
    <row r="443" spans="1:12" x14ac:dyDescent="0.2">
      <c r="A443" s="316"/>
      <c r="B443" s="558"/>
      <c r="C443" s="406"/>
      <c r="D443" s="562"/>
      <c r="E443" s="572"/>
      <c r="F443" s="572"/>
      <c r="G443" s="572"/>
      <c r="H443" s="569"/>
      <c r="J443" s="406"/>
      <c r="K443" s="562"/>
      <c r="L443" s="569"/>
    </row>
    <row r="444" spans="1:12" ht="25.5" x14ac:dyDescent="0.2">
      <c r="A444" s="316" t="s">
        <v>2562</v>
      </c>
      <c r="B444" s="558" t="s">
        <v>2563</v>
      </c>
      <c r="C444" s="406"/>
      <c r="D444" s="562" t="s">
        <v>401</v>
      </c>
      <c r="E444" s="572">
        <v>16.12</v>
      </c>
      <c r="F444" s="572">
        <v>12.56</v>
      </c>
      <c r="G444" s="572">
        <v>11.54</v>
      </c>
      <c r="H444" s="324" t="str">
        <f>'Series 1100 Design'!H444</f>
        <v/>
      </c>
      <c r="J444" s="406"/>
      <c r="K444" s="562" t="s">
        <v>401</v>
      </c>
      <c r="L444" s="324" t="str">
        <f>'Series 1100 Final'!H444</f>
        <v/>
      </c>
    </row>
    <row r="445" spans="1:12" x14ac:dyDescent="0.2">
      <c r="A445" s="316"/>
      <c r="B445" s="558"/>
      <c r="C445" s="406"/>
      <c r="D445" s="562"/>
      <c r="E445" s="572"/>
      <c r="F445" s="572"/>
      <c r="G445" s="572"/>
      <c r="H445" s="569"/>
      <c r="J445" s="406"/>
      <c r="K445" s="562"/>
      <c r="L445" s="569"/>
    </row>
    <row r="446" spans="1:12" ht="25.5" x14ac:dyDescent="0.2">
      <c r="A446" s="316" t="s">
        <v>2564</v>
      </c>
      <c r="B446" s="558" t="s">
        <v>2565</v>
      </c>
      <c r="C446" s="406"/>
      <c r="D446" s="562" t="s">
        <v>401</v>
      </c>
      <c r="E446" s="572">
        <v>23.05</v>
      </c>
      <c r="F446" s="572">
        <v>17.350000000000001</v>
      </c>
      <c r="G446" s="572">
        <v>15.92</v>
      </c>
      <c r="H446" s="324" t="str">
        <f>'Series 1100 Design'!H446</f>
        <v/>
      </c>
      <c r="J446" s="406"/>
      <c r="K446" s="562" t="s">
        <v>401</v>
      </c>
      <c r="L446" s="324" t="str">
        <f>'Series 1100 Final'!H446</f>
        <v/>
      </c>
    </row>
    <row r="447" spans="1:12" x14ac:dyDescent="0.2">
      <c r="A447" s="316"/>
      <c r="B447" s="558"/>
      <c r="C447" s="406"/>
      <c r="D447" s="562"/>
      <c r="E447" s="572"/>
      <c r="F447" s="572"/>
      <c r="G447" s="572"/>
      <c r="H447" s="569"/>
      <c r="J447" s="406"/>
      <c r="K447" s="562"/>
      <c r="L447" s="569"/>
    </row>
    <row r="448" spans="1:12" ht="25.5" x14ac:dyDescent="0.2">
      <c r="A448" s="316" t="s">
        <v>2566</v>
      </c>
      <c r="B448" s="558" t="s">
        <v>2567</v>
      </c>
      <c r="C448" s="406"/>
      <c r="D448" s="562" t="s">
        <v>401</v>
      </c>
      <c r="E448" s="572">
        <v>22.4</v>
      </c>
      <c r="F448" s="572">
        <v>16.7</v>
      </c>
      <c r="G448" s="572">
        <v>15.27</v>
      </c>
      <c r="H448" s="324" t="str">
        <f>'Series 1100 Design'!H448</f>
        <v/>
      </c>
      <c r="J448" s="406"/>
      <c r="K448" s="562" t="s">
        <v>401</v>
      </c>
      <c r="L448" s="324" t="str">
        <f>'Series 1100 Final'!H448</f>
        <v/>
      </c>
    </row>
    <row r="449" spans="1:12" x14ac:dyDescent="0.2">
      <c r="A449" s="316"/>
      <c r="B449" s="558"/>
      <c r="C449" s="406"/>
      <c r="D449" s="562"/>
      <c r="E449" s="572"/>
      <c r="F449" s="572"/>
      <c r="G449" s="572"/>
      <c r="H449" s="569"/>
      <c r="J449" s="406"/>
      <c r="K449" s="562"/>
      <c r="L449" s="569"/>
    </row>
    <row r="450" spans="1:12" ht="25.5" x14ac:dyDescent="0.2">
      <c r="A450" s="316" t="s">
        <v>2568</v>
      </c>
      <c r="B450" s="558" t="s">
        <v>2569</v>
      </c>
      <c r="C450" s="406"/>
      <c r="D450" s="562" t="s">
        <v>401</v>
      </c>
      <c r="E450" s="572">
        <v>33.89</v>
      </c>
      <c r="F450" s="572">
        <v>23.21</v>
      </c>
      <c r="G450" s="572">
        <v>21.08</v>
      </c>
      <c r="H450" s="324" t="str">
        <f>'Series 1100 Design'!H450</f>
        <v/>
      </c>
      <c r="J450" s="406"/>
      <c r="K450" s="562" t="s">
        <v>401</v>
      </c>
      <c r="L450" s="324" t="str">
        <f>'Series 1100 Final'!H450</f>
        <v/>
      </c>
    </row>
    <row r="451" spans="1:12" x14ac:dyDescent="0.2">
      <c r="A451" s="316"/>
      <c r="B451" s="558"/>
      <c r="C451" s="406"/>
      <c r="D451" s="562"/>
      <c r="E451" s="572"/>
      <c r="F451" s="572"/>
      <c r="G451" s="572"/>
      <c r="H451" s="569"/>
      <c r="J451" s="406"/>
      <c r="K451" s="562"/>
      <c r="L451" s="569"/>
    </row>
    <row r="452" spans="1:12" ht="25.5" x14ac:dyDescent="0.2">
      <c r="A452" s="316" t="s">
        <v>2570</v>
      </c>
      <c r="B452" s="558" t="s">
        <v>2571</v>
      </c>
      <c r="C452" s="406"/>
      <c r="D452" s="562" t="s">
        <v>401</v>
      </c>
      <c r="E452" s="572">
        <v>32.96</v>
      </c>
      <c r="F452" s="572">
        <v>22.28</v>
      </c>
      <c r="G452" s="572">
        <v>20.149999999999999</v>
      </c>
      <c r="H452" s="324" t="str">
        <f>'Series 1100 Design'!H452</f>
        <v/>
      </c>
      <c r="J452" s="406"/>
      <c r="K452" s="562" t="s">
        <v>401</v>
      </c>
      <c r="L452" s="324" t="str">
        <f>'Series 1100 Final'!H452</f>
        <v/>
      </c>
    </row>
    <row r="453" spans="1:12" x14ac:dyDescent="0.2">
      <c r="A453" s="316"/>
      <c r="B453" s="558"/>
      <c r="C453" s="406"/>
      <c r="D453" s="562"/>
      <c r="E453" s="572"/>
      <c r="F453" s="572"/>
      <c r="G453" s="572"/>
      <c r="H453" s="569"/>
      <c r="J453" s="406"/>
      <c r="K453" s="562"/>
      <c r="L453" s="569"/>
    </row>
    <row r="454" spans="1:12" ht="25.5" customHeight="1" x14ac:dyDescent="0.2">
      <c r="A454" s="316" t="s">
        <v>2572</v>
      </c>
      <c r="B454" s="558" t="s">
        <v>2573</v>
      </c>
      <c r="C454" s="406"/>
      <c r="D454" s="562" t="s">
        <v>401</v>
      </c>
      <c r="E454" s="572">
        <v>24.6</v>
      </c>
      <c r="F454" s="572">
        <v>21.04</v>
      </c>
      <c r="G454" s="572">
        <v>20.010000000000002</v>
      </c>
      <c r="H454" s="324" t="str">
        <f>'Series 1100 Design'!H454</f>
        <v/>
      </c>
      <c r="J454" s="406"/>
      <c r="K454" s="562" t="s">
        <v>401</v>
      </c>
      <c r="L454" s="324" t="str">
        <f>'Series 1100 Final'!H454</f>
        <v/>
      </c>
    </row>
    <row r="455" spans="1:12" x14ac:dyDescent="0.2">
      <c r="A455" s="316"/>
      <c r="B455" s="558"/>
      <c r="C455" s="406"/>
      <c r="D455" s="562"/>
      <c r="E455" s="572"/>
      <c r="F455" s="572"/>
      <c r="G455" s="572"/>
      <c r="H455" s="569"/>
      <c r="J455" s="406"/>
      <c r="K455" s="562"/>
      <c r="L455" s="569"/>
    </row>
    <row r="456" spans="1:12" ht="25.5" x14ac:dyDescent="0.2">
      <c r="A456" s="316" t="s">
        <v>2574</v>
      </c>
      <c r="B456" s="558" t="s">
        <v>2575</v>
      </c>
      <c r="C456" s="406"/>
      <c r="D456" s="562" t="s">
        <v>401</v>
      </c>
      <c r="E456" s="572">
        <v>35.11</v>
      </c>
      <c r="F456" s="572">
        <v>29.42</v>
      </c>
      <c r="G456" s="572">
        <v>26.97</v>
      </c>
      <c r="H456" s="324" t="str">
        <f>'Series 1100 Design'!H456</f>
        <v/>
      </c>
      <c r="J456" s="406"/>
      <c r="K456" s="562" t="s">
        <v>401</v>
      </c>
      <c r="L456" s="324" t="str">
        <f>'Series 1100 Final'!H456</f>
        <v/>
      </c>
    </row>
    <row r="457" spans="1:12" x14ac:dyDescent="0.2">
      <c r="A457" s="316"/>
      <c r="B457" s="558"/>
      <c r="C457" s="406"/>
      <c r="D457" s="562"/>
      <c r="E457" s="572"/>
      <c r="F457" s="572"/>
      <c r="G457" s="572"/>
      <c r="H457" s="569"/>
      <c r="J457" s="406"/>
      <c r="K457" s="562"/>
      <c r="L457" s="569"/>
    </row>
    <row r="458" spans="1:12" x14ac:dyDescent="0.2">
      <c r="A458" s="331"/>
      <c r="B458" s="586" t="s">
        <v>2576</v>
      </c>
      <c r="C458" s="484"/>
      <c r="D458" s="587"/>
      <c r="E458" s="804"/>
      <c r="F458" s="804" t="s">
        <v>1428</v>
      </c>
      <c r="G458" s="804" t="s">
        <v>1429</v>
      </c>
      <c r="H458" s="587"/>
      <c r="J458" s="484"/>
      <c r="K458" s="587"/>
      <c r="L458" s="587"/>
    </row>
    <row r="459" spans="1:12" x14ac:dyDescent="0.2">
      <c r="A459" s="474"/>
      <c r="B459" s="475" t="s">
        <v>2577</v>
      </c>
      <c r="C459" s="778"/>
      <c r="D459" s="476"/>
      <c r="E459" s="476"/>
      <c r="F459" s="476"/>
      <c r="G459" s="736">
        <f>SUM(H466:H478)</f>
        <v>0</v>
      </c>
      <c r="H459" s="476"/>
      <c r="J459" s="778"/>
      <c r="K459" s="476"/>
      <c r="L459" s="476"/>
    </row>
    <row r="460" spans="1:12" x14ac:dyDescent="0.2">
      <c r="A460" s="794"/>
      <c r="B460" s="721" t="s">
        <v>2210</v>
      </c>
      <c r="C460" s="779"/>
      <c r="D460" s="723"/>
      <c r="E460" s="723"/>
      <c r="F460" s="723"/>
      <c r="G460" s="747">
        <f>SUM(H462:H464)</f>
        <v>0</v>
      </c>
      <c r="H460" s="723"/>
      <c r="J460" s="779"/>
      <c r="K460" s="723"/>
      <c r="L460" s="723"/>
    </row>
    <row r="461" spans="1:12" x14ac:dyDescent="0.2">
      <c r="A461" s="316"/>
      <c r="B461" s="558"/>
      <c r="C461" s="406"/>
      <c r="D461" s="562"/>
      <c r="E461" s="808"/>
      <c r="F461" s="808"/>
      <c r="G461" s="808"/>
      <c r="H461" s="569"/>
      <c r="J461" s="406"/>
      <c r="K461" s="562"/>
      <c r="L461" s="569"/>
    </row>
    <row r="462" spans="1:12" ht="30" customHeight="1" x14ac:dyDescent="0.2">
      <c r="A462" s="316" t="s">
        <v>2578</v>
      </c>
      <c r="B462" s="558" t="s">
        <v>2579</v>
      </c>
      <c r="C462" s="406"/>
      <c r="D462" s="346" t="s">
        <v>1236</v>
      </c>
      <c r="E462" s="572">
        <v>33.53</v>
      </c>
      <c r="F462" s="572">
        <v>29.97</v>
      </c>
      <c r="G462" s="572">
        <v>27.6</v>
      </c>
      <c r="H462" s="324" t="str">
        <f>'Series 1100 Design'!H462</f>
        <v/>
      </c>
      <c r="J462" s="406"/>
      <c r="K462" s="346" t="s">
        <v>1236</v>
      </c>
      <c r="L462" s="324" t="str">
        <f>'Series 1100 Final'!H462</f>
        <v/>
      </c>
    </row>
    <row r="463" spans="1:12" x14ac:dyDescent="0.2">
      <c r="A463" s="316"/>
      <c r="B463" s="558"/>
      <c r="C463" s="406"/>
      <c r="D463" s="562"/>
      <c r="E463" s="818"/>
      <c r="F463" s="818"/>
      <c r="G463" s="818"/>
      <c r="H463" s="730"/>
      <c r="J463" s="406"/>
      <c r="K463" s="562"/>
      <c r="L463" s="730"/>
    </row>
    <row r="464" spans="1:12" ht="27" x14ac:dyDescent="0.2">
      <c r="A464" s="316" t="s">
        <v>2580</v>
      </c>
      <c r="B464" s="558" t="s">
        <v>2581</v>
      </c>
      <c r="C464" s="406"/>
      <c r="D464" s="346" t="s">
        <v>1236</v>
      </c>
      <c r="E464" s="572">
        <v>31.11</v>
      </c>
      <c r="F464" s="572">
        <v>27.55</v>
      </c>
      <c r="G464" s="572">
        <v>25.18</v>
      </c>
      <c r="H464" s="324" t="str">
        <f>'Series 1100 Design'!H464</f>
        <v/>
      </c>
      <c r="J464" s="406"/>
      <c r="K464" s="346" t="s">
        <v>1236</v>
      </c>
      <c r="L464" s="324" t="str">
        <f>'Series 1100 Final'!H464</f>
        <v/>
      </c>
    </row>
    <row r="465" spans="1:12" x14ac:dyDescent="0.2">
      <c r="A465" s="316"/>
      <c r="B465" s="558"/>
      <c r="C465" s="406"/>
      <c r="D465" s="562"/>
      <c r="E465" s="818"/>
      <c r="F465" s="818"/>
      <c r="G465" s="818"/>
      <c r="H465" s="730"/>
      <c r="J465" s="406"/>
      <c r="K465" s="562"/>
      <c r="L465" s="730"/>
    </row>
    <row r="466" spans="1:12" ht="41.25" customHeight="1" x14ac:dyDescent="0.2">
      <c r="A466" s="316" t="s">
        <v>2582</v>
      </c>
      <c r="B466" s="558" t="s">
        <v>2583</v>
      </c>
      <c r="C466" s="406"/>
      <c r="D466" s="562" t="s">
        <v>1236</v>
      </c>
      <c r="E466" s="574">
        <v>252.94</v>
      </c>
      <c r="F466" s="574">
        <v>236.92</v>
      </c>
      <c r="G466" s="574">
        <v>229.63</v>
      </c>
      <c r="H466" s="324" t="str">
        <f>'Series 1100 Design'!H466</f>
        <v/>
      </c>
      <c r="J466" s="406"/>
      <c r="K466" s="562" t="s">
        <v>1236</v>
      </c>
      <c r="L466" s="324" t="str">
        <f>'Series 1100 Final'!H466</f>
        <v/>
      </c>
    </row>
    <row r="467" spans="1:12" x14ac:dyDescent="0.2">
      <c r="A467" s="316"/>
      <c r="B467" s="558"/>
      <c r="C467" s="406"/>
      <c r="D467" s="562"/>
      <c r="E467" s="574"/>
      <c r="F467" s="574"/>
      <c r="G467" s="574"/>
      <c r="H467" s="730"/>
      <c r="J467" s="406"/>
      <c r="K467" s="562"/>
      <c r="L467" s="730"/>
    </row>
    <row r="468" spans="1:12" ht="52.5" x14ac:dyDescent="0.2">
      <c r="A468" s="316" t="s">
        <v>2584</v>
      </c>
      <c r="B468" s="558" t="s">
        <v>2585</v>
      </c>
      <c r="C468" s="406"/>
      <c r="D468" s="562" t="s">
        <v>1236</v>
      </c>
      <c r="E468" s="574">
        <v>298.91000000000003</v>
      </c>
      <c r="F468" s="574">
        <v>282.87</v>
      </c>
      <c r="G468" s="574">
        <v>275.58999999999997</v>
      </c>
      <c r="H468" s="324" t="str">
        <f>'Series 1100 Design'!H468</f>
        <v/>
      </c>
      <c r="J468" s="406"/>
      <c r="K468" s="562" t="s">
        <v>1236</v>
      </c>
      <c r="L468" s="324" t="str">
        <f>'Series 1100 Final'!H468</f>
        <v/>
      </c>
    </row>
    <row r="469" spans="1:12" x14ac:dyDescent="0.2">
      <c r="A469" s="316"/>
      <c r="B469" s="558"/>
      <c r="C469" s="406"/>
      <c r="D469" s="562"/>
      <c r="E469" s="574"/>
      <c r="F469" s="574"/>
      <c r="G469" s="574"/>
      <c r="H469" s="730"/>
      <c r="J469" s="406"/>
      <c r="K469" s="562"/>
      <c r="L469" s="730"/>
    </row>
    <row r="470" spans="1:12" ht="39" customHeight="1" x14ac:dyDescent="0.2">
      <c r="A470" s="316" t="s">
        <v>2586</v>
      </c>
      <c r="B470" s="558" t="s">
        <v>2587</v>
      </c>
      <c r="C470" s="406"/>
      <c r="D470" s="346" t="s">
        <v>1236</v>
      </c>
      <c r="E470" s="574">
        <v>252.94</v>
      </c>
      <c r="F470" s="574">
        <v>236.92</v>
      </c>
      <c r="G470" s="574">
        <v>229.63</v>
      </c>
      <c r="H470" s="324" t="str">
        <f>'Series 1100 Design'!H470</f>
        <v/>
      </c>
      <c r="J470" s="406"/>
      <c r="K470" s="346" t="s">
        <v>1236</v>
      </c>
      <c r="L470" s="324" t="str">
        <f>'Series 1100 Final'!H470</f>
        <v/>
      </c>
    </row>
    <row r="471" spans="1:12" x14ac:dyDescent="0.2">
      <c r="A471" s="316"/>
      <c r="B471" s="558"/>
      <c r="C471" s="406"/>
      <c r="D471" s="562"/>
      <c r="E471" s="574"/>
      <c r="F471" s="574"/>
      <c r="G471" s="574"/>
      <c r="H471" s="730"/>
      <c r="J471" s="406"/>
      <c r="K471" s="562"/>
      <c r="L471" s="730"/>
    </row>
    <row r="472" spans="1:12" ht="39.75" x14ac:dyDescent="0.2">
      <c r="A472" s="316" t="s">
        <v>2588</v>
      </c>
      <c r="B472" s="558" t="s">
        <v>2589</v>
      </c>
      <c r="C472" s="406"/>
      <c r="D472" s="562" t="s">
        <v>1236</v>
      </c>
      <c r="E472" s="574">
        <v>354.69</v>
      </c>
      <c r="F472" s="574">
        <v>338.67</v>
      </c>
      <c r="G472" s="574">
        <v>331.38</v>
      </c>
      <c r="H472" s="324" t="str">
        <f>'Series 1100 Design'!H472</f>
        <v/>
      </c>
      <c r="J472" s="406"/>
      <c r="K472" s="562" t="s">
        <v>1236</v>
      </c>
      <c r="L472" s="324" t="str">
        <f>'Series 1100 Final'!H472</f>
        <v/>
      </c>
    </row>
    <row r="473" spans="1:12" x14ac:dyDescent="0.2">
      <c r="A473" s="316"/>
      <c r="B473" s="558"/>
      <c r="C473" s="406"/>
      <c r="D473" s="562"/>
      <c r="E473" s="574"/>
      <c r="F473" s="574"/>
      <c r="G473" s="574"/>
      <c r="H473" s="730"/>
      <c r="J473" s="406"/>
      <c r="K473" s="562"/>
      <c r="L473" s="730"/>
    </row>
    <row r="474" spans="1:12" ht="41.25" customHeight="1" x14ac:dyDescent="0.2">
      <c r="A474" s="316" t="s">
        <v>2590</v>
      </c>
      <c r="B474" s="558" t="s">
        <v>2591</v>
      </c>
      <c r="C474" s="406"/>
      <c r="D474" s="562" t="s">
        <v>1236</v>
      </c>
      <c r="E474" s="574">
        <v>355.05</v>
      </c>
      <c r="F474" s="574">
        <v>339.03</v>
      </c>
      <c r="G474" s="574">
        <v>331.75</v>
      </c>
      <c r="H474" s="324" t="str">
        <f>'Series 1100 Design'!H474</f>
        <v/>
      </c>
      <c r="J474" s="406"/>
      <c r="K474" s="562" t="s">
        <v>1236</v>
      </c>
      <c r="L474" s="324" t="str">
        <f>'Series 1100 Final'!H474</f>
        <v/>
      </c>
    </row>
    <row r="475" spans="1:12" ht="16.5" customHeight="1" x14ac:dyDescent="0.2">
      <c r="A475" s="316"/>
      <c r="B475" s="558"/>
      <c r="C475" s="406"/>
      <c r="D475" s="562"/>
      <c r="E475" s="574"/>
      <c r="F475" s="574"/>
      <c r="G475" s="574"/>
      <c r="H475" s="730"/>
      <c r="J475" s="406"/>
      <c r="K475" s="562"/>
      <c r="L475" s="730"/>
    </row>
    <row r="476" spans="1:12" ht="41.25" customHeight="1" x14ac:dyDescent="0.2">
      <c r="A476" s="316" t="s">
        <v>2592</v>
      </c>
      <c r="B476" s="558" t="s">
        <v>2593</v>
      </c>
      <c r="C476" s="406"/>
      <c r="D476" s="562" t="s">
        <v>1236</v>
      </c>
      <c r="E476" s="574">
        <v>312.47000000000003</v>
      </c>
      <c r="F476" s="574">
        <v>296.04000000000002</v>
      </c>
      <c r="G476" s="574">
        <v>289.17</v>
      </c>
      <c r="H476" s="324" t="str">
        <f>'Series 1100 Design'!H476</f>
        <v/>
      </c>
      <c r="J476" s="406"/>
      <c r="K476" s="562" t="s">
        <v>1236</v>
      </c>
      <c r="L476" s="324" t="str">
        <f>'Series 1100 Final'!H476</f>
        <v/>
      </c>
    </row>
    <row r="477" spans="1:12" ht="15" customHeight="1" x14ac:dyDescent="0.2">
      <c r="A477" s="316"/>
      <c r="B477" s="558"/>
      <c r="C477" s="406"/>
      <c r="D477" s="562"/>
      <c r="E477" s="574"/>
      <c r="F477" s="574"/>
      <c r="G477" s="574"/>
      <c r="H477" s="730"/>
      <c r="J477" s="406"/>
      <c r="K477" s="562"/>
      <c r="L477" s="730"/>
    </row>
    <row r="478" spans="1:12" ht="57" customHeight="1" x14ac:dyDescent="0.2">
      <c r="A478" s="316" t="s">
        <v>2594</v>
      </c>
      <c r="B478" s="558" t="s">
        <v>2595</v>
      </c>
      <c r="C478" s="406"/>
      <c r="D478" s="562" t="s">
        <v>1236</v>
      </c>
      <c r="E478" s="574">
        <v>298.91000000000003</v>
      </c>
      <c r="F478" s="574">
        <v>282.87</v>
      </c>
      <c r="G478" s="574">
        <v>275.58999999999997</v>
      </c>
      <c r="H478" s="324" t="str">
        <f>'Series 1100 Design'!H478</f>
        <v/>
      </c>
      <c r="J478" s="406"/>
      <c r="K478" s="562" t="s">
        <v>1236</v>
      </c>
      <c r="L478" s="324" t="str">
        <f>'Series 1100 Final'!H478</f>
        <v/>
      </c>
    </row>
    <row r="479" spans="1:12" ht="15" customHeight="1" x14ac:dyDescent="0.2">
      <c r="A479" s="316"/>
      <c r="B479" s="558"/>
      <c r="C479" s="406"/>
      <c r="D479" s="562"/>
      <c r="E479" s="572"/>
      <c r="F479" s="572"/>
      <c r="G479" s="572"/>
      <c r="H479" s="569"/>
      <c r="J479" s="406"/>
      <c r="K479" s="562"/>
      <c r="L479" s="569"/>
    </row>
    <row r="480" spans="1:12" ht="13.5" customHeight="1" x14ac:dyDescent="0.2">
      <c r="A480" s="331"/>
      <c r="B480" s="586" t="s">
        <v>1819</v>
      </c>
      <c r="C480" s="484"/>
      <c r="D480" s="587"/>
      <c r="E480" s="804" t="s">
        <v>1747</v>
      </c>
      <c r="F480" s="804" t="s">
        <v>2554</v>
      </c>
      <c r="G480" s="804" t="s">
        <v>2555</v>
      </c>
      <c r="H480" s="587"/>
      <c r="J480" s="484"/>
      <c r="K480" s="587"/>
      <c r="L480" s="587"/>
    </row>
    <row r="481" spans="1:12" ht="13.5" customHeight="1" x14ac:dyDescent="0.2">
      <c r="A481" s="474"/>
      <c r="B481" s="475" t="s">
        <v>2577</v>
      </c>
      <c r="C481" s="778"/>
      <c r="D481" s="476"/>
      <c r="E481" s="476"/>
      <c r="F481" s="476"/>
      <c r="G481" s="736">
        <f>SUM(H483:H491)</f>
        <v>0</v>
      </c>
      <c r="H481" s="476"/>
      <c r="J481" s="778"/>
      <c r="K481" s="476"/>
      <c r="L481" s="476"/>
    </row>
    <row r="482" spans="1:12" ht="13.5" customHeight="1" x14ac:dyDescent="0.2">
      <c r="A482" s="316"/>
      <c r="B482" s="558"/>
      <c r="C482" s="406"/>
      <c r="D482" s="562"/>
      <c r="E482" s="808"/>
      <c r="F482" s="808"/>
      <c r="G482" s="808"/>
      <c r="H482" s="569"/>
      <c r="J482" s="406"/>
      <c r="K482" s="562"/>
      <c r="L482" s="569"/>
    </row>
    <row r="483" spans="1:12" ht="41.25" customHeight="1" x14ac:dyDescent="0.2">
      <c r="A483" s="316" t="s">
        <v>2596</v>
      </c>
      <c r="B483" s="558" t="s">
        <v>2597</v>
      </c>
      <c r="C483" s="406"/>
      <c r="D483" s="562" t="s">
        <v>401</v>
      </c>
      <c r="E483" s="572">
        <v>59.23</v>
      </c>
      <c r="F483" s="572">
        <v>37.700000000000003</v>
      </c>
      <c r="G483" s="572">
        <v>32.33</v>
      </c>
      <c r="H483" s="324" t="str">
        <f>'Series 1100 Design'!H483</f>
        <v/>
      </c>
      <c r="J483" s="406"/>
      <c r="K483" s="562" t="s">
        <v>401</v>
      </c>
      <c r="L483" s="324" t="str">
        <f>'Series 1100 Final'!H483</f>
        <v/>
      </c>
    </row>
    <row r="484" spans="1:12" x14ac:dyDescent="0.2">
      <c r="A484" s="316"/>
      <c r="B484" s="558"/>
      <c r="C484" s="406"/>
      <c r="D484" s="562"/>
      <c r="E484" s="572"/>
      <c r="F484" s="572"/>
      <c r="G484" s="572"/>
      <c r="H484" s="569"/>
      <c r="J484" s="406"/>
      <c r="K484" s="562"/>
      <c r="L484" s="569"/>
    </row>
    <row r="485" spans="1:12" ht="38.25" x14ac:dyDescent="0.2">
      <c r="A485" s="316" t="s">
        <v>2598</v>
      </c>
      <c r="B485" s="558" t="s">
        <v>2599</v>
      </c>
      <c r="C485" s="406"/>
      <c r="D485" s="562" t="s">
        <v>401</v>
      </c>
      <c r="E485" s="572">
        <v>68.95</v>
      </c>
      <c r="F485" s="572">
        <v>45.02</v>
      </c>
      <c r="G485" s="572">
        <v>39.06</v>
      </c>
      <c r="H485" s="324" t="str">
        <f>'Series 1100 Design'!H485</f>
        <v/>
      </c>
      <c r="J485" s="406"/>
      <c r="K485" s="562" t="s">
        <v>401</v>
      </c>
      <c r="L485" s="324" t="str">
        <f>'Series 1100 Final'!H485</f>
        <v/>
      </c>
    </row>
    <row r="486" spans="1:12" x14ac:dyDescent="0.2">
      <c r="A486" s="316"/>
      <c r="B486" s="558"/>
      <c r="C486" s="406"/>
      <c r="D486" s="562"/>
      <c r="E486" s="572"/>
      <c r="F486" s="572"/>
      <c r="G486" s="572"/>
      <c r="H486" s="569"/>
      <c r="J486" s="406"/>
      <c r="K486" s="562"/>
      <c r="L486" s="569"/>
    </row>
    <row r="487" spans="1:12" ht="38.25" x14ac:dyDescent="0.2">
      <c r="A487" s="316" t="s">
        <v>2600</v>
      </c>
      <c r="B487" s="558" t="s">
        <v>2601</v>
      </c>
      <c r="C487" s="406"/>
      <c r="D487" s="562" t="s">
        <v>401</v>
      </c>
      <c r="E487" s="572">
        <v>80.010000000000005</v>
      </c>
      <c r="F487" s="572">
        <v>53.09</v>
      </c>
      <c r="G487" s="572">
        <v>46.38</v>
      </c>
      <c r="H487" s="324" t="str">
        <f>'Series 1100 Design'!H487</f>
        <v/>
      </c>
      <c r="J487" s="406"/>
      <c r="K487" s="562" t="s">
        <v>401</v>
      </c>
      <c r="L487" s="324" t="str">
        <f>'Series 1100 Final'!H487</f>
        <v/>
      </c>
    </row>
    <row r="488" spans="1:12" x14ac:dyDescent="0.2">
      <c r="A488" s="316"/>
      <c r="B488" s="558"/>
      <c r="C488" s="406"/>
      <c r="D488" s="562"/>
      <c r="E488" s="572"/>
      <c r="F488" s="572"/>
      <c r="G488" s="572"/>
      <c r="H488" s="569"/>
      <c r="J488" s="406"/>
      <c r="K488" s="562"/>
      <c r="L488" s="569"/>
    </row>
    <row r="489" spans="1:12" ht="38.25" x14ac:dyDescent="0.2">
      <c r="A489" s="316" t="s">
        <v>2602</v>
      </c>
      <c r="B489" s="558" t="s">
        <v>2603</v>
      </c>
      <c r="C489" s="406"/>
      <c r="D489" s="562" t="s">
        <v>401</v>
      </c>
      <c r="E489" s="572">
        <v>58.95</v>
      </c>
      <c r="F489" s="572">
        <v>37.44</v>
      </c>
      <c r="G489" s="572">
        <v>32.06</v>
      </c>
      <c r="H489" s="324" t="str">
        <f>'Series 1100 Design'!H489</f>
        <v/>
      </c>
      <c r="J489" s="406"/>
      <c r="K489" s="562" t="s">
        <v>401</v>
      </c>
      <c r="L489" s="324" t="str">
        <f>'Series 1100 Final'!H489</f>
        <v/>
      </c>
    </row>
    <row r="490" spans="1:12" x14ac:dyDescent="0.2">
      <c r="A490" s="316"/>
      <c r="B490" s="558"/>
      <c r="C490" s="406" t="s">
        <v>102</v>
      </c>
      <c r="D490" s="562"/>
      <c r="E490" s="572"/>
      <c r="F490" s="572"/>
      <c r="G490" s="572"/>
      <c r="H490" s="576"/>
      <c r="J490" s="406"/>
      <c r="K490" s="562"/>
      <c r="L490" s="576"/>
    </row>
    <row r="491" spans="1:12" ht="41.25" customHeight="1" x14ac:dyDescent="0.2">
      <c r="A491" s="316" t="s">
        <v>2604</v>
      </c>
      <c r="B491" s="558" t="s">
        <v>2605</v>
      </c>
      <c r="C491" s="406"/>
      <c r="D491" s="562" t="s">
        <v>401</v>
      </c>
      <c r="E491" s="572">
        <v>63.56</v>
      </c>
      <c r="F491" s="572">
        <v>42.05</v>
      </c>
      <c r="G491" s="572">
        <v>36.68</v>
      </c>
      <c r="H491" s="324" t="str">
        <f>'Series 1100 Design'!H491</f>
        <v/>
      </c>
      <c r="J491" s="406"/>
      <c r="K491" s="562" t="s">
        <v>401</v>
      </c>
      <c r="L491" s="324" t="str">
        <f>'Series 1100 Final'!H491</f>
        <v/>
      </c>
    </row>
    <row r="492" spans="1:12" x14ac:dyDescent="0.2">
      <c r="A492" s="316"/>
      <c r="B492" s="558"/>
      <c r="C492" s="406"/>
      <c r="D492" s="562"/>
      <c r="E492" s="572"/>
      <c r="F492" s="572"/>
      <c r="G492" s="572"/>
      <c r="H492" s="569"/>
      <c r="J492" s="406"/>
      <c r="K492" s="562"/>
      <c r="L492" s="569"/>
    </row>
    <row r="493" spans="1:12" x14ac:dyDescent="0.2">
      <c r="A493" s="331"/>
      <c r="B493" s="586" t="s">
        <v>1836</v>
      </c>
      <c r="C493" s="484"/>
      <c r="D493" s="587"/>
      <c r="E493" s="804" t="s">
        <v>1747</v>
      </c>
      <c r="F493" s="804" t="s">
        <v>2554</v>
      </c>
      <c r="G493" s="804" t="s">
        <v>2555</v>
      </c>
      <c r="H493" s="587"/>
      <c r="J493" s="484"/>
      <c r="K493" s="587"/>
      <c r="L493" s="587"/>
    </row>
    <row r="494" spans="1:12" x14ac:dyDescent="0.2">
      <c r="A494" s="474"/>
      <c r="B494" s="475" t="s">
        <v>2577</v>
      </c>
      <c r="C494" s="778"/>
      <c r="D494" s="476"/>
      <c r="E494" s="476"/>
      <c r="F494" s="476"/>
      <c r="G494" s="736">
        <f>SUM(H497:H507)</f>
        <v>0</v>
      </c>
      <c r="H494" s="476"/>
      <c r="J494" s="778"/>
      <c r="K494" s="476"/>
      <c r="L494" s="476"/>
    </row>
    <row r="495" spans="1:12" x14ac:dyDescent="0.2">
      <c r="A495" s="794"/>
      <c r="B495" s="721" t="s">
        <v>2210</v>
      </c>
      <c r="C495" s="779"/>
      <c r="D495" s="723"/>
      <c r="E495" s="723"/>
      <c r="F495" s="723"/>
      <c r="G495" s="724">
        <f>SUM(H508:H510)</f>
        <v>0</v>
      </c>
      <c r="H495" s="723"/>
      <c r="J495" s="779"/>
      <c r="K495" s="723"/>
      <c r="L495" s="723"/>
    </row>
    <row r="496" spans="1:12" x14ac:dyDescent="0.2">
      <c r="A496" s="316"/>
      <c r="B496" s="558"/>
      <c r="C496" s="406"/>
      <c r="D496" s="562"/>
      <c r="E496" s="572"/>
      <c r="F496" s="572"/>
      <c r="G496" s="572"/>
      <c r="H496" s="569"/>
      <c r="J496" s="406"/>
      <c r="K496" s="562"/>
      <c r="L496" s="569"/>
    </row>
    <row r="497" spans="1:12" ht="38.25" x14ac:dyDescent="0.2">
      <c r="A497" s="316" t="s">
        <v>2606</v>
      </c>
      <c r="B497" s="558" t="s">
        <v>2607</v>
      </c>
      <c r="C497" s="406"/>
      <c r="D497" s="562" t="s">
        <v>401</v>
      </c>
      <c r="E497" s="572">
        <v>53.66</v>
      </c>
      <c r="F497" s="572">
        <v>29.81</v>
      </c>
      <c r="G497" s="572">
        <v>21.63</v>
      </c>
      <c r="H497" s="324" t="str">
        <f>'Series 1100 Design'!H497</f>
        <v/>
      </c>
      <c r="J497" s="406"/>
      <c r="K497" s="562" t="s">
        <v>401</v>
      </c>
      <c r="L497" s="324" t="str">
        <f>'Series 1100 Final'!H497</f>
        <v/>
      </c>
    </row>
    <row r="498" spans="1:12" x14ac:dyDescent="0.2">
      <c r="A498" s="316"/>
      <c r="B498" s="558"/>
      <c r="C498" s="406"/>
      <c r="D498" s="562"/>
      <c r="E498" s="572"/>
      <c r="F498" s="572"/>
      <c r="G498" s="572"/>
      <c r="H498" s="569"/>
      <c r="J498" s="406"/>
      <c r="K498" s="562"/>
      <c r="L498" s="569"/>
    </row>
    <row r="499" spans="1:12" ht="41.25" customHeight="1" x14ac:dyDescent="0.2">
      <c r="A499" s="316" t="s">
        <v>2608</v>
      </c>
      <c r="B499" s="558" t="s">
        <v>2609</v>
      </c>
      <c r="C499" s="406"/>
      <c r="D499" s="562" t="s">
        <v>401</v>
      </c>
      <c r="E499" s="572">
        <v>56.3</v>
      </c>
      <c r="F499" s="572">
        <v>32.450000000000003</v>
      </c>
      <c r="G499" s="572">
        <v>24.27</v>
      </c>
      <c r="H499" s="324" t="str">
        <f>'Series 1100 Design'!H499</f>
        <v/>
      </c>
      <c r="J499" s="406"/>
      <c r="K499" s="562" t="s">
        <v>401</v>
      </c>
      <c r="L499" s="324" t="str">
        <f>'Series 1100 Final'!H499</f>
        <v/>
      </c>
    </row>
    <row r="500" spans="1:12" x14ac:dyDescent="0.2">
      <c r="A500" s="316"/>
      <c r="B500" s="558"/>
      <c r="C500" s="406"/>
      <c r="D500" s="562"/>
      <c r="E500" s="572"/>
      <c r="F500" s="572"/>
      <c r="G500" s="572"/>
      <c r="H500" s="569"/>
      <c r="J500" s="406"/>
      <c r="K500" s="562"/>
      <c r="L500" s="569"/>
    </row>
    <row r="501" spans="1:12" ht="41.25" customHeight="1" x14ac:dyDescent="0.2">
      <c r="A501" s="316" t="s">
        <v>2610</v>
      </c>
      <c r="B501" s="558" t="s">
        <v>2611</v>
      </c>
      <c r="C501" s="406"/>
      <c r="D501" s="562" t="s">
        <v>401</v>
      </c>
      <c r="E501" s="572">
        <v>56.31</v>
      </c>
      <c r="F501" s="572">
        <v>32.450000000000003</v>
      </c>
      <c r="G501" s="572">
        <v>24.28</v>
      </c>
      <c r="H501" s="324" t="str">
        <f>'Series 1100 Design'!H501</f>
        <v/>
      </c>
      <c r="J501" s="406"/>
      <c r="K501" s="562" t="s">
        <v>401</v>
      </c>
      <c r="L501" s="324" t="str">
        <f>'Series 1100 Final'!H501</f>
        <v/>
      </c>
    </row>
    <row r="502" spans="1:12" x14ac:dyDescent="0.2">
      <c r="A502" s="316"/>
      <c r="B502" s="558"/>
      <c r="C502" s="406"/>
      <c r="D502" s="562"/>
      <c r="E502" s="572"/>
      <c r="F502" s="572"/>
      <c r="G502" s="572"/>
      <c r="H502" s="569"/>
      <c r="J502" s="406"/>
      <c r="K502" s="562"/>
      <c r="L502" s="569"/>
    </row>
    <row r="503" spans="1:12" ht="38.25" x14ac:dyDescent="0.2">
      <c r="A503" s="316" t="s">
        <v>2612</v>
      </c>
      <c r="B503" s="558" t="s">
        <v>2613</v>
      </c>
      <c r="C503" s="406"/>
      <c r="D503" s="562" t="s">
        <v>401</v>
      </c>
      <c r="E503" s="572">
        <v>54.86</v>
      </c>
      <c r="F503" s="572">
        <v>31.01</v>
      </c>
      <c r="G503" s="572">
        <v>22.83</v>
      </c>
      <c r="H503" s="324" t="str">
        <f>'Series 1100 Design'!H503</f>
        <v/>
      </c>
      <c r="J503" s="406"/>
      <c r="K503" s="562" t="s">
        <v>401</v>
      </c>
      <c r="L503" s="324" t="str">
        <f>'Series 1100 Final'!H503</f>
        <v/>
      </c>
    </row>
    <row r="504" spans="1:12" x14ac:dyDescent="0.2">
      <c r="A504" s="316"/>
      <c r="B504" s="558"/>
      <c r="C504" s="406"/>
      <c r="D504" s="562"/>
      <c r="E504" s="572"/>
      <c r="F504" s="572"/>
      <c r="G504" s="572"/>
      <c r="H504" s="569"/>
      <c r="J504" s="406"/>
      <c r="K504" s="562"/>
      <c r="L504" s="569"/>
    </row>
    <row r="505" spans="1:12" ht="38.25" x14ac:dyDescent="0.2">
      <c r="A505" s="316" t="s">
        <v>2614</v>
      </c>
      <c r="B505" s="558" t="s">
        <v>2615</v>
      </c>
      <c r="C505" s="406"/>
      <c r="D505" s="562" t="s">
        <v>401</v>
      </c>
      <c r="E505" s="572">
        <v>58.08</v>
      </c>
      <c r="F505" s="572">
        <v>34.229999999999997</v>
      </c>
      <c r="G505" s="572">
        <v>26.05</v>
      </c>
      <c r="H505" s="324" t="str">
        <f>'Series 1100 Design'!H505</f>
        <v/>
      </c>
      <c r="J505" s="406"/>
      <c r="K505" s="562" t="s">
        <v>401</v>
      </c>
      <c r="L505" s="324" t="str">
        <f>'Series 1100 Final'!H505</f>
        <v/>
      </c>
    </row>
    <row r="506" spans="1:12" x14ac:dyDescent="0.2">
      <c r="A506" s="316"/>
      <c r="B506" s="558"/>
      <c r="C506" s="406"/>
      <c r="D506" s="562"/>
      <c r="E506" s="572"/>
      <c r="F506" s="572"/>
      <c r="G506" s="572"/>
      <c r="H506" s="569"/>
      <c r="J506" s="406"/>
      <c r="K506" s="562"/>
      <c r="L506" s="569"/>
    </row>
    <row r="507" spans="1:12" ht="41.25" customHeight="1" x14ac:dyDescent="0.2">
      <c r="A507" s="316" t="s">
        <v>2616</v>
      </c>
      <c r="B507" s="558" t="s">
        <v>2617</v>
      </c>
      <c r="C507" s="406"/>
      <c r="D507" s="562" t="s">
        <v>401</v>
      </c>
      <c r="E507" s="572">
        <v>58.09</v>
      </c>
      <c r="F507" s="572">
        <v>34.24</v>
      </c>
      <c r="G507" s="572">
        <v>26.06</v>
      </c>
      <c r="H507" s="324" t="str">
        <f>'Series 1100 Design'!H507</f>
        <v/>
      </c>
      <c r="J507" s="406"/>
      <c r="K507" s="562" t="s">
        <v>401</v>
      </c>
      <c r="L507" s="324" t="str">
        <f>'Series 1100 Final'!H507</f>
        <v/>
      </c>
    </row>
    <row r="508" spans="1:12" x14ac:dyDescent="0.2">
      <c r="A508" s="316"/>
      <c r="B508" s="558"/>
      <c r="C508" s="406"/>
      <c r="D508" s="562"/>
      <c r="E508" s="572"/>
      <c r="F508" s="572"/>
      <c r="G508" s="572"/>
      <c r="H508" s="569"/>
      <c r="J508" s="406"/>
      <c r="K508" s="562"/>
      <c r="L508" s="569"/>
    </row>
    <row r="509" spans="1:12" ht="25.5" customHeight="1" x14ac:dyDescent="0.2">
      <c r="A509" s="316" t="s">
        <v>2618</v>
      </c>
      <c r="B509" s="558" t="s">
        <v>2619</v>
      </c>
      <c r="C509" s="406"/>
      <c r="D509" s="562" t="s">
        <v>401</v>
      </c>
      <c r="E509" s="572">
        <v>30.88</v>
      </c>
      <c r="F509" s="572">
        <v>30.26</v>
      </c>
      <c r="G509" s="572">
        <v>28.33</v>
      </c>
      <c r="H509" s="324" t="str">
        <f>'Series 1100 Design'!H509</f>
        <v/>
      </c>
      <c r="J509" s="406"/>
      <c r="K509" s="562" t="s">
        <v>401</v>
      </c>
      <c r="L509" s="324" t="str">
        <f>'Series 1100 Final'!H509</f>
        <v/>
      </c>
    </row>
    <row r="510" spans="1:12" x14ac:dyDescent="0.2">
      <c r="A510" s="562"/>
      <c r="B510" s="597"/>
      <c r="C510" s="659"/>
      <c r="D510" s="562"/>
      <c r="E510" s="572"/>
      <c r="F510" s="572"/>
      <c r="G510" s="572"/>
      <c r="H510" s="569"/>
      <c r="J510" s="659"/>
      <c r="K510" s="562"/>
      <c r="L510" s="569"/>
    </row>
    <row r="511" spans="1:12" x14ac:dyDescent="0.2">
      <c r="A511" s="587"/>
      <c r="B511" s="603" t="s">
        <v>2620</v>
      </c>
      <c r="C511" s="829"/>
      <c r="D511" s="587"/>
      <c r="E511" s="804" t="s">
        <v>1747</v>
      </c>
      <c r="F511" s="804" t="s">
        <v>2554</v>
      </c>
      <c r="G511" s="804" t="s">
        <v>2555</v>
      </c>
      <c r="H511" s="587"/>
      <c r="J511" s="829"/>
      <c r="K511" s="587"/>
      <c r="L511" s="587"/>
    </row>
    <row r="512" spans="1:12" x14ac:dyDescent="0.2">
      <c r="A512" s="474"/>
      <c r="B512" s="475" t="s">
        <v>2577</v>
      </c>
      <c r="C512" s="778"/>
      <c r="D512" s="476"/>
      <c r="E512" s="476"/>
      <c r="F512" s="476"/>
      <c r="G512" s="736">
        <f>SUM(H514:H516)</f>
        <v>0</v>
      </c>
      <c r="H512" s="476"/>
      <c r="J512" s="778"/>
      <c r="K512" s="476"/>
      <c r="L512" s="476"/>
    </row>
    <row r="513" spans="1:12" x14ac:dyDescent="0.2">
      <c r="A513" s="562"/>
      <c r="B513" s="597"/>
      <c r="C513" s="659"/>
      <c r="D513" s="562"/>
      <c r="E513" s="572"/>
      <c r="F513" s="572"/>
      <c r="G513" s="572"/>
      <c r="H513" s="569"/>
      <c r="J513" s="659"/>
      <c r="K513" s="562"/>
      <c r="L513" s="569"/>
    </row>
    <row r="514" spans="1:12" ht="25.5" x14ac:dyDescent="0.2">
      <c r="A514" s="316" t="s">
        <v>2621</v>
      </c>
      <c r="B514" s="558" t="s">
        <v>2622</v>
      </c>
      <c r="C514" s="406"/>
      <c r="D514" s="318" t="s">
        <v>1752</v>
      </c>
      <c r="E514" s="574">
        <v>4.97</v>
      </c>
      <c r="F514" s="574">
        <v>4.38</v>
      </c>
      <c r="G514" s="574">
        <v>4.1500000000000004</v>
      </c>
      <c r="H514" s="324" t="str">
        <f>'Series 1100 Design'!H514</f>
        <v/>
      </c>
      <c r="J514" s="406"/>
      <c r="K514" s="318" t="s">
        <v>1752</v>
      </c>
      <c r="L514" s="324" t="str">
        <f>'Series 1100 Final'!H514</f>
        <v/>
      </c>
    </row>
    <row r="515" spans="1:12" x14ac:dyDescent="0.2">
      <c r="A515" s="316"/>
      <c r="B515" s="558"/>
      <c r="C515" s="406"/>
      <c r="D515" s="318"/>
      <c r="E515" s="574"/>
      <c r="F515" s="574"/>
      <c r="G515" s="574"/>
      <c r="H515" s="569"/>
      <c r="J515" s="406"/>
      <c r="K515" s="318"/>
      <c r="L515" s="569"/>
    </row>
    <row r="516" spans="1:12" x14ac:dyDescent="0.2">
      <c r="A516" s="316" t="s">
        <v>2623</v>
      </c>
      <c r="B516" s="558" t="s">
        <v>2624</v>
      </c>
      <c r="C516" s="406"/>
      <c r="D516" s="318" t="s">
        <v>1752</v>
      </c>
      <c r="E516" s="574">
        <v>5.61</v>
      </c>
      <c r="F516" s="574">
        <v>5.19</v>
      </c>
      <c r="G516" s="574">
        <v>5.01</v>
      </c>
      <c r="H516" s="324" t="str">
        <f>'Series 1100 Design'!H516</f>
        <v/>
      </c>
      <c r="J516" s="406"/>
      <c r="K516" s="318" t="s">
        <v>1752</v>
      </c>
      <c r="L516" s="324" t="str">
        <f>'Series 1100 Final'!H516</f>
        <v/>
      </c>
    </row>
    <row r="517" spans="1:12" x14ac:dyDescent="0.2">
      <c r="A517" s="562"/>
      <c r="B517" s="597"/>
      <c r="C517" s="659"/>
      <c r="D517" s="562"/>
      <c r="E517" s="572"/>
      <c r="F517" s="572"/>
      <c r="G517" s="572"/>
      <c r="H517" s="569"/>
      <c r="J517" s="659"/>
      <c r="K517" s="562"/>
      <c r="L517" s="569"/>
    </row>
    <row r="518" spans="1:12" x14ac:dyDescent="0.2">
      <c r="A518" s="587"/>
      <c r="B518" s="603" t="s">
        <v>2625</v>
      </c>
      <c r="C518" s="829"/>
      <c r="D518" s="587"/>
      <c r="E518" s="604"/>
      <c r="F518" s="604"/>
      <c r="G518" s="604"/>
      <c r="H518" s="587"/>
      <c r="J518" s="829"/>
      <c r="K518" s="587"/>
      <c r="L518" s="587"/>
    </row>
    <row r="519" spans="1:12" x14ac:dyDescent="0.2">
      <c r="A519" s="587"/>
      <c r="B519" s="606"/>
      <c r="C519" s="829"/>
      <c r="D519" s="587"/>
      <c r="E519" s="604"/>
      <c r="F519" s="604"/>
      <c r="G519" s="604"/>
      <c r="H519" s="587"/>
      <c r="J519" s="829"/>
      <c r="K519" s="587"/>
      <c r="L519" s="587"/>
    </row>
    <row r="520" spans="1:12" x14ac:dyDescent="0.2">
      <c r="A520" s="587"/>
      <c r="B520" s="603" t="s">
        <v>2626</v>
      </c>
      <c r="C520" s="829"/>
      <c r="D520" s="587"/>
      <c r="E520" s="804" t="s">
        <v>1747</v>
      </c>
      <c r="F520" s="804" t="s">
        <v>2554</v>
      </c>
      <c r="G520" s="804" t="s">
        <v>2555</v>
      </c>
      <c r="H520" s="587"/>
      <c r="J520" s="829"/>
      <c r="K520" s="587"/>
      <c r="L520" s="587"/>
    </row>
    <row r="521" spans="1:12" x14ac:dyDescent="0.2">
      <c r="A521" s="794"/>
      <c r="B521" s="721" t="s">
        <v>2210</v>
      </c>
      <c r="C521" s="779"/>
      <c r="D521" s="723"/>
      <c r="E521" s="723"/>
      <c r="F521" s="723"/>
      <c r="G521" s="724">
        <f>SUM(H523:H551)</f>
        <v>0</v>
      </c>
      <c r="H521" s="723"/>
      <c r="J521" s="779"/>
      <c r="K521" s="723"/>
      <c r="L521" s="723"/>
    </row>
    <row r="522" spans="1:12" x14ac:dyDescent="0.2">
      <c r="A522" s="562"/>
      <c r="B522" s="597"/>
      <c r="C522" s="659"/>
      <c r="D522" s="562"/>
      <c r="E522" s="572"/>
      <c r="F522" s="572"/>
      <c r="G522" s="572"/>
      <c r="H522" s="569"/>
      <c r="J522" s="659"/>
      <c r="K522" s="562"/>
      <c r="L522" s="569"/>
    </row>
    <row r="523" spans="1:12" ht="39" customHeight="1" x14ac:dyDescent="0.2">
      <c r="A523" s="316" t="s">
        <v>2627</v>
      </c>
      <c r="B523" s="558" t="s">
        <v>2628</v>
      </c>
      <c r="C523" s="406"/>
      <c r="D523" s="562" t="s">
        <v>401</v>
      </c>
      <c r="E523" s="572">
        <v>189.63</v>
      </c>
      <c r="F523" s="572">
        <v>189.63</v>
      </c>
      <c r="G523" s="572">
        <v>189.63</v>
      </c>
      <c r="H523" s="324" t="str">
        <f>'Series 1100 Design'!H523</f>
        <v/>
      </c>
      <c r="J523" s="406"/>
      <c r="K523" s="562" t="s">
        <v>401</v>
      </c>
      <c r="L523" s="324" t="str">
        <f>'Series 1100 Final'!H523</f>
        <v/>
      </c>
    </row>
    <row r="524" spans="1:12" x14ac:dyDescent="0.2">
      <c r="A524" s="316"/>
      <c r="B524" s="558"/>
      <c r="C524" s="406"/>
      <c r="D524" s="562"/>
      <c r="E524" s="572"/>
      <c r="F524" s="572"/>
      <c r="G524" s="572"/>
      <c r="H524" s="408"/>
      <c r="J524" s="406"/>
      <c r="K524" s="562"/>
      <c r="L524" s="408"/>
    </row>
    <row r="525" spans="1:12" ht="38.25" customHeight="1" x14ac:dyDescent="0.2">
      <c r="A525" s="316" t="s">
        <v>2629</v>
      </c>
      <c r="B525" s="558" t="s">
        <v>2630</v>
      </c>
      <c r="C525" s="406"/>
      <c r="D525" s="562" t="s">
        <v>401</v>
      </c>
      <c r="E525" s="572">
        <v>128.33000000000001</v>
      </c>
      <c r="F525" s="572">
        <v>128.33000000000001</v>
      </c>
      <c r="G525" s="572">
        <v>128.33000000000001</v>
      </c>
      <c r="H525" s="324" t="str">
        <f>'Series 1100 Design'!H525</f>
        <v/>
      </c>
      <c r="J525" s="406"/>
      <c r="K525" s="562" t="s">
        <v>401</v>
      </c>
      <c r="L525" s="324" t="str">
        <f>'Series 1100 Final'!H525</f>
        <v/>
      </c>
    </row>
    <row r="526" spans="1:12" x14ac:dyDescent="0.2">
      <c r="A526" s="316"/>
      <c r="B526" s="558"/>
      <c r="C526" s="406"/>
      <c r="D526" s="562"/>
      <c r="E526" s="572"/>
      <c r="F526" s="572"/>
      <c r="G526" s="572"/>
      <c r="H526" s="408"/>
      <c r="J526" s="406"/>
      <c r="K526" s="562"/>
      <c r="L526" s="408"/>
    </row>
    <row r="527" spans="1:12" ht="38.25" customHeight="1" x14ac:dyDescent="0.2">
      <c r="A527" s="316" t="s">
        <v>2631</v>
      </c>
      <c r="B527" s="558" t="s">
        <v>2632</v>
      </c>
      <c r="C527" s="406"/>
      <c r="D527" s="562" t="s">
        <v>401</v>
      </c>
      <c r="E527" s="572">
        <v>128.33000000000001</v>
      </c>
      <c r="F527" s="572">
        <v>128.33000000000001</v>
      </c>
      <c r="G527" s="572">
        <v>128.33000000000001</v>
      </c>
      <c r="H527" s="324" t="str">
        <f>'Series 1100 Design'!H527</f>
        <v/>
      </c>
      <c r="J527" s="406"/>
      <c r="K527" s="562" t="s">
        <v>401</v>
      </c>
      <c r="L527" s="324" t="str">
        <f>'Series 1100 Final'!H527</f>
        <v/>
      </c>
    </row>
    <row r="528" spans="1:12" x14ac:dyDescent="0.2">
      <c r="A528" s="316"/>
      <c r="B528" s="558"/>
      <c r="C528" s="406"/>
      <c r="D528" s="562"/>
      <c r="E528" s="572"/>
      <c r="F528" s="572"/>
      <c r="G528" s="572"/>
      <c r="H528" s="408"/>
      <c r="J528" s="406"/>
      <c r="K528" s="562"/>
      <c r="L528" s="408"/>
    </row>
    <row r="529" spans="1:12" ht="40.5" customHeight="1" x14ac:dyDescent="0.2">
      <c r="A529" s="316" t="s">
        <v>2633</v>
      </c>
      <c r="B529" s="558" t="s">
        <v>2634</v>
      </c>
      <c r="C529" s="406"/>
      <c r="D529" s="562" t="s">
        <v>401</v>
      </c>
      <c r="E529" s="572">
        <v>128.33000000000001</v>
      </c>
      <c r="F529" s="572">
        <v>128.33000000000001</v>
      </c>
      <c r="G529" s="572">
        <v>128.33000000000001</v>
      </c>
      <c r="H529" s="324" t="str">
        <f>'Series 1100 Design'!H529</f>
        <v/>
      </c>
      <c r="J529" s="406"/>
      <c r="K529" s="562" t="s">
        <v>401</v>
      </c>
      <c r="L529" s="324" t="str">
        <f>'Series 1100 Final'!H529</f>
        <v/>
      </c>
    </row>
    <row r="530" spans="1:12" x14ac:dyDescent="0.2">
      <c r="A530" s="316"/>
      <c r="B530" s="558"/>
      <c r="C530" s="406"/>
      <c r="D530" s="562"/>
      <c r="E530" s="572"/>
      <c r="F530" s="572"/>
      <c r="G530" s="572"/>
      <c r="H530" s="408"/>
      <c r="J530" s="406"/>
      <c r="K530" s="562"/>
      <c r="L530" s="408"/>
    </row>
    <row r="531" spans="1:12" ht="38.25" customHeight="1" x14ac:dyDescent="0.2">
      <c r="A531" s="316" t="s">
        <v>2635</v>
      </c>
      <c r="B531" s="558" t="s">
        <v>2636</v>
      </c>
      <c r="C531" s="406"/>
      <c r="D531" s="562" t="s">
        <v>401</v>
      </c>
      <c r="E531" s="572">
        <v>70.459999999999994</v>
      </c>
      <c r="F531" s="572">
        <v>70.459999999999994</v>
      </c>
      <c r="G531" s="572">
        <v>70.459999999999994</v>
      </c>
      <c r="H531" s="324" t="str">
        <f>'Series 1100 Design'!H531</f>
        <v/>
      </c>
      <c r="J531" s="406"/>
      <c r="K531" s="562" t="s">
        <v>401</v>
      </c>
      <c r="L531" s="324" t="str">
        <f>'Series 1100 Final'!H531</f>
        <v/>
      </c>
    </row>
    <row r="532" spans="1:12" x14ac:dyDescent="0.2">
      <c r="A532" s="316"/>
      <c r="B532" s="558"/>
      <c r="C532" s="406"/>
      <c r="D532" s="562"/>
      <c r="E532" s="572"/>
      <c r="F532" s="572"/>
      <c r="G532" s="572"/>
      <c r="H532" s="408"/>
      <c r="J532" s="406"/>
      <c r="K532" s="562"/>
      <c r="L532" s="408"/>
    </row>
    <row r="533" spans="1:12" ht="40.5" customHeight="1" x14ac:dyDescent="0.2">
      <c r="A533" s="316" t="s">
        <v>2637</v>
      </c>
      <c r="B533" s="558" t="s">
        <v>2638</v>
      </c>
      <c r="C533" s="406"/>
      <c r="D533" s="562" t="s">
        <v>401</v>
      </c>
      <c r="E533" s="572">
        <v>65.459999999999994</v>
      </c>
      <c r="F533" s="572">
        <v>65.459999999999994</v>
      </c>
      <c r="G533" s="572">
        <v>65.459999999999994</v>
      </c>
      <c r="H533" s="324" t="str">
        <f>'Series 1100 Design'!H533</f>
        <v/>
      </c>
      <c r="J533" s="406"/>
      <c r="K533" s="562" t="s">
        <v>401</v>
      </c>
      <c r="L533" s="324" t="str">
        <f>'Series 1100 Final'!H533</f>
        <v/>
      </c>
    </row>
    <row r="534" spans="1:12" x14ac:dyDescent="0.2">
      <c r="A534" s="316"/>
      <c r="B534" s="558"/>
      <c r="C534" s="406"/>
      <c r="D534" s="562"/>
      <c r="E534" s="572"/>
      <c r="F534" s="572"/>
      <c r="G534" s="572"/>
      <c r="H534" s="408"/>
      <c r="J534" s="406"/>
      <c r="K534" s="562"/>
      <c r="L534" s="408"/>
    </row>
    <row r="535" spans="1:12" ht="41.25" customHeight="1" x14ac:dyDescent="0.2">
      <c r="A535" s="316" t="s">
        <v>2639</v>
      </c>
      <c r="B535" s="558" t="s">
        <v>2640</v>
      </c>
      <c r="C535" s="406"/>
      <c r="D535" s="562" t="s">
        <v>401</v>
      </c>
      <c r="E535" s="572">
        <v>128.33000000000001</v>
      </c>
      <c r="F535" s="572">
        <v>128.33000000000001</v>
      </c>
      <c r="G535" s="572">
        <v>128.33000000000001</v>
      </c>
      <c r="H535" s="324" t="str">
        <f>'Series 1100 Design'!H535</f>
        <v/>
      </c>
      <c r="J535" s="406"/>
      <c r="K535" s="562" t="s">
        <v>401</v>
      </c>
      <c r="L535" s="324" t="str">
        <f>'Series 1100 Final'!H535</f>
        <v/>
      </c>
    </row>
    <row r="536" spans="1:12" x14ac:dyDescent="0.2">
      <c r="A536" s="316"/>
      <c r="B536" s="558"/>
      <c r="C536" s="406"/>
      <c r="D536" s="562"/>
      <c r="E536" s="572"/>
      <c r="F536" s="572"/>
      <c r="G536" s="572"/>
      <c r="H536" s="408"/>
      <c r="J536" s="406"/>
      <c r="K536" s="562"/>
      <c r="L536" s="408"/>
    </row>
    <row r="537" spans="1:12" ht="41.25" customHeight="1" x14ac:dyDescent="0.2">
      <c r="A537" s="316" t="s">
        <v>2641</v>
      </c>
      <c r="B537" s="558" t="s">
        <v>2642</v>
      </c>
      <c r="C537" s="406"/>
      <c r="D537" s="562" t="s">
        <v>401</v>
      </c>
      <c r="E537" s="572">
        <v>128.33000000000001</v>
      </c>
      <c r="F537" s="572">
        <v>128.33000000000001</v>
      </c>
      <c r="G537" s="572">
        <v>128.33000000000001</v>
      </c>
      <c r="H537" s="324" t="str">
        <f>'Series 1100 Design'!H537</f>
        <v/>
      </c>
      <c r="J537" s="406"/>
      <c r="K537" s="562" t="s">
        <v>401</v>
      </c>
      <c r="L537" s="324" t="str">
        <f>'Series 1100 Final'!H537</f>
        <v/>
      </c>
    </row>
    <row r="538" spans="1:12" ht="14.25" customHeight="1" x14ac:dyDescent="0.2">
      <c r="A538" s="316"/>
      <c r="B538" s="558"/>
      <c r="C538" s="406"/>
      <c r="D538" s="562"/>
      <c r="E538" s="572"/>
      <c r="F538" s="572"/>
      <c r="G538" s="572"/>
      <c r="H538" s="408"/>
      <c r="J538" s="406"/>
      <c r="K538" s="562"/>
      <c r="L538" s="408"/>
    </row>
    <row r="539" spans="1:12" ht="41.25" customHeight="1" x14ac:dyDescent="0.2">
      <c r="A539" s="316" t="s">
        <v>2643</v>
      </c>
      <c r="B539" s="558" t="s">
        <v>2644</v>
      </c>
      <c r="C539" s="406"/>
      <c r="D539" s="562" t="s">
        <v>401</v>
      </c>
      <c r="E539" s="572">
        <v>128.33000000000001</v>
      </c>
      <c r="F539" s="572">
        <v>128.33000000000001</v>
      </c>
      <c r="G539" s="572">
        <v>128.33000000000001</v>
      </c>
      <c r="H539" s="324" t="str">
        <f>'Series 1100 Design'!H539</f>
        <v/>
      </c>
      <c r="J539" s="406"/>
      <c r="K539" s="562" t="s">
        <v>401</v>
      </c>
      <c r="L539" s="324" t="str">
        <f>'Series 1100 Final'!H539</f>
        <v/>
      </c>
    </row>
    <row r="540" spans="1:12" ht="12.75" customHeight="1" x14ac:dyDescent="0.2">
      <c r="A540" s="316"/>
      <c r="B540" s="558"/>
      <c r="C540" s="406"/>
      <c r="D540" s="562"/>
      <c r="E540" s="572"/>
      <c r="F540" s="572"/>
      <c r="G540" s="572"/>
      <c r="H540" s="408"/>
      <c r="J540" s="406"/>
      <c r="K540" s="562"/>
      <c r="L540" s="408"/>
    </row>
    <row r="541" spans="1:12" ht="43.5" customHeight="1" x14ac:dyDescent="0.2">
      <c r="A541" s="316" t="s">
        <v>2645</v>
      </c>
      <c r="B541" s="558" t="s">
        <v>2646</v>
      </c>
      <c r="C541" s="406"/>
      <c r="D541" s="562" t="s">
        <v>401</v>
      </c>
      <c r="E541" s="572">
        <v>128.33000000000001</v>
      </c>
      <c r="F541" s="572">
        <v>128.33000000000001</v>
      </c>
      <c r="G541" s="572">
        <v>128.33000000000001</v>
      </c>
      <c r="H541" s="324" t="str">
        <f>'Series 1100 Design'!H541</f>
        <v/>
      </c>
      <c r="J541" s="406"/>
      <c r="K541" s="562" t="s">
        <v>401</v>
      </c>
      <c r="L541" s="324" t="str">
        <f>'Series 1100 Final'!H541</f>
        <v/>
      </c>
    </row>
    <row r="542" spans="1:12" ht="12.75" customHeight="1" x14ac:dyDescent="0.2">
      <c r="A542" s="316"/>
      <c r="B542" s="558"/>
      <c r="C542" s="406"/>
      <c r="D542" s="562"/>
      <c r="E542" s="572"/>
      <c r="F542" s="572"/>
      <c r="G542" s="572"/>
      <c r="H542" s="408"/>
      <c r="J542" s="406"/>
      <c r="K542" s="562"/>
      <c r="L542" s="408"/>
    </row>
    <row r="543" spans="1:12" ht="42" customHeight="1" x14ac:dyDescent="0.2">
      <c r="A543" s="316" t="s">
        <v>2647</v>
      </c>
      <c r="B543" s="558" t="s">
        <v>2648</v>
      </c>
      <c r="C543" s="406"/>
      <c r="D543" s="562" t="s">
        <v>401</v>
      </c>
      <c r="E543" s="572">
        <v>128.33000000000001</v>
      </c>
      <c r="F543" s="572">
        <v>128.33000000000001</v>
      </c>
      <c r="G543" s="572">
        <v>128.33000000000001</v>
      </c>
      <c r="H543" s="324" t="str">
        <f>'Series 1100 Design'!H543</f>
        <v/>
      </c>
      <c r="J543" s="406"/>
      <c r="K543" s="562" t="s">
        <v>401</v>
      </c>
      <c r="L543" s="324" t="str">
        <f>'Series 1100 Final'!H543</f>
        <v/>
      </c>
    </row>
    <row r="544" spans="1:12" ht="12.75" customHeight="1" x14ac:dyDescent="0.2">
      <c r="A544" s="316"/>
      <c r="B544" s="558"/>
      <c r="C544" s="406"/>
      <c r="D544" s="562"/>
      <c r="E544" s="572"/>
      <c r="F544" s="572"/>
      <c r="G544" s="572"/>
      <c r="H544" s="408"/>
      <c r="J544" s="406"/>
      <c r="K544" s="562"/>
      <c r="L544" s="408"/>
    </row>
    <row r="545" spans="1:12" ht="42.75" customHeight="1" x14ac:dyDescent="0.2">
      <c r="A545" s="316" t="s">
        <v>2649</v>
      </c>
      <c r="B545" s="558" t="s">
        <v>2650</v>
      </c>
      <c r="C545" s="406"/>
      <c r="D545" s="562" t="s">
        <v>401</v>
      </c>
      <c r="E545" s="572">
        <v>128.33000000000001</v>
      </c>
      <c r="F545" s="572">
        <v>128.33000000000001</v>
      </c>
      <c r="G545" s="572">
        <v>128.33000000000001</v>
      </c>
      <c r="H545" s="324" t="str">
        <f>'Series 1100 Design'!H545</f>
        <v/>
      </c>
      <c r="J545" s="406"/>
      <c r="K545" s="562" t="s">
        <v>401</v>
      </c>
      <c r="L545" s="324" t="str">
        <f>'Series 1100 Final'!H545</f>
        <v/>
      </c>
    </row>
    <row r="546" spans="1:12" ht="12.75" customHeight="1" x14ac:dyDescent="0.2">
      <c r="A546" s="316"/>
      <c r="B546" s="558"/>
      <c r="C546" s="406"/>
      <c r="D546" s="562"/>
      <c r="E546" s="572"/>
      <c r="F546" s="572"/>
      <c r="G546" s="572"/>
      <c r="H546" s="408"/>
      <c r="J546" s="406"/>
      <c r="K546" s="562"/>
      <c r="L546" s="408"/>
    </row>
    <row r="547" spans="1:12" ht="39.75" customHeight="1" x14ac:dyDescent="0.2">
      <c r="A547" s="316" t="s">
        <v>2651</v>
      </c>
      <c r="B547" s="558" t="s">
        <v>2652</v>
      </c>
      <c r="C547" s="406"/>
      <c r="D547" s="562" t="s">
        <v>401</v>
      </c>
      <c r="E547" s="572">
        <v>92.43</v>
      </c>
      <c r="F547" s="572">
        <v>92.43</v>
      </c>
      <c r="G547" s="572">
        <v>92.43</v>
      </c>
      <c r="H547" s="324" t="str">
        <f>'Series 1100 Design'!H547</f>
        <v/>
      </c>
      <c r="J547" s="406"/>
      <c r="K547" s="562" t="s">
        <v>401</v>
      </c>
      <c r="L547" s="324" t="str">
        <f>'Series 1100 Final'!H547</f>
        <v/>
      </c>
    </row>
    <row r="548" spans="1:12" ht="12.75" customHeight="1" x14ac:dyDescent="0.2">
      <c r="A548" s="316"/>
      <c r="B548" s="558"/>
      <c r="C548" s="406"/>
      <c r="D548" s="562"/>
      <c r="E548" s="572"/>
      <c r="F548" s="572"/>
      <c r="G548" s="572"/>
      <c r="H548" s="408"/>
      <c r="J548" s="406"/>
      <c r="K548" s="562"/>
      <c r="L548" s="408"/>
    </row>
    <row r="549" spans="1:12" ht="27" customHeight="1" x14ac:dyDescent="0.2">
      <c r="A549" s="316" t="s">
        <v>2653</v>
      </c>
      <c r="B549" s="558" t="s">
        <v>2654</v>
      </c>
      <c r="C549" s="406"/>
      <c r="D549" s="562" t="s">
        <v>401</v>
      </c>
      <c r="E549" s="572">
        <v>128.33000000000001</v>
      </c>
      <c r="F549" s="572">
        <v>128.33000000000001</v>
      </c>
      <c r="G549" s="572">
        <v>128.33000000000001</v>
      </c>
      <c r="H549" s="324" t="str">
        <f>'Series 1100 Design'!H549</f>
        <v/>
      </c>
      <c r="J549" s="406"/>
      <c r="K549" s="562" t="s">
        <v>401</v>
      </c>
      <c r="L549" s="324" t="str">
        <f>'Series 1100 Final'!H549</f>
        <v/>
      </c>
    </row>
    <row r="550" spans="1:12" ht="12.75" customHeight="1" x14ac:dyDescent="0.2">
      <c r="A550" s="316"/>
      <c r="B550" s="558"/>
      <c r="C550" s="406"/>
      <c r="D550" s="562"/>
      <c r="E550" s="572"/>
      <c r="F550" s="572"/>
      <c r="G550" s="572"/>
      <c r="H550" s="408"/>
      <c r="J550" s="406"/>
      <c r="K550" s="562"/>
      <c r="L550" s="408"/>
    </row>
    <row r="551" spans="1:12" ht="41.25" customHeight="1" x14ac:dyDescent="0.2">
      <c r="A551" s="316" t="s">
        <v>2655</v>
      </c>
      <c r="B551" s="558" t="s">
        <v>2656</v>
      </c>
      <c r="C551" s="406"/>
      <c r="D551" s="562" t="s">
        <v>401</v>
      </c>
      <c r="E551" s="572">
        <v>128.33000000000001</v>
      </c>
      <c r="F551" s="572">
        <v>128.33000000000001</v>
      </c>
      <c r="G551" s="572">
        <v>128.33000000000001</v>
      </c>
      <c r="H551" s="324" t="str">
        <f>'Series 1100 Design'!H551</f>
        <v/>
      </c>
      <c r="J551" s="406"/>
      <c r="K551" s="562" t="s">
        <v>401</v>
      </c>
      <c r="L551" s="324" t="str">
        <f>'Series 1100 Final'!H551</f>
        <v/>
      </c>
    </row>
    <row r="552" spans="1:12" ht="12.75" customHeight="1" x14ac:dyDescent="0.2">
      <c r="A552" s="316"/>
      <c r="B552" s="558"/>
      <c r="C552" s="406"/>
      <c r="D552" s="562"/>
      <c r="E552" s="572"/>
      <c r="F552" s="572"/>
      <c r="G552" s="572"/>
      <c r="H552" s="569"/>
      <c r="J552" s="406"/>
      <c r="K552" s="562"/>
      <c r="L552" s="569"/>
    </row>
    <row r="553" spans="1:12" ht="12.75" customHeight="1" x14ac:dyDescent="0.2">
      <c r="A553" s="331"/>
      <c r="B553" s="586" t="s">
        <v>2657</v>
      </c>
      <c r="C553" s="484"/>
      <c r="D553" s="587"/>
      <c r="E553" s="804" t="s">
        <v>396</v>
      </c>
      <c r="F553" s="804" t="s">
        <v>397</v>
      </c>
      <c r="G553" s="804" t="s">
        <v>398</v>
      </c>
      <c r="H553" s="587"/>
      <c r="J553" s="484"/>
      <c r="K553" s="587"/>
      <c r="L553" s="587"/>
    </row>
    <row r="554" spans="1:12" ht="12.75" customHeight="1" x14ac:dyDescent="0.2">
      <c r="A554" s="794"/>
      <c r="B554" s="721" t="s">
        <v>2210</v>
      </c>
      <c r="C554" s="779"/>
      <c r="D554" s="723"/>
      <c r="E554" s="723"/>
      <c r="F554" s="723"/>
      <c r="G554" s="724">
        <f>SUM(H556:H578)</f>
        <v>0</v>
      </c>
      <c r="H554" s="723"/>
      <c r="J554" s="779"/>
      <c r="K554" s="723"/>
      <c r="L554" s="723"/>
    </row>
    <row r="555" spans="1:12" ht="12.75" customHeight="1" x14ac:dyDescent="0.2">
      <c r="A555" s="316"/>
      <c r="B555" s="558"/>
      <c r="C555" s="406"/>
      <c r="D555" s="562"/>
      <c r="E555" s="572"/>
      <c r="F555" s="572"/>
      <c r="G555" s="572"/>
      <c r="H555" s="569"/>
      <c r="J555" s="406"/>
      <c r="K555" s="562"/>
      <c r="L555" s="569"/>
    </row>
    <row r="556" spans="1:12" ht="45.75" customHeight="1" x14ac:dyDescent="0.2">
      <c r="A556" s="316" t="s">
        <v>2658</v>
      </c>
      <c r="B556" s="558" t="s">
        <v>2659</v>
      </c>
      <c r="C556" s="406"/>
      <c r="D556" s="562" t="s">
        <v>401</v>
      </c>
      <c r="E556" s="572">
        <v>122.27</v>
      </c>
      <c r="F556" s="572">
        <v>122.27</v>
      </c>
      <c r="G556" s="572">
        <v>122.27</v>
      </c>
      <c r="H556" s="324" t="str">
        <f>'Series 1100 Design'!H556</f>
        <v/>
      </c>
      <c r="J556" s="406"/>
      <c r="K556" s="562" t="s">
        <v>401</v>
      </c>
      <c r="L556" s="324" t="str">
        <f>'Series 1100 Final'!H556</f>
        <v/>
      </c>
    </row>
    <row r="557" spans="1:12" ht="12.75" customHeight="1" x14ac:dyDescent="0.2">
      <c r="A557" s="316"/>
      <c r="B557" s="558"/>
      <c r="C557" s="406"/>
      <c r="D557" s="562"/>
      <c r="E557" s="572"/>
      <c r="F557" s="572"/>
      <c r="G557" s="572"/>
      <c r="H557" s="408"/>
      <c r="J557" s="406"/>
      <c r="K557" s="562"/>
      <c r="L557" s="408"/>
    </row>
    <row r="558" spans="1:12" ht="42.75" customHeight="1" x14ac:dyDescent="0.2">
      <c r="A558" s="316" t="s">
        <v>2660</v>
      </c>
      <c r="B558" s="558" t="s">
        <v>2661</v>
      </c>
      <c r="C558" s="406"/>
      <c r="D558" s="562" t="s">
        <v>401</v>
      </c>
      <c r="E558" s="572">
        <v>122.27</v>
      </c>
      <c r="F558" s="572">
        <v>122.27</v>
      </c>
      <c r="G558" s="572">
        <v>122.27</v>
      </c>
      <c r="H558" s="324" t="str">
        <f>'Series 1100 Design'!H558</f>
        <v/>
      </c>
      <c r="J558" s="406"/>
      <c r="K558" s="562" t="s">
        <v>401</v>
      </c>
      <c r="L558" s="324" t="str">
        <f>'Series 1100 Final'!H558</f>
        <v/>
      </c>
    </row>
    <row r="559" spans="1:12" ht="12.75" customHeight="1" x14ac:dyDescent="0.2">
      <c r="A559" s="316"/>
      <c r="B559" s="558"/>
      <c r="C559" s="406"/>
      <c r="D559" s="562"/>
      <c r="E559" s="572"/>
      <c r="F559" s="572"/>
      <c r="G559" s="572"/>
      <c r="H559" s="408"/>
      <c r="J559" s="406"/>
      <c r="K559" s="562"/>
      <c r="L559" s="408"/>
    </row>
    <row r="560" spans="1:12" ht="44.25" customHeight="1" x14ac:dyDescent="0.2">
      <c r="A560" s="316" t="s">
        <v>2662</v>
      </c>
      <c r="B560" s="558" t="s">
        <v>2663</v>
      </c>
      <c r="C560" s="406"/>
      <c r="D560" s="562" t="s">
        <v>401</v>
      </c>
      <c r="E560" s="572">
        <v>122.27</v>
      </c>
      <c r="F560" s="572">
        <v>122.27</v>
      </c>
      <c r="G560" s="572">
        <v>122.27</v>
      </c>
      <c r="H560" s="324" t="str">
        <f>'Series 1100 Design'!H560</f>
        <v/>
      </c>
      <c r="J560" s="406"/>
      <c r="K560" s="562" t="s">
        <v>401</v>
      </c>
      <c r="L560" s="324" t="str">
        <f>'Series 1100 Final'!H560</f>
        <v/>
      </c>
    </row>
    <row r="561" spans="1:12" ht="12.75" customHeight="1" x14ac:dyDescent="0.2">
      <c r="A561" s="316"/>
      <c r="B561" s="558"/>
      <c r="C561" s="406"/>
      <c r="D561" s="562"/>
      <c r="E561" s="572"/>
      <c r="F561" s="572"/>
      <c r="G561" s="572"/>
      <c r="H561" s="408"/>
      <c r="J561" s="406"/>
      <c r="K561" s="562"/>
      <c r="L561" s="408"/>
    </row>
    <row r="562" spans="1:12" ht="39" customHeight="1" x14ac:dyDescent="0.2">
      <c r="A562" s="316" t="s">
        <v>2664</v>
      </c>
      <c r="B562" s="558" t="s">
        <v>2665</v>
      </c>
      <c r="C562" s="406"/>
      <c r="D562" s="562" t="s">
        <v>401</v>
      </c>
      <c r="E562" s="572">
        <v>127.98</v>
      </c>
      <c r="F562" s="572">
        <v>127.98</v>
      </c>
      <c r="G562" s="572">
        <v>127.98</v>
      </c>
      <c r="H562" s="324" t="str">
        <f>'Series 1100 Design'!H562</f>
        <v/>
      </c>
      <c r="J562" s="406"/>
      <c r="K562" s="562" t="s">
        <v>401</v>
      </c>
      <c r="L562" s="324" t="str">
        <f>'Series 1100 Final'!H562</f>
        <v/>
      </c>
    </row>
    <row r="563" spans="1:12" ht="12.75" customHeight="1" x14ac:dyDescent="0.2">
      <c r="A563" s="316"/>
      <c r="B563" s="558"/>
      <c r="C563" s="406"/>
      <c r="D563" s="562"/>
      <c r="E563" s="572"/>
      <c r="F563" s="572"/>
      <c r="G563" s="572"/>
      <c r="H563" s="408"/>
      <c r="J563" s="406"/>
      <c r="K563" s="562"/>
      <c r="L563" s="408"/>
    </row>
    <row r="564" spans="1:12" ht="39.75" customHeight="1" x14ac:dyDescent="0.2">
      <c r="A564" s="316" t="s">
        <v>2666</v>
      </c>
      <c r="B564" s="558" t="s">
        <v>2667</v>
      </c>
      <c r="C564" s="406"/>
      <c r="D564" s="562" t="s">
        <v>401</v>
      </c>
      <c r="E564" s="572">
        <v>127.98</v>
      </c>
      <c r="F564" s="572">
        <v>127.98</v>
      </c>
      <c r="G564" s="572">
        <v>127.98</v>
      </c>
      <c r="H564" s="324" t="str">
        <f>'Series 1100 Design'!H564</f>
        <v/>
      </c>
      <c r="J564" s="406"/>
      <c r="K564" s="562" t="s">
        <v>401</v>
      </c>
      <c r="L564" s="324" t="str">
        <f>'Series 1100 Final'!H564</f>
        <v/>
      </c>
    </row>
    <row r="565" spans="1:12" ht="12.75" customHeight="1" x14ac:dyDescent="0.2">
      <c r="A565" s="316"/>
      <c r="B565" s="558"/>
      <c r="C565" s="406"/>
      <c r="D565" s="562"/>
      <c r="E565" s="572"/>
      <c r="F565" s="572"/>
      <c r="G565" s="572"/>
      <c r="H565" s="408"/>
      <c r="J565" s="406"/>
      <c r="K565" s="562"/>
      <c r="L565" s="408"/>
    </row>
    <row r="566" spans="1:12" ht="41.25" customHeight="1" x14ac:dyDescent="0.2">
      <c r="A566" s="316" t="s">
        <v>2668</v>
      </c>
      <c r="B566" s="558" t="s">
        <v>2669</v>
      </c>
      <c r="C566" s="406"/>
      <c r="D566" s="562" t="s">
        <v>401</v>
      </c>
      <c r="E566" s="572">
        <v>127.98</v>
      </c>
      <c r="F566" s="572">
        <v>127.98</v>
      </c>
      <c r="G566" s="572">
        <v>127.98</v>
      </c>
      <c r="H566" s="324" t="str">
        <f>'Series 1100 Design'!H566</f>
        <v/>
      </c>
      <c r="J566" s="406"/>
      <c r="K566" s="562" t="s">
        <v>401</v>
      </c>
      <c r="L566" s="324" t="str">
        <f>'Series 1100 Final'!H566</f>
        <v/>
      </c>
    </row>
    <row r="567" spans="1:12" ht="12.75" customHeight="1" x14ac:dyDescent="0.2">
      <c r="A567" s="316"/>
      <c r="B567" s="558"/>
      <c r="C567" s="406"/>
      <c r="D567" s="562"/>
      <c r="E567" s="572"/>
      <c r="F567" s="572"/>
      <c r="G567" s="572"/>
      <c r="H567" s="408"/>
      <c r="J567" s="406"/>
      <c r="K567" s="562"/>
      <c r="L567" s="408"/>
    </row>
    <row r="568" spans="1:12" ht="42.75" customHeight="1" x14ac:dyDescent="0.2">
      <c r="A568" s="316" t="s">
        <v>2670</v>
      </c>
      <c r="B568" s="558" t="s">
        <v>2671</v>
      </c>
      <c r="C568" s="406"/>
      <c r="D568" s="562" t="s">
        <v>401</v>
      </c>
      <c r="E568" s="572">
        <v>142.56</v>
      </c>
      <c r="F568" s="572">
        <v>142.56</v>
      </c>
      <c r="G568" s="572">
        <v>142.56</v>
      </c>
      <c r="H568" s="324" t="str">
        <f>'Series 1100 Design'!H568</f>
        <v/>
      </c>
      <c r="J568" s="406"/>
      <c r="K568" s="562" t="s">
        <v>401</v>
      </c>
      <c r="L568" s="324" t="str">
        <f>'Series 1100 Final'!H568</f>
        <v/>
      </c>
    </row>
    <row r="569" spans="1:12" ht="12.75" customHeight="1" x14ac:dyDescent="0.2">
      <c r="A569" s="316"/>
      <c r="B569" s="558"/>
      <c r="C569" s="406"/>
      <c r="D569" s="562"/>
      <c r="E569" s="572"/>
      <c r="F569" s="572"/>
      <c r="G569" s="572"/>
      <c r="H569" s="408"/>
      <c r="J569" s="406"/>
      <c r="K569" s="562"/>
      <c r="L569" s="408"/>
    </row>
    <row r="570" spans="1:12" ht="44.25" customHeight="1" x14ac:dyDescent="0.2">
      <c r="A570" s="316" t="s">
        <v>2672</v>
      </c>
      <c r="B570" s="558" t="s">
        <v>2673</v>
      </c>
      <c r="C570" s="406"/>
      <c r="D570" s="562" t="s">
        <v>401</v>
      </c>
      <c r="E570" s="572">
        <v>180.29</v>
      </c>
      <c r="F570" s="572">
        <v>180.29</v>
      </c>
      <c r="G570" s="572">
        <v>180.29</v>
      </c>
      <c r="H570" s="324" t="str">
        <f>'Series 1100 Design'!H570</f>
        <v/>
      </c>
      <c r="J570" s="406"/>
      <c r="K570" s="562" t="s">
        <v>401</v>
      </c>
      <c r="L570" s="324" t="str">
        <f>'Series 1100 Final'!H570</f>
        <v/>
      </c>
    </row>
    <row r="571" spans="1:12" ht="12.75" customHeight="1" x14ac:dyDescent="0.2">
      <c r="A571" s="316"/>
      <c r="B571" s="558"/>
      <c r="C571" s="406"/>
      <c r="D571" s="562"/>
      <c r="E571" s="572"/>
      <c r="F571" s="572"/>
      <c r="G571" s="572"/>
      <c r="H571" s="408"/>
      <c r="J571" s="406"/>
      <c r="K571" s="562"/>
      <c r="L571" s="408"/>
    </row>
    <row r="572" spans="1:12" ht="39.75" customHeight="1" x14ac:dyDescent="0.2">
      <c r="A572" s="316" t="s">
        <v>2674</v>
      </c>
      <c r="B572" s="558" t="s">
        <v>2675</v>
      </c>
      <c r="C572" s="406"/>
      <c r="D572" s="562" t="s">
        <v>401</v>
      </c>
      <c r="E572" s="572">
        <v>173.03</v>
      </c>
      <c r="F572" s="572">
        <v>173.03</v>
      </c>
      <c r="G572" s="572">
        <v>173.03</v>
      </c>
      <c r="H572" s="324" t="str">
        <f>'Series 1100 Design'!H572</f>
        <v/>
      </c>
      <c r="J572" s="406"/>
      <c r="K572" s="562" t="s">
        <v>401</v>
      </c>
      <c r="L572" s="324" t="str">
        <f>'Series 1100 Final'!H572</f>
        <v/>
      </c>
    </row>
    <row r="573" spans="1:12" ht="12.75" customHeight="1" x14ac:dyDescent="0.2">
      <c r="A573" s="316"/>
      <c r="B573" s="558"/>
      <c r="C573" s="406"/>
      <c r="D573" s="562"/>
      <c r="E573" s="572"/>
      <c r="F573" s="572"/>
      <c r="G573" s="572"/>
      <c r="H573" s="408"/>
      <c r="J573" s="406"/>
      <c r="K573" s="562"/>
      <c r="L573" s="408"/>
    </row>
    <row r="574" spans="1:12" ht="41.25" customHeight="1" x14ac:dyDescent="0.2">
      <c r="A574" s="316" t="s">
        <v>2676</v>
      </c>
      <c r="B574" s="558" t="s">
        <v>2677</v>
      </c>
      <c r="C574" s="406"/>
      <c r="D574" s="562" t="s">
        <v>401</v>
      </c>
      <c r="E574" s="572">
        <v>173.03</v>
      </c>
      <c r="F574" s="572">
        <v>173.03</v>
      </c>
      <c r="G574" s="572">
        <v>173.03</v>
      </c>
      <c r="H574" s="324" t="str">
        <f>'Series 1100 Design'!H574</f>
        <v/>
      </c>
      <c r="J574" s="406"/>
      <c r="K574" s="562" t="s">
        <v>401</v>
      </c>
      <c r="L574" s="324" t="str">
        <f>'Series 1100 Final'!H574</f>
        <v/>
      </c>
    </row>
    <row r="575" spans="1:12" ht="12.75" customHeight="1" x14ac:dyDescent="0.2">
      <c r="A575" s="316"/>
      <c r="B575" s="558"/>
      <c r="C575" s="406"/>
      <c r="D575" s="562"/>
      <c r="E575" s="572"/>
      <c r="F575" s="572"/>
      <c r="G575" s="572"/>
      <c r="H575" s="408"/>
      <c r="J575" s="406"/>
      <c r="K575" s="562"/>
      <c r="L575" s="408"/>
    </row>
    <row r="576" spans="1:12" ht="42.75" customHeight="1" x14ac:dyDescent="0.2">
      <c r="A576" s="316" t="s">
        <v>2678</v>
      </c>
      <c r="B576" s="558" t="s">
        <v>2679</v>
      </c>
      <c r="C576" s="406"/>
      <c r="D576" s="562" t="s">
        <v>401</v>
      </c>
      <c r="E576" s="572">
        <v>180.29</v>
      </c>
      <c r="F576" s="572">
        <v>180.29</v>
      </c>
      <c r="G576" s="572">
        <v>180.29</v>
      </c>
      <c r="H576" s="324" t="str">
        <f>'Series 1100 Design'!H576</f>
        <v/>
      </c>
      <c r="J576" s="406"/>
      <c r="K576" s="562" t="s">
        <v>401</v>
      </c>
      <c r="L576" s="324" t="str">
        <f>'Series 1100 Final'!H576</f>
        <v/>
      </c>
    </row>
    <row r="577" spans="1:12" ht="12.75" customHeight="1" x14ac:dyDescent="0.2">
      <c r="A577" s="316"/>
      <c r="B577" s="558"/>
      <c r="C577" s="406"/>
      <c r="D577" s="562"/>
      <c r="E577" s="572"/>
      <c r="F577" s="572"/>
      <c r="G577" s="572"/>
      <c r="H577" s="408"/>
      <c r="J577" s="406"/>
      <c r="K577" s="562"/>
      <c r="L577" s="408"/>
    </row>
    <row r="578" spans="1:12" ht="52.5" customHeight="1" x14ac:dyDescent="0.2">
      <c r="A578" s="316" t="s">
        <v>2680</v>
      </c>
      <c r="B578" s="558" t="s">
        <v>2681</v>
      </c>
      <c r="C578" s="406"/>
      <c r="D578" s="562" t="s">
        <v>401</v>
      </c>
      <c r="E578" s="572">
        <v>180.29</v>
      </c>
      <c r="F578" s="572">
        <v>180.29</v>
      </c>
      <c r="G578" s="572">
        <v>180.29</v>
      </c>
      <c r="H578" s="324" t="str">
        <f>'Series 1100 Design'!H578</f>
        <v/>
      </c>
      <c r="J578" s="406"/>
      <c r="K578" s="562" t="s">
        <v>401</v>
      </c>
      <c r="L578" s="324" t="str">
        <f>'Series 1100 Final'!H578</f>
        <v/>
      </c>
    </row>
    <row r="579" spans="1:12" x14ac:dyDescent="0.2">
      <c r="A579" s="562"/>
      <c r="B579" s="597"/>
      <c r="C579" s="659"/>
      <c r="D579" s="562"/>
      <c r="E579" s="572"/>
      <c r="F579" s="572"/>
      <c r="G579" s="572"/>
      <c r="H579" s="569"/>
      <c r="J579" s="659"/>
      <c r="K579" s="562"/>
      <c r="L579" s="569"/>
    </row>
    <row r="580" spans="1:12" x14ac:dyDescent="0.2">
      <c r="A580" s="587"/>
      <c r="B580" s="603" t="s">
        <v>2682</v>
      </c>
      <c r="C580" s="829"/>
      <c r="D580" s="587"/>
      <c r="E580" s="604"/>
      <c r="F580" s="604"/>
      <c r="G580" s="604"/>
      <c r="H580" s="587"/>
      <c r="J580" s="829"/>
      <c r="K580" s="587"/>
      <c r="L580" s="587"/>
    </row>
    <row r="581" spans="1:12" x14ac:dyDescent="0.2">
      <c r="A581" s="562"/>
      <c r="B581" s="597"/>
      <c r="C581" s="659"/>
      <c r="D581" s="562"/>
      <c r="E581" s="572"/>
      <c r="F581" s="572"/>
      <c r="G581" s="572"/>
      <c r="H581" s="569"/>
      <c r="J581" s="659"/>
      <c r="K581" s="562"/>
      <c r="L581" s="569"/>
    </row>
    <row r="582" spans="1:12" x14ac:dyDescent="0.2">
      <c r="A582" s="587"/>
      <c r="B582" s="603" t="s">
        <v>2683</v>
      </c>
      <c r="C582" s="829"/>
      <c r="D582" s="587"/>
      <c r="E582" s="804" t="s">
        <v>1747</v>
      </c>
      <c r="F582" s="804" t="s">
        <v>2554</v>
      </c>
      <c r="G582" s="804" t="s">
        <v>2555</v>
      </c>
      <c r="H582" s="587"/>
      <c r="J582" s="829"/>
      <c r="K582" s="587"/>
      <c r="L582" s="587"/>
    </row>
    <row r="583" spans="1:12" x14ac:dyDescent="0.2">
      <c r="A583" s="794"/>
      <c r="B583" s="721" t="s">
        <v>2210</v>
      </c>
      <c r="C583" s="779"/>
      <c r="D583" s="723"/>
      <c r="E583" s="723"/>
      <c r="F583" s="723"/>
      <c r="G583" s="724">
        <f>SUM(H585:H589)</f>
        <v>0</v>
      </c>
      <c r="H583" s="723"/>
      <c r="J583" s="779"/>
      <c r="K583" s="723"/>
      <c r="L583" s="723"/>
    </row>
    <row r="584" spans="1:12" x14ac:dyDescent="0.2">
      <c r="A584" s="562"/>
      <c r="B584" s="597"/>
      <c r="C584" s="659"/>
      <c r="D584" s="562"/>
      <c r="E584" s="572"/>
      <c r="F584" s="572"/>
      <c r="G584" s="572"/>
      <c r="H584" s="569"/>
      <c r="J584" s="659"/>
      <c r="K584" s="562"/>
      <c r="L584" s="569"/>
    </row>
    <row r="585" spans="1:12" ht="38.25" x14ac:dyDescent="0.2">
      <c r="A585" s="316" t="s">
        <v>2684</v>
      </c>
      <c r="B585" s="558" t="s">
        <v>2685</v>
      </c>
      <c r="C585" s="406"/>
      <c r="D585" s="562" t="s">
        <v>401</v>
      </c>
      <c r="E585" s="572" t="s">
        <v>392</v>
      </c>
      <c r="F585" s="572" t="s">
        <v>392</v>
      </c>
      <c r="G585" s="572" t="s">
        <v>392</v>
      </c>
      <c r="H585" s="324" t="str">
        <f>'Series 1100 Design'!H585</f>
        <v/>
      </c>
      <c r="J585" s="406"/>
      <c r="K585" s="562" t="s">
        <v>401</v>
      </c>
      <c r="L585" s="324" t="str">
        <f>'Series 1100 Final'!H585</f>
        <v/>
      </c>
    </row>
    <row r="586" spans="1:12" x14ac:dyDescent="0.2">
      <c r="A586" s="316"/>
      <c r="B586" s="558"/>
      <c r="C586" s="406"/>
      <c r="D586" s="562"/>
      <c r="E586" s="572"/>
      <c r="F586" s="572"/>
      <c r="G586" s="572"/>
      <c r="H586" s="408"/>
      <c r="J586" s="406"/>
      <c r="K586" s="562"/>
      <c r="L586" s="408"/>
    </row>
    <row r="587" spans="1:12" ht="38.25" x14ac:dyDescent="0.2">
      <c r="A587" s="316" t="s">
        <v>2686</v>
      </c>
      <c r="B587" s="558" t="s">
        <v>2687</v>
      </c>
      <c r="C587" s="406"/>
      <c r="D587" s="562" t="s">
        <v>401</v>
      </c>
      <c r="E587" s="572" t="s">
        <v>392</v>
      </c>
      <c r="F587" s="572" t="s">
        <v>392</v>
      </c>
      <c r="G587" s="572" t="s">
        <v>392</v>
      </c>
      <c r="H587" s="324" t="str">
        <f>'Series 1100 Design'!H587</f>
        <v/>
      </c>
      <c r="J587" s="406"/>
      <c r="K587" s="562" t="s">
        <v>401</v>
      </c>
      <c r="L587" s="324" t="str">
        <f>'Series 1100 Final'!H587</f>
        <v/>
      </c>
    </row>
    <row r="588" spans="1:12" x14ac:dyDescent="0.2">
      <c r="A588" s="316"/>
      <c r="B588" s="558"/>
      <c r="C588" s="406"/>
      <c r="D588" s="562"/>
      <c r="E588" s="572"/>
      <c r="F588" s="572"/>
      <c r="G588" s="572"/>
      <c r="H588" s="408"/>
      <c r="J588" s="406"/>
      <c r="K588" s="562"/>
      <c r="L588" s="408"/>
    </row>
    <row r="589" spans="1:12" ht="38.25" x14ac:dyDescent="0.2">
      <c r="A589" s="316" t="s">
        <v>2688</v>
      </c>
      <c r="B589" s="558" t="s">
        <v>2689</v>
      </c>
      <c r="C589" s="406"/>
      <c r="D589" s="562" t="s">
        <v>401</v>
      </c>
      <c r="E589" s="572" t="s">
        <v>392</v>
      </c>
      <c r="F589" s="572" t="s">
        <v>392</v>
      </c>
      <c r="G589" s="572" t="s">
        <v>392</v>
      </c>
      <c r="H589" s="324" t="str">
        <f>'Series 1100 Design'!H589</f>
        <v/>
      </c>
      <c r="J589" s="406"/>
      <c r="K589" s="562" t="s">
        <v>401</v>
      </c>
      <c r="L589" s="324" t="str">
        <f>'Series 1100 Final'!H589</f>
        <v/>
      </c>
    </row>
    <row r="590" spans="1:12" x14ac:dyDescent="0.2">
      <c r="A590" s="562"/>
      <c r="B590" s="597"/>
      <c r="C590" s="659"/>
      <c r="D590" s="562"/>
      <c r="E590" s="572"/>
      <c r="F590" s="572"/>
      <c r="G590" s="572"/>
      <c r="H590" s="569"/>
      <c r="J590" s="659"/>
      <c r="K590" s="562"/>
      <c r="L590" s="569"/>
    </row>
    <row r="591" spans="1:12" x14ac:dyDescent="0.2">
      <c r="A591" s="587"/>
      <c r="B591" s="603" t="s">
        <v>2690</v>
      </c>
      <c r="C591" s="829"/>
      <c r="D591" s="587"/>
      <c r="E591" s="804" t="s">
        <v>1747</v>
      </c>
      <c r="F591" s="804" t="s">
        <v>2554</v>
      </c>
      <c r="G591" s="804" t="s">
        <v>2555</v>
      </c>
      <c r="H591" s="587"/>
      <c r="J591" s="829"/>
      <c r="K591" s="587"/>
      <c r="L591" s="587"/>
    </row>
    <row r="592" spans="1:12" x14ac:dyDescent="0.2">
      <c r="A592" s="794"/>
      <c r="B592" s="721" t="s">
        <v>2210</v>
      </c>
      <c r="C592" s="779"/>
      <c r="D592" s="723"/>
      <c r="E592" s="723"/>
      <c r="F592" s="723"/>
      <c r="G592" s="724">
        <f>SUM(H594:H598)</f>
        <v>0</v>
      </c>
      <c r="H592" s="723"/>
      <c r="J592" s="779"/>
      <c r="K592" s="723"/>
      <c r="L592" s="723"/>
    </row>
    <row r="593" spans="1:12" x14ac:dyDescent="0.2">
      <c r="A593" s="562"/>
      <c r="B593" s="597"/>
      <c r="C593" s="659"/>
      <c r="D593" s="562"/>
      <c r="E593" s="572"/>
      <c r="F593" s="572"/>
      <c r="G593" s="572"/>
      <c r="H593" s="569"/>
      <c r="J593" s="659"/>
      <c r="K593" s="562"/>
      <c r="L593" s="569"/>
    </row>
    <row r="594" spans="1:12" ht="38.25" x14ac:dyDescent="0.2">
      <c r="A594" s="316" t="s">
        <v>2691</v>
      </c>
      <c r="B594" s="558" t="s">
        <v>2692</v>
      </c>
      <c r="C594" s="406"/>
      <c r="D594" s="562" t="s">
        <v>401</v>
      </c>
      <c r="E594" s="572" t="s">
        <v>392</v>
      </c>
      <c r="F594" s="572" t="s">
        <v>392</v>
      </c>
      <c r="G594" s="572" t="s">
        <v>392</v>
      </c>
      <c r="H594" s="324" t="str">
        <f>'Series 1100 Design'!H594</f>
        <v/>
      </c>
      <c r="J594" s="406"/>
      <c r="K594" s="562" t="s">
        <v>401</v>
      </c>
      <c r="L594" s="324" t="str">
        <f>'Series 1100 Final'!H594</f>
        <v/>
      </c>
    </row>
    <row r="595" spans="1:12" x14ac:dyDescent="0.2">
      <c r="A595" s="316"/>
      <c r="B595" s="558"/>
      <c r="C595" s="406"/>
      <c r="D595" s="562"/>
      <c r="E595" s="572"/>
      <c r="F595" s="572"/>
      <c r="G595" s="572"/>
      <c r="H595" s="408"/>
      <c r="J595" s="406"/>
      <c r="K595" s="562"/>
      <c r="L595" s="408"/>
    </row>
    <row r="596" spans="1:12" ht="41.25" customHeight="1" x14ac:dyDescent="0.2">
      <c r="A596" s="316" t="s">
        <v>2693</v>
      </c>
      <c r="B596" s="558" t="s">
        <v>2694</v>
      </c>
      <c r="C596" s="406"/>
      <c r="D596" s="562" t="s">
        <v>401</v>
      </c>
      <c r="E596" s="572" t="s">
        <v>392</v>
      </c>
      <c r="F596" s="572" t="s">
        <v>392</v>
      </c>
      <c r="G596" s="572" t="s">
        <v>392</v>
      </c>
      <c r="H596" s="324" t="str">
        <f>'Series 1100 Design'!H596</f>
        <v/>
      </c>
      <c r="J596" s="406"/>
      <c r="K596" s="562" t="s">
        <v>401</v>
      </c>
      <c r="L596" s="324" t="str">
        <f>'Series 1100 Final'!H596</f>
        <v/>
      </c>
    </row>
    <row r="597" spans="1:12" ht="12.75" customHeight="1" x14ac:dyDescent="0.2">
      <c r="A597" s="316"/>
      <c r="B597" s="558"/>
      <c r="C597" s="406"/>
      <c r="D597" s="562"/>
      <c r="E597" s="572"/>
      <c r="F597" s="572"/>
      <c r="G597" s="572"/>
      <c r="H597" s="408"/>
      <c r="J597" s="406"/>
      <c r="K597" s="562"/>
      <c r="L597" s="408"/>
    </row>
    <row r="598" spans="1:12" ht="41.25" customHeight="1" x14ac:dyDescent="0.2">
      <c r="A598" s="316" t="s">
        <v>2695</v>
      </c>
      <c r="B598" s="558" t="s">
        <v>2696</v>
      </c>
      <c r="C598" s="406"/>
      <c r="D598" s="562" t="s">
        <v>401</v>
      </c>
      <c r="E598" s="572" t="s">
        <v>392</v>
      </c>
      <c r="F598" s="572" t="s">
        <v>392</v>
      </c>
      <c r="G598" s="572" t="s">
        <v>392</v>
      </c>
      <c r="H598" s="324" t="str">
        <f>'Series 1100 Design'!H598</f>
        <v/>
      </c>
      <c r="J598" s="406"/>
      <c r="K598" s="562" t="s">
        <v>401</v>
      </c>
      <c r="L598" s="324" t="str">
        <f>'Series 1100 Final'!H598</f>
        <v/>
      </c>
    </row>
    <row r="599" spans="1:12" ht="12.75" customHeight="1" x14ac:dyDescent="0.2">
      <c r="A599" s="562"/>
      <c r="B599" s="597"/>
      <c r="C599" s="659"/>
      <c r="D599" s="562"/>
      <c r="E599" s="572"/>
      <c r="F599" s="572"/>
      <c r="G599" s="572"/>
      <c r="H599" s="569"/>
      <c r="J599" s="659"/>
      <c r="K599" s="562"/>
      <c r="L599" s="569"/>
    </row>
    <row r="600" spans="1:12" ht="12.75" customHeight="1" x14ac:dyDescent="0.2">
      <c r="A600" s="587"/>
      <c r="B600" s="603" t="s">
        <v>2697</v>
      </c>
      <c r="C600" s="829"/>
      <c r="D600" s="587"/>
      <c r="E600" s="804" t="s">
        <v>1747</v>
      </c>
      <c r="F600" s="804" t="s">
        <v>2554</v>
      </c>
      <c r="G600" s="804" t="s">
        <v>2555</v>
      </c>
      <c r="H600" s="587"/>
      <c r="J600" s="829"/>
      <c r="K600" s="587"/>
      <c r="L600" s="587"/>
    </row>
    <row r="601" spans="1:12" ht="12.75" customHeight="1" x14ac:dyDescent="0.2">
      <c r="A601" s="720"/>
      <c r="B601" s="721" t="s">
        <v>2210</v>
      </c>
      <c r="C601" s="779"/>
      <c r="D601" s="723"/>
      <c r="E601" s="723"/>
      <c r="F601" s="723"/>
      <c r="G601" s="724">
        <f>SUM(H603:H607)</f>
        <v>0</v>
      </c>
      <c r="H601" s="723"/>
      <c r="J601" s="779"/>
      <c r="K601" s="723"/>
      <c r="L601" s="723"/>
    </row>
    <row r="602" spans="1:12" ht="12.75" customHeight="1" x14ac:dyDescent="0.2">
      <c r="A602" s="562"/>
      <c r="B602" s="597"/>
      <c r="C602" s="659"/>
      <c r="D602" s="562"/>
      <c r="E602" s="572"/>
      <c r="F602" s="572"/>
      <c r="G602" s="572"/>
      <c r="H602" s="569"/>
      <c r="J602" s="659"/>
      <c r="K602" s="562"/>
      <c r="L602" s="569"/>
    </row>
    <row r="603" spans="1:12" ht="40.5" customHeight="1" x14ac:dyDescent="0.2">
      <c r="A603" s="316" t="s">
        <v>2698</v>
      </c>
      <c r="B603" s="558" t="s">
        <v>2699</v>
      </c>
      <c r="C603" s="406"/>
      <c r="D603" s="562" t="s">
        <v>401</v>
      </c>
      <c r="E603" s="572" t="s">
        <v>392</v>
      </c>
      <c r="F603" s="572" t="s">
        <v>392</v>
      </c>
      <c r="G603" s="572" t="s">
        <v>392</v>
      </c>
      <c r="H603" s="324" t="str">
        <f>'Series 1100 Design'!H603</f>
        <v/>
      </c>
      <c r="J603" s="406"/>
      <c r="K603" s="562" t="s">
        <v>401</v>
      </c>
      <c r="L603" s="324" t="str">
        <f>'Series 1100 Final'!H603</f>
        <v/>
      </c>
    </row>
    <row r="604" spans="1:12" ht="12.75" customHeight="1" x14ac:dyDescent="0.2">
      <c r="A604" s="316"/>
      <c r="B604" s="558"/>
      <c r="C604" s="406"/>
      <c r="D604" s="562"/>
      <c r="E604" s="572"/>
      <c r="F604" s="572"/>
      <c r="G604" s="572"/>
      <c r="H604" s="408"/>
      <c r="J604" s="406"/>
      <c r="K604" s="562"/>
      <c r="L604" s="408"/>
    </row>
    <row r="605" spans="1:12" ht="43.5" customHeight="1" x14ac:dyDescent="0.2">
      <c r="A605" s="316" t="s">
        <v>2700</v>
      </c>
      <c r="B605" s="558" t="s">
        <v>2701</v>
      </c>
      <c r="C605" s="406"/>
      <c r="D605" s="562" t="s">
        <v>401</v>
      </c>
      <c r="E605" s="572" t="s">
        <v>392</v>
      </c>
      <c r="F605" s="572" t="s">
        <v>392</v>
      </c>
      <c r="G605" s="572" t="s">
        <v>392</v>
      </c>
      <c r="H605" s="324" t="str">
        <f>'Series 1100 Design'!H605</f>
        <v/>
      </c>
      <c r="J605" s="406"/>
      <c r="K605" s="562" t="s">
        <v>401</v>
      </c>
      <c r="L605" s="324" t="str">
        <f>'Series 1100 Final'!H605</f>
        <v/>
      </c>
    </row>
    <row r="606" spans="1:12" ht="12.75" customHeight="1" x14ac:dyDescent="0.2">
      <c r="A606" s="316"/>
      <c r="B606" s="558"/>
      <c r="C606" s="406"/>
      <c r="D606" s="562"/>
      <c r="E606" s="572"/>
      <c r="F606" s="572"/>
      <c r="G606" s="572"/>
      <c r="H606" s="408"/>
      <c r="J606" s="406"/>
      <c r="K606" s="562"/>
      <c r="L606" s="408"/>
    </row>
    <row r="607" spans="1:12" ht="40.5" customHeight="1" x14ac:dyDescent="0.2">
      <c r="A607" s="316" t="s">
        <v>2702</v>
      </c>
      <c r="B607" s="558" t="s">
        <v>2703</v>
      </c>
      <c r="C607" s="406"/>
      <c r="D607" s="562" t="s">
        <v>401</v>
      </c>
      <c r="E607" s="572" t="s">
        <v>392</v>
      </c>
      <c r="F607" s="572" t="s">
        <v>392</v>
      </c>
      <c r="G607" s="572" t="s">
        <v>392</v>
      </c>
      <c r="H607" s="324" t="str">
        <f>'Series 1100 Design'!H607</f>
        <v/>
      </c>
      <c r="J607" s="406"/>
      <c r="K607" s="562" t="s">
        <v>401</v>
      </c>
      <c r="L607" s="324" t="str">
        <f>'Series 1100 Final'!H607</f>
        <v/>
      </c>
    </row>
    <row r="608" spans="1:12" ht="12.75" customHeight="1" x14ac:dyDescent="0.2">
      <c r="A608" s="562"/>
      <c r="B608" s="597"/>
      <c r="C608" s="659"/>
      <c r="D608" s="562"/>
      <c r="E608" s="572"/>
      <c r="F608" s="572"/>
      <c r="G608" s="572"/>
      <c r="H608" s="569"/>
      <c r="J608" s="659"/>
      <c r="K608" s="562"/>
      <c r="L608" s="569"/>
    </row>
    <row r="609" spans="1:12" ht="12.75" customHeight="1" x14ac:dyDescent="0.2">
      <c r="A609" s="587"/>
      <c r="B609" s="603" t="s">
        <v>2704</v>
      </c>
      <c r="C609" s="829"/>
      <c r="D609" s="587"/>
      <c r="E609" s="804" t="s">
        <v>1747</v>
      </c>
      <c r="F609" s="804" t="s">
        <v>2554</v>
      </c>
      <c r="G609" s="804" t="s">
        <v>2555</v>
      </c>
      <c r="H609" s="587"/>
      <c r="J609" s="829"/>
      <c r="K609" s="587"/>
      <c r="L609" s="587"/>
    </row>
    <row r="610" spans="1:12" ht="12.75" customHeight="1" x14ac:dyDescent="0.2">
      <c r="A610" s="720"/>
      <c r="B610" s="721" t="s">
        <v>2210</v>
      </c>
      <c r="C610" s="779"/>
      <c r="D610" s="723"/>
      <c r="E610" s="723"/>
      <c r="F610" s="723"/>
      <c r="G610" s="724">
        <f>SUM(H612:H615)</f>
        <v>0</v>
      </c>
      <c r="H610" s="723"/>
      <c r="J610" s="779"/>
      <c r="K610" s="723"/>
      <c r="L610" s="723"/>
    </row>
    <row r="611" spans="1:12" x14ac:dyDescent="0.2">
      <c r="A611" s="316"/>
      <c r="B611" s="558"/>
      <c r="C611" s="406"/>
      <c r="D611" s="562"/>
      <c r="E611" s="572"/>
      <c r="F611" s="572"/>
      <c r="G611" s="572"/>
      <c r="H611" s="569"/>
      <c r="J611" s="406"/>
      <c r="K611" s="562"/>
      <c r="L611" s="569"/>
    </row>
    <row r="612" spans="1:12" ht="41.25" customHeight="1" x14ac:dyDescent="0.2">
      <c r="A612" s="316" t="s">
        <v>2705</v>
      </c>
      <c r="B612" s="558" t="s">
        <v>2706</v>
      </c>
      <c r="C612" s="406"/>
      <c r="D612" s="562" t="s">
        <v>401</v>
      </c>
      <c r="E612" s="572">
        <v>48.47</v>
      </c>
      <c r="F612" s="572">
        <v>48.47</v>
      </c>
      <c r="G612" s="572">
        <v>48.47</v>
      </c>
      <c r="H612" s="324" t="str">
        <f>'Series 1100 Design'!H612</f>
        <v/>
      </c>
      <c r="J612" s="406"/>
      <c r="K612" s="562" t="s">
        <v>401</v>
      </c>
      <c r="L612" s="324" t="str">
        <f>'Series 1100 Final'!H612</f>
        <v/>
      </c>
    </row>
    <row r="613" spans="1:12" x14ac:dyDescent="0.2">
      <c r="A613" s="316"/>
      <c r="B613" s="558"/>
      <c r="C613" s="406"/>
      <c r="D613" s="562"/>
      <c r="E613" s="572"/>
      <c r="F613" s="572"/>
      <c r="G613" s="572"/>
      <c r="H613" s="408"/>
      <c r="J613" s="406"/>
      <c r="K613" s="562"/>
      <c r="L613" s="408"/>
    </row>
    <row r="614" spans="1:12" ht="41.25" customHeight="1" x14ac:dyDescent="0.2">
      <c r="A614" s="316" t="s">
        <v>2707</v>
      </c>
      <c r="B614" s="558" t="s">
        <v>2708</v>
      </c>
      <c r="C614" s="406"/>
      <c r="D614" s="562" t="s">
        <v>401</v>
      </c>
      <c r="E614" s="572" t="s">
        <v>392</v>
      </c>
      <c r="F614" s="572" t="s">
        <v>392</v>
      </c>
      <c r="G614" s="572" t="s">
        <v>392</v>
      </c>
      <c r="H614" s="324" t="str">
        <f>'Series 1100 Design'!H614</f>
        <v/>
      </c>
      <c r="J614" s="406"/>
      <c r="K614" s="562" t="s">
        <v>401</v>
      </c>
      <c r="L614" s="324" t="str">
        <f>'Series 1100 Final'!H614</f>
        <v/>
      </c>
    </row>
    <row r="615" spans="1:12" x14ac:dyDescent="0.2">
      <c r="A615" s="316"/>
      <c r="B615" s="558"/>
      <c r="C615" s="406"/>
      <c r="D615" s="562"/>
      <c r="E615" s="572"/>
      <c r="F615" s="572"/>
      <c r="G615" s="572"/>
      <c r="H615" s="408"/>
      <c r="J615" s="406"/>
      <c r="K615" s="562"/>
      <c r="L615" s="408"/>
    </row>
    <row r="616" spans="1:12" ht="41.25" customHeight="1" x14ac:dyDescent="0.2">
      <c r="A616" s="316" t="s">
        <v>2709</v>
      </c>
      <c r="B616" s="558" t="s">
        <v>2710</v>
      </c>
      <c r="C616" s="406"/>
      <c r="D616" s="562" t="s">
        <v>401</v>
      </c>
      <c r="E616" s="572" t="s">
        <v>392</v>
      </c>
      <c r="F616" s="572" t="s">
        <v>392</v>
      </c>
      <c r="G616" s="572" t="s">
        <v>392</v>
      </c>
      <c r="H616" s="324" t="str">
        <f>'Series 1100 Design'!H616</f>
        <v/>
      </c>
      <c r="J616" s="406"/>
      <c r="K616" s="562" t="s">
        <v>401</v>
      </c>
      <c r="L616" s="324" t="str">
        <f>'Series 1100 Final'!H616</f>
        <v/>
      </c>
    </row>
    <row r="617" spans="1:12" x14ac:dyDescent="0.2">
      <c r="A617" s="316"/>
      <c r="B617" s="558"/>
      <c r="C617" s="406"/>
      <c r="D617" s="562"/>
      <c r="E617" s="572"/>
      <c r="F617" s="572"/>
      <c r="G617" s="572"/>
      <c r="H617" s="569"/>
      <c r="J617" s="406"/>
      <c r="K617" s="562"/>
      <c r="L617" s="569"/>
    </row>
    <row r="618" spans="1:12" ht="41.25" customHeight="1" x14ac:dyDescent="0.2">
      <c r="A618" s="316" t="s">
        <v>2711</v>
      </c>
      <c r="B618" s="558" t="s">
        <v>2712</v>
      </c>
      <c r="C618" s="406"/>
      <c r="D618" s="562" t="s">
        <v>401</v>
      </c>
      <c r="E618" s="572" t="s">
        <v>392</v>
      </c>
      <c r="F618" s="572" t="s">
        <v>392</v>
      </c>
      <c r="G618" s="572" t="s">
        <v>392</v>
      </c>
      <c r="H618" s="324" t="str">
        <f>'Series 1100 Design'!H618</f>
        <v/>
      </c>
      <c r="J618" s="406"/>
      <c r="K618" s="562" t="s">
        <v>401</v>
      </c>
      <c r="L618" s="324" t="str">
        <f>'Series 1100 Final'!H618</f>
        <v/>
      </c>
    </row>
    <row r="619" spans="1:12" x14ac:dyDescent="0.2">
      <c r="A619" s="562"/>
      <c r="B619" s="597"/>
      <c r="C619" s="659"/>
      <c r="D619" s="562"/>
      <c r="E619" s="572"/>
      <c r="F619" s="572"/>
      <c r="G619" s="572"/>
      <c r="H619" s="569"/>
      <c r="J619" s="659"/>
      <c r="K619" s="562"/>
      <c r="L619" s="569"/>
    </row>
    <row r="620" spans="1:12" ht="25.5" customHeight="1" x14ac:dyDescent="0.2">
      <c r="A620" s="311"/>
      <c r="B620" s="563" t="s">
        <v>2713</v>
      </c>
      <c r="C620" s="487"/>
      <c r="D620" s="568"/>
      <c r="E620" s="806"/>
      <c r="F620" s="806"/>
      <c r="G620" s="806"/>
      <c r="H620" s="568"/>
      <c r="J620" s="487"/>
      <c r="K620" s="568"/>
      <c r="L620" s="568"/>
    </row>
    <row r="621" spans="1:12" x14ac:dyDescent="0.2">
      <c r="A621" s="316"/>
      <c r="B621" s="558"/>
      <c r="C621" s="406"/>
      <c r="D621" s="562"/>
      <c r="E621" s="572"/>
      <c r="F621" s="572"/>
      <c r="G621" s="572"/>
      <c r="H621" s="569"/>
      <c r="J621" s="406"/>
      <c r="K621" s="562"/>
      <c r="L621" s="569"/>
    </row>
    <row r="622" spans="1:12" x14ac:dyDescent="0.2">
      <c r="A622" s="331"/>
      <c r="B622" s="603" t="s">
        <v>2626</v>
      </c>
      <c r="C622" s="484"/>
      <c r="D622" s="587"/>
      <c r="E622" s="804" t="s">
        <v>1747</v>
      </c>
      <c r="F622" s="804" t="s">
        <v>2554</v>
      </c>
      <c r="G622" s="804" t="s">
        <v>2555</v>
      </c>
      <c r="H622" s="587"/>
      <c r="J622" s="484"/>
      <c r="K622" s="587"/>
      <c r="L622" s="587"/>
    </row>
    <row r="623" spans="1:12" x14ac:dyDescent="0.2">
      <c r="A623" s="720"/>
      <c r="B623" s="721" t="s">
        <v>2210</v>
      </c>
      <c r="C623" s="779"/>
      <c r="D623" s="723"/>
      <c r="E623" s="723"/>
      <c r="F623" s="723"/>
      <c r="G623" s="724">
        <f>SUM(H625:H628)</f>
        <v>0</v>
      </c>
      <c r="H623" s="723"/>
      <c r="J623" s="779"/>
      <c r="K623" s="723"/>
      <c r="L623" s="723"/>
    </row>
    <row r="624" spans="1:12" x14ac:dyDescent="0.2">
      <c r="A624" s="316"/>
      <c r="B624" s="558"/>
      <c r="C624" s="406"/>
      <c r="D624" s="562"/>
      <c r="E624" s="572"/>
      <c r="F624" s="572"/>
      <c r="G624" s="572"/>
      <c r="H624" s="569"/>
      <c r="J624" s="406"/>
      <c r="K624" s="562"/>
      <c r="L624" s="569"/>
    </row>
    <row r="625" spans="1:12" ht="41.25" customHeight="1" x14ac:dyDescent="0.2">
      <c r="A625" s="316" t="s">
        <v>2714</v>
      </c>
      <c r="B625" s="558" t="s">
        <v>2715</v>
      </c>
      <c r="C625" s="406"/>
      <c r="D625" s="562" t="s">
        <v>401</v>
      </c>
      <c r="E625" s="572">
        <v>43.84</v>
      </c>
      <c r="F625" s="572">
        <v>43.84</v>
      </c>
      <c r="G625" s="572">
        <v>43.84</v>
      </c>
      <c r="H625" s="324" t="str">
        <f>'Series 1100 Design'!H625</f>
        <v/>
      </c>
      <c r="J625" s="406"/>
      <c r="K625" s="562" t="s">
        <v>401</v>
      </c>
      <c r="L625" s="324" t="str">
        <f>'Series 1100 Final'!H625</f>
        <v/>
      </c>
    </row>
    <row r="626" spans="1:12" x14ac:dyDescent="0.2">
      <c r="A626" s="316"/>
      <c r="B626" s="558"/>
      <c r="C626" s="406"/>
      <c r="D626" s="562"/>
      <c r="E626" s="572"/>
      <c r="F626" s="572"/>
      <c r="G626" s="572"/>
      <c r="H626" s="569"/>
      <c r="J626" s="406"/>
      <c r="K626" s="562"/>
      <c r="L626" s="569"/>
    </row>
    <row r="627" spans="1:12" ht="38.25" x14ac:dyDescent="0.2">
      <c r="A627" s="316" t="s">
        <v>2716</v>
      </c>
      <c r="B627" s="558" t="s">
        <v>2717</v>
      </c>
      <c r="C627" s="406"/>
      <c r="D627" s="562" t="s">
        <v>401</v>
      </c>
      <c r="E627" s="572">
        <v>43.84</v>
      </c>
      <c r="F627" s="572">
        <v>43.84</v>
      </c>
      <c r="G627" s="572">
        <v>43.84</v>
      </c>
      <c r="H627" s="324" t="str">
        <f>'Series 1100 Design'!H627</f>
        <v/>
      </c>
      <c r="J627" s="406"/>
      <c r="K627" s="562" t="s">
        <v>401</v>
      </c>
      <c r="L627" s="324" t="str">
        <f>'Series 1100 Final'!H627</f>
        <v/>
      </c>
    </row>
    <row r="628" spans="1:12" x14ac:dyDescent="0.2">
      <c r="A628" s="316"/>
      <c r="B628" s="558"/>
      <c r="C628" s="406"/>
      <c r="D628" s="562"/>
      <c r="E628" s="572"/>
      <c r="F628" s="572"/>
      <c r="G628" s="572"/>
      <c r="H628" s="569"/>
      <c r="J628" s="406"/>
      <c r="K628" s="562"/>
      <c r="L628" s="569"/>
    </row>
    <row r="629" spans="1:12" x14ac:dyDescent="0.2">
      <c r="A629" s="331"/>
      <c r="B629" s="586" t="s">
        <v>2657</v>
      </c>
      <c r="C629" s="484"/>
      <c r="D629" s="587"/>
      <c r="E629" s="804" t="s">
        <v>396</v>
      </c>
      <c r="F629" s="804" t="s">
        <v>397</v>
      </c>
      <c r="G629" s="804" t="s">
        <v>398</v>
      </c>
      <c r="H629" s="587"/>
      <c r="J629" s="484"/>
      <c r="K629" s="587"/>
      <c r="L629" s="587"/>
    </row>
    <row r="630" spans="1:12" x14ac:dyDescent="0.2">
      <c r="A630" s="720"/>
      <c r="B630" s="721" t="s">
        <v>2210</v>
      </c>
      <c r="C630" s="779"/>
      <c r="D630" s="723"/>
      <c r="E630" s="723"/>
      <c r="F630" s="723"/>
      <c r="G630" s="724">
        <f>SUM(H632:H638)</f>
        <v>0</v>
      </c>
      <c r="H630" s="723"/>
      <c r="J630" s="779"/>
      <c r="K630" s="723"/>
      <c r="L630" s="723"/>
    </row>
    <row r="631" spans="1:12" x14ac:dyDescent="0.2">
      <c r="A631" s="316"/>
      <c r="B631" s="558"/>
      <c r="C631" s="406"/>
      <c r="D631" s="562"/>
      <c r="E631" s="572"/>
      <c r="F631" s="572"/>
      <c r="G631" s="572"/>
      <c r="H631" s="569"/>
      <c r="J631" s="406"/>
      <c r="K631" s="562"/>
      <c r="L631" s="569"/>
    </row>
    <row r="632" spans="1:12" ht="41.25" customHeight="1" x14ac:dyDescent="0.2">
      <c r="A632" s="316" t="s">
        <v>2718</v>
      </c>
      <c r="B632" s="558" t="s">
        <v>2719</v>
      </c>
      <c r="C632" s="406"/>
      <c r="D632" s="562" t="s">
        <v>401</v>
      </c>
      <c r="E632" s="572">
        <v>81.569999999999993</v>
      </c>
      <c r="F632" s="572">
        <v>81.569999999999993</v>
      </c>
      <c r="G632" s="572">
        <v>81.569999999999993</v>
      </c>
      <c r="H632" s="324" t="str">
        <f>'Series 1100 Design'!H632</f>
        <v/>
      </c>
      <c r="J632" s="406"/>
      <c r="K632" s="562" t="s">
        <v>401</v>
      </c>
      <c r="L632" s="324" t="str">
        <f>'Series 1100 Final'!H632</f>
        <v/>
      </c>
    </row>
    <row r="633" spans="1:12" x14ac:dyDescent="0.2">
      <c r="A633" s="316"/>
      <c r="B633" s="558"/>
      <c r="C633" s="406"/>
      <c r="D633" s="562"/>
      <c r="E633" s="572"/>
      <c r="F633" s="572"/>
      <c r="G633" s="572"/>
      <c r="H633" s="408"/>
      <c r="J633" s="406"/>
      <c r="K633" s="562"/>
      <c r="L633" s="408"/>
    </row>
    <row r="634" spans="1:12" ht="38.25" x14ac:dyDescent="0.2">
      <c r="A634" s="316" t="s">
        <v>2720</v>
      </c>
      <c r="B634" s="558" t="s">
        <v>2721</v>
      </c>
      <c r="C634" s="406"/>
      <c r="D634" s="562" t="s">
        <v>401</v>
      </c>
      <c r="E634" s="572">
        <v>81.569999999999993</v>
      </c>
      <c r="F634" s="572">
        <v>81.569999999999993</v>
      </c>
      <c r="G634" s="572">
        <v>81.569999999999993</v>
      </c>
      <c r="H634" s="324" t="str">
        <f>'Series 1100 Design'!H634</f>
        <v/>
      </c>
      <c r="J634" s="406"/>
      <c r="K634" s="562" t="s">
        <v>401</v>
      </c>
      <c r="L634" s="324" t="str">
        <f>'Series 1100 Final'!H634</f>
        <v/>
      </c>
    </row>
    <row r="635" spans="1:12" x14ac:dyDescent="0.2">
      <c r="A635" s="316"/>
      <c r="B635" s="558"/>
      <c r="C635" s="406"/>
      <c r="D635" s="562"/>
      <c r="E635" s="572"/>
      <c r="F635" s="572"/>
      <c r="G635" s="572"/>
      <c r="H635" s="408"/>
      <c r="J635" s="406"/>
      <c r="K635" s="562"/>
      <c r="L635" s="408"/>
    </row>
    <row r="636" spans="1:12" ht="38.25" x14ac:dyDescent="0.2">
      <c r="A636" s="316" t="s">
        <v>2722</v>
      </c>
      <c r="B636" s="558" t="s">
        <v>2723</v>
      </c>
      <c r="C636" s="406"/>
      <c r="D636" s="562" t="s">
        <v>401</v>
      </c>
      <c r="E636" s="572">
        <v>81.569999999999993</v>
      </c>
      <c r="F636" s="572">
        <v>81.569999999999993</v>
      </c>
      <c r="G636" s="572">
        <v>81.569999999999993</v>
      </c>
      <c r="H636" s="324" t="str">
        <f>'Series 1100 Design'!H636</f>
        <v/>
      </c>
      <c r="J636" s="406"/>
      <c r="K636" s="562" t="s">
        <v>401</v>
      </c>
      <c r="L636" s="324" t="str">
        <f>'Series 1100 Final'!H636</f>
        <v/>
      </c>
    </row>
    <row r="637" spans="1:12" x14ac:dyDescent="0.2">
      <c r="A637" s="316"/>
      <c r="B637" s="558"/>
      <c r="C637" s="406"/>
      <c r="D637" s="562"/>
      <c r="E637" s="572"/>
      <c r="F637" s="572"/>
      <c r="G637" s="572"/>
      <c r="H637" s="408"/>
      <c r="J637" s="406"/>
      <c r="K637" s="562"/>
      <c r="L637" s="408"/>
    </row>
    <row r="638" spans="1:12" ht="41.25" customHeight="1" x14ac:dyDescent="0.2">
      <c r="A638" s="316" t="s">
        <v>2724</v>
      </c>
      <c r="B638" s="558" t="s">
        <v>2725</v>
      </c>
      <c r="C638" s="406"/>
      <c r="D638" s="562" t="s">
        <v>401</v>
      </c>
      <c r="E638" s="572">
        <v>81.569999999999993</v>
      </c>
      <c r="F638" s="572">
        <v>81.569999999999993</v>
      </c>
      <c r="G638" s="572">
        <v>81.569999999999993</v>
      </c>
      <c r="H638" s="324" t="str">
        <f>'Series 1100 Design'!H638</f>
        <v/>
      </c>
      <c r="J638" s="406"/>
      <c r="K638" s="562" t="s">
        <v>401</v>
      </c>
      <c r="L638" s="324" t="str">
        <f>'Series 1100 Final'!H638</f>
        <v/>
      </c>
    </row>
    <row r="639" spans="1:12" x14ac:dyDescent="0.2">
      <c r="A639" s="316"/>
      <c r="B639" s="558"/>
      <c r="C639" s="406"/>
      <c r="D639" s="562"/>
      <c r="E639" s="572"/>
      <c r="F639" s="572"/>
      <c r="G639" s="572"/>
      <c r="H639" s="569"/>
      <c r="J639" s="406"/>
      <c r="K639" s="562"/>
      <c r="L639" s="569"/>
    </row>
    <row r="640" spans="1:12" x14ac:dyDescent="0.2">
      <c r="A640" s="331"/>
      <c r="B640" s="586" t="s">
        <v>2514</v>
      </c>
      <c r="C640" s="484"/>
      <c r="D640" s="587"/>
      <c r="E640" s="804" t="s">
        <v>1747</v>
      </c>
      <c r="F640" s="804" t="s">
        <v>2554</v>
      </c>
      <c r="G640" s="804" t="s">
        <v>2555</v>
      </c>
      <c r="H640" s="587"/>
      <c r="J640" s="484"/>
      <c r="K640" s="587"/>
      <c r="L640" s="587"/>
    </row>
    <row r="641" spans="1:12" x14ac:dyDescent="0.2">
      <c r="A641" s="720"/>
      <c r="B641" s="721" t="s">
        <v>2210</v>
      </c>
      <c r="C641" s="779"/>
      <c r="D641" s="723"/>
      <c r="E641" s="723"/>
      <c r="F641" s="723"/>
      <c r="G641" s="724">
        <f>SUM(H643:H649)</f>
        <v>0</v>
      </c>
      <c r="H641" s="723"/>
      <c r="J641" s="779"/>
      <c r="K641" s="723"/>
      <c r="L641" s="723"/>
    </row>
    <row r="642" spans="1:12" x14ac:dyDescent="0.2">
      <c r="A642" s="316"/>
      <c r="B642" s="558"/>
      <c r="C642" s="406"/>
      <c r="D642" s="562"/>
      <c r="E642" s="572"/>
      <c r="F642" s="572"/>
      <c r="G642" s="572"/>
      <c r="H642" s="569"/>
      <c r="J642" s="406"/>
      <c r="K642" s="562"/>
      <c r="L642" s="569"/>
    </row>
    <row r="643" spans="1:12" ht="41.25" customHeight="1" x14ac:dyDescent="0.2">
      <c r="A643" s="316" t="s">
        <v>2726</v>
      </c>
      <c r="B643" s="558" t="s">
        <v>2727</v>
      </c>
      <c r="C643" s="406"/>
      <c r="D643" s="562" t="s">
        <v>401</v>
      </c>
      <c r="E643" s="572">
        <v>65.63</v>
      </c>
      <c r="F643" s="572">
        <v>65.63</v>
      </c>
      <c r="G643" s="572">
        <v>65.63</v>
      </c>
      <c r="H643" s="324" t="str">
        <f>'Series 1100 Design'!H643</f>
        <v/>
      </c>
      <c r="J643" s="406"/>
      <c r="K643" s="562" t="s">
        <v>401</v>
      </c>
      <c r="L643" s="324" t="str">
        <f>'Series 1100 Final'!H643</f>
        <v/>
      </c>
    </row>
    <row r="644" spans="1:12" x14ac:dyDescent="0.2">
      <c r="A644" s="316"/>
      <c r="B644" s="558"/>
      <c r="C644" s="406"/>
      <c r="D644" s="562"/>
      <c r="E644" s="572"/>
      <c r="F644" s="572"/>
      <c r="G644" s="572"/>
      <c r="H644" s="408"/>
      <c r="J644" s="406"/>
      <c r="K644" s="562"/>
      <c r="L644" s="408"/>
    </row>
    <row r="645" spans="1:12" ht="38.25" x14ac:dyDescent="0.2">
      <c r="A645" s="316" t="s">
        <v>2728</v>
      </c>
      <c r="B645" s="558" t="s">
        <v>2729</v>
      </c>
      <c r="C645" s="406"/>
      <c r="D645" s="562" t="s">
        <v>401</v>
      </c>
      <c r="E645" s="572">
        <v>65.63</v>
      </c>
      <c r="F645" s="572">
        <v>65.63</v>
      </c>
      <c r="G645" s="572">
        <v>65.63</v>
      </c>
      <c r="H645" s="324" t="str">
        <f>'Series 1100 Design'!H645</f>
        <v/>
      </c>
      <c r="J645" s="406"/>
      <c r="K645" s="562" t="s">
        <v>401</v>
      </c>
      <c r="L645" s="324" t="str">
        <f>'Series 1100 Final'!H645</f>
        <v/>
      </c>
    </row>
    <row r="646" spans="1:12" x14ac:dyDescent="0.2">
      <c r="A646" s="316"/>
      <c r="B646" s="558"/>
      <c r="C646" s="406"/>
      <c r="D646" s="562"/>
      <c r="E646" s="572"/>
      <c r="F646" s="572"/>
      <c r="G646" s="572"/>
      <c r="H646" s="408"/>
      <c r="J646" s="406"/>
      <c r="K646" s="562"/>
      <c r="L646" s="408"/>
    </row>
    <row r="647" spans="1:12" ht="38.25" x14ac:dyDescent="0.2">
      <c r="A647" s="316" t="s">
        <v>2730</v>
      </c>
      <c r="B647" s="558" t="s">
        <v>2731</v>
      </c>
      <c r="C647" s="406"/>
      <c r="D647" s="562" t="s">
        <v>401</v>
      </c>
      <c r="E647" s="572">
        <v>81.81</v>
      </c>
      <c r="F647" s="572">
        <v>81.81</v>
      </c>
      <c r="G647" s="572">
        <v>81.81</v>
      </c>
      <c r="H647" s="324" t="str">
        <f>'Series 1100 Design'!H647</f>
        <v/>
      </c>
      <c r="J647" s="406"/>
      <c r="K647" s="562" t="s">
        <v>401</v>
      </c>
      <c r="L647" s="324" t="str">
        <f>'Series 1100 Final'!H647</f>
        <v/>
      </c>
    </row>
    <row r="648" spans="1:12" x14ac:dyDescent="0.2">
      <c r="A648" s="316"/>
      <c r="B648" s="558"/>
      <c r="C648" s="406"/>
      <c r="D648" s="562"/>
      <c r="E648" s="572"/>
      <c r="F648" s="572"/>
      <c r="G648" s="572"/>
      <c r="H648" s="569"/>
      <c r="J648" s="406"/>
      <c r="K648" s="562"/>
      <c r="L648" s="569"/>
    </row>
    <row r="649" spans="1:12" x14ac:dyDescent="0.2">
      <c r="A649" s="331"/>
      <c r="B649" s="586" t="s">
        <v>2732</v>
      </c>
      <c r="C649" s="484"/>
      <c r="D649" s="587"/>
      <c r="E649" s="804" t="s">
        <v>1747</v>
      </c>
      <c r="F649" s="804" t="s">
        <v>2554</v>
      </c>
      <c r="G649" s="804" t="s">
        <v>2555</v>
      </c>
      <c r="H649" s="587"/>
      <c r="J649" s="484"/>
      <c r="K649" s="587"/>
      <c r="L649" s="587"/>
    </row>
    <row r="650" spans="1:12" x14ac:dyDescent="0.2">
      <c r="A650" s="720"/>
      <c r="B650" s="721" t="s">
        <v>2210</v>
      </c>
      <c r="C650" s="779"/>
      <c r="D650" s="723"/>
      <c r="E650" s="723"/>
      <c r="F650" s="723"/>
      <c r="G650" s="724">
        <f>SUM(H652:H658)</f>
        <v>0</v>
      </c>
      <c r="H650" s="723"/>
      <c r="J650" s="779"/>
      <c r="K650" s="723"/>
      <c r="L650" s="723"/>
    </row>
    <row r="651" spans="1:12" x14ac:dyDescent="0.2">
      <c r="A651" s="316"/>
      <c r="B651" s="558"/>
      <c r="C651" s="406"/>
      <c r="D651" s="562"/>
      <c r="E651" s="572"/>
      <c r="F651" s="572"/>
      <c r="G651" s="572"/>
      <c r="H651" s="569"/>
      <c r="J651" s="406"/>
      <c r="K651" s="562"/>
      <c r="L651" s="569"/>
    </row>
    <row r="652" spans="1:12" ht="51" x14ac:dyDescent="0.2">
      <c r="A652" s="316" t="s">
        <v>2733</v>
      </c>
      <c r="B652" s="558" t="s">
        <v>2734</v>
      </c>
      <c r="C652" s="406"/>
      <c r="D652" s="562" t="s">
        <v>401</v>
      </c>
      <c r="E652" s="572">
        <v>166.42</v>
      </c>
      <c r="F652" s="572">
        <v>166.42</v>
      </c>
      <c r="G652" s="572">
        <v>166.42</v>
      </c>
      <c r="H652" s="324" t="str">
        <f>'Series 1100 Design'!H652</f>
        <v/>
      </c>
      <c r="J652" s="406"/>
      <c r="K652" s="562" t="s">
        <v>401</v>
      </c>
      <c r="L652" s="324" t="str">
        <f>'Series 1100 Final'!H652</f>
        <v/>
      </c>
    </row>
    <row r="653" spans="1:12" x14ac:dyDescent="0.2">
      <c r="A653" s="316"/>
      <c r="B653" s="558"/>
      <c r="C653" s="406"/>
      <c r="D653" s="562"/>
      <c r="E653" s="572"/>
      <c r="F653" s="572"/>
      <c r="G653" s="572"/>
      <c r="H653" s="408"/>
      <c r="J653" s="406"/>
      <c r="K653" s="562"/>
      <c r="L653" s="408"/>
    </row>
    <row r="654" spans="1:12" ht="38.25" x14ac:dyDescent="0.2">
      <c r="A654" s="316" t="s">
        <v>2735</v>
      </c>
      <c r="B654" s="558" t="s">
        <v>2736</v>
      </c>
      <c r="C654" s="406"/>
      <c r="D654" s="562" t="s">
        <v>401</v>
      </c>
      <c r="E654" s="572">
        <v>44.56</v>
      </c>
      <c r="F654" s="572">
        <v>44.56</v>
      </c>
      <c r="G654" s="572">
        <v>44.56</v>
      </c>
      <c r="H654" s="324" t="str">
        <f>'Series 1100 Design'!H654</f>
        <v/>
      </c>
      <c r="J654" s="406"/>
      <c r="K654" s="562" t="s">
        <v>401</v>
      </c>
      <c r="L654" s="324" t="str">
        <f>'Series 1100 Final'!H654</f>
        <v/>
      </c>
    </row>
    <row r="655" spans="1:12" x14ac:dyDescent="0.2">
      <c r="A655" s="316"/>
      <c r="B655" s="558"/>
      <c r="C655" s="406"/>
      <c r="D655" s="562"/>
      <c r="E655" s="572"/>
      <c r="F655" s="572"/>
      <c r="G655" s="572"/>
      <c r="H655" s="408"/>
      <c r="J655" s="406"/>
      <c r="K655" s="562"/>
      <c r="L655" s="408"/>
    </row>
    <row r="656" spans="1:12" ht="51" x14ac:dyDescent="0.2">
      <c r="A656" s="316" t="s">
        <v>2737</v>
      </c>
      <c r="B656" s="558" t="s">
        <v>2738</v>
      </c>
      <c r="C656" s="406"/>
      <c r="D656" s="562" t="s">
        <v>401</v>
      </c>
      <c r="E656" s="572">
        <v>165.7</v>
      </c>
      <c r="F656" s="572">
        <v>165.7</v>
      </c>
      <c r="G656" s="572">
        <v>165.7</v>
      </c>
      <c r="H656" s="324" t="str">
        <f>'Series 1100 Design'!H656</f>
        <v/>
      </c>
      <c r="J656" s="406"/>
      <c r="K656" s="562" t="s">
        <v>401</v>
      </c>
      <c r="L656" s="324" t="str">
        <f>'Series 1100 Final'!H656</f>
        <v/>
      </c>
    </row>
    <row r="657" spans="1:12" ht="12.75" customHeight="1" x14ac:dyDescent="0.2">
      <c r="A657" s="316"/>
      <c r="B657" s="558"/>
      <c r="C657" s="406"/>
      <c r="D657" s="562"/>
      <c r="E657" s="572"/>
      <c r="F657" s="572"/>
      <c r="G657" s="572"/>
      <c r="H657" s="569"/>
      <c r="J657" s="406"/>
      <c r="K657" s="562"/>
      <c r="L657" s="569"/>
    </row>
    <row r="658" spans="1:12" ht="59.25" customHeight="1" x14ac:dyDescent="0.2">
      <c r="A658" s="316" t="s">
        <v>2739</v>
      </c>
      <c r="B658" s="558" t="s">
        <v>2740</v>
      </c>
      <c r="C658" s="406"/>
      <c r="D658" s="562" t="s">
        <v>401</v>
      </c>
      <c r="E658" s="572">
        <v>162.38999999999999</v>
      </c>
      <c r="F658" s="572">
        <v>162.38999999999999</v>
      </c>
      <c r="G658" s="572">
        <v>162.38999999999999</v>
      </c>
      <c r="H658" s="324" t="str">
        <f>'Series 1100 Design'!H658</f>
        <v/>
      </c>
      <c r="J658" s="406"/>
      <c r="K658" s="562" t="s">
        <v>401</v>
      </c>
      <c r="L658" s="324" t="str">
        <f>'Series 1100 Final'!H658</f>
        <v/>
      </c>
    </row>
    <row r="659" spans="1:12" x14ac:dyDescent="0.2">
      <c r="A659" s="316"/>
      <c r="B659" s="558"/>
      <c r="C659" s="406"/>
      <c r="D659" s="562"/>
      <c r="E659" s="572"/>
      <c r="F659" s="572"/>
      <c r="G659" s="572"/>
      <c r="H659" s="569"/>
      <c r="J659" s="406"/>
      <c r="K659" s="562"/>
      <c r="L659" s="569"/>
    </row>
    <row r="660" spans="1:12" ht="25.5" x14ac:dyDescent="0.2">
      <c r="A660" s="311"/>
      <c r="B660" s="563" t="s">
        <v>2741</v>
      </c>
      <c r="C660" s="487"/>
      <c r="D660" s="568" t="s">
        <v>102</v>
      </c>
      <c r="E660" s="607"/>
      <c r="F660" s="607"/>
      <c r="G660" s="607"/>
      <c r="H660" s="568"/>
      <c r="J660" s="487"/>
      <c r="K660" s="568" t="s">
        <v>102</v>
      </c>
      <c r="L660" s="568"/>
    </row>
    <row r="661" spans="1:12" x14ac:dyDescent="0.2">
      <c r="A661" s="316"/>
      <c r="B661" s="558"/>
      <c r="C661" s="406"/>
      <c r="D661" s="562"/>
      <c r="E661" s="572"/>
      <c r="F661" s="572"/>
      <c r="G661" s="572"/>
      <c r="H661" s="569"/>
      <c r="J661" s="406"/>
      <c r="K661" s="562"/>
      <c r="L661" s="569"/>
    </row>
    <row r="662" spans="1:12" x14ac:dyDescent="0.2">
      <c r="A662" s="331"/>
      <c r="B662" s="603" t="s">
        <v>2626</v>
      </c>
      <c r="C662" s="484"/>
      <c r="D662" s="587"/>
      <c r="E662" s="804" t="s">
        <v>1747</v>
      </c>
      <c r="F662" s="804" t="s">
        <v>2554</v>
      </c>
      <c r="G662" s="804" t="s">
        <v>2555</v>
      </c>
      <c r="H662" s="587"/>
      <c r="J662" s="484"/>
      <c r="K662" s="587"/>
      <c r="L662" s="587"/>
    </row>
    <row r="663" spans="1:12" x14ac:dyDescent="0.2">
      <c r="A663" s="720"/>
      <c r="B663" s="721" t="s">
        <v>2210</v>
      </c>
      <c r="C663" s="779"/>
      <c r="D663" s="723"/>
      <c r="E663" s="723"/>
      <c r="F663" s="723"/>
      <c r="G663" s="724">
        <f>SUM(H665:H671)</f>
        <v>0</v>
      </c>
      <c r="H663" s="723"/>
      <c r="J663" s="779"/>
      <c r="K663" s="723"/>
      <c r="L663" s="723"/>
    </row>
    <row r="664" spans="1:12" x14ac:dyDescent="0.2">
      <c r="A664" s="316"/>
      <c r="B664" s="558"/>
      <c r="C664" s="406"/>
      <c r="D664" s="562"/>
      <c r="E664" s="572"/>
      <c r="F664" s="572"/>
      <c r="G664" s="572"/>
      <c r="H664" s="569"/>
      <c r="J664" s="406"/>
      <c r="K664" s="562"/>
      <c r="L664" s="569"/>
    </row>
    <row r="665" spans="1:12" ht="43.9" customHeight="1" x14ac:dyDescent="0.2">
      <c r="A665" s="316" t="s">
        <v>2742</v>
      </c>
      <c r="B665" s="558" t="s">
        <v>2743</v>
      </c>
      <c r="C665" s="406"/>
      <c r="D665" s="562" t="s">
        <v>401</v>
      </c>
      <c r="E665" s="572">
        <v>43.84</v>
      </c>
      <c r="F665" s="572">
        <v>43.84</v>
      </c>
      <c r="G665" s="572">
        <v>43.84</v>
      </c>
      <c r="H665" s="324" t="str">
        <f>'Series 1100 Design'!H665</f>
        <v/>
      </c>
      <c r="J665" s="406"/>
      <c r="K665" s="562" t="s">
        <v>401</v>
      </c>
      <c r="L665" s="324" t="str">
        <f>'Series 1100 Final'!H665</f>
        <v/>
      </c>
    </row>
    <row r="666" spans="1:12" x14ac:dyDescent="0.2">
      <c r="A666" s="316"/>
      <c r="B666" s="558"/>
      <c r="C666" s="406"/>
      <c r="D666" s="562"/>
      <c r="E666" s="572"/>
      <c r="F666" s="572"/>
      <c r="G666" s="572"/>
      <c r="H666" s="569"/>
      <c r="J666" s="406"/>
      <c r="K666" s="562"/>
      <c r="L666" s="569"/>
    </row>
    <row r="667" spans="1:12" ht="41.25" customHeight="1" x14ac:dyDescent="0.2">
      <c r="A667" s="316" t="s">
        <v>2744</v>
      </c>
      <c r="B667" s="558" t="s">
        <v>2745</v>
      </c>
      <c r="C667" s="406"/>
      <c r="D667" s="562" t="s">
        <v>401</v>
      </c>
      <c r="E667" s="572">
        <v>43.84</v>
      </c>
      <c r="F667" s="572">
        <v>43.84</v>
      </c>
      <c r="G667" s="572">
        <v>43.84</v>
      </c>
      <c r="H667" s="324" t="str">
        <f>'Series 1100 Design'!H667</f>
        <v/>
      </c>
      <c r="J667" s="406"/>
      <c r="K667" s="562" t="s">
        <v>401</v>
      </c>
      <c r="L667" s="324" t="str">
        <f>'Series 1100 Final'!H667</f>
        <v/>
      </c>
    </row>
    <row r="668" spans="1:12" x14ac:dyDescent="0.2">
      <c r="A668" s="316"/>
      <c r="B668" s="558"/>
      <c r="C668" s="406"/>
      <c r="D668" s="562"/>
      <c r="E668" s="572"/>
      <c r="F668" s="572"/>
      <c r="G668" s="572"/>
      <c r="H668" s="569"/>
      <c r="J668" s="406"/>
      <c r="K668" s="562"/>
      <c r="L668" s="569"/>
    </row>
    <row r="669" spans="1:12" x14ac:dyDescent="0.2">
      <c r="A669" s="331"/>
      <c r="B669" s="586" t="s">
        <v>2657</v>
      </c>
      <c r="C669" s="484"/>
      <c r="D669" s="587"/>
      <c r="E669" s="804" t="s">
        <v>396</v>
      </c>
      <c r="F669" s="804" t="s">
        <v>397</v>
      </c>
      <c r="G669" s="804" t="s">
        <v>398</v>
      </c>
      <c r="H669" s="587"/>
      <c r="J669" s="484"/>
      <c r="K669" s="587"/>
      <c r="L669" s="587"/>
    </row>
    <row r="670" spans="1:12" x14ac:dyDescent="0.2">
      <c r="A670" s="720"/>
      <c r="B670" s="721" t="s">
        <v>2210</v>
      </c>
      <c r="C670" s="779"/>
      <c r="D670" s="723"/>
      <c r="E670" s="723"/>
      <c r="F670" s="723"/>
      <c r="G670" s="724">
        <f>SUM(H672:H678)</f>
        <v>0</v>
      </c>
      <c r="H670" s="723"/>
      <c r="J670" s="779"/>
      <c r="K670" s="723"/>
      <c r="L670" s="723"/>
    </row>
    <row r="671" spans="1:12" x14ac:dyDescent="0.2">
      <c r="A671" s="316"/>
      <c r="B671" s="558"/>
      <c r="C671" s="406"/>
      <c r="D671" s="562"/>
      <c r="E671" s="572"/>
      <c r="F671" s="572"/>
      <c r="G671" s="572"/>
      <c r="H671" s="569"/>
      <c r="J671" s="406"/>
      <c r="K671" s="562"/>
      <c r="L671" s="569"/>
    </row>
    <row r="672" spans="1:12" ht="41.25" customHeight="1" x14ac:dyDescent="0.2">
      <c r="A672" s="316" t="s">
        <v>2746</v>
      </c>
      <c r="B672" s="558" t="s">
        <v>2747</v>
      </c>
      <c r="C672" s="406"/>
      <c r="D672" s="562" t="s">
        <v>401</v>
      </c>
      <c r="E672" s="572">
        <v>81.569999999999993</v>
      </c>
      <c r="F672" s="572">
        <v>81.569999999999993</v>
      </c>
      <c r="G672" s="572">
        <v>81.569999999999993</v>
      </c>
      <c r="H672" s="324" t="str">
        <f>'Series 1100 Design'!H672</f>
        <v/>
      </c>
      <c r="J672" s="406"/>
      <c r="K672" s="562" t="s">
        <v>401</v>
      </c>
      <c r="L672" s="324" t="str">
        <f>'Series 1100 Final'!H672</f>
        <v/>
      </c>
    </row>
    <row r="673" spans="1:12" x14ac:dyDescent="0.2">
      <c r="A673" s="316"/>
      <c r="B673" s="558"/>
      <c r="C673" s="406"/>
      <c r="D673" s="562"/>
      <c r="E673" s="572"/>
      <c r="F673" s="572"/>
      <c r="G673" s="572"/>
      <c r="H673" s="569"/>
      <c r="J673" s="406"/>
      <c r="K673" s="562"/>
      <c r="L673" s="569"/>
    </row>
    <row r="674" spans="1:12" ht="25.5" customHeight="1" x14ac:dyDescent="0.2">
      <c r="A674" s="316" t="s">
        <v>2748</v>
      </c>
      <c r="B674" s="558" t="s">
        <v>2749</v>
      </c>
      <c r="C674" s="406"/>
      <c r="D674" s="562" t="s">
        <v>401</v>
      </c>
      <c r="E674" s="572">
        <v>81.569999999999993</v>
      </c>
      <c r="F674" s="572">
        <v>81.569999999999993</v>
      </c>
      <c r="G674" s="572">
        <v>81.569999999999993</v>
      </c>
      <c r="H674" s="324" t="str">
        <f>'Series 1100 Design'!H674</f>
        <v/>
      </c>
      <c r="J674" s="406"/>
      <c r="K674" s="562" t="s">
        <v>401</v>
      </c>
      <c r="L674" s="324" t="str">
        <f>'Series 1100 Final'!H674</f>
        <v/>
      </c>
    </row>
    <row r="675" spans="1:12" x14ac:dyDescent="0.2">
      <c r="A675" s="316"/>
      <c r="B675" s="558"/>
      <c r="C675" s="406"/>
      <c r="D675" s="562"/>
      <c r="E675" s="572"/>
      <c r="F675" s="572"/>
      <c r="G675" s="572"/>
      <c r="H675" s="569"/>
      <c r="J675" s="406"/>
      <c r="K675" s="562"/>
      <c r="L675" s="569"/>
    </row>
    <row r="676" spans="1:12" ht="41.25" customHeight="1" x14ac:dyDescent="0.2">
      <c r="A676" s="316" t="s">
        <v>2750</v>
      </c>
      <c r="B676" s="558" t="s">
        <v>2751</v>
      </c>
      <c r="C676" s="406"/>
      <c r="D676" s="562" t="s">
        <v>401</v>
      </c>
      <c r="E676" s="572">
        <v>81.569999999999993</v>
      </c>
      <c r="F676" s="572">
        <v>81.569999999999993</v>
      </c>
      <c r="G676" s="572">
        <v>81.569999999999993</v>
      </c>
      <c r="H676" s="324" t="str">
        <f>'Series 1100 Design'!H676</f>
        <v/>
      </c>
      <c r="J676" s="406"/>
      <c r="K676" s="562" t="s">
        <v>401</v>
      </c>
      <c r="L676" s="324" t="str">
        <f>'Series 1100 Final'!H676</f>
        <v/>
      </c>
    </row>
    <row r="677" spans="1:12" ht="17.25" customHeight="1" x14ac:dyDescent="0.2">
      <c r="A677" s="316"/>
      <c r="B677" s="558"/>
      <c r="C677" s="406"/>
      <c r="D677" s="562"/>
      <c r="E677" s="572"/>
      <c r="F677" s="572"/>
      <c r="G677" s="572"/>
      <c r="H677" s="569"/>
      <c r="J677" s="406"/>
      <c r="K677" s="562"/>
      <c r="L677" s="569"/>
    </row>
    <row r="678" spans="1:12" ht="40.5" customHeight="1" x14ac:dyDescent="0.2">
      <c r="A678" s="316" t="s">
        <v>2752</v>
      </c>
      <c r="B678" s="558" t="s">
        <v>2753</v>
      </c>
      <c r="C678" s="406"/>
      <c r="D678" s="562" t="s">
        <v>401</v>
      </c>
      <c r="E678" s="572">
        <v>81.569999999999993</v>
      </c>
      <c r="F678" s="572">
        <v>81.569999999999993</v>
      </c>
      <c r="G678" s="572">
        <v>81.569999999999993</v>
      </c>
      <c r="H678" s="324" t="str">
        <f>'Series 1100 Design'!H678</f>
        <v/>
      </c>
      <c r="J678" s="406"/>
      <c r="K678" s="562" t="s">
        <v>401</v>
      </c>
      <c r="L678" s="324" t="str">
        <f>'Series 1100 Final'!H678</f>
        <v/>
      </c>
    </row>
    <row r="679" spans="1:12" ht="17.25" customHeight="1" x14ac:dyDescent="0.2">
      <c r="A679" s="316"/>
      <c r="B679" s="558"/>
      <c r="C679" s="406"/>
      <c r="D679" s="562"/>
      <c r="E679" s="572"/>
      <c r="F679" s="572"/>
      <c r="G679" s="572"/>
      <c r="H679" s="569"/>
      <c r="J679" s="406"/>
      <c r="K679" s="562"/>
      <c r="L679" s="569"/>
    </row>
    <row r="680" spans="1:12" ht="17.25" customHeight="1" x14ac:dyDescent="0.2">
      <c r="A680" s="331"/>
      <c r="B680" s="586" t="s">
        <v>2514</v>
      </c>
      <c r="C680" s="484"/>
      <c r="D680" s="587"/>
      <c r="E680" s="804" t="s">
        <v>1747</v>
      </c>
      <c r="F680" s="804" t="s">
        <v>2554</v>
      </c>
      <c r="G680" s="804" t="s">
        <v>2555</v>
      </c>
      <c r="H680" s="587"/>
      <c r="J680" s="484"/>
      <c r="K680" s="587"/>
      <c r="L680" s="587"/>
    </row>
    <row r="681" spans="1:12" ht="17.25" customHeight="1" x14ac:dyDescent="0.2">
      <c r="A681" s="720"/>
      <c r="B681" s="721" t="s">
        <v>2210</v>
      </c>
      <c r="C681" s="779"/>
      <c r="D681" s="723"/>
      <c r="E681" s="723"/>
      <c r="F681" s="723"/>
      <c r="G681" s="724">
        <f>SUM(H683:H689)</f>
        <v>0</v>
      </c>
      <c r="H681" s="723"/>
      <c r="J681" s="779"/>
      <c r="K681" s="723"/>
      <c r="L681" s="723"/>
    </row>
    <row r="682" spans="1:12" ht="17.25" customHeight="1" x14ac:dyDescent="0.2">
      <c r="A682" s="316"/>
      <c r="B682" s="558"/>
      <c r="C682" s="406"/>
      <c r="D682" s="562"/>
      <c r="E682" s="572"/>
      <c r="F682" s="572"/>
      <c r="G682" s="572"/>
      <c r="H682" s="569"/>
      <c r="J682" s="406"/>
      <c r="K682" s="562"/>
      <c r="L682" s="569"/>
    </row>
    <row r="683" spans="1:12" ht="45.75" customHeight="1" x14ac:dyDescent="0.2">
      <c r="A683" s="316" t="s">
        <v>2754</v>
      </c>
      <c r="B683" s="558" t="s">
        <v>2755</v>
      </c>
      <c r="C683" s="406"/>
      <c r="D683" s="562" t="s">
        <v>401</v>
      </c>
      <c r="E683" s="572">
        <v>166.42</v>
      </c>
      <c r="F683" s="572">
        <v>166.42</v>
      </c>
      <c r="G683" s="572">
        <v>166.42</v>
      </c>
      <c r="H683" s="324" t="str">
        <f>'Series 1100 Design'!H683</f>
        <v/>
      </c>
      <c r="J683" s="406"/>
      <c r="K683" s="562" t="s">
        <v>401</v>
      </c>
      <c r="L683" s="324" t="str">
        <f>'Series 1100 Final'!H683</f>
        <v/>
      </c>
    </row>
    <row r="684" spans="1:12" ht="17.25" customHeight="1" x14ac:dyDescent="0.2">
      <c r="A684" s="316"/>
      <c r="B684" s="558"/>
      <c r="C684" s="406"/>
      <c r="D684" s="562"/>
      <c r="E684" s="572"/>
      <c r="F684" s="572"/>
      <c r="G684" s="572"/>
      <c r="H684" s="408"/>
      <c r="J684" s="406"/>
      <c r="K684" s="562"/>
      <c r="L684" s="408"/>
    </row>
    <row r="685" spans="1:12" ht="44.25" customHeight="1" x14ac:dyDescent="0.2">
      <c r="A685" s="316" t="s">
        <v>2756</v>
      </c>
      <c r="B685" s="558" t="s">
        <v>2757</v>
      </c>
      <c r="C685" s="406"/>
      <c r="D685" s="562" t="s">
        <v>401</v>
      </c>
      <c r="E685" s="572">
        <v>44.56</v>
      </c>
      <c r="F685" s="572">
        <v>44.56</v>
      </c>
      <c r="G685" s="572">
        <v>44.56</v>
      </c>
      <c r="H685" s="324" t="str">
        <f>'Series 1100 Design'!H685</f>
        <v/>
      </c>
      <c r="J685" s="406"/>
      <c r="K685" s="562" t="s">
        <v>401</v>
      </c>
      <c r="L685" s="324" t="str">
        <f>'Series 1100 Final'!H685</f>
        <v/>
      </c>
    </row>
    <row r="686" spans="1:12" ht="17.25" customHeight="1" x14ac:dyDescent="0.2">
      <c r="A686" s="316"/>
      <c r="B686" s="558"/>
      <c r="C686" s="406"/>
      <c r="D686" s="562"/>
      <c r="E686" s="572"/>
      <c r="F686" s="572"/>
      <c r="G686" s="572"/>
      <c r="H686" s="408"/>
      <c r="J686" s="406"/>
      <c r="K686" s="562"/>
      <c r="L686" s="408"/>
    </row>
    <row r="687" spans="1:12" ht="41.25" customHeight="1" x14ac:dyDescent="0.2">
      <c r="A687" s="316" t="s">
        <v>2758</v>
      </c>
      <c r="B687" s="558" t="s">
        <v>2759</v>
      </c>
      <c r="C687" s="406"/>
      <c r="D687" s="562" t="s">
        <v>401</v>
      </c>
      <c r="E687" s="572">
        <v>165.7</v>
      </c>
      <c r="F687" s="572">
        <v>165.7</v>
      </c>
      <c r="G687" s="572">
        <v>165.7</v>
      </c>
      <c r="H687" s="324" t="str">
        <f>'Series 1100 Design'!H687</f>
        <v/>
      </c>
      <c r="J687" s="406"/>
      <c r="K687" s="562" t="s">
        <v>401</v>
      </c>
      <c r="L687" s="324" t="str">
        <f>'Series 1100 Final'!H687</f>
        <v/>
      </c>
    </row>
    <row r="688" spans="1:12" ht="17.25" customHeight="1" x14ac:dyDescent="0.2">
      <c r="A688" s="316"/>
      <c r="B688" s="558"/>
      <c r="C688" s="406"/>
      <c r="D688" s="562"/>
      <c r="E688" s="572"/>
      <c r="F688" s="572"/>
      <c r="G688" s="572"/>
      <c r="H688" s="569"/>
      <c r="J688" s="406"/>
      <c r="K688" s="562"/>
      <c r="L688" s="569"/>
    </row>
    <row r="689" spans="1:12" ht="53.25" customHeight="1" x14ac:dyDescent="0.2">
      <c r="A689" s="316" t="s">
        <v>2760</v>
      </c>
      <c r="B689" s="558" t="s">
        <v>2761</v>
      </c>
      <c r="C689" s="406"/>
      <c r="D689" s="562" t="s">
        <v>401</v>
      </c>
      <c r="E689" s="572">
        <v>162.38999999999999</v>
      </c>
      <c r="F689" s="572">
        <v>162.38999999999999</v>
      </c>
      <c r="G689" s="572">
        <v>162.38999999999999</v>
      </c>
      <c r="H689" s="324" t="str">
        <f>'Series 1100 Design'!H689</f>
        <v/>
      </c>
      <c r="J689" s="406"/>
      <c r="K689" s="562" t="s">
        <v>401</v>
      </c>
      <c r="L689" s="324" t="str">
        <f>'Series 1100 Final'!H689</f>
        <v/>
      </c>
    </row>
    <row r="690" spans="1:12" ht="17.25" customHeight="1" x14ac:dyDescent="0.2">
      <c r="A690" s="316"/>
      <c r="B690" s="558"/>
      <c r="C690" s="406"/>
      <c r="D690" s="562"/>
      <c r="E690" s="572"/>
      <c r="F690" s="572"/>
      <c r="G690" s="572"/>
      <c r="H690" s="569"/>
      <c r="J690" s="406"/>
      <c r="K690" s="562"/>
      <c r="L690" s="569"/>
    </row>
    <row r="691" spans="1:12" ht="17.25" customHeight="1" x14ac:dyDescent="0.2">
      <c r="A691" s="331"/>
      <c r="B691" s="586" t="s">
        <v>2732</v>
      </c>
      <c r="C691" s="484"/>
      <c r="D691" s="587"/>
      <c r="E691" s="804" t="s">
        <v>1747</v>
      </c>
      <c r="F691" s="804" t="s">
        <v>2554</v>
      </c>
      <c r="G691" s="804" t="s">
        <v>2555</v>
      </c>
      <c r="H691" s="587"/>
      <c r="J691" s="484"/>
      <c r="K691" s="587"/>
      <c r="L691" s="587"/>
    </row>
    <row r="692" spans="1:12" ht="17.25" customHeight="1" x14ac:dyDescent="0.2">
      <c r="A692" s="720"/>
      <c r="B692" s="721" t="s">
        <v>2210</v>
      </c>
      <c r="C692" s="779"/>
      <c r="D692" s="723"/>
      <c r="E692" s="723"/>
      <c r="F692" s="723"/>
      <c r="G692" s="724">
        <f>SUM(H694:H700)</f>
        <v>0</v>
      </c>
      <c r="H692" s="723"/>
      <c r="J692" s="779"/>
      <c r="K692" s="723"/>
      <c r="L692" s="723"/>
    </row>
    <row r="693" spans="1:12" ht="17.25" customHeight="1" x14ac:dyDescent="0.2">
      <c r="A693" s="316"/>
      <c r="B693" s="558"/>
      <c r="C693" s="406"/>
      <c r="D693" s="562"/>
      <c r="E693" s="572"/>
      <c r="F693" s="572"/>
      <c r="G693" s="572"/>
      <c r="H693" s="569"/>
      <c r="J693" s="406"/>
      <c r="K693" s="562"/>
      <c r="L693" s="569"/>
    </row>
    <row r="694" spans="1:12" ht="42.75" customHeight="1" x14ac:dyDescent="0.2">
      <c r="A694" s="316" t="s">
        <v>2762</v>
      </c>
      <c r="B694" s="558" t="s">
        <v>2763</v>
      </c>
      <c r="C694" s="406"/>
      <c r="D694" s="562" t="s">
        <v>401</v>
      </c>
      <c r="E694" s="572">
        <v>65.63</v>
      </c>
      <c r="F694" s="572">
        <v>65.63</v>
      </c>
      <c r="G694" s="572">
        <v>65.63</v>
      </c>
      <c r="H694" s="324" t="str">
        <f>'Series 1100 Design'!H694</f>
        <v/>
      </c>
      <c r="J694" s="406"/>
      <c r="K694" s="562" t="s">
        <v>401</v>
      </c>
      <c r="L694" s="324" t="str">
        <f>'Series 1100 Final'!H694</f>
        <v/>
      </c>
    </row>
    <row r="695" spans="1:12" ht="17.25" customHeight="1" x14ac:dyDescent="0.2">
      <c r="A695" s="316"/>
      <c r="B695" s="558"/>
      <c r="C695" s="406"/>
      <c r="D695" s="562"/>
      <c r="E695" s="572"/>
      <c r="F695" s="572"/>
      <c r="G695" s="572"/>
      <c r="H695" s="408"/>
      <c r="J695" s="406"/>
      <c r="K695" s="562"/>
      <c r="L695" s="408"/>
    </row>
    <row r="696" spans="1:12" ht="51" customHeight="1" x14ac:dyDescent="0.2">
      <c r="A696" s="316" t="s">
        <v>2764</v>
      </c>
      <c r="B696" s="558" t="s">
        <v>2765</v>
      </c>
      <c r="C696" s="406"/>
      <c r="D696" s="562" t="s">
        <v>401</v>
      </c>
      <c r="E696" s="572">
        <v>65.63</v>
      </c>
      <c r="F696" s="572">
        <v>65.63</v>
      </c>
      <c r="G696" s="572">
        <v>65.63</v>
      </c>
      <c r="H696" s="324" t="str">
        <f>'Series 1100 Design'!H696</f>
        <v/>
      </c>
      <c r="J696" s="406"/>
      <c r="K696" s="562" t="s">
        <v>401</v>
      </c>
      <c r="L696" s="324" t="str">
        <f>'Series 1100 Final'!H696</f>
        <v/>
      </c>
    </row>
    <row r="697" spans="1:12" ht="17.25" customHeight="1" x14ac:dyDescent="0.2">
      <c r="A697" s="316"/>
      <c r="B697" s="558"/>
      <c r="C697" s="406"/>
      <c r="D697" s="562"/>
      <c r="E697" s="572"/>
      <c r="F697" s="572"/>
      <c r="G697" s="572"/>
      <c r="H697" s="569"/>
      <c r="J697" s="406"/>
      <c r="K697" s="562"/>
      <c r="L697" s="569"/>
    </row>
    <row r="698" spans="1:12" ht="51" customHeight="1" x14ac:dyDescent="0.2">
      <c r="A698" s="316" t="s">
        <v>2766</v>
      </c>
      <c r="B698" s="558" t="s">
        <v>2767</v>
      </c>
      <c r="C698" s="406"/>
      <c r="D698" s="562" t="s">
        <v>401</v>
      </c>
      <c r="E698" s="572">
        <v>81.81</v>
      </c>
      <c r="F698" s="572">
        <v>81.81</v>
      </c>
      <c r="G698" s="572">
        <v>81.81</v>
      </c>
      <c r="H698" s="324" t="str">
        <f>'Series 1100 Design'!H698</f>
        <v/>
      </c>
      <c r="J698" s="406"/>
      <c r="K698" s="562" t="s">
        <v>401</v>
      </c>
      <c r="L698" s="324" t="str">
        <f>'Series 1100 Final'!H698</f>
        <v/>
      </c>
    </row>
    <row r="699" spans="1:12" x14ac:dyDescent="0.2">
      <c r="A699" s="316"/>
      <c r="B699" s="558"/>
      <c r="C699" s="406"/>
      <c r="D699" s="562"/>
      <c r="E699" s="572"/>
      <c r="F699" s="572"/>
      <c r="G699" s="572"/>
      <c r="H699" s="569"/>
      <c r="J699" s="406"/>
      <c r="K699" s="562"/>
      <c r="L699" s="569"/>
    </row>
    <row r="700" spans="1:12" x14ac:dyDescent="0.2">
      <c r="A700" s="311"/>
      <c r="B700" s="563" t="s">
        <v>478</v>
      </c>
      <c r="C700" s="487"/>
      <c r="D700" s="568"/>
      <c r="E700" s="607"/>
      <c r="F700" s="607"/>
      <c r="G700" s="607"/>
      <c r="H700" s="568"/>
      <c r="J700" s="487"/>
      <c r="K700" s="568"/>
      <c r="L700" s="568"/>
    </row>
    <row r="701" spans="1:12" x14ac:dyDescent="0.2">
      <c r="A701" s="311"/>
      <c r="B701" s="820"/>
      <c r="C701" s="400"/>
      <c r="D701" s="568"/>
      <c r="E701" s="806"/>
      <c r="F701" s="806"/>
      <c r="G701" s="806"/>
      <c r="H701" s="568"/>
      <c r="J701" s="400"/>
      <c r="K701" s="568"/>
      <c r="L701" s="568"/>
    </row>
    <row r="702" spans="1:12" x14ac:dyDescent="0.2">
      <c r="A702" s="311"/>
      <c r="B702" s="820"/>
      <c r="C702" s="400"/>
      <c r="D702" s="568"/>
      <c r="E702" s="607"/>
      <c r="F702" s="607"/>
      <c r="G702" s="607"/>
      <c r="H702" s="568"/>
      <c r="J702" s="400"/>
      <c r="K702" s="568"/>
      <c r="L702" s="568"/>
    </row>
    <row r="703" spans="1:12" x14ac:dyDescent="0.2">
      <c r="A703" s="311"/>
      <c r="B703" s="563" t="s">
        <v>2768</v>
      </c>
      <c r="C703" s="487"/>
      <c r="D703" s="568"/>
      <c r="E703" s="607"/>
      <c r="F703" s="607"/>
      <c r="G703" s="607"/>
      <c r="H703" s="568"/>
      <c r="J703" s="487"/>
      <c r="K703" s="568"/>
      <c r="L703" s="568"/>
    </row>
    <row r="704" spans="1:12" x14ac:dyDescent="0.2">
      <c r="A704" s="316"/>
      <c r="B704" s="558"/>
      <c r="C704" s="406"/>
      <c r="D704" s="562"/>
      <c r="E704" s="812"/>
      <c r="F704" s="812"/>
      <c r="G704" s="812"/>
      <c r="H704" s="569"/>
      <c r="J704" s="406"/>
      <c r="K704" s="562"/>
      <c r="L704" s="569"/>
    </row>
    <row r="705" spans="1:12" x14ac:dyDescent="0.2">
      <c r="A705" s="331"/>
      <c r="B705" s="332" t="s">
        <v>484</v>
      </c>
      <c r="C705" s="484"/>
      <c r="D705" s="587"/>
      <c r="E705" s="804" t="s">
        <v>1059</v>
      </c>
      <c r="F705" s="804" t="s">
        <v>1060</v>
      </c>
      <c r="G705" s="804" t="s">
        <v>486</v>
      </c>
      <c r="H705" s="587"/>
      <c r="J705" s="484"/>
      <c r="K705" s="587"/>
      <c r="L705" s="587"/>
    </row>
    <row r="706" spans="1:12" x14ac:dyDescent="0.2">
      <c r="A706" s="720"/>
      <c r="B706" s="721" t="s">
        <v>2210</v>
      </c>
      <c r="C706" s="779"/>
      <c r="D706" s="723"/>
      <c r="E706" s="723"/>
      <c r="F706" s="723"/>
      <c r="G706" s="724">
        <f>SUM(H708:H726)</f>
        <v>0</v>
      </c>
      <c r="H706" s="723"/>
      <c r="J706" s="779"/>
      <c r="K706" s="723"/>
      <c r="L706" s="723"/>
    </row>
    <row r="707" spans="1:12" x14ac:dyDescent="0.2">
      <c r="A707" s="316"/>
      <c r="B707" s="317"/>
      <c r="C707" s="406"/>
      <c r="D707" s="562"/>
      <c r="E707" s="572"/>
      <c r="F707" s="572"/>
      <c r="G707" s="572"/>
      <c r="H707" s="569"/>
      <c r="J707" s="406"/>
      <c r="K707" s="562"/>
      <c r="L707" s="569"/>
    </row>
    <row r="708" spans="1:12" x14ac:dyDescent="0.2">
      <c r="A708" s="316" t="s">
        <v>2769</v>
      </c>
      <c r="B708" s="317" t="s">
        <v>2770</v>
      </c>
      <c r="C708" s="406"/>
      <c r="D708" s="346" t="s">
        <v>30</v>
      </c>
      <c r="E708" s="572">
        <v>31.46</v>
      </c>
      <c r="F708" s="572">
        <v>31.46</v>
      </c>
      <c r="G708" s="572">
        <v>31.46</v>
      </c>
      <c r="H708" s="324" t="str">
        <f>'Series 1100 Design'!H708</f>
        <v/>
      </c>
      <c r="J708" s="406"/>
      <c r="K708" s="346" t="s">
        <v>30</v>
      </c>
      <c r="L708" s="324" t="str">
        <f>'Series 1100 Final'!H708</f>
        <v/>
      </c>
    </row>
    <row r="709" spans="1:12" x14ac:dyDescent="0.2">
      <c r="A709" s="316"/>
      <c r="B709" s="317"/>
      <c r="C709" s="406"/>
      <c r="D709" s="562"/>
      <c r="E709" s="572"/>
      <c r="F709" s="572"/>
      <c r="G709" s="572"/>
      <c r="H709" s="569"/>
      <c r="J709" s="406"/>
      <c r="K709" s="562"/>
      <c r="L709" s="569"/>
    </row>
    <row r="710" spans="1:12" ht="25.5" x14ac:dyDescent="0.2">
      <c r="A710" s="316" t="s">
        <v>2771</v>
      </c>
      <c r="B710" s="317" t="s">
        <v>2772</v>
      </c>
      <c r="C710" s="406"/>
      <c r="D710" s="346" t="s">
        <v>30</v>
      </c>
      <c r="E710" s="572">
        <v>62.92</v>
      </c>
      <c r="F710" s="572">
        <v>62.92</v>
      </c>
      <c r="G710" s="572">
        <v>62.92</v>
      </c>
      <c r="H710" s="324" t="str">
        <f>'Series 1100 Design'!H710</f>
        <v/>
      </c>
      <c r="J710" s="406"/>
      <c r="K710" s="346" t="s">
        <v>30</v>
      </c>
      <c r="L710" s="324" t="str">
        <f>'Series 1100 Final'!H710</f>
        <v/>
      </c>
    </row>
    <row r="711" spans="1:12" x14ac:dyDescent="0.2">
      <c r="A711" s="316"/>
      <c r="B711" s="317"/>
      <c r="C711" s="406"/>
      <c r="D711" s="562"/>
      <c r="E711" s="572"/>
      <c r="F711" s="572"/>
      <c r="G711" s="572"/>
      <c r="H711" s="569"/>
      <c r="J711" s="406"/>
      <c r="K711" s="562"/>
      <c r="L711" s="569"/>
    </row>
    <row r="712" spans="1:12" ht="25.5" x14ac:dyDescent="0.2">
      <c r="A712" s="316" t="s">
        <v>2773</v>
      </c>
      <c r="B712" s="317" t="s">
        <v>2774</v>
      </c>
      <c r="C712" s="406"/>
      <c r="D712" s="346" t="s">
        <v>30</v>
      </c>
      <c r="E712" s="572">
        <v>124.32</v>
      </c>
      <c r="F712" s="572">
        <v>124.32</v>
      </c>
      <c r="G712" s="572">
        <v>124.32</v>
      </c>
      <c r="H712" s="324" t="str">
        <f>'Series 1100 Design'!H712</f>
        <v/>
      </c>
      <c r="J712" s="406"/>
      <c r="K712" s="346" t="s">
        <v>30</v>
      </c>
      <c r="L712" s="324" t="str">
        <f>'Series 1100 Final'!H712</f>
        <v/>
      </c>
    </row>
    <row r="713" spans="1:12" x14ac:dyDescent="0.2">
      <c r="A713" s="316"/>
      <c r="B713" s="317"/>
      <c r="C713" s="406"/>
      <c r="D713" s="562"/>
      <c r="E713" s="572"/>
      <c r="F713" s="572"/>
      <c r="G713" s="572"/>
      <c r="H713" s="569"/>
      <c r="J713" s="406"/>
      <c r="K713" s="562"/>
      <c r="L713" s="569"/>
    </row>
    <row r="714" spans="1:12" ht="25.5" x14ac:dyDescent="0.2">
      <c r="A714" s="316" t="s">
        <v>2775</v>
      </c>
      <c r="B714" s="317" t="s">
        <v>2776</v>
      </c>
      <c r="C714" s="406"/>
      <c r="D714" s="346" t="s">
        <v>30</v>
      </c>
      <c r="E714" s="572">
        <v>70.540000000000006</v>
      </c>
      <c r="F714" s="572">
        <v>70.540000000000006</v>
      </c>
      <c r="G714" s="572">
        <v>70.540000000000006</v>
      </c>
      <c r="H714" s="324" t="str">
        <f>'Series 1100 Design'!H714</f>
        <v/>
      </c>
      <c r="J714" s="406"/>
      <c r="K714" s="346" t="s">
        <v>30</v>
      </c>
      <c r="L714" s="324" t="str">
        <f>'Series 1100 Final'!H714</f>
        <v/>
      </c>
    </row>
    <row r="715" spans="1:12" x14ac:dyDescent="0.2">
      <c r="A715" s="316"/>
      <c r="B715" s="317"/>
      <c r="C715" s="406"/>
      <c r="D715" s="562"/>
      <c r="E715" s="572"/>
      <c r="F715" s="572"/>
      <c r="G715" s="572"/>
      <c r="H715" s="569"/>
      <c r="J715" s="406"/>
      <c r="K715" s="562"/>
      <c r="L715" s="569"/>
    </row>
    <row r="716" spans="1:12" ht="25.5" x14ac:dyDescent="0.2">
      <c r="A716" s="316" t="s">
        <v>2777</v>
      </c>
      <c r="B716" s="317" t="s">
        <v>2778</v>
      </c>
      <c r="C716" s="406"/>
      <c r="D716" s="346" t="s">
        <v>30</v>
      </c>
      <c r="E716" s="572">
        <v>124.32</v>
      </c>
      <c r="F716" s="572">
        <v>124.32</v>
      </c>
      <c r="G716" s="572">
        <v>124.32</v>
      </c>
      <c r="H716" s="324" t="str">
        <f>'Series 1100 Design'!H716</f>
        <v/>
      </c>
      <c r="J716" s="406"/>
      <c r="K716" s="346" t="s">
        <v>30</v>
      </c>
      <c r="L716" s="324" t="str">
        <f>'Series 1100 Final'!H716</f>
        <v/>
      </c>
    </row>
    <row r="717" spans="1:12" x14ac:dyDescent="0.2">
      <c r="A717" s="316"/>
      <c r="B717" s="317"/>
      <c r="C717" s="406"/>
      <c r="D717" s="562"/>
      <c r="E717" s="572"/>
      <c r="F717" s="572"/>
      <c r="G717" s="572"/>
      <c r="H717" s="569"/>
      <c r="J717" s="406"/>
      <c r="K717" s="562"/>
      <c r="L717" s="569"/>
    </row>
    <row r="718" spans="1:12" ht="25.5" x14ac:dyDescent="0.2">
      <c r="A718" s="316" t="s">
        <v>2779</v>
      </c>
      <c r="B718" s="317" t="s">
        <v>2780</v>
      </c>
      <c r="C718" s="406"/>
      <c r="D718" s="346" t="s">
        <v>30</v>
      </c>
      <c r="E718" s="572">
        <v>124.32</v>
      </c>
      <c r="F718" s="572">
        <v>124.32</v>
      </c>
      <c r="G718" s="572">
        <v>124.32</v>
      </c>
      <c r="H718" s="324" t="str">
        <f>'Series 1100 Design'!H718</f>
        <v/>
      </c>
      <c r="J718" s="406"/>
      <c r="K718" s="346" t="s">
        <v>30</v>
      </c>
      <c r="L718" s="324" t="str">
        <f>'Series 1100 Final'!H718</f>
        <v/>
      </c>
    </row>
    <row r="719" spans="1:12" x14ac:dyDescent="0.2">
      <c r="A719" s="316"/>
      <c r="B719" s="317"/>
      <c r="C719" s="406"/>
      <c r="D719" s="562"/>
      <c r="E719" s="572"/>
      <c r="F719" s="572"/>
      <c r="G719" s="572"/>
      <c r="H719" s="569"/>
      <c r="J719" s="406"/>
      <c r="K719" s="562"/>
      <c r="L719" s="569"/>
    </row>
    <row r="720" spans="1:12" ht="25.5" x14ac:dyDescent="0.2">
      <c r="A720" s="316" t="s">
        <v>2781</v>
      </c>
      <c r="B720" s="317" t="s">
        <v>2782</v>
      </c>
      <c r="C720" s="406"/>
      <c r="D720" s="346" t="s">
        <v>30</v>
      </c>
      <c r="E720" s="572">
        <v>124.32</v>
      </c>
      <c r="F720" s="572">
        <v>124.32</v>
      </c>
      <c r="G720" s="572">
        <v>124.32</v>
      </c>
      <c r="H720" s="324" t="str">
        <f>'Series 1100 Design'!H720</f>
        <v/>
      </c>
      <c r="J720" s="406"/>
      <c r="K720" s="346" t="s">
        <v>30</v>
      </c>
      <c r="L720" s="324" t="str">
        <f>'Series 1100 Final'!H720</f>
        <v/>
      </c>
    </row>
    <row r="721" spans="1:12" x14ac:dyDescent="0.2">
      <c r="A721" s="316"/>
      <c r="B721" s="317"/>
      <c r="C721" s="406"/>
      <c r="D721" s="562"/>
      <c r="E721" s="572"/>
      <c r="F721" s="572"/>
      <c r="G721" s="572"/>
      <c r="H721" s="569"/>
      <c r="J721" s="406"/>
      <c r="K721" s="562"/>
      <c r="L721" s="569"/>
    </row>
    <row r="722" spans="1:12" ht="25.5" x14ac:dyDescent="0.2">
      <c r="A722" s="316" t="s">
        <v>2783</v>
      </c>
      <c r="B722" s="317" t="s">
        <v>2784</v>
      </c>
      <c r="C722" s="406"/>
      <c r="D722" s="346" t="s">
        <v>30</v>
      </c>
      <c r="E722" s="572">
        <v>70.540000000000006</v>
      </c>
      <c r="F722" s="572">
        <v>70.540000000000006</v>
      </c>
      <c r="G722" s="572">
        <v>70.540000000000006</v>
      </c>
      <c r="H722" s="324" t="str">
        <f>'Series 1100 Design'!H722</f>
        <v/>
      </c>
      <c r="J722" s="406"/>
      <c r="K722" s="346" t="s">
        <v>30</v>
      </c>
      <c r="L722" s="324" t="str">
        <f>'Series 1100 Final'!H722</f>
        <v/>
      </c>
    </row>
    <row r="723" spans="1:12" x14ac:dyDescent="0.2">
      <c r="A723" s="316"/>
      <c r="B723" s="317"/>
      <c r="C723" s="406"/>
      <c r="D723" s="562"/>
      <c r="E723" s="572"/>
      <c r="F723" s="572"/>
      <c r="G723" s="572"/>
      <c r="H723" s="569"/>
      <c r="J723" s="406"/>
      <c r="K723" s="562"/>
      <c r="L723" s="569"/>
    </row>
    <row r="724" spans="1:12" ht="25.5" x14ac:dyDescent="0.2">
      <c r="A724" s="316" t="s">
        <v>2785</v>
      </c>
      <c r="B724" s="317" t="s">
        <v>2786</v>
      </c>
      <c r="C724" s="406"/>
      <c r="D724" s="346" t="s">
        <v>30</v>
      </c>
      <c r="E724" s="572">
        <v>124.32</v>
      </c>
      <c r="F724" s="572">
        <v>124.32</v>
      </c>
      <c r="G724" s="572">
        <v>124.32</v>
      </c>
      <c r="H724" s="324" t="str">
        <f>'Series 1100 Design'!H724</f>
        <v/>
      </c>
      <c r="J724" s="406"/>
      <c r="K724" s="346" t="s">
        <v>30</v>
      </c>
      <c r="L724" s="324" t="str">
        <f>'Series 1100 Final'!H724</f>
        <v/>
      </c>
    </row>
    <row r="725" spans="1:12" x14ac:dyDescent="0.2">
      <c r="A725" s="316"/>
      <c r="B725" s="317"/>
      <c r="C725" s="406"/>
      <c r="D725" s="562"/>
      <c r="E725" s="572"/>
      <c r="F725" s="572"/>
      <c r="G725" s="572"/>
      <c r="H725" s="569"/>
      <c r="J725" s="406"/>
      <c r="K725" s="562"/>
      <c r="L725" s="569"/>
    </row>
    <row r="726" spans="1:12" ht="25.5" x14ac:dyDescent="0.2">
      <c r="A726" s="316" t="s">
        <v>2787</v>
      </c>
      <c r="B726" s="317" t="s">
        <v>2788</v>
      </c>
      <c r="C726" s="406"/>
      <c r="D726" s="346" t="s">
        <v>30</v>
      </c>
      <c r="E726" s="572">
        <v>124.32</v>
      </c>
      <c r="F726" s="572">
        <v>124.32</v>
      </c>
      <c r="G726" s="572">
        <v>124.32</v>
      </c>
      <c r="H726" s="324" t="str">
        <f>'Series 1100 Design'!H726</f>
        <v/>
      </c>
      <c r="J726" s="406"/>
      <c r="K726" s="346" t="s">
        <v>30</v>
      </c>
      <c r="L726" s="324" t="str">
        <f>'Series 1100 Final'!H726</f>
        <v/>
      </c>
    </row>
    <row r="727" spans="1:12" x14ac:dyDescent="0.2">
      <c r="A727" s="316"/>
      <c r="B727" s="317"/>
      <c r="C727" s="406"/>
      <c r="D727" s="562"/>
      <c r="E727" s="572"/>
      <c r="F727" s="572"/>
      <c r="G727" s="572"/>
      <c r="H727" s="569"/>
      <c r="J727" s="406"/>
      <c r="K727" s="562"/>
      <c r="L727" s="569"/>
    </row>
    <row r="728" spans="1:12" x14ac:dyDescent="0.2">
      <c r="A728" s="331"/>
      <c r="B728" s="343" t="s">
        <v>507</v>
      </c>
      <c r="C728" s="484"/>
      <c r="D728" s="587"/>
      <c r="E728" s="804" t="s">
        <v>1059</v>
      </c>
      <c r="F728" s="804" t="s">
        <v>2162</v>
      </c>
      <c r="G728" s="804" t="s">
        <v>1766</v>
      </c>
      <c r="H728" s="587"/>
      <c r="J728" s="484"/>
      <c r="K728" s="587"/>
      <c r="L728" s="587"/>
    </row>
    <row r="729" spans="1:12" x14ac:dyDescent="0.2">
      <c r="A729" s="720"/>
      <c r="B729" s="721" t="s">
        <v>2210</v>
      </c>
      <c r="C729" s="779"/>
      <c r="D729" s="723"/>
      <c r="E729" s="723"/>
      <c r="F729" s="723"/>
      <c r="G729" s="724">
        <f>SUM(H731:H732)</f>
        <v>0</v>
      </c>
      <c r="H729" s="723"/>
      <c r="J729" s="779"/>
      <c r="K729" s="723"/>
      <c r="L729" s="723"/>
    </row>
    <row r="730" spans="1:12" x14ac:dyDescent="0.2">
      <c r="A730" s="316"/>
      <c r="B730" s="317"/>
      <c r="C730" s="406"/>
      <c r="D730" s="562"/>
      <c r="E730" s="572"/>
      <c r="F730" s="572"/>
      <c r="G730" s="572"/>
      <c r="H730" s="569"/>
      <c r="J730" s="406"/>
      <c r="K730" s="562"/>
      <c r="L730" s="569"/>
    </row>
    <row r="731" spans="1:12" x14ac:dyDescent="0.2">
      <c r="A731" s="316" t="s">
        <v>2789</v>
      </c>
      <c r="B731" s="317" t="s">
        <v>2790</v>
      </c>
      <c r="C731" s="406"/>
      <c r="D731" s="346" t="s">
        <v>30</v>
      </c>
      <c r="E731" s="572">
        <v>390.83</v>
      </c>
      <c r="F731" s="572">
        <v>390.83</v>
      </c>
      <c r="G731" s="572">
        <v>390.83</v>
      </c>
      <c r="H731" s="324" t="str">
        <f>'Series 1100 Design'!H731</f>
        <v/>
      </c>
      <c r="J731" s="406"/>
      <c r="K731" s="346" t="s">
        <v>30</v>
      </c>
      <c r="L731" s="324" t="str">
        <f>'Series 1100 Final'!H731</f>
        <v/>
      </c>
    </row>
    <row r="732" spans="1:12" x14ac:dyDescent="0.2">
      <c r="A732" s="316"/>
      <c r="B732" s="317"/>
      <c r="C732" s="406"/>
      <c r="D732" s="562"/>
      <c r="E732" s="572"/>
      <c r="F732" s="572"/>
      <c r="G732" s="572"/>
      <c r="H732" s="569"/>
      <c r="J732" s="406"/>
      <c r="K732" s="562"/>
      <c r="L732" s="569"/>
    </row>
    <row r="733" spans="1:12" x14ac:dyDescent="0.2">
      <c r="A733" s="331"/>
      <c r="B733" s="332" t="s">
        <v>510</v>
      </c>
      <c r="C733" s="484"/>
      <c r="D733" s="587"/>
      <c r="E733" s="804" t="s">
        <v>1059</v>
      </c>
      <c r="F733" s="804" t="s">
        <v>2162</v>
      </c>
      <c r="G733" s="804" t="s">
        <v>1766</v>
      </c>
      <c r="H733" s="587"/>
      <c r="J733" s="484"/>
      <c r="K733" s="587"/>
      <c r="L733" s="587"/>
    </row>
    <row r="734" spans="1:12" x14ac:dyDescent="0.2">
      <c r="A734" s="720"/>
      <c r="B734" s="721" t="s">
        <v>2210</v>
      </c>
      <c r="C734" s="779"/>
      <c r="D734" s="723"/>
      <c r="E734" s="723"/>
      <c r="F734" s="723"/>
      <c r="G734" s="724">
        <f>SUM(H736:H738)</f>
        <v>0</v>
      </c>
      <c r="H734" s="723"/>
      <c r="J734" s="779"/>
      <c r="K734" s="723"/>
      <c r="L734" s="723"/>
    </row>
    <row r="735" spans="1:12" x14ac:dyDescent="0.2">
      <c r="A735" s="316"/>
      <c r="B735" s="317"/>
      <c r="C735" s="406"/>
      <c r="D735" s="562"/>
      <c r="E735" s="572"/>
      <c r="F735" s="572"/>
      <c r="G735" s="572"/>
      <c r="H735" s="569"/>
      <c r="J735" s="406"/>
      <c r="K735" s="562"/>
      <c r="L735" s="569"/>
    </row>
    <row r="736" spans="1:12" ht="25.5" x14ac:dyDescent="0.2">
      <c r="A736" s="316" t="s">
        <v>2791</v>
      </c>
      <c r="B736" s="317" t="s">
        <v>2792</v>
      </c>
      <c r="C736" s="406"/>
      <c r="D736" s="346" t="s">
        <v>30</v>
      </c>
      <c r="E736" s="572">
        <v>390.83</v>
      </c>
      <c r="F736" s="572">
        <v>390.83</v>
      </c>
      <c r="G736" s="572">
        <v>390.83</v>
      </c>
      <c r="H736" s="324" t="str">
        <f>'Series 1100 Design'!H736</f>
        <v/>
      </c>
      <c r="J736" s="406"/>
      <c r="K736" s="346" t="s">
        <v>30</v>
      </c>
      <c r="L736" s="324" t="str">
        <f>'Series 1100 Final'!H736</f>
        <v/>
      </c>
    </row>
    <row r="737" spans="1:12" x14ac:dyDescent="0.2">
      <c r="A737" s="316"/>
      <c r="B737" s="317"/>
      <c r="C737" s="406"/>
      <c r="D737" s="562"/>
      <c r="E737" s="572"/>
      <c r="F737" s="572"/>
      <c r="G737" s="572"/>
      <c r="H737" s="569"/>
      <c r="J737" s="406"/>
      <c r="K737" s="562"/>
      <c r="L737" s="569"/>
    </row>
    <row r="738" spans="1:12" ht="25.5" x14ac:dyDescent="0.2">
      <c r="A738" s="316" t="s">
        <v>2793</v>
      </c>
      <c r="B738" s="317" t="s">
        <v>2794</v>
      </c>
      <c r="C738" s="406"/>
      <c r="D738" s="346" t="s">
        <v>30</v>
      </c>
      <c r="E738" s="572">
        <v>390.83</v>
      </c>
      <c r="F738" s="572">
        <v>390.83</v>
      </c>
      <c r="G738" s="572">
        <v>390.83</v>
      </c>
      <c r="H738" s="324" t="str">
        <f>'Series 1100 Design'!H738</f>
        <v/>
      </c>
      <c r="J738" s="406"/>
      <c r="K738" s="346" t="s">
        <v>30</v>
      </c>
      <c r="L738" s="324" t="str">
        <f>'Series 1100 Final'!H738</f>
        <v/>
      </c>
    </row>
    <row r="739" spans="1:12" x14ac:dyDescent="0.2">
      <c r="A739" s="316"/>
      <c r="B739" s="317"/>
      <c r="C739" s="406"/>
      <c r="D739" s="562"/>
      <c r="E739" s="572"/>
      <c r="F739" s="572"/>
      <c r="G739" s="572"/>
      <c r="H739" s="569"/>
      <c r="J739" s="406"/>
      <c r="K739" s="562"/>
      <c r="L739" s="569"/>
    </row>
    <row r="740" spans="1:12" x14ac:dyDescent="0.2">
      <c r="A740" s="331"/>
      <c r="B740" s="332" t="s">
        <v>515</v>
      </c>
      <c r="C740" s="484"/>
      <c r="D740" s="587"/>
      <c r="E740" s="804" t="s">
        <v>1059</v>
      </c>
      <c r="F740" s="804" t="s">
        <v>2162</v>
      </c>
      <c r="G740" s="804" t="s">
        <v>1766</v>
      </c>
      <c r="H740" s="587"/>
      <c r="J740" s="484"/>
      <c r="K740" s="587"/>
      <c r="L740" s="587"/>
    </row>
    <row r="741" spans="1:12" x14ac:dyDescent="0.2">
      <c r="A741" s="720"/>
      <c r="B741" s="721" t="s">
        <v>2210</v>
      </c>
      <c r="C741" s="779"/>
      <c r="D741" s="723"/>
      <c r="E741" s="723"/>
      <c r="F741" s="723"/>
      <c r="G741" s="724">
        <f>SUM(H743:H744)</f>
        <v>0</v>
      </c>
      <c r="H741" s="723"/>
      <c r="J741" s="779"/>
      <c r="K741" s="723"/>
      <c r="L741" s="723"/>
    </row>
    <row r="742" spans="1:12" x14ac:dyDescent="0.2">
      <c r="A742" s="316"/>
      <c r="B742" s="317"/>
      <c r="C742" s="406"/>
      <c r="D742" s="562"/>
      <c r="E742" s="572"/>
      <c r="F742" s="572"/>
      <c r="G742" s="572"/>
      <c r="H742" s="569"/>
      <c r="J742" s="406"/>
      <c r="K742" s="562"/>
      <c r="L742" s="569"/>
    </row>
    <row r="743" spans="1:12" x14ac:dyDescent="0.2">
      <c r="A743" s="316" t="s">
        <v>2795</v>
      </c>
      <c r="B743" s="317" t="s">
        <v>2796</v>
      </c>
      <c r="C743" s="406"/>
      <c r="D743" s="346" t="s">
        <v>30</v>
      </c>
      <c r="E743" s="572">
        <v>390.83</v>
      </c>
      <c r="F743" s="572">
        <v>390.83</v>
      </c>
      <c r="G743" s="572">
        <v>390.83</v>
      </c>
      <c r="H743" s="324" t="str">
        <f>'Series 1100 Design'!H743</f>
        <v/>
      </c>
      <c r="J743" s="406"/>
      <c r="K743" s="346" t="s">
        <v>30</v>
      </c>
      <c r="L743" s="324" t="str">
        <f>'Series 1100 Final'!H743</f>
        <v/>
      </c>
    </row>
    <row r="744" spans="1:12" x14ac:dyDescent="0.2">
      <c r="A744" s="316"/>
      <c r="B744" s="317"/>
      <c r="C744" s="406"/>
      <c r="D744" s="562"/>
      <c r="E744" s="572"/>
      <c r="F744" s="572"/>
      <c r="G744" s="572"/>
      <c r="H744" s="569"/>
      <c r="J744" s="406"/>
      <c r="K744" s="562"/>
      <c r="L744" s="569"/>
    </row>
    <row r="745" spans="1:12" ht="25.5" x14ac:dyDescent="0.2">
      <c r="A745" s="316" t="s">
        <v>2797</v>
      </c>
      <c r="B745" s="317" t="s">
        <v>2798</v>
      </c>
      <c r="C745" s="406"/>
      <c r="D745" s="346" t="s">
        <v>30</v>
      </c>
      <c r="E745" s="572">
        <v>390.83</v>
      </c>
      <c r="F745" s="572">
        <v>390.83</v>
      </c>
      <c r="G745" s="572">
        <v>390.83</v>
      </c>
      <c r="H745" s="324" t="str">
        <f>'Series 1100 Design'!H745</f>
        <v/>
      </c>
      <c r="J745" s="406"/>
      <c r="K745" s="346" t="s">
        <v>30</v>
      </c>
      <c r="L745" s="324" t="str">
        <f>'Series 1100 Final'!H745</f>
        <v/>
      </c>
    </row>
    <row r="746" spans="1:12" x14ac:dyDescent="0.2">
      <c r="A746" s="316"/>
      <c r="B746" s="317"/>
      <c r="C746" s="406"/>
      <c r="D746" s="562"/>
      <c r="E746" s="572"/>
      <c r="F746" s="572"/>
      <c r="G746" s="572"/>
      <c r="H746" s="569"/>
      <c r="J746" s="406"/>
      <c r="K746" s="562"/>
      <c r="L746" s="569"/>
    </row>
    <row r="747" spans="1:12" x14ac:dyDescent="0.2">
      <c r="A747" s="331"/>
      <c r="B747" s="343" t="s">
        <v>520</v>
      </c>
      <c r="C747" s="484"/>
      <c r="D747" s="587"/>
      <c r="E747" s="804" t="s">
        <v>1059</v>
      </c>
      <c r="F747" s="804" t="s">
        <v>2162</v>
      </c>
      <c r="G747" s="804" t="s">
        <v>1766</v>
      </c>
      <c r="H747" s="587"/>
      <c r="J747" s="484"/>
      <c r="K747" s="587"/>
      <c r="L747" s="587"/>
    </row>
    <row r="748" spans="1:12" x14ac:dyDescent="0.2">
      <c r="A748" s="720"/>
      <c r="B748" s="721" t="s">
        <v>2210</v>
      </c>
      <c r="C748" s="779"/>
      <c r="D748" s="723"/>
      <c r="E748" s="723"/>
      <c r="F748" s="723"/>
      <c r="G748" s="724">
        <f>SUM(H750:H756)</f>
        <v>0</v>
      </c>
      <c r="H748" s="723"/>
      <c r="J748" s="779"/>
      <c r="K748" s="723"/>
      <c r="L748" s="723"/>
    </row>
    <row r="749" spans="1:12" x14ac:dyDescent="0.2">
      <c r="A749" s="316"/>
      <c r="B749" s="317"/>
      <c r="C749" s="406"/>
      <c r="D749" s="562"/>
      <c r="E749" s="572"/>
      <c r="F749" s="572"/>
      <c r="G749" s="572"/>
      <c r="H749" s="569"/>
      <c r="J749" s="406"/>
      <c r="K749" s="562"/>
      <c r="L749" s="569"/>
    </row>
    <row r="750" spans="1:12" ht="25.5" x14ac:dyDescent="0.2">
      <c r="A750" s="316" t="s">
        <v>2799</v>
      </c>
      <c r="B750" s="317" t="s">
        <v>2800</v>
      </c>
      <c r="C750" s="406"/>
      <c r="D750" s="346" t="s">
        <v>30</v>
      </c>
      <c r="E750" s="572">
        <v>518.46</v>
      </c>
      <c r="F750" s="572">
        <v>518.46</v>
      </c>
      <c r="G750" s="572">
        <v>518.46</v>
      </c>
      <c r="H750" s="324" t="str">
        <f>'Series 1100 Design'!H750</f>
        <v/>
      </c>
      <c r="J750" s="406"/>
      <c r="K750" s="346" t="s">
        <v>30</v>
      </c>
      <c r="L750" s="324" t="str">
        <f>'Series 1100 Final'!H750</f>
        <v/>
      </c>
    </row>
    <row r="751" spans="1:12" x14ac:dyDescent="0.2">
      <c r="A751" s="316"/>
      <c r="B751" s="317"/>
      <c r="C751" s="406"/>
      <c r="D751" s="562"/>
      <c r="E751" s="572"/>
      <c r="F751" s="572"/>
      <c r="G751" s="572"/>
      <c r="H751" s="576"/>
      <c r="J751" s="406"/>
      <c r="K751" s="562"/>
      <c r="L751" s="576"/>
    </row>
    <row r="752" spans="1:12" ht="25.5" x14ac:dyDescent="0.2">
      <c r="A752" s="316" t="s">
        <v>2801</v>
      </c>
      <c r="B752" s="317" t="s">
        <v>2802</v>
      </c>
      <c r="C752" s="406"/>
      <c r="D752" s="346" t="s">
        <v>30</v>
      </c>
      <c r="E752" s="572">
        <v>735.34</v>
      </c>
      <c r="F752" s="572">
        <v>735.34</v>
      </c>
      <c r="G752" s="572">
        <v>735.34</v>
      </c>
      <c r="H752" s="324" t="str">
        <f>'Series 1100 Design'!H752</f>
        <v/>
      </c>
      <c r="J752" s="406"/>
      <c r="K752" s="346" t="s">
        <v>30</v>
      </c>
      <c r="L752" s="324" t="str">
        <f>'Series 1100 Final'!H752</f>
        <v/>
      </c>
    </row>
    <row r="753" spans="1:12" x14ac:dyDescent="0.2">
      <c r="A753" s="316"/>
      <c r="B753" s="317"/>
      <c r="C753" s="406"/>
      <c r="D753" s="562"/>
      <c r="E753" s="572"/>
      <c r="F753" s="572"/>
      <c r="G753" s="572"/>
      <c r="H753" s="576"/>
      <c r="J753" s="406"/>
      <c r="K753" s="562"/>
      <c r="L753" s="576"/>
    </row>
    <row r="754" spans="1:12" ht="25.5" x14ac:dyDescent="0.2">
      <c r="A754" s="316" t="s">
        <v>2803</v>
      </c>
      <c r="B754" s="317" t="s">
        <v>2804</v>
      </c>
      <c r="C754" s="406"/>
      <c r="D754" s="346" t="s">
        <v>30</v>
      </c>
      <c r="E754" s="572">
        <v>976.42</v>
      </c>
      <c r="F754" s="572">
        <v>976.42</v>
      </c>
      <c r="G754" s="572">
        <v>976.42</v>
      </c>
      <c r="H754" s="324" t="str">
        <f>'Series 1100 Design'!H754</f>
        <v/>
      </c>
      <c r="J754" s="406"/>
      <c r="K754" s="346" t="s">
        <v>30</v>
      </c>
      <c r="L754" s="324" t="str">
        <f>'Series 1100 Final'!H754</f>
        <v/>
      </c>
    </row>
    <row r="755" spans="1:12" x14ac:dyDescent="0.2">
      <c r="A755" s="316"/>
      <c r="B755" s="317"/>
      <c r="C755" s="406"/>
      <c r="D755" s="562"/>
      <c r="E755" s="572"/>
      <c r="F755" s="572"/>
      <c r="G755" s="572"/>
      <c r="H755" s="576"/>
      <c r="J755" s="406"/>
      <c r="K755" s="562"/>
      <c r="L755" s="576"/>
    </row>
    <row r="756" spans="1:12" ht="25.5" x14ac:dyDescent="0.2">
      <c r="A756" s="316" t="s">
        <v>2805</v>
      </c>
      <c r="B756" s="317" t="s">
        <v>2806</v>
      </c>
      <c r="C756" s="406"/>
      <c r="D756" s="346" t="s">
        <v>30</v>
      </c>
      <c r="E756" s="572">
        <v>1012.72</v>
      </c>
      <c r="F756" s="572">
        <v>1012.72</v>
      </c>
      <c r="G756" s="572">
        <v>1012.72</v>
      </c>
      <c r="H756" s="324" t="str">
        <f>'Series 1100 Design'!H756</f>
        <v/>
      </c>
      <c r="J756" s="406"/>
      <c r="K756" s="346" t="s">
        <v>30</v>
      </c>
      <c r="L756" s="324" t="str">
        <f>'Series 1100 Final'!H756</f>
        <v/>
      </c>
    </row>
    <row r="757" spans="1:12" x14ac:dyDescent="0.2">
      <c r="A757" s="316"/>
      <c r="B757" s="317"/>
      <c r="C757" s="406"/>
      <c r="D757" s="562"/>
      <c r="E757" s="572"/>
      <c r="F757" s="572"/>
      <c r="G757" s="572"/>
      <c r="H757" s="569"/>
      <c r="J757" s="406"/>
      <c r="K757" s="562"/>
      <c r="L757" s="569"/>
    </row>
    <row r="758" spans="1:12" x14ac:dyDescent="0.2">
      <c r="A758" s="331"/>
      <c r="B758" s="343" t="s">
        <v>529</v>
      </c>
      <c r="C758" s="484"/>
      <c r="D758" s="587"/>
      <c r="E758" s="804" t="s">
        <v>1059</v>
      </c>
      <c r="F758" s="804" t="s">
        <v>2162</v>
      </c>
      <c r="G758" s="804" t="s">
        <v>1766</v>
      </c>
      <c r="H758" s="587"/>
      <c r="J758" s="484"/>
      <c r="K758" s="587"/>
      <c r="L758" s="587"/>
    </row>
    <row r="759" spans="1:12" x14ac:dyDescent="0.2">
      <c r="A759" s="720"/>
      <c r="B759" s="721" t="s">
        <v>2210</v>
      </c>
      <c r="C759" s="779"/>
      <c r="D759" s="723"/>
      <c r="E759" s="723"/>
      <c r="F759" s="723"/>
      <c r="G759" s="724">
        <f>SUM(H761:H765)</f>
        <v>0</v>
      </c>
      <c r="H759" s="723"/>
      <c r="J759" s="779"/>
      <c r="K759" s="723"/>
      <c r="L759" s="723"/>
    </row>
    <row r="760" spans="1:12" x14ac:dyDescent="0.2">
      <c r="A760" s="316"/>
      <c r="B760" s="317"/>
      <c r="C760" s="406"/>
      <c r="D760" s="562"/>
      <c r="E760" s="572"/>
      <c r="F760" s="572"/>
      <c r="G760" s="572"/>
      <c r="H760" s="569"/>
      <c r="J760" s="406"/>
      <c r="K760" s="562"/>
      <c r="L760" s="569"/>
    </row>
    <row r="761" spans="1:12" x14ac:dyDescent="0.2">
      <c r="A761" s="316" t="s">
        <v>2807</v>
      </c>
      <c r="B761" s="317" t="s">
        <v>2808</v>
      </c>
      <c r="C761" s="406"/>
      <c r="D761" s="346" t="s">
        <v>30</v>
      </c>
      <c r="E761" s="572">
        <v>31.46</v>
      </c>
      <c r="F761" s="572">
        <v>31.46</v>
      </c>
      <c r="G761" s="572">
        <v>31.46</v>
      </c>
      <c r="H761" s="324" t="str">
        <f>'Series 1100 Design'!H761</f>
        <v/>
      </c>
      <c r="J761" s="406"/>
      <c r="K761" s="346" t="s">
        <v>30</v>
      </c>
      <c r="L761" s="324" t="str">
        <f>'Series 1100 Final'!H761</f>
        <v/>
      </c>
    </row>
    <row r="762" spans="1:12" x14ac:dyDescent="0.2">
      <c r="A762" s="316"/>
      <c r="B762" s="317"/>
      <c r="C762" s="406"/>
      <c r="D762" s="562"/>
      <c r="E762" s="572"/>
      <c r="F762" s="572"/>
      <c r="G762" s="572"/>
      <c r="H762" s="576"/>
      <c r="J762" s="406"/>
      <c r="K762" s="562"/>
      <c r="L762" s="576"/>
    </row>
    <row r="763" spans="1:12" ht="25.5" x14ac:dyDescent="0.2">
      <c r="A763" s="316" t="s">
        <v>2809</v>
      </c>
      <c r="B763" s="317" t="s">
        <v>2810</v>
      </c>
      <c r="C763" s="406"/>
      <c r="D763" s="346" t="s">
        <v>30</v>
      </c>
      <c r="E763" s="572">
        <v>62.92</v>
      </c>
      <c r="F763" s="572">
        <v>62.92</v>
      </c>
      <c r="G763" s="572">
        <v>62.92</v>
      </c>
      <c r="H763" s="324" t="str">
        <f>'Series 1100 Design'!H763</f>
        <v/>
      </c>
      <c r="J763" s="406"/>
      <c r="K763" s="346" t="s">
        <v>30</v>
      </c>
      <c r="L763" s="324" t="str">
        <f>'Series 1100 Final'!H763</f>
        <v/>
      </c>
    </row>
    <row r="764" spans="1:12" x14ac:dyDescent="0.2">
      <c r="A764" s="316"/>
      <c r="B764" s="317"/>
      <c r="C764" s="406"/>
      <c r="D764" s="562"/>
      <c r="E764" s="572"/>
      <c r="F764" s="572"/>
      <c r="G764" s="572"/>
      <c r="H764" s="576"/>
      <c r="J764" s="406"/>
      <c r="K764" s="562"/>
      <c r="L764" s="576"/>
    </row>
    <row r="765" spans="1:12" ht="25.5" x14ac:dyDescent="0.2">
      <c r="A765" s="316" t="s">
        <v>2811</v>
      </c>
      <c r="B765" s="317" t="s">
        <v>2812</v>
      </c>
      <c r="C765" s="406"/>
      <c r="D765" s="346" t="s">
        <v>30</v>
      </c>
      <c r="E765" s="572">
        <v>125.84</v>
      </c>
      <c r="F765" s="572">
        <v>125.84</v>
      </c>
      <c r="G765" s="572">
        <v>125.84</v>
      </c>
      <c r="H765" s="324" t="str">
        <f>'Series 1100 Design'!H765</f>
        <v/>
      </c>
      <c r="J765" s="406"/>
      <c r="K765" s="346" t="s">
        <v>30</v>
      </c>
      <c r="L765" s="324" t="str">
        <f>'Series 1100 Final'!H765</f>
        <v/>
      </c>
    </row>
    <row r="766" spans="1:12" x14ac:dyDescent="0.2">
      <c r="A766" s="316"/>
      <c r="B766" s="558"/>
      <c r="C766" s="406"/>
      <c r="D766" s="562"/>
      <c r="E766" s="572"/>
      <c r="F766" s="572"/>
      <c r="G766" s="572"/>
      <c r="H766" s="569"/>
      <c r="J766" s="406"/>
      <c r="K766" s="562"/>
      <c r="L766" s="569"/>
    </row>
    <row r="767" spans="1:12" ht="25.5" x14ac:dyDescent="0.2">
      <c r="A767" s="311"/>
      <c r="B767" s="563" t="s">
        <v>2813</v>
      </c>
      <c r="C767" s="400"/>
      <c r="D767" s="568"/>
      <c r="E767" s="806"/>
      <c r="F767" s="806"/>
      <c r="G767" s="806"/>
      <c r="H767" s="568"/>
      <c r="J767" s="400"/>
      <c r="K767" s="568"/>
      <c r="L767" s="568"/>
    </row>
    <row r="768" spans="1:12" x14ac:dyDescent="0.2">
      <c r="A768" s="316"/>
      <c r="B768" s="596"/>
      <c r="C768" s="406"/>
      <c r="D768" s="562"/>
      <c r="E768" s="808"/>
      <c r="F768" s="808"/>
      <c r="G768" s="808"/>
      <c r="H768" s="569"/>
      <c r="J768" s="406"/>
      <c r="K768" s="562"/>
      <c r="L768" s="569"/>
    </row>
    <row r="769" spans="1:12" x14ac:dyDescent="0.2">
      <c r="A769" s="331"/>
      <c r="B769" s="332" t="s">
        <v>484</v>
      </c>
      <c r="C769" s="484"/>
      <c r="D769" s="587"/>
      <c r="E769" s="804" t="s">
        <v>1059</v>
      </c>
      <c r="F769" s="804" t="s">
        <v>1060</v>
      </c>
      <c r="G769" s="804" t="s">
        <v>486</v>
      </c>
      <c r="H769" s="587"/>
      <c r="J769" s="484"/>
      <c r="K769" s="587"/>
      <c r="L769" s="587"/>
    </row>
    <row r="770" spans="1:12" x14ac:dyDescent="0.2">
      <c r="A770" s="720"/>
      <c r="B770" s="721" t="s">
        <v>2210</v>
      </c>
      <c r="C770" s="779"/>
      <c r="D770" s="723"/>
      <c r="E770" s="723"/>
      <c r="F770" s="723"/>
      <c r="G770" s="724">
        <f>SUM(H772:H790)</f>
        <v>0</v>
      </c>
      <c r="H770" s="723"/>
      <c r="J770" s="779"/>
      <c r="K770" s="723"/>
      <c r="L770" s="723"/>
    </row>
    <row r="771" spans="1:12" x14ac:dyDescent="0.2">
      <c r="A771" s="316"/>
      <c r="B771" s="317"/>
      <c r="C771" s="406"/>
      <c r="D771" s="562"/>
      <c r="E771" s="572"/>
      <c r="F771" s="572"/>
      <c r="G771" s="572"/>
      <c r="H771" s="569"/>
      <c r="J771" s="406"/>
      <c r="K771" s="562"/>
      <c r="L771" s="569"/>
    </row>
    <row r="772" spans="1:12" ht="25.5" x14ac:dyDescent="0.2">
      <c r="A772" s="316" t="s">
        <v>2814</v>
      </c>
      <c r="B772" s="317" t="s">
        <v>2815</v>
      </c>
      <c r="C772" s="406"/>
      <c r="D772" s="346" t="s">
        <v>30</v>
      </c>
      <c r="E772" s="572">
        <v>70.540000000000006</v>
      </c>
      <c r="F772" s="572">
        <v>70.540000000000006</v>
      </c>
      <c r="G772" s="572">
        <v>70.540000000000006</v>
      </c>
      <c r="H772" s="324" t="str">
        <f>'Series 1100 Design'!H772</f>
        <v/>
      </c>
      <c r="J772" s="406"/>
      <c r="K772" s="346" t="s">
        <v>30</v>
      </c>
      <c r="L772" s="324" t="str">
        <f>'Series 1100 Final'!H772</f>
        <v/>
      </c>
    </row>
    <row r="773" spans="1:12" x14ac:dyDescent="0.2">
      <c r="A773" s="316"/>
      <c r="B773" s="317"/>
      <c r="C773" s="406"/>
      <c r="D773" s="562"/>
      <c r="E773" s="572"/>
      <c r="F773" s="572"/>
      <c r="G773" s="572"/>
      <c r="H773" s="569"/>
      <c r="J773" s="406"/>
      <c r="K773" s="562"/>
      <c r="L773" s="569"/>
    </row>
    <row r="774" spans="1:12" ht="25.5" x14ac:dyDescent="0.2">
      <c r="A774" s="316" t="s">
        <v>2816</v>
      </c>
      <c r="B774" s="317" t="s">
        <v>2817</v>
      </c>
      <c r="C774" s="406"/>
      <c r="D774" s="346" t="s">
        <v>30</v>
      </c>
      <c r="E774" s="572">
        <v>124.32</v>
      </c>
      <c r="F774" s="572">
        <v>124.32</v>
      </c>
      <c r="G774" s="572">
        <v>124.32</v>
      </c>
      <c r="H774" s="324" t="str">
        <f>'Series 1100 Design'!H774</f>
        <v/>
      </c>
      <c r="J774" s="406"/>
      <c r="K774" s="346" t="s">
        <v>30</v>
      </c>
      <c r="L774" s="324" t="str">
        <f>'Series 1100 Final'!H774</f>
        <v/>
      </c>
    </row>
    <row r="775" spans="1:12" x14ac:dyDescent="0.2">
      <c r="A775" s="316"/>
      <c r="B775" s="317"/>
      <c r="C775" s="406"/>
      <c r="D775" s="562"/>
      <c r="E775" s="572"/>
      <c r="F775" s="572"/>
      <c r="G775" s="572"/>
      <c r="H775" s="569"/>
      <c r="J775" s="406"/>
      <c r="K775" s="562"/>
      <c r="L775" s="569"/>
    </row>
    <row r="776" spans="1:12" ht="25.5" x14ac:dyDescent="0.2">
      <c r="A776" s="316" t="s">
        <v>2818</v>
      </c>
      <c r="B776" s="317" t="s">
        <v>2819</v>
      </c>
      <c r="C776" s="406"/>
      <c r="D776" s="346" t="s">
        <v>30</v>
      </c>
      <c r="E776" s="572">
        <v>124.32</v>
      </c>
      <c r="F776" s="572">
        <v>124.32</v>
      </c>
      <c r="G776" s="572">
        <v>124.32</v>
      </c>
      <c r="H776" s="324" t="str">
        <f>'Series 1100 Design'!H776</f>
        <v/>
      </c>
      <c r="J776" s="406"/>
      <c r="K776" s="346" t="s">
        <v>30</v>
      </c>
      <c r="L776" s="324" t="str">
        <f>'Series 1100 Final'!H776</f>
        <v/>
      </c>
    </row>
    <row r="777" spans="1:12" x14ac:dyDescent="0.2">
      <c r="A777" s="316"/>
      <c r="B777" s="317"/>
      <c r="C777" s="406"/>
      <c r="D777" s="562"/>
      <c r="E777" s="572"/>
      <c r="F777" s="572"/>
      <c r="G777" s="572"/>
      <c r="H777" s="569"/>
      <c r="J777" s="406"/>
      <c r="K777" s="562"/>
      <c r="L777" s="569"/>
    </row>
    <row r="778" spans="1:12" ht="25.5" x14ac:dyDescent="0.2">
      <c r="A778" s="316" t="s">
        <v>2820</v>
      </c>
      <c r="B778" s="317" t="s">
        <v>2821</v>
      </c>
      <c r="C778" s="406"/>
      <c r="D778" s="346" t="s">
        <v>30</v>
      </c>
      <c r="E778" s="572">
        <v>124.32</v>
      </c>
      <c r="F778" s="572">
        <v>124.32</v>
      </c>
      <c r="G778" s="572">
        <v>124.32</v>
      </c>
      <c r="H778" s="324" t="str">
        <f>'Series 1100 Design'!H778</f>
        <v/>
      </c>
      <c r="J778" s="406"/>
      <c r="K778" s="346" t="s">
        <v>30</v>
      </c>
      <c r="L778" s="324" t="str">
        <f>'Series 1100 Final'!H778</f>
        <v/>
      </c>
    </row>
    <row r="779" spans="1:12" x14ac:dyDescent="0.2">
      <c r="A779" s="316"/>
      <c r="B779" s="317"/>
      <c r="C779" s="406"/>
      <c r="D779" s="562"/>
      <c r="E779" s="572"/>
      <c r="F779" s="572"/>
      <c r="G779" s="572"/>
      <c r="H779" s="569"/>
      <c r="J779" s="406"/>
      <c r="K779" s="562"/>
      <c r="L779" s="569"/>
    </row>
    <row r="780" spans="1:12" ht="25.5" x14ac:dyDescent="0.2">
      <c r="A780" s="316" t="s">
        <v>2822</v>
      </c>
      <c r="B780" s="317" t="s">
        <v>2823</v>
      </c>
      <c r="C780" s="406"/>
      <c r="D780" s="346" t="s">
        <v>30</v>
      </c>
      <c r="E780" s="572">
        <v>70.540000000000006</v>
      </c>
      <c r="F780" s="572">
        <v>70.540000000000006</v>
      </c>
      <c r="G780" s="572">
        <v>70.540000000000006</v>
      </c>
      <c r="H780" s="324" t="str">
        <f>'Series 1100 Design'!H780</f>
        <v/>
      </c>
      <c r="J780" s="406"/>
      <c r="K780" s="346" t="s">
        <v>30</v>
      </c>
      <c r="L780" s="324" t="str">
        <f>'Series 1100 Final'!H780</f>
        <v/>
      </c>
    </row>
    <row r="781" spans="1:12" x14ac:dyDescent="0.2">
      <c r="A781" s="316"/>
      <c r="B781" s="317"/>
      <c r="C781" s="406"/>
      <c r="D781" s="562"/>
      <c r="E781" s="572"/>
      <c r="F781" s="572"/>
      <c r="G781" s="572"/>
      <c r="H781" s="569"/>
      <c r="J781" s="406"/>
      <c r="K781" s="562"/>
      <c r="L781" s="569"/>
    </row>
    <row r="782" spans="1:12" ht="25.5" x14ac:dyDescent="0.2">
      <c r="A782" s="316" t="s">
        <v>2824</v>
      </c>
      <c r="B782" s="317" t="s">
        <v>2825</v>
      </c>
      <c r="C782" s="406"/>
      <c r="D782" s="346" t="s">
        <v>30</v>
      </c>
      <c r="E782" s="572">
        <v>124.32</v>
      </c>
      <c r="F782" s="572">
        <v>124.32</v>
      </c>
      <c r="G782" s="572">
        <v>124.32</v>
      </c>
      <c r="H782" s="324" t="str">
        <f>'Series 1100 Design'!H782</f>
        <v/>
      </c>
      <c r="J782" s="406"/>
      <c r="K782" s="346" t="s">
        <v>30</v>
      </c>
      <c r="L782" s="324" t="str">
        <f>'Series 1100 Final'!H782</f>
        <v/>
      </c>
    </row>
    <row r="783" spans="1:12" x14ac:dyDescent="0.2">
      <c r="A783" s="316"/>
      <c r="B783" s="317"/>
      <c r="C783" s="406"/>
      <c r="D783" s="562"/>
      <c r="E783" s="572"/>
      <c r="F783" s="572"/>
      <c r="G783" s="572"/>
      <c r="H783" s="569"/>
      <c r="J783" s="406"/>
      <c r="K783" s="562"/>
      <c r="L783" s="569"/>
    </row>
    <row r="784" spans="1:12" ht="25.5" x14ac:dyDescent="0.2">
      <c r="A784" s="316" t="s">
        <v>2826</v>
      </c>
      <c r="B784" s="317" t="s">
        <v>2827</v>
      </c>
      <c r="C784" s="406"/>
      <c r="D784" s="346" t="s">
        <v>30</v>
      </c>
      <c r="E784" s="572">
        <v>124.32</v>
      </c>
      <c r="F784" s="572">
        <v>124.32</v>
      </c>
      <c r="G784" s="572">
        <v>124.32</v>
      </c>
      <c r="H784" s="324" t="str">
        <f>'Series 1100 Design'!H784</f>
        <v/>
      </c>
      <c r="J784" s="406"/>
      <c r="K784" s="346" t="s">
        <v>30</v>
      </c>
      <c r="L784" s="324" t="str">
        <f>'Series 1100 Final'!H784</f>
        <v/>
      </c>
    </row>
    <row r="785" spans="1:12" x14ac:dyDescent="0.2">
      <c r="A785" s="316"/>
      <c r="B785" s="317"/>
      <c r="C785" s="406"/>
      <c r="D785" s="562"/>
      <c r="E785" s="572"/>
      <c r="F785" s="572"/>
      <c r="G785" s="572"/>
      <c r="H785" s="569"/>
      <c r="J785" s="406"/>
      <c r="K785" s="562"/>
      <c r="L785" s="569"/>
    </row>
    <row r="786" spans="1:12" ht="25.5" x14ac:dyDescent="0.2">
      <c r="A786" s="316" t="s">
        <v>2828</v>
      </c>
      <c r="B786" s="317" t="s">
        <v>2829</v>
      </c>
      <c r="C786" s="406"/>
      <c r="D786" s="346" t="s">
        <v>30</v>
      </c>
      <c r="E786" s="572">
        <v>124.32</v>
      </c>
      <c r="F786" s="572">
        <v>124.32</v>
      </c>
      <c r="G786" s="572">
        <v>124.32</v>
      </c>
      <c r="H786" s="324" t="str">
        <f>'Series 1100 Design'!H786</f>
        <v/>
      </c>
      <c r="J786" s="406"/>
      <c r="K786" s="346" t="s">
        <v>30</v>
      </c>
      <c r="L786" s="324" t="str">
        <f>'Series 1100 Final'!H786</f>
        <v/>
      </c>
    </row>
    <row r="787" spans="1:12" x14ac:dyDescent="0.2">
      <c r="A787" s="316"/>
      <c r="B787" s="317"/>
      <c r="C787" s="406"/>
      <c r="D787" s="562"/>
      <c r="E787" s="572"/>
      <c r="F787" s="572"/>
      <c r="G787" s="572"/>
      <c r="H787" s="569"/>
      <c r="J787" s="406"/>
      <c r="K787" s="562"/>
      <c r="L787" s="569"/>
    </row>
    <row r="788" spans="1:12" ht="25.5" x14ac:dyDescent="0.2">
      <c r="A788" s="316" t="s">
        <v>2830</v>
      </c>
      <c r="B788" s="317" t="s">
        <v>2831</v>
      </c>
      <c r="C788" s="406"/>
      <c r="D788" s="346" t="s">
        <v>30</v>
      </c>
      <c r="E788" s="572">
        <v>124.32</v>
      </c>
      <c r="F788" s="572">
        <v>124.32</v>
      </c>
      <c r="G788" s="572">
        <v>124.32</v>
      </c>
      <c r="H788" s="324" t="str">
        <f>'Series 1100 Design'!H788</f>
        <v/>
      </c>
      <c r="J788" s="406"/>
      <c r="K788" s="346" t="s">
        <v>30</v>
      </c>
      <c r="L788" s="324" t="str">
        <f>'Series 1100 Final'!H788</f>
        <v/>
      </c>
    </row>
    <row r="789" spans="1:12" x14ac:dyDescent="0.2">
      <c r="A789" s="316"/>
      <c r="B789" s="317"/>
      <c r="C789" s="406"/>
      <c r="D789" s="562"/>
      <c r="E789" s="572"/>
      <c r="F789" s="572"/>
      <c r="G789" s="572"/>
      <c r="H789" s="569"/>
      <c r="J789" s="406"/>
      <c r="K789" s="562"/>
      <c r="L789" s="569"/>
    </row>
    <row r="790" spans="1:12" ht="25.5" x14ac:dyDescent="0.2">
      <c r="A790" s="316" t="s">
        <v>2832</v>
      </c>
      <c r="B790" s="317" t="s">
        <v>2833</v>
      </c>
      <c r="C790" s="406"/>
      <c r="D790" s="346" t="s">
        <v>30</v>
      </c>
      <c r="E790" s="572">
        <v>124.32</v>
      </c>
      <c r="F790" s="572">
        <v>124.32</v>
      </c>
      <c r="G790" s="572">
        <v>124.32</v>
      </c>
      <c r="H790" s="324" t="str">
        <f>'Series 1100 Design'!H790</f>
        <v/>
      </c>
      <c r="J790" s="406"/>
      <c r="K790" s="346" t="s">
        <v>30</v>
      </c>
      <c r="L790" s="324" t="str">
        <f>'Series 1100 Final'!H790</f>
        <v/>
      </c>
    </row>
    <row r="791" spans="1:12" x14ac:dyDescent="0.2">
      <c r="A791" s="316"/>
      <c r="B791" s="317"/>
      <c r="C791" s="406"/>
      <c r="D791" s="562"/>
      <c r="E791" s="572"/>
      <c r="F791" s="572"/>
      <c r="G791" s="572"/>
      <c r="H791" s="569"/>
      <c r="J791" s="406"/>
      <c r="K791" s="562"/>
      <c r="L791" s="569"/>
    </row>
    <row r="792" spans="1:12" x14ac:dyDescent="0.2">
      <c r="A792" s="331"/>
      <c r="B792" s="343" t="s">
        <v>507</v>
      </c>
      <c r="C792" s="484"/>
      <c r="D792" s="587"/>
      <c r="E792" s="804" t="s">
        <v>1059</v>
      </c>
      <c r="F792" s="804" t="s">
        <v>2162</v>
      </c>
      <c r="G792" s="804" t="s">
        <v>1766</v>
      </c>
      <c r="H792" s="587"/>
      <c r="J792" s="484"/>
      <c r="K792" s="587"/>
      <c r="L792" s="587"/>
    </row>
    <row r="793" spans="1:12" x14ac:dyDescent="0.2">
      <c r="A793" s="720"/>
      <c r="B793" s="721" t="s">
        <v>2210</v>
      </c>
      <c r="C793" s="779"/>
      <c r="D793" s="723"/>
      <c r="E793" s="723"/>
      <c r="F793" s="723"/>
      <c r="G793" s="724">
        <f>SUM(H795:H796)</f>
        <v>0</v>
      </c>
      <c r="H793" s="723"/>
      <c r="J793" s="779"/>
      <c r="K793" s="723"/>
      <c r="L793" s="723"/>
    </row>
    <row r="794" spans="1:12" x14ac:dyDescent="0.2">
      <c r="A794" s="316"/>
      <c r="B794" s="317"/>
      <c r="C794" s="406"/>
      <c r="D794" s="562"/>
      <c r="E794" s="572"/>
      <c r="F794" s="572"/>
      <c r="G794" s="572"/>
      <c r="H794" s="569"/>
      <c r="J794" s="406"/>
      <c r="K794" s="562"/>
      <c r="L794" s="569"/>
    </row>
    <row r="795" spans="1:12" ht="25.5" x14ac:dyDescent="0.2">
      <c r="A795" s="316" t="s">
        <v>2834</v>
      </c>
      <c r="B795" s="317" t="s">
        <v>2835</v>
      </c>
      <c r="C795" s="406"/>
      <c r="D795" s="346" t="s">
        <v>30</v>
      </c>
      <c r="E795" s="572">
        <v>390.83</v>
      </c>
      <c r="F795" s="572">
        <v>390.83</v>
      </c>
      <c r="G795" s="572">
        <v>390.83</v>
      </c>
      <c r="H795" s="324" t="str">
        <f>'Series 1100 Design'!H795</f>
        <v/>
      </c>
      <c r="J795" s="406"/>
      <c r="K795" s="346" t="s">
        <v>30</v>
      </c>
      <c r="L795" s="324" t="str">
        <f>'Series 1100 Final'!H795</f>
        <v/>
      </c>
    </row>
    <row r="796" spans="1:12" x14ac:dyDescent="0.2">
      <c r="A796" s="316"/>
      <c r="B796" s="317"/>
      <c r="C796" s="406"/>
      <c r="D796" s="562"/>
      <c r="E796" s="572"/>
      <c r="F796" s="572"/>
      <c r="G796" s="572"/>
      <c r="H796" s="569"/>
      <c r="J796" s="406"/>
      <c r="K796" s="562"/>
      <c r="L796" s="569"/>
    </row>
    <row r="797" spans="1:12" x14ac:dyDescent="0.2">
      <c r="A797" s="331"/>
      <c r="B797" s="332" t="s">
        <v>510</v>
      </c>
      <c r="C797" s="484"/>
      <c r="D797" s="587"/>
      <c r="E797" s="804" t="s">
        <v>1059</v>
      </c>
      <c r="F797" s="804" t="s">
        <v>2162</v>
      </c>
      <c r="G797" s="804" t="s">
        <v>1766</v>
      </c>
      <c r="H797" s="587"/>
      <c r="J797" s="484"/>
      <c r="K797" s="587"/>
      <c r="L797" s="587"/>
    </row>
    <row r="798" spans="1:12" x14ac:dyDescent="0.2">
      <c r="A798" s="720"/>
      <c r="B798" s="721" t="s">
        <v>2210</v>
      </c>
      <c r="C798" s="779"/>
      <c r="D798" s="723"/>
      <c r="E798" s="723"/>
      <c r="F798" s="723"/>
      <c r="G798" s="724">
        <f>SUM(H800:H802)</f>
        <v>0</v>
      </c>
      <c r="H798" s="723"/>
      <c r="J798" s="779"/>
      <c r="K798" s="723"/>
      <c r="L798" s="723"/>
    </row>
    <row r="799" spans="1:12" x14ac:dyDescent="0.2">
      <c r="A799" s="316"/>
      <c r="B799" s="317"/>
      <c r="C799" s="406"/>
      <c r="D799" s="562"/>
      <c r="E799" s="572"/>
      <c r="F799" s="572"/>
      <c r="G799" s="572"/>
      <c r="H799" s="569"/>
      <c r="J799" s="406"/>
      <c r="K799" s="562"/>
      <c r="L799" s="569"/>
    </row>
    <row r="800" spans="1:12" ht="25.5" x14ac:dyDescent="0.2">
      <c r="A800" s="316" t="s">
        <v>2836</v>
      </c>
      <c r="B800" s="317" t="s">
        <v>2837</v>
      </c>
      <c r="C800" s="406"/>
      <c r="D800" s="346" t="s">
        <v>30</v>
      </c>
      <c r="E800" s="572">
        <v>390.83</v>
      </c>
      <c r="F800" s="572">
        <v>390.83</v>
      </c>
      <c r="G800" s="572">
        <v>390.83</v>
      </c>
      <c r="H800" s="324" t="str">
        <f>'Series 1100 Design'!H800</f>
        <v/>
      </c>
      <c r="J800" s="406"/>
      <c r="K800" s="346" t="s">
        <v>30</v>
      </c>
      <c r="L800" s="324" t="str">
        <f>'Series 1100 Final'!H800</f>
        <v/>
      </c>
    </row>
    <row r="801" spans="1:12" x14ac:dyDescent="0.2">
      <c r="A801" s="316"/>
      <c r="B801" s="317"/>
      <c r="C801" s="406"/>
      <c r="D801" s="562"/>
      <c r="E801" s="572"/>
      <c r="F801" s="572"/>
      <c r="G801" s="572"/>
      <c r="H801" s="569"/>
      <c r="J801" s="406"/>
      <c r="K801" s="562"/>
      <c r="L801" s="569"/>
    </row>
    <row r="802" spans="1:12" ht="25.5" x14ac:dyDescent="0.2">
      <c r="A802" s="316" t="s">
        <v>2838</v>
      </c>
      <c r="B802" s="317" t="s">
        <v>2839</v>
      </c>
      <c r="C802" s="406"/>
      <c r="D802" s="346" t="s">
        <v>30</v>
      </c>
      <c r="E802" s="572">
        <v>390.83</v>
      </c>
      <c r="F802" s="572">
        <v>390.83</v>
      </c>
      <c r="G802" s="572">
        <v>390.83</v>
      </c>
      <c r="H802" s="324" t="str">
        <f>'Series 1100 Design'!H802</f>
        <v/>
      </c>
      <c r="J802" s="406"/>
      <c r="K802" s="346" t="s">
        <v>30</v>
      </c>
      <c r="L802" s="324" t="str">
        <f>'Series 1100 Final'!H802</f>
        <v/>
      </c>
    </row>
    <row r="803" spans="1:12" x14ac:dyDescent="0.2">
      <c r="A803" s="316"/>
      <c r="B803" s="317"/>
      <c r="C803" s="406"/>
      <c r="D803" s="562"/>
      <c r="E803" s="572"/>
      <c r="F803" s="572"/>
      <c r="G803" s="572"/>
      <c r="H803" s="569"/>
      <c r="J803" s="406"/>
      <c r="K803" s="562"/>
      <c r="L803" s="569"/>
    </row>
    <row r="804" spans="1:12" x14ac:dyDescent="0.2">
      <c r="A804" s="331"/>
      <c r="B804" s="332" t="s">
        <v>515</v>
      </c>
      <c r="C804" s="484"/>
      <c r="D804" s="587"/>
      <c r="E804" s="804" t="s">
        <v>1059</v>
      </c>
      <c r="F804" s="804" t="s">
        <v>2162</v>
      </c>
      <c r="G804" s="804" t="s">
        <v>1766</v>
      </c>
      <c r="H804" s="587"/>
      <c r="J804" s="484"/>
      <c r="K804" s="587"/>
      <c r="L804" s="587"/>
    </row>
    <row r="805" spans="1:12" x14ac:dyDescent="0.2">
      <c r="A805" s="720"/>
      <c r="B805" s="721" t="s">
        <v>2210</v>
      </c>
      <c r="C805" s="779"/>
      <c r="D805" s="723"/>
      <c r="E805" s="723"/>
      <c r="F805" s="723"/>
      <c r="G805" s="724">
        <f>SUM(H807:H809)</f>
        <v>0</v>
      </c>
      <c r="H805" s="723"/>
      <c r="J805" s="779"/>
      <c r="K805" s="723"/>
      <c r="L805" s="723"/>
    </row>
    <row r="806" spans="1:12" x14ac:dyDescent="0.2">
      <c r="A806" s="316"/>
      <c r="B806" s="317"/>
      <c r="C806" s="406"/>
      <c r="D806" s="562"/>
      <c r="E806" s="572"/>
      <c r="F806" s="572"/>
      <c r="G806" s="572"/>
      <c r="H806" s="569"/>
      <c r="J806" s="406"/>
      <c r="K806" s="562"/>
      <c r="L806" s="569"/>
    </row>
    <row r="807" spans="1:12" ht="25.5" x14ac:dyDescent="0.2">
      <c r="A807" s="316" t="s">
        <v>2840</v>
      </c>
      <c r="B807" s="317" t="s">
        <v>2841</v>
      </c>
      <c r="C807" s="406"/>
      <c r="D807" s="346" t="s">
        <v>30</v>
      </c>
      <c r="E807" s="572">
        <v>390.83</v>
      </c>
      <c r="F807" s="572">
        <v>390.83</v>
      </c>
      <c r="G807" s="572">
        <v>390.83</v>
      </c>
      <c r="H807" s="324" t="str">
        <f>'Series 1100 Design'!H807</f>
        <v/>
      </c>
      <c r="J807" s="406"/>
      <c r="K807" s="346" t="s">
        <v>30</v>
      </c>
      <c r="L807" s="324" t="str">
        <f>'Series 1100 Final'!H807</f>
        <v/>
      </c>
    </row>
    <row r="808" spans="1:12" x14ac:dyDescent="0.2">
      <c r="A808" s="316"/>
      <c r="B808" s="317"/>
      <c r="C808" s="406"/>
      <c r="D808" s="562"/>
      <c r="E808" s="572"/>
      <c r="F808" s="572"/>
      <c r="G808" s="572"/>
      <c r="H808" s="569"/>
      <c r="J808" s="406"/>
      <c r="K808" s="562"/>
      <c r="L808" s="569"/>
    </row>
    <row r="809" spans="1:12" ht="25.5" x14ac:dyDescent="0.2">
      <c r="A809" s="316" t="s">
        <v>2842</v>
      </c>
      <c r="B809" s="317" t="s">
        <v>2843</v>
      </c>
      <c r="C809" s="406"/>
      <c r="D809" s="346" t="s">
        <v>30</v>
      </c>
      <c r="E809" s="572">
        <v>390.83</v>
      </c>
      <c r="F809" s="572">
        <v>390.83</v>
      </c>
      <c r="G809" s="572">
        <v>390.83</v>
      </c>
      <c r="H809" s="324" t="str">
        <f>'Series 1100 Design'!H809</f>
        <v/>
      </c>
      <c r="J809" s="406"/>
      <c r="K809" s="346" t="s">
        <v>30</v>
      </c>
      <c r="L809" s="324" t="str">
        <f>'Series 1100 Final'!H809</f>
        <v/>
      </c>
    </row>
    <row r="810" spans="1:12" x14ac:dyDescent="0.2">
      <c r="A810" s="316"/>
      <c r="B810" s="317"/>
      <c r="C810" s="406"/>
      <c r="D810" s="562"/>
      <c r="E810" s="572"/>
      <c r="F810" s="572"/>
      <c r="G810" s="572"/>
      <c r="H810" s="569"/>
      <c r="J810" s="406"/>
      <c r="K810" s="562"/>
      <c r="L810" s="569"/>
    </row>
    <row r="811" spans="1:12" x14ac:dyDescent="0.2">
      <c r="A811" s="331"/>
      <c r="B811" s="343" t="s">
        <v>520</v>
      </c>
      <c r="C811" s="484"/>
      <c r="D811" s="587"/>
      <c r="E811" s="804" t="s">
        <v>1059</v>
      </c>
      <c r="F811" s="804" t="s">
        <v>2162</v>
      </c>
      <c r="G811" s="804" t="s">
        <v>1766</v>
      </c>
      <c r="H811" s="587"/>
      <c r="J811" s="484"/>
      <c r="K811" s="587"/>
      <c r="L811" s="587"/>
    </row>
    <row r="812" spans="1:12" x14ac:dyDescent="0.2">
      <c r="A812" s="720"/>
      <c r="B812" s="721" t="s">
        <v>2210</v>
      </c>
      <c r="C812" s="779"/>
      <c r="D812" s="723"/>
      <c r="E812" s="723"/>
      <c r="F812" s="723"/>
      <c r="G812" s="724">
        <f>SUM(H814:H820)</f>
        <v>0</v>
      </c>
      <c r="H812" s="723"/>
      <c r="J812" s="779"/>
      <c r="K812" s="723"/>
      <c r="L812" s="723"/>
    </row>
    <row r="813" spans="1:12" x14ac:dyDescent="0.2">
      <c r="A813" s="316"/>
      <c r="B813" s="317"/>
      <c r="C813" s="406"/>
      <c r="D813" s="562"/>
      <c r="E813" s="572"/>
      <c r="F813" s="572"/>
      <c r="G813" s="572"/>
      <c r="H813" s="569"/>
      <c r="J813" s="406"/>
      <c r="K813" s="562"/>
      <c r="L813" s="569"/>
    </row>
    <row r="814" spans="1:12" ht="25.5" x14ac:dyDescent="0.2">
      <c r="A814" s="316" t="s">
        <v>2844</v>
      </c>
      <c r="B814" s="317" t="s">
        <v>2845</v>
      </c>
      <c r="C814" s="406"/>
      <c r="D814" s="346" t="s">
        <v>30</v>
      </c>
      <c r="E814" s="572">
        <v>518.46</v>
      </c>
      <c r="F814" s="572">
        <v>518.46</v>
      </c>
      <c r="G814" s="572">
        <v>518.46</v>
      </c>
      <c r="H814" s="324" t="str">
        <f>'Series 1100 Design'!H814</f>
        <v/>
      </c>
      <c r="J814" s="406"/>
      <c r="K814" s="346" t="s">
        <v>30</v>
      </c>
      <c r="L814" s="324" t="str">
        <f>'Series 1100 Final'!H814</f>
        <v/>
      </c>
    </row>
    <row r="815" spans="1:12" x14ac:dyDescent="0.2">
      <c r="A815" s="316"/>
      <c r="B815" s="317"/>
      <c r="C815" s="406"/>
      <c r="D815" s="562"/>
      <c r="E815" s="572"/>
      <c r="F815" s="572"/>
      <c r="G815" s="572"/>
      <c r="H815" s="572"/>
      <c r="J815" s="406"/>
      <c r="K815" s="562"/>
      <c r="L815" s="572"/>
    </row>
    <row r="816" spans="1:12" ht="25.5" x14ac:dyDescent="0.2">
      <c r="A816" s="316" t="s">
        <v>2846</v>
      </c>
      <c r="B816" s="317" t="s">
        <v>2847</v>
      </c>
      <c r="C816" s="406"/>
      <c r="D816" s="346" t="s">
        <v>30</v>
      </c>
      <c r="E816" s="572">
        <v>735.34</v>
      </c>
      <c r="F816" s="572">
        <v>735.34</v>
      </c>
      <c r="G816" s="572">
        <v>735.34</v>
      </c>
      <c r="H816" s="324" t="str">
        <f>'Series 1100 Design'!H816</f>
        <v/>
      </c>
      <c r="J816" s="406"/>
      <c r="K816" s="346" t="s">
        <v>30</v>
      </c>
      <c r="L816" s="324" t="str">
        <f>'Series 1100 Final'!H816</f>
        <v/>
      </c>
    </row>
    <row r="817" spans="1:12" x14ac:dyDescent="0.2">
      <c r="A817" s="316"/>
      <c r="B817" s="317"/>
      <c r="C817" s="406"/>
      <c r="D817" s="562"/>
      <c r="E817" s="572"/>
      <c r="F817" s="572"/>
      <c r="G817" s="572"/>
      <c r="H817" s="408"/>
      <c r="J817" s="406"/>
      <c r="K817" s="562"/>
      <c r="L817" s="408"/>
    </row>
    <row r="818" spans="1:12" ht="25.5" x14ac:dyDescent="0.2">
      <c r="A818" s="316" t="s">
        <v>2848</v>
      </c>
      <c r="B818" s="317" t="s">
        <v>2849</v>
      </c>
      <c r="C818" s="406"/>
      <c r="D818" s="346" t="s">
        <v>30</v>
      </c>
      <c r="E818" s="572">
        <v>976.42</v>
      </c>
      <c r="F818" s="572">
        <v>976.42</v>
      </c>
      <c r="G818" s="572">
        <v>976.42</v>
      </c>
      <c r="H818" s="324" t="str">
        <f>'Series 1100 Design'!H818</f>
        <v/>
      </c>
      <c r="J818" s="406"/>
      <c r="K818" s="346" t="s">
        <v>30</v>
      </c>
      <c r="L818" s="324" t="str">
        <f>'Series 1100 Final'!H818</f>
        <v/>
      </c>
    </row>
    <row r="819" spans="1:12" x14ac:dyDescent="0.2">
      <c r="A819" s="316"/>
      <c r="B819" s="317"/>
      <c r="C819" s="406"/>
      <c r="D819" s="562"/>
      <c r="E819" s="572"/>
      <c r="F819" s="572"/>
      <c r="G819" s="572"/>
      <c r="H819" s="572"/>
      <c r="J819" s="406"/>
      <c r="K819" s="562"/>
      <c r="L819" s="572"/>
    </row>
    <row r="820" spans="1:12" ht="25.5" x14ac:dyDescent="0.2">
      <c r="A820" s="316" t="s">
        <v>2850</v>
      </c>
      <c r="B820" s="317" t="s">
        <v>2851</v>
      </c>
      <c r="C820" s="406"/>
      <c r="D820" s="346" t="s">
        <v>30</v>
      </c>
      <c r="E820" s="572">
        <v>1012.72</v>
      </c>
      <c r="F820" s="572">
        <v>1012.72</v>
      </c>
      <c r="G820" s="572">
        <v>1012.72</v>
      </c>
      <c r="H820" s="324" t="str">
        <f>'Series 1100 Design'!H820</f>
        <v/>
      </c>
      <c r="J820" s="406"/>
      <c r="K820" s="346" t="s">
        <v>30</v>
      </c>
      <c r="L820" s="324" t="str">
        <f>'Series 1100 Final'!H820</f>
        <v/>
      </c>
    </row>
    <row r="821" spans="1:12" x14ac:dyDescent="0.2">
      <c r="A821" s="316"/>
      <c r="B821" s="317"/>
      <c r="C821" s="406"/>
      <c r="D821" s="562"/>
      <c r="E821" s="572"/>
      <c r="F821" s="572"/>
      <c r="G821" s="572"/>
      <c r="H821" s="569"/>
      <c r="J821" s="406"/>
      <c r="K821" s="562"/>
      <c r="L821" s="569"/>
    </row>
    <row r="822" spans="1:12" x14ac:dyDescent="0.2">
      <c r="A822" s="331"/>
      <c r="B822" s="343" t="s">
        <v>529</v>
      </c>
      <c r="C822" s="484"/>
      <c r="D822" s="587"/>
      <c r="E822" s="804" t="s">
        <v>1059</v>
      </c>
      <c r="F822" s="804" t="s">
        <v>2162</v>
      </c>
      <c r="G822" s="804" t="s">
        <v>1766</v>
      </c>
      <c r="H822" s="587"/>
      <c r="J822" s="484"/>
      <c r="K822" s="587"/>
      <c r="L822" s="587"/>
    </row>
    <row r="823" spans="1:12" x14ac:dyDescent="0.2">
      <c r="A823" s="720"/>
      <c r="B823" s="721" t="s">
        <v>2210</v>
      </c>
      <c r="C823" s="779"/>
      <c r="D823" s="723"/>
      <c r="E823" s="723"/>
      <c r="F823" s="723"/>
      <c r="G823" s="724">
        <f>SUM(H825:H829)</f>
        <v>0</v>
      </c>
      <c r="H823" s="723"/>
      <c r="J823" s="779"/>
      <c r="K823" s="723"/>
      <c r="L823" s="723"/>
    </row>
    <row r="824" spans="1:12" x14ac:dyDescent="0.2">
      <c r="A824" s="316"/>
      <c r="B824" s="317"/>
      <c r="C824" s="406"/>
      <c r="D824" s="562"/>
      <c r="E824" s="572"/>
      <c r="F824" s="572"/>
      <c r="G824" s="572"/>
      <c r="H824" s="569"/>
      <c r="J824" s="406"/>
      <c r="K824" s="562"/>
      <c r="L824" s="569"/>
    </row>
    <row r="825" spans="1:12" x14ac:dyDescent="0.2">
      <c r="A825" s="316" t="s">
        <v>2852</v>
      </c>
      <c r="B825" s="317" t="s">
        <v>2853</v>
      </c>
      <c r="C825" s="406"/>
      <c r="D825" s="346" t="s">
        <v>30</v>
      </c>
      <c r="E825" s="572">
        <v>31.46</v>
      </c>
      <c r="F825" s="572">
        <v>31.46</v>
      </c>
      <c r="G825" s="572">
        <v>31.46</v>
      </c>
      <c r="H825" s="324" t="str">
        <f>'Series 1100 Design'!H825</f>
        <v/>
      </c>
      <c r="J825" s="406"/>
      <c r="K825" s="346" t="s">
        <v>30</v>
      </c>
      <c r="L825" s="324" t="str">
        <f>'Series 1100 Final'!H825</f>
        <v/>
      </c>
    </row>
    <row r="826" spans="1:12" x14ac:dyDescent="0.2">
      <c r="A826" s="316"/>
      <c r="B826" s="317"/>
      <c r="C826" s="406"/>
      <c r="D826" s="562"/>
      <c r="E826" s="572"/>
      <c r="F826" s="572"/>
      <c r="G826" s="572"/>
      <c r="H826" s="572"/>
      <c r="J826" s="406"/>
      <c r="K826" s="562"/>
      <c r="L826" s="572"/>
    </row>
    <row r="827" spans="1:12" ht="25.5" x14ac:dyDescent="0.2">
      <c r="A827" s="316" t="s">
        <v>2854</v>
      </c>
      <c r="B827" s="317" t="s">
        <v>2855</v>
      </c>
      <c r="C827" s="406"/>
      <c r="D827" s="346" t="s">
        <v>30</v>
      </c>
      <c r="E827" s="572">
        <v>125.84</v>
      </c>
      <c r="F827" s="572">
        <v>125.84</v>
      </c>
      <c r="G827" s="572">
        <v>125.84</v>
      </c>
      <c r="H827" s="324" t="str">
        <f>'Series 1100 Design'!H827</f>
        <v/>
      </c>
      <c r="J827" s="406"/>
      <c r="K827" s="346" t="s">
        <v>30</v>
      </c>
      <c r="L827" s="324" t="str">
        <f>'Series 1100 Final'!H827</f>
        <v/>
      </c>
    </row>
    <row r="828" spans="1:12" x14ac:dyDescent="0.2">
      <c r="A828" s="316"/>
      <c r="B828" s="317"/>
      <c r="C828" s="406"/>
      <c r="D828" s="562"/>
      <c r="E828" s="572"/>
      <c r="F828" s="572"/>
      <c r="G828" s="572"/>
      <c r="H828" s="408"/>
      <c r="J828" s="406"/>
      <c r="K828" s="562"/>
      <c r="L828" s="408"/>
    </row>
    <row r="829" spans="1:12" ht="25.5" x14ac:dyDescent="0.2">
      <c r="A829" s="316" t="s">
        <v>2856</v>
      </c>
      <c r="B829" s="317" t="s">
        <v>2857</v>
      </c>
      <c r="C829" s="406"/>
      <c r="D829" s="346" t="s">
        <v>30</v>
      </c>
      <c r="E829" s="572">
        <v>125.84</v>
      </c>
      <c r="F829" s="572">
        <v>125.84</v>
      </c>
      <c r="G829" s="572">
        <v>125.84</v>
      </c>
      <c r="H829" s="324" t="str">
        <f>'Series 1100 Design'!H829</f>
        <v/>
      </c>
      <c r="J829" s="406"/>
      <c r="K829" s="346" t="s">
        <v>30</v>
      </c>
      <c r="L829" s="324" t="str">
        <f>'Series 1100 Final'!H829</f>
        <v/>
      </c>
    </row>
    <row r="830" spans="1:12" x14ac:dyDescent="0.2">
      <c r="A830" s="316"/>
      <c r="B830" s="317"/>
      <c r="C830" s="406"/>
      <c r="D830" s="562"/>
      <c r="E830" s="572"/>
      <c r="F830" s="572"/>
      <c r="G830" s="572"/>
      <c r="H830" s="569"/>
      <c r="J830" s="406"/>
      <c r="K830" s="562"/>
      <c r="L830" s="569"/>
    </row>
    <row r="831" spans="1:12" x14ac:dyDescent="0.2">
      <c r="A831" s="331"/>
      <c r="B831" s="586" t="s">
        <v>1090</v>
      </c>
      <c r="C831" s="484"/>
      <c r="D831" s="587"/>
      <c r="E831" s="634" t="s">
        <v>644</v>
      </c>
      <c r="F831" s="588" t="s">
        <v>397</v>
      </c>
      <c r="G831" s="634" t="s">
        <v>398</v>
      </c>
      <c r="H831" s="587"/>
      <c r="J831" s="484"/>
      <c r="K831" s="587"/>
      <c r="L831" s="587"/>
    </row>
    <row r="832" spans="1:12" x14ac:dyDescent="0.2">
      <c r="A832" s="720"/>
      <c r="B832" s="721" t="s">
        <v>2210</v>
      </c>
      <c r="C832" s="779"/>
      <c r="D832" s="723"/>
      <c r="E832" s="723"/>
      <c r="F832" s="723"/>
      <c r="G832" s="724">
        <f>SUM(H834:H836)</f>
        <v>0</v>
      </c>
      <c r="H832" s="723"/>
      <c r="J832" s="779"/>
      <c r="K832" s="723"/>
      <c r="L832" s="723"/>
    </row>
    <row r="833" spans="1:12" x14ac:dyDescent="0.2">
      <c r="A833" s="316"/>
      <c r="B833" s="596"/>
      <c r="C833" s="486"/>
      <c r="D833" s="562"/>
      <c r="E833" s="572"/>
      <c r="F833" s="572"/>
      <c r="G833" s="572"/>
      <c r="H833" s="569"/>
      <c r="J833" s="486"/>
      <c r="K833" s="562"/>
      <c r="L833" s="569"/>
    </row>
    <row r="834" spans="1:12" x14ac:dyDescent="0.2">
      <c r="A834" s="316"/>
      <c r="B834" s="558"/>
      <c r="C834" s="406"/>
      <c r="D834" s="562"/>
      <c r="E834" s="622"/>
      <c r="F834" s="623"/>
      <c r="G834" s="622"/>
      <c r="H834" s="569"/>
      <c r="J834" s="406"/>
      <c r="K834" s="562"/>
      <c r="L834" s="569"/>
    </row>
    <row r="835" spans="1:12" ht="25.5" customHeight="1" x14ac:dyDescent="0.2">
      <c r="A835" s="316" t="s">
        <v>2858</v>
      </c>
      <c r="B835" s="558" t="s">
        <v>2859</v>
      </c>
      <c r="C835" s="406"/>
      <c r="D835" s="562" t="s">
        <v>1236</v>
      </c>
      <c r="E835" s="572">
        <v>72.599999999999994</v>
      </c>
      <c r="F835" s="572">
        <v>72.599999999999994</v>
      </c>
      <c r="G835" s="572">
        <v>72.599999999999994</v>
      </c>
      <c r="H835" s="324" t="str">
        <f>'Series 1100 Design'!H835</f>
        <v/>
      </c>
      <c r="J835" s="406"/>
      <c r="K835" s="562" t="s">
        <v>1236</v>
      </c>
      <c r="L835" s="324" t="str">
        <f>'Series 1100 Final'!H835</f>
        <v/>
      </c>
    </row>
    <row r="836" spans="1:12" x14ac:dyDescent="0.2">
      <c r="A836" s="316"/>
      <c r="B836" s="558"/>
      <c r="C836" s="406"/>
      <c r="D836" s="562"/>
      <c r="E836" s="572"/>
      <c r="F836" s="572"/>
      <c r="G836" s="572"/>
      <c r="H836" s="569"/>
      <c r="J836" s="406"/>
      <c r="K836" s="562"/>
      <c r="L836" s="569"/>
    </row>
    <row r="837" spans="1:12" x14ac:dyDescent="0.2">
      <c r="A837" s="331"/>
      <c r="B837" s="586" t="s">
        <v>2860</v>
      </c>
      <c r="C837" s="485"/>
      <c r="D837" s="587"/>
      <c r="E837" s="634" t="s">
        <v>396</v>
      </c>
      <c r="F837" s="588" t="s">
        <v>397</v>
      </c>
      <c r="G837" s="634" t="s">
        <v>398</v>
      </c>
      <c r="H837" s="587"/>
      <c r="J837" s="485"/>
      <c r="K837" s="587"/>
      <c r="L837" s="587"/>
    </row>
    <row r="838" spans="1:12" x14ac:dyDescent="0.2">
      <c r="A838" s="720"/>
      <c r="B838" s="721" t="s">
        <v>2210</v>
      </c>
      <c r="C838" s="779"/>
      <c r="D838" s="723"/>
      <c r="E838" s="723"/>
      <c r="F838" s="723"/>
      <c r="G838" s="724">
        <f>SUM(H840:H842)</f>
        <v>0</v>
      </c>
      <c r="H838" s="723"/>
      <c r="J838" s="779"/>
      <c r="K838" s="723"/>
      <c r="L838" s="723"/>
    </row>
    <row r="839" spans="1:12" x14ac:dyDescent="0.2">
      <c r="A839" s="316"/>
      <c r="B839" s="558"/>
      <c r="C839" s="406"/>
      <c r="D839" s="562"/>
      <c r="E839" s="808"/>
      <c r="F839" s="808"/>
      <c r="G839" s="808"/>
      <c r="H839" s="569"/>
      <c r="J839" s="406"/>
      <c r="K839" s="562"/>
      <c r="L839" s="569"/>
    </row>
    <row r="840" spans="1:12" ht="25.5" customHeight="1" x14ac:dyDescent="0.2">
      <c r="A840" s="316" t="s">
        <v>2861</v>
      </c>
      <c r="B840" s="558" t="s">
        <v>2862</v>
      </c>
      <c r="C840" s="406"/>
      <c r="D840" s="346" t="s">
        <v>1236</v>
      </c>
      <c r="E840" s="572" t="s">
        <v>392</v>
      </c>
      <c r="F840" s="572" t="s">
        <v>392</v>
      </c>
      <c r="G840" s="572" t="s">
        <v>392</v>
      </c>
      <c r="H840" s="324" t="str">
        <f>'Series 1100 Design'!H840</f>
        <v/>
      </c>
      <c r="J840" s="406"/>
      <c r="K840" s="346" t="s">
        <v>1236</v>
      </c>
      <c r="L840" s="324" t="str">
        <f>'Series 1100 Final'!H840</f>
        <v/>
      </c>
    </row>
    <row r="841" spans="1:12" x14ac:dyDescent="0.2">
      <c r="A841" s="316"/>
      <c r="B841" s="558"/>
      <c r="C841" s="406"/>
      <c r="D841" s="346"/>
      <c r="E841" s="572"/>
      <c r="F841" s="572"/>
      <c r="G841" s="572"/>
      <c r="H841" s="730"/>
      <c r="J841" s="406"/>
      <c r="K841" s="346"/>
      <c r="L841" s="730"/>
    </row>
    <row r="842" spans="1:12" s="713" customFormat="1" x14ac:dyDescent="0.2">
      <c r="A842" s="316" t="s">
        <v>2863</v>
      </c>
      <c r="B842" s="558" t="s">
        <v>2864</v>
      </c>
      <c r="C842" s="406"/>
      <c r="D842" s="346" t="s">
        <v>1236</v>
      </c>
      <c r="E842" s="572" t="s">
        <v>1959</v>
      </c>
      <c r="F842" s="572" t="s">
        <v>1959</v>
      </c>
      <c r="G842" s="572" t="s">
        <v>1959</v>
      </c>
      <c r="H842" s="324" t="str">
        <f>'Series 1100 Design'!H842</f>
        <v/>
      </c>
      <c r="I842" s="557"/>
      <c r="J842" s="406"/>
      <c r="K842" s="346" t="s">
        <v>1236</v>
      </c>
      <c r="L842" s="324" t="str">
        <f>'Series 1100 Final'!H842</f>
        <v/>
      </c>
    </row>
    <row r="843" spans="1:12" s="713" customFormat="1" x14ac:dyDescent="0.2">
      <c r="A843" s="614"/>
      <c r="B843" s="614"/>
      <c r="C843" s="614"/>
      <c r="D843" s="614"/>
      <c r="E843" s="614"/>
      <c r="F843" s="614"/>
      <c r="G843" s="614"/>
      <c r="H843" s="614"/>
      <c r="I843" s="557"/>
      <c r="J843" s="614"/>
      <c r="K843" s="614"/>
      <c r="L843" s="614"/>
    </row>
    <row r="844" spans="1:12" x14ac:dyDescent="0.2">
      <c r="A844" s="316"/>
      <c r="B844" s="558"/>
      <c r="C844" s="318"/>
      <c r="D844" s="562"/>
      <c r="E844" s="562"/>
      <c r="F844" s="562"/>
      <c r="G844" s="562"/>
      <c r="H844" s="562"/>
      <c r="J844" s="318"/>
      <c r="K844" s="562"/>
      <c r="L844" s="562"/>
    </row>
    <row r="845" spans="1:12" x14ac:dyDescent="0.2">
      <c r="A845" s="578"/>
      <c r="B845" s="702" t="s">
        <v>2865</v>
      </c>
      <c r="C845" s="703"/>
      <c r="D845" s="704"/>
      <c r="E845" s="704"/>
      <c r="F845" s="704"/>
      <c r="G845" s="704"/>
      <c r="H845" s="704"/>
      <c r="J845" s="703"/>
      <c r="K845" s="704"/>
      <c r="L845" s="704"/>
    </row>
    <row r="846" spans="1:12" x14ac:dyDescent="0.2">
      <c r="A846" s="474"/>
      <c r="B846" s="475" t="s">
        <v>2577</v>
      </c>
      <c r="C846" s="476"/>
      <c r="D846" s="476"/>
      <c r="E846" s="476"/>
      <c r="F846" s="476"/>
      <c r="G846" s="476"/>
      <c r="H846" s="737">
        <f>'Series 1100 Design'!H846</f>
        <v>0</v>
      </c>
      <c r="J846" s="476"/>
      <c r="K846" s="476"/>
      <c r="L846" s="737">
        <f>'Series 1100 Final'!H846</f>
        <v>0</v>
      </c>
    </row>
    <row r="847" spans="1:12" x14ac:dyDescent="0.2">
      <c r="A847" s="771"/>
      <c r="B847" s="721" t="s">
        <v>2210</v>
      </c>
      <c r="C847" s="772"/>
      <c r="D847" s="772"/>
      <c r="E847" s="772"/>
      <c r="F847" s="772"/>
      <c r="G847" s="772"/>
      <c r="H847" s="773">
        <f>'Series 1100 Design'!H847</f>
        <v>0</v>
      </c>
      <c r="J847" s="772"/>
      <c r="K847" s="772"/>
      <c r="L847" s="773">
        <f>'Series 1100 Final'!H847</f>
        <v>0</v>
      </c>
    </row>
    <row r="848" spans="1:12" x14ac:dyDescent="0.2">
      <c r="A848" s="363"/>
      <c r="B848" s="364" t="s">
        <v>2866</v>
      </c>
      <c r="C848" s="365"/>
      <c r="D848" s="366"/>
      <c r="E848" s="366"/>
      <c r="F848" s="366"/>
      <c r="G848" s="583"/>
      <c r="H848" s="775">
        <f>'Series 1100 Design'!H848</f>
        <v>0</v>
      </c>
      <c r="J848" s="365"/>
      <c r="K848" s="366"/>
      <c r="L848" s="775">
        <f>'Series 1100 Final'!H848</f>
        <v>0</v>
      </c>
    </row>
    <row r="849" spans="1:12" x14ac:dyDescent="0.2">
      <c r="A849" s="474"/>
      <c r="B849" s="475" t="s">
        <v>4057</v>
      </c>
      <c r="C849" s="707"/>
      <c r="D849" s="708"/>
      <c r="E849" s="708"/>
      <c r="F849" s="708"/>
      <c r="G849" s="709"/>
      <c r="H849" s="661">
        <f>'Series 1100 Design'!H849</f>
        <v>0</v>
      </c>
      <c r="J849" s="707"/>
      <c r="K849" s="708"/>
      <c r="L849" s="661">
        <f>'Series 1100 Final'!H849</f>
        <v>0</v>
      </c>
    </row>
    <row r="850" spans="1:12" x14ac:dyDescent="0.2">
      <c r="A850" s="474"/>
      <c r="B850" s="475" t="s">
        <v>4049</v>
      </c>
      <c r="C850" s="707"/>
      <c r="D850" s="708"/>
      <c r="E850" s="708"/>
      <c r="F850" s="708"/>
      <c r="G850" s="709"/>
      <c r="H850" s="478">
        <f>'Series 1100 Design'!H850</f>
        <v>6</v>
      </c>
      <c r="J850" s="707"/>
      <c r="K850" s="708"/>
      <c r="L850" s="478">
        <f>'Series 1100 Final'!H850</f>
        <v>6</v>
      </c>
    </row>
    <row r="851" spans="1:12" x14ac:dyDescent="0.2">
      <c r="A851" s="557"/>
      <c r="B851" s="557"/>
      <c r="C851" s="557"/>
      <c r="D851" s="557"/>
      <c r="E851" s="557"/>
      <c r="F851" s="557"/>
      <c r="G851" s="557"/>
      <c r="H851" s="557"/>
      <c r="J851" s="557"/>
      <c r="K851" s="557"/>
      <c r="L851" s="557"/>
    </row>
    <row r="852" spans="1:12" x14ac:dyDescent="0.2">
      <c r="A852" s="557"/>
      <c r="B852" s="557"/>
      <c r="C852" s="557"/>
      <c r="D852" s="557"/>
      <c r="E852" s="557"/>
      <c r="F852" s="557"/>
      <c r="G852" s="557"/>
      <c r="H852" s="557"/>
      <c r="J852" s="557"/>
      <c r="K852" s="557"/>
      <c r="L852" s="557"/>
    </row>
  </sheetData>
  <sheetProtection algorithmName="SHA-512" hashValue="zzVhPT84YNy8oaGRuj4dYl9JN5zkMDZO1iux1/abqiOVa6yuORQNsrYCFoqRqjZgOt9jgkqTqlNr5kpPOeVl1Q==" saltValue="lPMt4l0zhZZIA1+3J68IbA=="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scale="54" fitToHeight="0" orientation="portrait" r:id="rId1"/>
  <rowBreaks count="1" manualBreakCount="1">
    <brk id="777" max="20" man="1"/>
  </rowBreaks>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003-489F-44A2-BD4D-EF5F7F9F2762}">
  <sheetPr codeName="Sheet9">
    <tabColor rgb="FF7030A0"/>
  </sheetPr>
  <dimension ref="A1:AD776"/>
  <sheetViews>
    <sheetView zoomScale="55" zoomScaleNormal="55" workbookViewId="0">
      <pane ySplit="3" topLeftCell="A4" activePane="bottomLeft" state="frozen"/>
      <selection activeCell="A5" sqref="A1:XFD1048576"/>
      <selection pane="bottomLeft"/>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3"/>
      <c r="F2" s="1083"/>
      <c r="G2" s="1083"/>
      <c r="H2" s="834"/>
    </row>
    <row r="3" spans="1:30" ht="26.25" customHeight="1" x14ac:dyDescent="0.2">
      <c r="A3" s="835" t="s">
        <v>1</v>
      </c>
      <c r="B3" s="836" t="s">
        <v>2</v>
      </c>
      <c r="C3" s="835" t="s">
        <v>3</v>
      </c>
      <c r="D3" s="835" t="s">
        <v>4</v>
      </c>
      <c r="E3" s="1084" t="s">
        <v>5</v>
      </c>
      <c r="F3" s="1084"/>
      <c r="G3" s="1084"/>
      <c r="H3" s="1084"/>
      <c r="I3" s="1085" t="s">
        <v>2868</v>
      </c>
      <c r="J3" s="1085"/>
      <c r="K3" s="1085"/>
      <c r="L3" s="1085"/>
      <c r="M3" s="1084" t="s">
        <v>2869</v>
      </c>
      <c r="N3" s="1084"/>
      <c r="O3" s="1084"/>
      <c r="P3" s="1084"/>
      <c r="Q3" s="1085" t="s">
        <v>2870</v>
      </c>
      <c r="R3" s="1085"/>
      <c r="S3" s="1085"/>
      <c r="T3" s="1085"/>
      <c r="U3" s="1084" t="s">
        <v>2871</v>
      </c>
      <c r="V3" s="1084"/>
      <c r="W3" s="1084"/>
      <c r="X3" s="1084"/>
      <c r="Y3" s="1085" t="s">
        <v>2872</v>
      </c>
      <c r="Z3" s="1085"/>
      <c r="AA3" s="1085"/>
      <c r="AB3" s="1085"/>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Input'!C13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Input'!C18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Input'!C20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Input'!C22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Input'!C24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Input'!C26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Input'!C28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Input'!C30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Input'!C34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Input'!C36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Input'!C38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Input'!C40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Input'!C42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Input'!C44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Input'!C46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Input'!C50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Input'!C52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Input'!C54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Input'!C56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Input'!C58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Input'!C60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Input'!C62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Input'!C64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Input'!C66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Input'!C70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Input'!C72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Input'!C74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Input'!C76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Input'!C78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Input'!C80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Input'!C82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Input'!C84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Input'!C86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Input'!C90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Input'!C92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Input'!C94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Input'!C96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Input'!C98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Input'!C100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Input'!C102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Input'!C104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Input'!C106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Input'!C110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Input'!C112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Input'!C114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Input'!C116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Input'!C118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Input'!C120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Input'!C122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Input'!C124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Input'!C126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Input'!C128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Input'!C130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Input'!C132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Input'!C136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Input'!C138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Input'!C140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Input'!C142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Input'!C144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Input'!C146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Input'!C148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Input'!C150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Input'!C152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Input'!C154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Input'!C156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Input'!C158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Input'!C162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Input'!C164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Input'!C166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Input'!C168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Input'!C170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Input'!C172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Input'!C174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Input'!C176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Input'!C178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Input'!C180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Input'!C182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Input'!C184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Input'!C190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Input'!C192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Input'!C194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Input'!C196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Input'!C198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Input'!C200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Input'!C204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Input'!C206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Input'!C208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Input'!C210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Input'!C212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Input'!C214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Input'!C218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Input'!C220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Input'!C222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Input'!C224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Input'!C226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Input'!C228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Input'!C232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Input'!C234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Input'!C236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Input'!C238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Input'!C240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Input'!C242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Input'!C246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Input'!C248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Input'!C250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Input'!C252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Input'!C254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Input'!C256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Input'!C260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Input'!C262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Input'!C264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Input'!C266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Input'!C268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Input'!C270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Input'!C274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Input'!C276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Input'!C278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Input'!C280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Input'!C282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Input'!C284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Input'!C286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Input'!C288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Input'!C290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Input'!C292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Input'!C294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Input'!C296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Input'!C304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Input'!C306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Input'!C308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Input'!C310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Input'!C312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Input'!C314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Input'!C316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Input'!C318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Input'!C320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Input'!C322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Input'!C324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Input'!C328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Input'!C330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Input'!C332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Input'!C334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Input'!C336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Input'!C338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Input'!C340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Input'!C342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Input'!C344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Input'!C346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Input'!C348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Input'!C350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Input'!C352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Input'!C354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Input'!C360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Input'!C362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Input'!C364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Input'!C366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Input'!C368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Input'!C370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Input'!C372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Input'!C374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Input'!C376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Input'!C378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Input'!C380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Input'!C382</f>
        <v>0</v>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Input'!C384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Input'!C386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Input'!C388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Input'!C390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Input'!C392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Input'!C394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Input'!C396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Input'!C398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Input'!C400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Input'!C402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Input'!C404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Input'!C406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Input'!C408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Input'!C410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Input'!C412</f>
        <v>350</v>
      </c>
      <c r="D412" s="843" t="s">
        <v>451</v>
      </c>
      <c r="E412" s="852">
        <v>9.7200000000000006</v>
      </c>
      <c r="F412" s="852">
        <v>3.59</v>
      </c>
      <c r="G412" s="852">
        <v>2.66</v>
      </c>
      <c r="H412" s="853">
        <f>IF((0=$C412),"",IFERROR(IF($C412&lt;50,$C412*E412,IF(AND(50&lt;=$C412,$C412&lt;=200),$C412*F412,IF($C412&gt;200,$C412*G412,"No Offer"))),"No Offer"))</f>
        <v>931</v>
      </c>
      <c r="I412" s="854">
        <v>2</v>
      </c>
      <c r="J412" s="854">
        <v>2</v>
      </c>
      <c r="K412" s="854">
        <v>2</v>
      </c>
      <c r="L412" s="855">
        <f>IF((0=$C412),"",IFERROR(IF($C412&lt;50,$C412*I412,IF(AND(50&lt;=$C412,$C412&lt;=200),$C412*J412,IF($C412&gt;200,$C412*K412,"No Offer"))),"No Offer"))</f>
        <v>700</v>
      </c>
      <c r="M412" s="852" t="s">
        <v>392</v>
      </c>
      <c r="N412" s="852" t="s">
        <v>392</v>
      </c>
      <c r="O412" s="852" t="s">
        <v>392</v>
      </c>
      <c r="P412" s="853" t="str">
        <f>IF((0=$C412),"",IFERROR(IF($C412&lt;50,$C412*M412,IF(AND(50&lt;=$C412,$C412&lt;=200),$C412*N412,IF($C412&gt;200,$C412*O412,"No Offer"))),"No Offer"))</f>
        <v>No Offer</v>
      </c>
      <c r="Q412" s="854">
        <v>2.2999999999999998</v>
      </c>
      <c r="R412" s="854">
        <v>1.84</v>
      </c>
      <c r="S412" s="854">
        <v>1.84</v>
      </c>
      <c r="T412" s="855">
        <f>IF((0=$C412),"",IFERROR(IF($C412&lt;50,$C412*Q412,IF(AND(50&lt;=$C412,$C412&lt;=200),$C412*R412,IF($C412&gt;200,$C412*S412,"No Offer"))),"No Offer"))</f>
        <v>644</v>
      </c>
      <c r="U412" s="852">
        <v>1.52</v>
      </c>
      <c r="V412" s="852">
        <v>1.45</v>
      </c>
      <c r="W412" s="852">
        <v>1.45</v>
      </c>
      <c r="X412" s="853">
        <f>IF((0=$C412),"",IFERROR(IF($C412&lt;50,$C412*U412,IF(AND(50&lt;=$C412,$C412&lt;=200),$C412*V412,IF($C412&gt;200,$C412*W412,"No Offer"))),"No Offer"))</f>
        <v>507.5</v>
      </c>
      <c r="Y412" s="854" t="s">
        <v>392</v>
      </c>
      <c r="Z412" s="854" t="s">
        <v>392</v>
      </c>
      <c r="AA412" s="854" t="s">
        <v>392</v>
      </c>
      <c r="AB412" s="855" t="str">
        <f>IF((0=$C412),"",IFERROR(IF($C412&lt;50,$C412*Y412,IF(AND(50&lt;=$C412,$C412&lt;=200),$C412*Z412,IF($C412&gt;200,$C412*AA412,"No Offer"))),"No Offer"))</f>
        <v>No Offer</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Input'!C414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Input'!C416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Input'!C418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Input'!C420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Input'!C422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Input'!C424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Input'!C426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Input'!C428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Input'!C430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Input'!C432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Input'!C434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Input'!C436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Input'!C438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Input'!C440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Input'!C442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Input'!C444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Input'!C446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Input'!C448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Input'!C450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Input'!C452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Input'!C454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Input'!C458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Input'!C460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Input'!C462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Input'!C464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Input'!C466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Input'!C468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Input'!C470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Input'!C472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Input'!C474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Input'!C476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Input'!C478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Input'!C480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Input'!C482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Input'!C484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Input'!C486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Input'!C488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Input'!C490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Input'!C492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Input'!C494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Input'!C496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Input'!C498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Input'!C500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Input'!C502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Input'!C504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Input'!C506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Input'!C508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Input'!C510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Input'!C512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Input'!C516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Input'!C518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Input'!C520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Input'!C522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Input'!C524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Input'!C526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Input'!C528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Input'!C530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Input'!C534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Input'!C536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Input'!C538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Input'!C540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Input'!C542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Input'!C544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Input'!C546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Input'!C548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Input'!C550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Input'!C554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Input'!C556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Input'!C558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Input'!C560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Input'!C564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Input'!C566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Input'!C568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Input'!C570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Input'!C574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Input'!C576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Input'!C578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Input'!C580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Input'!C582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Input'!C584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Input'!C586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Input'!C588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Input'!C590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Input'!C592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Input'!C594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Input'!C596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Input'!C598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Input'!C600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Input'!C602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Input'!C604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Input'!C606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Input'!C608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Input'!C610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Input'!C612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Input'!C614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Input'!C616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Input'!C618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Input'!C620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Input'!C622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Input'!C624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Input'!C626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Input'!C628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Input'!C630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Input'!C632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Input'!C634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Input'!C636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Input'!C638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Input'!C640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Input'!C642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Input'!C644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Input'!C646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Input'!C648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Input'!C650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Input'!C652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Input'!C654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Input'!C656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Input'!C658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Input'!C660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Input'!C662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Input'!C664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Input'!C666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Input'!C668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Input'!C672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Input'!C674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Input'!C676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Input'!C678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Input'!C680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Input'!C682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Input'!C684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Input'!C686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Input'!C688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Input'!C692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Input'!C694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Input'!C696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Input'!C698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Input'!C700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Input'!C702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Input'!C704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Input'!C706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Input'!C708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Input'!C710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Input'!C712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Input'!C714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Input'!C718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Input'!C720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Input'!C722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Input'!C724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Input'!C726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Input'!C728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Input'!C730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Input'!C732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Input'!C734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Input'!C740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Input'!C742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Input'!C744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Input'!C746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Input'!C748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Input'!C750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Input'!C754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Input'!C756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Input'!C760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Input'!C764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Input'!C766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Input'!C768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Input'!C770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Design'!$E27)</f>
        <v>116.17018</v>
      </c>
      <c r="I773" s="361"/>
      <c r="J773" s="361"/>
      <c r="K773" s="361"/>
      <c r="L773" s="896">
        <f>SUM(L12:L770)*'Summary Design'!$E27</f>
        <v>87.346000000000004</v>
      </c>
      <c r="M773" s="361"/>
      <c r="N773" s="361"/>
      <c r="O773" s="361"/>
      <c r="P773" s="896">
        <f>SUM(P12:P770)*'Summary Design'!$E27</f>
        <v>0</v>
      </c>
      <c r="Q773" s="361"/>
      <c r="R773" s="361"/>
      <c r="S773" s="361"/>
      <c r="T773" s="896">
        <f>SUM(T12:T770)*'Summary Design'!$E27</f>
        <v>80.358320000000006</v>
      </c>
      <c r="U773" s="361"/>
      <c r="V773" s="361"/>
      <c r="W773" s="361"/>
      <c r="X773" s="896">
        <f>SUM(X12:X770)*'Summary Design'!$E27</f>
        <v>63.325850000000003</v>
      </c>
      <c r="Y773" s="361"/>
      <c r="Z773" s="361"/>
      <c r="AA773" s="361"/>
      <c r="AB773" s="896">
        <f>SUM(AB12:AB770)*'Summary Design'!$E27</f>
        <v>0</v>
      </c>
    </row>
    <row r="774" spans="1:28" x14ac:dyDescent="0.2">
      <c r="A774" s="363"/>
      <c r="B774" s="364" t="s">
        <v>3463</v>
      </c>
      <c r="C774" s="367"/>
      <c r="D774" s="367"/>
      <c r="E774" s="367"/>
      <c r="F774" s="367"/>
      <c r="G774" s="367"/>
      <c r="H774" s="368">
        <f>IF(COUNTIF(H13:H770,"No offer")&gt;0,"No Offer",SUM(H13:H770))</f>
        <v>931</v>
      </c>
      <c r="I774" s="367"/>
      <c r="J774" s="367"/>
      <c r="K774" s="367"/>
      <c r="L774" s="368">
        <f>IF(COUNTIF(L13:L770,"No offer")&gt;0,"No Offer",SUM(L13:L770))</f>
        <v>700</v>
      </c>
      <c r="M774" s="367"/>
      <c r="N774" s="367"/>
      <c r="O774" s="367"/>
      <c r="P774" s="368" t="str">
        <f>IF(COUNTIF(P13:P770,"No offer")&gt;0,"No Offer",SUM(P13:P770))</f>
        <v>No Offer</v>
      </c>
      <c r="Q774" s="367"/>
      <c r="R774" s="367"/>
      <c r="S774" s="367"/>
      <c r="T774" s="368">
        <f>IF(COUNTIF(T13:T770,"No offer")&gt;0,"No Offer",SUM(T13:T770))</f>
        <v>644</v>
      </c>
      <c r="U774" s="367"/>
      <c r="V774" s="367"/>
      <c r="W774" s="367"/>
      <c r="X774" s="368">
        <f>IF(COUNTIF(X13:X770,"No offer")&gt;0,"No Offer",SUM(X13:X770))</f>
        <v>507.5</v>
      </c>
      <c r="Y774" s="367"/>
      <c r="Z774" s="367"/>
      <c r="AA774" s="367"/>
      <c r="AB774" s="368" t="str">
        <f>IF(COUNTIF(AB13:AB770,"No offer")&gt;0,"No Offer",SUM(AB13:AB770))</f>
        <v>No Offer</v>
      </c>
    </row>
    <row r="775" spans="1:28" x14ac:dyDescent="0.2">
      <c r="A775" s="474"/>
      <c r="B775" s="475" t="s">
        <v>4048</v>
      </c>
      <c r="C775" s="476"/>
      <c r="D775" s="476"/>
      <c r="E775" s="476"/>
      <c r="F775" s="476"/>
      <c r="G775" s="370"/>
      <c r="H775" s="370">
        <f>SUM(H774:AB774)/H776</f>
        <v>695.625</v>
      </c>
    </row>
    <row r="776" spans="1:28" x14ac:dyDescent="0.2">
      <c r="A776" s="474"/>
      <c r="B776" s="475" t="s">
        <v>4049</v>
      </c>
      <c r="C776" s="476"/>
      <c r="D776" s="476"/>
      <c r="E776" s="476"/>
      <c r="F776" s="476"/>
      <c r="G776" s="370"/>
      <c r="H776" s="370">
        <f>6-COUNTIF(H774:AB774,"No offer")</f>
        <v>4</v>
      </c>
    </row>
  </sheetData>
  <sheetProtection algorithmName="SHA-512" hashValue="Er4gantacEYCXYr1zKwIvWqEN/CDo6qAIXSvHP1bZUw22v6fN+mub9HxXwFsfYqOtrq2wqHLV9V89Di7Vu+m2g==" saltValue="bc9BXG4jXlUxo7nAf73vEQ==" spinCount="100000" sheet="1" objects="1" scenarios="1" selectLockedCells="1" selectUnlockedCells="1"/>
  <sortState xmlns:xlrd2="http://schemas.microsoft.com/office/spreadsheetml/2017/richdata2" ref="A5:AD774">
    <sortCondition ref="AC5:AC774"/>
  </sortState>
  <mergeCells count="7">
    <mergeCell ref="E2:G2"/>
    <mergeCell ref="E3:H3"/>
    <mergeCell ref="Y3:AB3"/>
    <mergeCell ref="Q3:T3"/>
    <mergeCell ref="U3:X3"/>
    <mergeCell ref="I3:L3"/>
    <mergeCell ref="M3:P3"/>
  </mergeCells>
  <phoneticPr fontId="7"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A626-040D-444E-AB1E-D51243F553E1}">
  <sheetPr codeName="Sheet34">
    <tabColor rgb="FF7030A0"/>
  </sheetPr>
  <dimension ref="A1:AD776"/>
  <sheetViews>
    <sheetView zoomScale="55" zoomScaleNormal="55" workbookViewId="0">
      <pane ySplit="3" topLeftCell="A4" activePane="bottomLeft" state="frozen"/>
      <selection activeCell="A5" sqref="A1:XFD1048576"/>
      <selection pane="bottomLeft" activeCell="B777" sqref="B777"/>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3"/>
      <c r="F2" s="1083"/>
      <c r="G2" s="1083"/>
      <c r="H2" s="834"/>
    </row>
    <row r="3" spans="1:30" ht="26.25" customHeight="1" x14ac:dyDescent="0.2">
      <c r="A3" s="835" t="s">
        <v>1</v>
      </c>
      <c r="B3" s="836" t="s">
        <v>2</v>
      </c>
      <c r="C3" s="835" t="s">
        <v>3</v>
      </c>
      <c r="D3" s="835" t="s">
        <v>4</v>
      </c>
      <c r="E3" s="1084" t="s">
        <v>5</v>
      </c>
      <c r="F3" s="1084"/>
      <c r="G3" s="1084"/>
      <c r="H3" s="1084"/>
      <c r="I3" s="1085" t="s">
        <v>2868</v>
      </c>
      <c r="J3" s="1085"/>
      <c r="K3" s="1085"/>
      <c r="L3" s="1085"/>
      <c r="M3" s="1084" t="s">
        <v>2869</v>
      </c>
      <c r="N3" s="1084"/>
      <c r="O3" s="1084"/>
      <c r="P3" s="1084"/>
      <c r="Q3" s="1085" t="s">
        <v>2870</v>
      </c>
      <c r="R3" s="1085"/>
      <c r="S3" s="1085"/>
      <c r="T3" s="1085"/>
      <c r="U3" s="1084" t="s">
        <v>2871</v>
      </c>
      <c r="V3" s="1084"/>
      <c r="W3" s="1084"/>
      <c r="X3" s="1084"/>
      <c r="Y3" s="1085" t="s">
        <v>2872</v>
      </c>
      <c r="Z3" s="1085"/>
      <c r="AA3" s="1085"/>
      <c r="AB3" s="1085"/>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Input'!J13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Input'!J18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Input'!J20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Input'!J22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Input'!J24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Input'!J26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Input'!J28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Input'!J30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Input'!J34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Input'!J36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Input'!J38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Input'!J40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Input'!J42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Input'!J44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Input'!J46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Input'!J50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Input'!J52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Input'!J54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Input'!J56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Input'!J58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Input'!J60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Input'!J62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Input'!J64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Input'!J66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Input'!J70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Input'!J72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Input'!J74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Input'!J76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Input'!J78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Input'!J80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Input'!J82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Input'!J84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Input'!J86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Input'!J90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Input'!J92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Input'!J94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Input'!J96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Input'!J98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Input'!J100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Input'!J102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Input'!J104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Input'!J106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Input'!J110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Input'!J112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Input'!J114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Input'!J116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Input'!J118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Input'!J120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Input'!J122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Input'!J124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Input'!J126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Input'!J128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Input'!J130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Input'!J132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Input'!J136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Input'!J138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Input'!J140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Input'!J142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Input'!J144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Input'!J146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Input'!J148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Input'!J150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Input'!J152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Input'!J154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Input'!J156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Input'!J158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Input'!J162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Input'!J164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Input'!J166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Input'!J168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Input'!J170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Input'!J172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Input'!J174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Input'!J176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Input'!J178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Input'!J180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Input'!J182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Input'!J184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Input'!J190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Input'!J192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Input'!J194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Input'!J196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Input'!J198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Input'!J200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Input'!J204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Input'!J206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Input'!J208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Input'!J210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Input'!J212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Input'!J214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Input'!J218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Input'!J220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Input'!J222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Input'!J224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Input'!J226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Input'!J228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Input'!J232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Input'!J234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Input'!J236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Input'!J238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Input'!J240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Input'!J242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Input'!J246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Input'!J248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Input'!J250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Input'!J252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Input'!J254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Input'!J256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Input'!J260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Input'!J262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Input'!J264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Input'!J266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Input'!J268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Input'!J270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Input'!J274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Input'!J276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Input'!J278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Input'!J280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Input'!J282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Input'!J284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Input'!J286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Input'!J288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Input'!J290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Input'!J292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Input'!J294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Input'!J296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Input'!J304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Input'!J306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Input'!J308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Input'!J310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Input'!J312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Input'!J314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Input'!J316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Input'!J318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Input'!J320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Input'!J322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Input'!J324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Input'!J328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Input'!J330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Input'!J332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Input'!J334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Input'!J336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Input'!J338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Input'!J340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Input'!J342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Input'!J344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Input'!J346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Input'!J348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Input'!J350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Input'!J352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Input'!J354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Input'!J360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Input'!J362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Input'!J364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Input'!J366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Input'!J368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Input'!J370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Input'!J372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Input'!J374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Input'!J376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Input'!J378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Input'!J380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Input'!J382</f>
        <v>0</v>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Input'!J384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Input'!J386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Input'!J388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Input'!J390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Input'!J392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Input'!J394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Input'!J396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Input'!J398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Input'!J400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Input'!J402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Input'!J404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Input'!J406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Input'!J408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Input'!J410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Input'!J412</f>
        <v>0</v>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Input'!J414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Input'!J416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Input'!J418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Input'!J420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Input'!J422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Input'!J424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Input'!J426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Input'!J428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Input'!J430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Input'!J432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Input'!J434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Input'!J436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Input'!J438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Input'!J440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Input'!J442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Input'!J444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Input'!J446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Input'!J448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Input'!J450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Input'!J452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Input'!J454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Input'!J458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Input'!J460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Input'!J462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Input'!J464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Input'!J466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Input'!J468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Input'!J470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25.5" x14ac:dyDescent="0.2">
      <c r="A472" s="851" t="s">
        <v>3233</v>
      </c>
      <c r="B472" s="558" t="s">
        <v>3234</v>
      </c>
      <c r="C472" s="851">
        <f>'Series 1200 Input'!J472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25.5" x14ac:dyDescent="0.2">
      <c r="A474" s="851" t="s">
        <v>3236</v>
      </c>
      <c r="B474" s="558" t="s">
        <v>3237</v>
      </c>
      <c r="C474" s="851">
        <f>'Series 1200 Input'!J474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25.5" x14ac:dyDescent="0.2">
      <c r="A476" s="851" t="s">
        <v>3238</v>
      </c>
      <c r="B476" s="558" t="s">
        <v>3239</v>
      </c>
      <c r="C476" s="851">
        <f>'Series 1200 Input'!J476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Input'!J478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Input'!J480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Input'!J482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Input'!J484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Input'!J486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Input'!J488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Input'!J490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Input'!J492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Input'!J494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Input'!J496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Input'!J498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Input'!J500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Input'!J502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Input'!J504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Input'!J506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Input'!J508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Input'!J510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Input'!J512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Input'!J516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Input'!J518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Input'!J520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Input'!J522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Input'!J524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Input'!J526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Input'!J528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Input'!J530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Input'!J534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Input'!J536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Input'!J538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Input'!J540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Input'!J542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Input'!J544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Input'!J546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Input'!J548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Input'!J550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Input'!J554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Input'!J556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Input'!J558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Input'!J560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Input'!J564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Input'!J566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Input'!J568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Input'!J570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Input'!J574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Input'!J576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Input'!J578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Input'!J580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Input'!J582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Input'!J584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Input'!J586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Input'!J588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Input'!J590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Input'!J592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Input'!J594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Input'!J596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Input'!J598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Input'!J600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Input'!J602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Input'!J604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Input'!J606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Input'!J608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Input'!J610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Input'!J612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Input'!J614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Input'!J616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Input'!J618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Input'!J620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Input'!J622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Input'!J624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Input'!J626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Input'!J628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Input'!J630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Input'!J632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Input'!J634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Input'!J636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Input'!J638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Input'!J640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Input'!J642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Input'!J644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Input'!J646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Input'!J648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Input'!J650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Input'!J652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Input'!J654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Input'!J656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Input'!J658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Input'!J660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Input'!J662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Input'!J664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Input'!J666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Input'!J668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Input'!J672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Input'!J674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Input'!J676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Input'!J678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Input'!J680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Input'!J682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Input'!J684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Input'!J686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Input'!J688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Input'!J692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Input'!J694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Input'!J696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Input'!J698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Input'!J700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Input'!J702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Input'!J704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Input'!J706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Input'!J708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Input'!J710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Input'!J712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Input'!J714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Input'!J718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Input'!J720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Input'!J722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Input'!J724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Input'!J726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Input'!J728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Input'!J730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Input'!J732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Input'!J734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Input'!J740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Input'!J742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Input'!J744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Input'!J746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Input'!J748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Input'!J750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Input'!J754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Input'!J756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Input'!J760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Input'!J764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Input'!J766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Input'!J768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Input'!J770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Final'!$E27)</f>
        <v>0</v>
      </c>
      <c r="I773" s="361"/>
      <c r="J773" s="361"/>
      <c r="K773" s="361"/>
      <c r="L773" s="896">
        <f>SUM(L12:L770)*'Summary Final'!$E27</f>
        <v>0</v>
      </c>
      <c r="M773" s="361"/>
      <c r="N773" s="361"/>
      <c r="O773" s="361"/>
      <c r="P773" s="896">
        <f>SUM(P12:P770)*'Summary Final'!$E27</f>
        <v>0</v>
      </c>
      <c r="Q773" s="361"/>
      <c r="R773" s="361"/>
      <c r="S773" s="361"/>
      <c r="T773" s="896">
        <f>SUM(T12:T770)*'Summary Final'!$E27</f>
        <v>0</v>
      </c>
      <c r="U773" s="361"/>
      <c r="V773" s="361"/>
      <c r="W773" s="361"/>
      <c r="X773" s="896">
        <f>SUM(X12:X770)*'Summary Final'!$E27</f>
        <v>0</v>
      </c>
      <c r="Y773" s="361"/>
      <c r="Z773" s="361"/>
      <c r="AA773" s="361"/>
      <c r="AB773" s="896">
        <f>SUM(AB12:AB770)*'Summary Final'!$E27</f>
        <v>0</v>
      </c>
    </row>
    <row r="774" spans="1:28" x14ac:dyDescent="0.2">
      <c r="A774" s="363"/>
      <c r="B774" s="364" t="s">
        <v>3463</v>
      </c>
      <c r="C774" s="367"/>
      <c r="D774" s="367"/>
      <c r="E774" s="367"/>
      <c r="F774" s="367"/>
      <c r="G774" s="367"/>
      <c r="H774" s="368">
        <f>IF(COUNTIF(H13:H770,"No offer")&gt;0,"No Offer",SUM(H13:H770))</f>
        <v>0</v>
      </c>
      <c r="I774" s="367"/>
      <c r="J774" s="367"/>
      <c r="K774" s="367"/>
      <c r="L774" s="368">
        <f>IF(COUNTIF(L13:L770,"No offer")&gt;0,"No Offer",SUM(L13:L770))</f>
        <v>0</v>
      </c>
      <c r="M774" s="367"/>
      <c r="N774" s="367"/>
      <c r="O774" s="367"/>
      <c r="P774" s="368">
        <f>IF(COUNTIF(P13:P770,"No offer")&gt;0,"No Offer",SUM(P13:P770))</f>
        <v>0</v>
      </c>
      <c r="Q774" s="367"/>
      <c r="R774" s="367"/>
      <c r="S774" s="367"/>
      <c r="T774" s="368">
        <f>IF(COUNTIF(T13:T770,"No offer")&gt;0,"No Offer",SUM(T13:T770))</f>
        <v>0</v>
      </c>
      <c r="U774" s="367"/>
      <c r="V774" s="367"/>
      <c r="W774" s="367"/>
      <c r="X774" s="368">
        <f>IF(COUNTIF(X13:X770,"No offer")&gt;0,"No Offer",SUM(X13:X770))</f>
        <v>0</v>
      </c>
      <c r="Y774" s="367"/>
      <c r="Z774" s="367"/>
      <c r="AA774" s="367"/>
      <c r="AB774" s="368">
        <f>IF(COUNTIF(AB13:AB770,"No offer")&gt;0,"No Offer",SUM(AB13:AB770))</f>
        <v>0</v>
      </c>
    </row>
    <row r="775" spans="1:28" x14ac:dyDescent="0.2">
      <c r="A775" s="474"/>
      <c r="B775" s="475" t="s">
        <v>4048</v>
      </c>
      <c r="C775" s="476"/>
      <c r="D775" s="476"/>
      <c r="E775" s="476"/>
      <c r="F775" s="476"/>
      <c r="G775" s="370"/>
      <c r="H775" s="370">
        <f>SUM(H774:AB774)/H776</f>
        <v>0</v>
      </c>
    </row>
    <row r="776" spans="1:28" x14ac:dyDescent="0.2">
      <c r="A776" s="474"/>
      <c r="B776" s="475" t="s">
        <v>4049</v>
      </c>
      <c r="C776" s="476"/>
      <c r="D776" s="476"/>
      <c r="E776" s="476"/>
      <c r="F776" s="476"/>
      <c r="G776" s="370"/>
      <c r="H776" s="370">
        <f>6-COUNTIF(H774:AB774,"No offer")</f>
        <v>6</v>
      </c>
    </row>
  </sheetData>
  <sheetProtection algorithmName="SHA-512" hashValue="3go/dK60uMON6gpnlJW5LI5Fk5GnqyL3l79zx8HeB227oL/gLh+iWwMB0rfNPqpVliCC9qmfA8lCY/jvjlWeMg==" saltValue="Mly8Pn6TmVQ6ooyCaLvxHg==" spinCount="100000" sheet="1" objects="1" scenarios="1" selectLockedCells="1" selectUnlockedCells="1"/>
  <mergeCells count="7">
    <mergeCell ref="Y3:AB3"/>
    <mergeCell ref="E2:G2"/>
    <mergeCell ref="E3:H3"/>
    <mergeCell ref="I3:L3"/>
    <mergeCell ref="M3:P3"/>
    <mergeCell ref="Q3:T3"/>
    <mergeCell ref="U3:X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9B5F-184B-49CD-8376-A87D77773830}">
  <sheetPr codeName="Sheet35">
    <tabColor rgb="FF7030A0"/>
  </sheetPr>
  <dimension ref="A1:N776"/>
  <sheetViews>
    <sheetView topLeftCell="A398" zoomScaleNormal="100" workbookViewId="0">
      <selection activeCell="C412" sqref="C412"/>
    </sheetView>
  </sheetViews>
  <sheetFormatPr defaultColWidth="8.85546875" defaultRowHeight="12.75" x14ac:dyDescent="0.2"/>
  <cols>
    <col min="1" max="1" width="8.85546875" style="557"/>
    <col min="2" max="2" width="71.5703125" style="557" customWidth="1"/>
    <col min="3" max="7" width="8.85546875" style="557"/>
    <col min="8" max="9" width="10.5703125" style="557" customWidth="1"/>
    <col min="10" max="11" width="8.85546875" style="557"/>
    <col min="12" max="12" width="10.5703125" style="557" customWidth="1"/>
    <col min="13" max="16384" width="8.85546875" style="557"/>
  </cols>
  <sheetData>
    <row r="1" spans="1:14" ht="15.75" x14ac:dyDescent="0.2">
      <c r="A1" s="830" t="s">
        <v>2867</v>
      </c>
      <c r="B1" s="295"/>
      <c r="C1" s="831"/>
      <c r="D1" s="832"/>
      <c r="E1" s="832"/>
      <c r="F1" s="832"/>
      <c r="G1" s="832"/>
      <c r="H1" s="832"/>
      <c r="J1" s="831"/>
      <c r="K1" s="832"/>
      <c r="L1" s="832"/>
    </row>
    <row r="2" spans="1:14" ht="15.75" x14ac:dyDescent="0.2">
      <c r="A2" s="833"/>
      <c r="B2" s="295"/>
      <c r="C2" s="831"/>
      <c r="D2" s="831"/>
      <c r="E2" s="1083"/>
      <c r="F2" s="1083"/>
      <c r="G2" s="1083"/>
      <c r="H2" s="834"/>
      <c r="J2" s="831"/>
      <c r="K2" s="831"/>
      <c r="L2" s="834"/>
    </row>
    <row r="3" spans="1:14" ht="26.25" customHeight="1" x14ac:dyDescent="0.2">
      <c r="A3" s="651"/>
      <c r="B3" s="651"/>
      <c r="C3" s="1055" t="s">
        <v>4050</v>
      </c>
      <c r="D3" s="1055"/>
      <c r="E3" s="1058" t="s">
        <v>5</v>
      </c>
      <c r="F3" s="1058"/>
      <c r="G3" s="1058"/>
      <c r="H3" s="1058"/>
      <c r="I3" s="389"/>
      <c r="J3" s="1055" t="s">
        <v>4051</v>
      </c>
      <c r="K3" s="1055"/>
      <c r="L3" s="480"/>
    </row>
    <row r="4" spans="1:14" x14ac:dyDescent="0.2">
      <c r="A4" s="556" t="s">
        <v>1</v>
      </c>
      <c r="B4" s="464" t="s">
        <v>2</v>
      </c>
      <c r="C4" s="380" t="s">
        <v>3</v>
      </c>
      <c r="D4" s="234" t="s">
        <v>4</v>
      </c>
      <c r="E4" s="392" t="s">
        <v>382</v>
      </c>
      <c r="F4" s="392" t="s">
        <v>383</v>
      </c>
      <c r="G4" s="392" t="s">
        <v>384</v>
      </c>
      <c r="H4" s="393" t="s">
        <v>13</v>
      </c>
      <c r="I4" s="389"/>
      <c r="J4" s="380" t="s">
        <v>3</v>
      </c>
      <c r="K4" s="234" t="s">
        <v>4</v>
      </c>
      <c r="L4" s="393" t="s">
        <v>13</v>
      </c>
      <c r="M4" s="835"/>
      <c r="N4" s="835"/>
    </row>
    <row r="5" spans="1:14" x14ac:dyDescent="0.2">
      <c r="A5" s="838"/>
      <c r="B5" s="839" t="s">
        <v>2867</v>
      </c>
      <c r="C5" s="838"/>
      <c r="D5" s="838"/>
      <c r="E5" s="840"/>
      <c r="F5" s="840"/>
      <c r="G5" s="840"/>
      <c r="H5" s="840"/>
      <c r="J5" s="838"/>
      <c r="K5" s="838"/>
      <c r="L5" s="840"/>
    </row>
    <row r="6" spans="1:14" x14ac:dyDescent="0.2">
      <c r="A6" s="838"/>
      <c r="B6" s="839"/>
      <c r="C6" s="838"/>
      <c r="D6" s="838"/>
      <c r="E6" s="840"/>
      <c r="F6" s="840"/>
      <c r="G6" s="840"/>
      <c r="H6" s="840"/>
      <c r="J6" s="838"/>
      <c r="K6" s="838"/>
      <c r="L6" s="840"/>
    </row>
    <row r="7" spans="1:14" x14ac:dyDescent="0.2">
      <c r="A7" s="841"/>
      <c r="B7" s="842" t="s">
        <v>537</v>
      </c>
      <c r="C7" s="841"/>
      <c r="D7" s="841"/>
      <c r="E7" s="841"/>
      <c r="F7" s="841"/>
      <c r="G7" s="841"/>
      <c r="H7" s="841"/>
      <c r="J7" s="841"/>
      <c r="K7" s="841"/>
      <c r="L7" s="841"/>
    </row>
    <row r="8" spans="1:14" x14ac:dyDescent="0.2">
      <c r="A8" s="838"/>
      <c r="B8" s="839"/>
      <c r="C8" s="838"/>
      <c r="D8" s="838"/>
      <c r="E8" s="840"/>
      <c r="F8" s="840"/>
      <c r="G8" s="840"/>
      <c r="H8" s="840"/>
      <c r="J8" s="838"/>
      <c r="K8" s="838"/>
      <c r="L8" s="840"/>
    </row>
    <row r="9" spans="1:14" x14ac:dyDescent="0.2">
      <c r="A9" s="841"/>
      <c r="B9" s="842" t="s">
        <v>2873</v>
      </c>
      <c r="C9" s="841"/>
      <c r="D9" s="841"/>
      <c r="E9" s="841"/>
      <c r="F9" s="841"/>
      <c r="G9" s="841"/>
      <c r="H9" s="841"/>
      <c r="J9" s="841"/>
      <c r="K9" s="841"/>
      <c r="L9" s="841"/>
    </row>
    <row r="10" spans="1:14" x14ac:dyDescent="0.2">
      <c r="A10" s="843"/>
      <c r="B10" s="614"/>
      <c r="C10" s="843"/>
      <c r="D10" s="843"/>
      <c r="E10" s="844"/>
      <c r="F10" s="844"/>
      <c r="G10" s="844"/>
      <c r="H10" s="844"/>
      <c r="J10" s="843"/>
      <c r="K10" s="843"/>
      <c r="L10" s="844"/>
    </row>
    <row r="11" spans="1:14" x14ac:dyDescent="0.2">
      <c r="A11" s="846"/>
      <c r="B11" s="847" t="s">
        <v>2874</v>
      </c>
      <c r="C11" s="846"/>
      <c r="D11" s="846"/>
      <c r="E11" s="848" t="s">
        <v>2875</v>
      </c>
      <c r="F11" s="849" t="s">
        <v>2876</v>
      </c>
      <c r="G11" s="848" t="s">
        <v>2129</v>
      </c>
      <c r="H11" s="846"/>
      <c r="J11" s="846"/>
      <c r="K11" s="846"/>
      <c r="L11" s="846"/>
    </row>
    <row r="12" spans="1:14" x14ac:dyDescent="0.2">
      <c r="A12" s="843"/>
      <c r="B12" s="614"/>
      <c r="C12" s="843"/>
      <c r="D12" s="843"/>
      <c r="E12" s="850"/>
      <c r="F12" s="850"/>
      <c r="G12" s="850"/>
      <c r="H12" s="850"/>
      <c r="J12" s="843"/>
      <c r="K12" s="843"/>
      <c r="L12" s="850"/>
    </row>
    <row r="13" spans="1:14" ht="25.5" x14ac:dyDescent="0.2">
      <c r="A13" s="851" t="s">
        <v>2877</v>
      </c>
      <c r="B13" s="558" t="s">
        <v>2878</v>
      </c>
      <c r="C13" s="897"/>
      <c r="D13" s="851" t="s">
        <v>30</v>
      </c>
      <c r="E13" s="852">
        <v>127.09</v>
      </c>
      <c r="F13" s="852">
        <v>105.33</v>
      </c>
      <c r="G13" s="852">
        <v>99.82</v>
      </c>
      <c r="H13" s="853" t="str">
        <f>'Series 1200 Design'!H13</f>
        <v/>
      </c>
      <c r="J13" s="897"/>
      <c r="K13" s="851" t="s">
        <v>30</v>
      </c>
      <c r="L13" s="853" t="str">
        <f>'Series 1200 Final'!H13</f>
        <v/>
      </c>
    </row>
    <row r="14" spans="1:14" x14ac:dyDescent="0.2">
      <c r="A14" s="843"/>
      <c r="B14" s="614"/>
      <c r="C14" s="898"/>
      <c r="D14" s="843"/>
      <c r="E14" s="844"/>
      <c r="F14" s="844"/>
      <c r="G14" s="844"/>
      <c r="H14" s="844"/>
      <c r="J14" s="898"/>
      <c r="K14" s="843"/>
      <c r="L14" s="844"/>
    </row>
    <row r="15" spans="1:14" x14ac:dyDescent="0.2">
      <c r="A15" s="843"/>
      <c r="B15" s="614"/>
      <c r="C15" s="898"/>
      <c r="D15" s="843"/>
      <c r="E15" s="844"/>
      <c r="F15" s="844"/>
      <c r="G15" s="844"/>
      <c r="H15" s="844"/>
      <c r="J15" s="898"/>
      <c r="K15" s="843"/>
      <c r="L15" s="844"/>
    </row>
    <row r="16" spans="1:14" x14ac:dyDescent="0.2">
      <c r="A16" s="846"/>
      <c r="B16" s="847" t="s">
        <v>2879</v>
      </c>
      <c r="C16" s="899"/>
      <c r="D16" s="846"/>
      <c r="E16" s="858" t="s">
        <v>1059</v>
      </c>
      <c r="F16" s="859" t="s">
        <v>2162</v>
      </c>
      <c r="G16" s="858" t="s">
        <v>2129</v>
      </c>
      <c r="H16" s="860"/>
      <c r="J16" s="899"/>
      <c r="K16" s="846"/>
      <c r="L16" s="860"/>
    </row>
    <row r="17" spans="1:12" x14ac:dyDescent="0.2">
      <c r="A17" s="843"/>
      <c r="B17" s="614"/>
      <c r="C17" s="898"/>
      <c r="D17" s="843"/>
      <c r="E17" s="850"/>
      <c r="F17" s="850"/>
      <c r="G17" s="850"/>
      <c r="H17" s="850"/>
      <c r="J17" s="898"/>
      <c r="K17" s="843"/>
      <c r="L17" s="850"/>
    </row>
    <row r="18" spans="1:12" ht="25.5" x14ac:dyDescent="0.2">
      <c r="A18" s="851" t="s">
        <v>2880</v>
      </c>
      <c r="B18" s="558" t="s">
        <v>2881</v>
      </c>
      <c r="C18" s="897"/>
      <c r="D18" s="851" t="s">
        <v>30</v>
      </c>
      <c r="E18" s="852">
        <v>192.57</v>
      </c>
      <c r="F18" s="852">
        <v>149.05000000000001</v>
      </c>
      <c r="G18" s="852">
        <v>143.54</v>
      </c>
      <c r="H18" s="853" t="str">
        <f>'Series 1200 Design'!H18</f>
        <v/>
      </c>
      <c r="J18" s="897"/>
      <c r="K18" s="851" t="s">
        <v>30</v>
      </c>
      <c r="L18" s="853" t="str">
        <f>'Series 1200 Final'!H18</f>
        <v/>
      </c>
    </row>
    <row r="19" spans="1:12" x14ac:dyDescent="0.2">
      <c r="A19" s="861"/>
      <c r="B19" s="596"/>
      <c r="C19" s="897"/>
      <c r="D19" s="861"/>
      <c r="E19" s="852"/>
      <c r="F19" s="852"/>
      <c r="G19" s="852"/>
      <c r="H19" s="862"/>
      <c r="J19" s="897"/>
      <c r="K19" s="861"/>
      <c r="L19" s="862"/>
    </row>
    <row r="20" spans="1:12" ht="25.5" x14ac:dyDescent="0.2">
      <c r="A20" s="851" t="s">
        <v>2882</v>
      </c>
      <c r="B20" s="558" t="s">
        <v>2883</v>
      </c>
      <c r="C20" s="897"/>
      <c r="D20" s="851" t="s">
        <v>30</v>
      </c>
      <c r="E20" s="852">
        <v>196.56</v>
      </c>
      <c r="F20" s="852">
        <v>153.04</v>
      </c>
      <c r="G20" s="852">
        <v>147.54</v>
      </c>
      <c r="H20" s="853" t="str">
        <f>'Series 1200 Design'!H20</f>
        <v/>
      </c>
      <c r="J20" s="897"/>
      <c r="K20" s="851" t="s">
        <v>30</v>
      </c>
      <c r="L20" s="853" t="str">
        <f>'Series 1200 Final'!H20</f>
        <v/>
      </c>
    </row>
    <row r="21" spans="1:12" x14ac:dyDescent="0.2">
      <c r="A21" s="861"/>
      <c r="B21" s="596"/>
      <c r="C21" s="897"/>
      <c r="D21" s="861"/>
      <c r="E21" s="852"/>
      <c r="F21" s="852"/>
      <c r="G21" s="852"/>
      <c r="H21" s="862"/>
      <c r="J21" s="897"/>
      <c r="K21" s="861"/>
      <c r="L21" s="862"/>
    </row>
    <row r="22" spans="1:12" ht="25.5" x14ac:dyDescent="0.2">
      <c r="A22" s="851" t="s">
        <v>2884</v>
      </c>
      <c r="B22" s="558" t="s">
        <v>2885</v>
      </c>
      <c r="C22" s="897"/>
      <c r="D22" s="851" t="s">
        <v>30</v>
      </c>
      <c r="E22" s="852">
        <v>308.37</v>
      </c>
      <c r="F22" s="852">
        <v>264.83999999999997</v>
      </c>
      <c r="G22" s="852">
        <v>259.33999999999997</v>
      </c>
      <c r="H22" s="853" t="str">
        <f>'Series 1200 Design'!H22</f>
        <v/>
      </c>
      <c r="J22" s="897"/>
      <c r="K22" s="851" t="s">
        <v>30</v>
      </c>
      <c r="L22" s="853" t="str">
        <f>'Series 1200 Final'!H22</f>
        <v/>
      </c>
    </row>
    <row r="23" spans="1:12" x14ac:dyDescent="0.2">
      <c r="A23" s="861"/>
      <c r="B23" s="596"/>
      <c r="C23" s="897"/>
      <c r="D23" s="861"/>
      <c r="E23" s="852"/>
      <c r="F23" s="852"/>
      <c r="G23" s="852"/>
      <c r="H23" s="862"/>
      <c r="J23" s="897"/>
      <c r="K23" s="861"/>
      <c r="L23" s="862"/>
    </row>
    <row r="24" spans="1:12" ht="25.5" x14ac:dyDescent="0.2">
      <c r="A24" s="851" t="s">
        <v>2886</v>
      </c>
      <c r="B24" s="558" t="s">
        <v>2887</v>
      </c>
      <c r="C24" s="897"/>
      <c r="D24" s="851" t="s">
        <v>30</v>
      </c>
      <c r="E24" s="852">
        <v>200.56</v>
      </c>
      <c r="F24" s="852">
        <v>157.03</v>
      </c>
      <c r="G24" s="852">
        <v>151.53</v>
      </c>
      <c r="H24" s="853" t="str">
        <f>'Series 1200 Design'!H24</f>
        <v/>
      </c>
      <c r="J24" s="897"/>
      <c r="K24" s="851" t="s">
        <v>30</v>
      </c>
      <c r="L24" s="853" t="str">
        <f>'Series 1200 Final'!H24</f>
        <v/>
      </c>
    </row>
    <row r="25" spans="1:12" x14ac:dyDescent="0.2">
      <c r="A25" s="861"/>
      <c r="B25" s="596"/>
      <c r="C25" s="897"/>
      <c r="D25" s="861"/>
      <c r="E25" s="852"/>
      <c r="F25" s="852"/>
      <c r="G25" s="852"/>
      <c r="H25" s="862"/>
      <c r="J25" s="897"/>
      <c r="K25" s="861"/>
      <c r="L25" s="862"/>
    </row>
    <row r="26" spans="1:12" ht="25.5" x14ac:dyDescent="0.2">
      <c r="A26" s="851" t="s">
        <v>2888</v>
      </c>
      <c r="B26" s="558" t="s">
        <v>2889</v>
      </c>
      <c r="C26" s="897"/>
      <c r="D26" s="851" t="s">
        <v>30</v>
      </c>
      <c r="E26" s="852">
        <v>204.55</v>
      </c>
      <c r="F26" s="852">
        <v>161.03</v>
      </c>
      <c r="G26" s="852">
        <v>155.52000000000001</v>
      </c>
      <c r="H26" s="853" t="str">
        <f>'Series 1200 Design'!H26</f>
        <v/>
      </c>
      <c r="J26" s="897"/>
      <c r="K26" s="851" t="s">
        <v>30</v>
      </c>
      <c r="L26" s="853" t="str">
        <f>'Series 1200 Final'!H26</f>
        <v/>
      </c>
    </row>
    <row r="27" spans="1:12" x14ac:dyDescent="0.2">
      <c r="A27" s="861"/>
      <c r="B27" s="596"/>
      <c r="C27" s="897"/>
      <c r="D27" s="861"/>
      <c r="E27" s="852"/>
      <c r="F27" s="852"/>
      <c r="G27" s="852"/>
      <c r="H27" s="862"/>
      <c r="J27" s="897"/>
      <c r="K27" s="861"/>
      <c r="L27" s="862"/>
    </row>
    <row r="28" spans="1:12" ht="25.5" x14ac:dyDescent="0.2">
      <c r="A28" s="851" t="s">
        <v>2890</v>
      </c>
      <c r="B28" s="558" t="s">
        <v>2891</v>
      </c>
      <c r="C28" s="897"/>
      <c r="D28" s="851" t="s">
        <v>30</v>
      </c>
      <c r="E28" s="852">
        <v>508.02</v>
      </c>
      <c r="F28" s="852">
        <v>464.49</v>
      </c>
      <c r="G28" s="852">
        <v>458.99</v>
      </c>
      <c r="H28" s="853" t="str">
        <f>'Series 1200 Design'!H28</f>
        <v/>
      </c>
      <c r="J28" s="897"/>
      <c r="K28" s="851" t="s">
        <v>30</v>
      </c>
      <c r="L28" s="853" t="str">
        <f>'Series 1200 Final'!H28</f>
        <v/>
      </c>
    </row>
    <row r="29" spans="1:12" x14ac:dyDescent="0.2">
      <c r="A29" s="861"/>
      <c r="B29" s="558"/>
      <c r="C29" s="897"/>
      <c r="D29" s="851"/>
      <c r="E29" s="852"/>
      <c r="F29" s="852"/>
      <c r="G29" s="852"/>
      <c r="H29" s="862"/>
      <c r="J29" s="897"/>
      <c r="K29" s="851"/>
      <c r="L29" s="862"/>
    </row>
    <row r="30" spans="1:12" x14ac:dyDescent="0.2">
      <c r="A30" s="851" t="s">
        <v>2892</v>
      </c>
      <c r="B30" s="558" t="s">
        <v>2893</v>
      </c>
      <c r="C30" s="897"/>
      <c r="D30" s="851" t="s">
        <v>30</v>
      </c>
      <c r="E30" s="852">
        <v>61.47</v>
      </c>
      <c r="F30" s="852">
        <v>61.47</v>
      </c>
      <c r="G30" s="852">
        <v>61.47</v>
      </c>
      <c r="H30" s="853" t="str">
        <f>'Series 1200 Design'!H30</f>
        <v/>
      </c>
      <c r="J30" s="897"/>
      <c r="K30" s="851" t="s">
        <v>30</v>
      </c>
      <c r="L30" s="853" t="str">
        <f>'Series 1200 Final'!H30</f>
        <v/>
      </c>
    </row>
    <row r="31" spans="1:12" x14ac:dyDescent="0.2">
      <c r="A31" s="851"/>
      <c r="B31" s="558"/>
      <c r="C31" s="897"/>
      <c r="D31" s="851"/>
      <c r="E31" s="864"/>
      <c r="F31" s="864"/>
      <c r="G31" s="864"/>
      <c r="H31" s="862"/>
      <c r="J31" s="897"/>
      <c r="K31" s="851"/>
      <c r="L31" s="862"/>
    </row>
    <row r="32" spans="1:12" x14ac:dyDescent="0.2">
      <c r="A32" s="846"/>
      <c r="B32" s="847" t="s">
        <v>2894</v>
      </c>
      <c r="C32" s="899"/>
      <c r="D32" s="846"/>
      <c r="E32" s="858" t="s">
        <v>1059</v>
      </c>
      <c r="F32" s="859" t="s">
        <v>2162</v>
      </c>
      <c r="G32" s="858" t="s">
        <v>2129</v>
      </c>
      <c r="H32" s="860"/>
      <c r="J32" s="899"/>
      <c r="K32" s="846"/>
      <c r="L32" s="860"/>
    </row>
    <row r="33" spans="1:12" x14ac:dyDescent="0.2">
      <c r="A33" s="843"/>
      <c r="B33" s="614"/>
      <c r="C33" s="898"/>
      <c r="D33" s="843"/>
      <c r="E33" s="850"/>
      <c r="F33" s="850"/>
      <c r="G33" s="850"/>
      <c r="H33" s="850"/>
      <c r="J33" s="898"/>
      <c r="K33" s="843"/>
      <c r="L33" s="850"/>
    </row>
    <row r="34" spans="1:12" ht="25.5" x14ac:dyDescent="0.2">
      <c r="A34" s="851" t="s">
        <v>2895</v>
      </c>
      <c r="B34" s="558" t="s">
        <v>2881</v>
      </c>
      <c r="C34" s="897"/>
      <c r="D34" s="851" t="s">
        <v>30</v>
      </c>
      <c r="E34" s="852">
        <v>207.21</v>
      </c>
      <c r="F34" s="852">
        <v>163.69</v>
      </c>
      <c r="G34" s="852">
        <v>158.18</v>
      </c>
      <c r="H34" s="853" t="str">
        <f>'Series 1200 Design'!H34</f>
        <v/>
      </c>
      <c r="J34" s="897"/>
      <c r="K34" s="851" t="s">
        <v>30</v>
      </c>
      <c r="L34" s="853" t="str">
        <f>'Series 1200 Final'!H34</f>
        <v/>
      </c>
    </row>
    <row r="35" spans="1:12" x14ac:dyDescent="0.2">
      <c r="A35" s="861"/>
      <c r="B35" s="596"/>
      <c r="C35" s="897"/>
      <c r="D35" s="861"/>
      <c r="E35" s="852"/>
      <c r="F35" s="852"/>
      <c r="G35" s="852"/>
      <c r="H35" s="862"/>
      <c r="J35" s="897"/>
      <c r="K35" s="861"/>
      <c r="L35" s="862"/>
    </row>
    <row r="36" spans="1:12" ht="25.5" x14ac:dyDescent="0.2">
      <c r="A36" s="851" t="s">
        <v>2896</v>
      </c>
      <c r="B36" s="558" t="s">
        <v>2883</v>
      </c>
      <c r="C36" s="897"/>
      <c r="D36" s="851" t="s">
        <v>30</v>
      </c>
      <c r="E36" s="852">
        <v>212.54</v>
      </c>
      <c r="F36" s="852">
        <v>169.01</v>
      </c>
      <c r="G36" s="852">
        <v>163.51</v>
      </c>
      <c r="H36" s="853" t="str">
        <f>'Series 1200 Design'!H36</f>
        <v/>
      </c>
      <c r="J36" s="897"/>
      <c r="K36" s="851" t="s">
        <v>30</v>
      </c>
      <c r="L36" s="853" t="str">
        <f>'Series 1200 Final'!H36</f>
        <v/>
      </c>
    </row>
    <row r="37" spans="1:12" x14ac:dyDescent="0.2">
      <c r="A37" s="861"/>
      <c r="B37" s="596"/>
      <c r="C37" s="897"/>
      <c r="D37" s="861"/>
      <c r="E37" s="852"/>
      <c r="F37" s="852"/>
      <c r="G37" s="852"/>
      <c r="H37" s="862"/>
      <c r="J37" s="897"/>
      <c r="K37" s="861"/>
      <c r="L37" s="862"/>
    </row>
    <row r="38" spans="1:12" ht="25.5" x14ac:dyDescent="0.2">
      <c r="A38" s="851" t="s">
        <v>2897</v>
      </c>
      <c r="B38" s="558" t="s">
        <v>2885</v>
      </c>
      <c r="C38" s="897"/>
      <c r="D38" s="851" t="s">
        <v>30</v>
      </c>
      <c r="E38" s="852">
        <v>308.37</v>
      </c>
      <c r="F38" s="852">
        <v>264.83999999999997</v>
      </c>
      <c r="G38" s="852">
        <v>259.33999999999997</v>
      </c>
      <c r="H38" s="853" t="str">
        <f>'Series 1200 Design'!H38</f>
        <v/>
      </c>
      <c r="J38" s="897"/>
      <c r="K38" s="851" t="s">
        <v>30</v>
      </c>
      <c r="L38" s="853" t="str">
        <f>'Series 1200 Final'!H38</f>
        <v/>
      </c>
    </row>
    <row r="39" spans="1:12" x14ac:dyDescent="0.2">
      <c r="A39" s="861"/>
      <c r="B39" s="596"/>
      <c r="C39" s="897"/>
      <c r="D39" s="861"/>
      <c r="E39" s="852"/>
      <c r="F39" s="852"/>
      <c r="G39" s="852"/>
      <c r="H39" s="862"/>
      <c r="J39" s="897"/>
      <c r="K39" s="861"/>
      <c r="L39" s="862"/>
    </row>
    <row r="40" spans="1:12" ht="25.5" x14ac:dyDescent="0.2">
      <c r="A40" s="851" t="s">
        <v>2898</v>
      </c>
      <c r="B40" s="558" t="s">
        <v>2887</v>
      </c>
      <c r="C40" s="897"/>
      <c r="D40" s="851" t="s">
        <v>30</v>
      </c>
      <c r="E40" s="852">
        <v>217.86</v>
      </c>
      <c r="F40" s="852">
        <v>174.34</v>
      </c>
      <c r="G40" s="852">
        <v>168.83</v>
      </c>
      <c r="H40" s="853" t="str">
        <f>'Series 1200 Design'!H40</f>
        <v/>
      </c>
      <c r="J40" s="897"/>
      <c r="K40" s="851" t="s">
        <v>30</v>
      </c>
      <c r="L40" s="853" t="str">
        <f>'Series 1200 Final'!H40</f>
        <v/>
      </c>
    </row>
    <row r="41" spans="1:12" x14ac:dyDescent="0.2">
      <c r="A41" s="861"/>
      <c r="B41" s="596"/>
      <c r="C41" s="897"/>
      <c r="D41" s="861"/>
      <c r="E41" s="852"/>
      <c r="F41" s="852"/>
      <c r="G41" s="852"/>
      <c r="H41" s="862"/>
      <c r="J41" s="897"/>
      <c r="K41" s="861"/>
      <c r="L41" s="862"/>
    </row>
    <row r="42" spans="1:12" ht="25.5" x14ac:dyDescent="0.2">
      <c r="A42" s="851" t="s">
        <v>2899</v>
      </c>
      <c r="B42" s="558" t="s">
        <v>2889</v>
      </c>
      <c r="C42" s="897"/>
      <c r="D42" s="851" t="s">
        <v>30</v>
      </c>
      <c r="E42" s="852">
        <v>223.18</v>
      </c>
      <c r="F42" s="852">
        <v>179.66</v>
      </c>
      <c r="G42" s="852">
        <v>174.16</v>
      </c>
      <c r="H42" s="853" t="str">
        <f>'Series 1200 Design'!H42</f>
        <v/>
      </c>
      <c r="J42" s="897"/>
      <c r="K42" s="851" t="s">
        <v>30</v>
      </c>
      <c r="L42" s="853" t="str">
        <f>'Series 1200 Final'!H42</f>
        <v/>
      </c>
    </row>
    <row r="43" spans="1:12" x14ac:dyDescent="0.2">
      <c r="A43" s="861"/>
      <c r="B43" s="596"/>
      <c r="C43" s="897"/>
      <c r="D43" s="861"/>
      <c r="E43" s="852"/>
      <c r="F43" s="852"/>
      <c r="G43" s="852"/>
      <c r="H43" s="862"/>
      <c r="J43" s="897"/>
      <c r="K43" s="861"/>
      <c r="L43" s="862"/>
    </row>
    <row r="44" spans="1:12" ht="25.5" x14ac:dyDescent="0.2">
      <c r="A44" s="851" t="s">
        <v>2900</v>
      </c>
      <c r="B44" s="558" t="s">
        <v>2891</v>
      </c>
      <c r="C44" s="897"/>
      <c r="D44" s="851" t="s">
        <v>30</v>
      </c>
      <c r="E44" s="852">
        <v>551.94000000000005</v>
      </c>
      <c r="F44" s="852">
        <v>508.42</v>
      </c>
      <c r="G44" s="852">
        <v>458.99</v>
      </c>
      <c r="H44" s="853" t="str">
        <f>'Series 1200 Design'!H44</f>
        <v/>
      </c>
      <c r="J44" s="897"/>
      <c r="K44" s="851" t="s">
        <v>30</v>
      </c>
      <c r="L44" s="853" t="str">
        <f>'Series 1200 Final'!H44</f>
        <v/>
      </c>
    </row>
    <row r="45" spans="1:12" x14ac:dyDescent="0.2">
      <c r="A45" s="861"/>
      <c r="B45" s="558"/>
      <c r="C45" s="897"/>
      <c r="D45" s="851"/>
      <c r="E45" s="852"/>
      <c r="F45" s="852"/>
      <c r="G45" s="852"/>
      <c r="H45" s="862"/>
      <c r="J45" s="897"/>
      <c r="K45" s="851"/>
      <c r="L45" s="862"/>
    </row>
    <row r="46" spans="1:12" x14ac:dyDescent="0.2">
      <c r="A46" s="851" t="s">
        <v>2901</v>
      </c>
      <c r="B46" s="558" t="s">
        <v>2893</v>
      </c>
      <c r="C46" s="897"/>
      <c r="D46" s="851" t="s">
        <v>30</v>
      </c>
      <c r="E46" s="852">
        <v>61.47</v>
      </c>
      <c r="F46" s="852">
        <v>61.47</v>
      </c>
      <c r="G46" s="852">
        <v>61.47</v>
      </c>
      <c r="H46" s="853" t="str">
        <f>'Series 1200 Design'!H46</f>
        <v/>
      </c>
      <c r="J46" s="897"/>
      <c r="K46" s="851" t="s">
        <v>30</v>
      </c>
      <c r="L46" s="853" t="str">
        <f>'Series 1200 Final'!H46</f>
        <v/>
      </c>
    </row>
    <row r="47" spans="1:12" x14ac:dyDescent="0.2">
      <c r="A47" s="851"/>
      <c r="B47" s="558"/>
      <c r="C47" s="897"/>
      <c r="D47" s="851"/>
      <c r="E47" s="864"/>
      <c r="F47" s="864"/>
      <c r="G47" s="864"/>
      <c r="H47" s="862"/>
      <c r="J47" s="897"/>
      <c r="K47" s="851"/>
      <c r="L47" s="862"/>
    </row>
    <row r="48" spans="1:12" ht="25.5" x14ac:dyDescent="0.2">
      <c r="A48" s="866"/>
      <c r="B48" s="847" t="s">
        <v>2902</v>
      </c>
      <c r="C48" s="899"/>
      <c r="D48" s="846"/>
      <c r="E48" s="858" t="s">
        <v>1059</v>
      </c>
      <c r="F48" s="859" t="s">
        <v>2162</v>
      </c>
      <c r="G48" s="858" t="s">
        <v>2129</v>
      </c>
      <c r="H48" s="860"/>
      <c r="J48" s="899"/>
      <c r="K48" s="846"/>
      <c r="L48" s="860"/>
    </row>
    <row r="49" spans="1:12" x14ac:dyDescent="0.2">
      <c r="A49" s="851"/>
      <c r="B49" s="614"/>
      <c r="C49" s="898"/>
      <c r="D49" s="843"/>
      <c r="E49" s="850"/>
      <c r="F49" s="850"/>
      <c r="G49" s="850"/>
      <c r="H49" s="862"/>
      <c r="J49" s="898"/>
      <c r="K49" s="843"/>
      <c r="L49" s="862"/>
    </row>
    <row r="50" spans="1:12" ht="25.5" x14ac:dyDescent="0.2">
      <c r="A50" s="851" t="s">
        <v>2903</v>
      </c>
      <c r="B50" s="558" t="s">
        <v>2904</v>
      </c>
      <c r="C50" s="897"/>
      <c r="D50" s="851" t="s">
        <v>30</v>
      </c>
      <c r="E50" s="852">
        <v>205.09</v>
      </c>
      <c r="F50" s="852">
        <v>161.57</v>
      </c>
      <c r="G50" s="852">
        <v>156.07</v>
      </c>
      <c r="H50" s="853" t="str">
        <f>'Series 1200 Design'!H50</f>
        <v/>
      </c>
      <c r="J50" s="897"/>
      <c r="K50" s="851" t="s">
        <v>30</v>
      </c>
      <c r="L50" s="853" t="str">
        <f>'Series 1200 Final'!H50</f>
        <v/>
      </c>
    </row>
    <row r="51" spans="1:12" x14ac:dyDescent="0.2">
      <c r="A51" s="851"/>
      <c r="B51" s="596"/>
      <c r="C51" s="897"/>
      <c r="D51" s="861"/>
      <c r="E51" s="852"/>
      <c r="F51" s="852"/>
      <c r="G51" s="852"/>
      <c r="H51" s="862"/>
      <c r="J51" s="897"/>
      <c r="K51" s="861"/>
      <c r="L51" s="862"/>
    </row>
    <row r="52" spans="1:12" ht="25.5" x14ac:dyDescent="0.2">
      <c r="A52" s="851" t="s">
        <v>2905</v>
      </c>
      <c r="B52" s="558" t="s">
        <v>2906</v>
      </c>
      <c r="C52" s="897"/>
      <c r="D52" s="851" t="s">
        <v>30</v>
      </c>
      <c r="E52" s="852">
        <v>209.09</v>
      </c>
      <c r="F52" s="852">
        <v>165.56</v>
      </c>
      <c r="G52" s="852">
        <v>160.06</v>
      </c>
      <c r="H52" s="853" t="str">
        <f>'Series 1200 Design'!H52</f>
        <v/>
      </c>
      <c r="J52" s="897"/>
      <c r="K52" s="851" t="s">
        <v>30</v>
      </c>
      <c r="L52" s="853" t="str">
        <f>'Series 1200 Final'!H52</f>
        <v/>
      </c>
    </row>
    <row r="53" spans="1:12" x14ac:dyDescent="0.2">
      <c r="A53" s="851"/>
      <c r="B53" s="596"/>
      <c r="C53" s="897"/>
      <c r="D53" s="861"/>
      <c r="E53" s="852"/>
      <c r="F53" s="852"/>
      <c r="G53" s="852"/>
      <c r="H53" s="862"/>
      <c r="J53" s="897"/>
      <c r="K53" s="861"/>
      <c r="L53" s="862"/>
    </row>
    <row r="54" spans="1:12" ht="38.25" x14ac:dyDescent="0.2">
      <c r="A54" s="851" t="s">
        <v>2907</v>
      </c>
      <c r="B54" s="558" t="s">
        <v>2908</v>
      </c>
      <c r="C54" s="897"/>
      <c r="D54" s="851" t="s">
        <v>30</v>
      </c>
      <c r="E54" s="852">
        <v>320.89</v>
      </c>
      <c r="F54" s="852">
        <v>277.37</v>
      </c>
      <c r="G54" s="852">
        <v>271.86</v>
      </c>
      <c r="H54" s="853" t="str">
        <f>'Series 1200 Design'!H54</f>
        <v/>
      </c>
      <c r="J54" s="897"/>
      <c r="K54" s="851" t="s">
        <v>30</v>
      </c>
      <c r="L54" s="853" t="str">
        <f>'Series 1200 Final'!H54</f>
        <v/>
      </c>
    </row>
    <row r="55" spans="1:12" x14ac:dyDescent="0.2">
      <c r="A55" s="851"/>
      <c r="B55" s="596"/>
      <c r="C55" s="897"/>
      <c r="D55" s="861"/>
      <c r="E55" s="852"/>
      <c r="F55" s="852"/>
      <c r="G55" s="852"/>
      <c r="H55" s="862"/>
      <c r="J55" s="897"/>
      <c r="K55" s="861"/>
      <c r="L55" s="862"/>
    </row>
    <row r="56" spans="1:12" ht="25.5" x14ac:dyDescent="0.2">
      <c r="A56" s="851" t="s">
        <v>2909</v>
      </c>
      <c r="B56" s="558" t="s">
        <v>2910</v>
      </c>
      <c r="C56" s="897"/>
      <c r="D56" s="851" t="s">
        <v>30</v>
      </c>
      <c r="E56" s="852">
        <v>213.08</v>
      </c>
      <c r="F56" s="852">
        <v>169.56</v>
      </c>
      <c r="G56" s="852">
        <v>164.05</v>
      </c>
      <c r="H56" s="853" t="str">
        <f>'Series 1200 Design'!H56</f>
        <v/>
      </c>
      <c r="J56" s="897"/>
      <c r="K56" s="851" t="s">
        <v>30</v>
      </c>
      <c r="L56" s="853" t="str">
        <f>'Series 1200 Final'!H56</f>
        <v/>
      </c>
    </row>
    <row r="57" spans="1:12" x14ac:dyDescent="0.2">
      <c r="A57" s="851"/>
      <c r="B57" s="596"/>
      <c r="C57" s="897"/>
      <c r="D57" s="861"/>
      <c r="E57" s="852"/>
      <c r="F57" s="852"/>
      <c r="G57" s="852"/>
      <c r="H57" s="862"/>
      <c r="J57" s="897"/>
      <c r="K57" s="861"/>
      <c r="L57" s="862"/>
    </row>
    <row r="58" spans="1:12" ht="25.5" x14ac:dyDescent="0.2">
      <c r="A58" s="851" t="s">
        <v>2911</v>
      </c>
      <c r="B58" s="558" t="s">
        <v>2912</v>
      </c>
      <c r="C58" s="897"/>
      <c r="D58" s="851" t="s">
        <v>30</v>
      </c>
      <c r="E58" s="852">
        <v>217.07</v>
      </c>
      <c r="F58" s="852">
        <v>173.55</v>
      </c>
      <c r="G58" s="852">
        <v>168.04</v>
      </c>
      <c r="H58" s="853" t="str">
        <f>'Series 1200 Design'!H58</f>
        <v/>
      </c>
      <c r="J58" s="897"/>
      <c r="K58" s="851" t="s">
        <v>30</v>
      </c>
      <c r="L58" s="853" t="str">
        <f>'Series 1200 Final'!H58</f>
        <v/>
      </c>
    </row>
    <row r="59" spans="1:12" x14ac:dyDescent="0.2">
      <c r="A59" s="851"/>
      <c r="B59" s="596"/>
      <c r="C59" s="897"/>
      <c r="D59" s="861"/>
      <c r="E59" s="852"/>
      <c r="F59" s="852"/>
      <c r="G59" s="852"/>
      <c r="H59" s="862"/>
      <c r="J59" s="897"/>
      <c r="K59" s="861"/>
      <c r="L59" s="862"/>
    </row>
    <row r="60" spans="1:12" ht="38.25" x14ac:dyDescent="0.2">
      <c r="A60" s="851" t="s">
        <v>2913</v>
      </c>
      <c r="B60" s="558" t="s">
        <v>2914</v>
      </c>
      <c r="C60" s="897"/>
      <c r="D60" s="851" t="s">
        <v>30</v>
      </c>
      <c r="E60" s="852">
        <v>520.54</v>
      </c>
      <c r="F60" s="852">
        <v>477.02</v>
      </c>
      <c r="G60" s="852">
        <v>471.51</v>
      </c>
      <c r="H60" s="853" t="str">
        <f>'Series 1200 Design'!H60</f>
        <v/>
      </c>
      <c r="J60" s="897"/>
      <c r="K60" s="851" t="s">
        <v>30</v>
      </c>
      <c r="L60" s="853" t="str">
        <f>'Series 1200 Final'!H60</f>
        <v/>
      </c>
    </row>
    <row r="61" spans="1:12" x14ac:dyDescent="0.2">
      <c r="A61" s="851"/>
      <c r="B61" s="558"/>
      <c r="C61" s="897"/>
      <c r="D61" s="851"/>
      <c r="E61" s="852"/>
      <c r="F61" s="852"/>
      <c r="G61" s="852"/>
      <c r="H61" s="862"/>
      <c r="J61" s="897"/>
      <c r="K61" s="851"/>
      <c r="L61" s="862"/>
    </row>
    <row r="62" spans="1:12" ht="25.5" x14ac:dyDescent="0.2">
      <c r="A62" s="851" t="s">
        <v>2915</v>
      </c>
      <c r="B62" s="558" t="s">
        <v>2916</v>
      </c>
      <c r="C62" s="897"/>
      <c r="D62" s="851" t="s">
        <v>30</v>
      </c>
      <c r="E62" s="852">
        <v>237.23</v>
      </c>
      <c r="F62" s="852">
        <v>193.71</v>
      </c>
      <c r="G62" s="852">
        <v>193.71</v>
      </c>
      <c r="H62" s="853" t="str">
        <f>'Series 1200 Design'!H62</f>
        <v/>
      </c>
      <c r="J62" s="897"/>
      <c r="K62" s="851" t="s">
        <v>30</v>
      </c>
      <c r="L62" s="853" t="str">
        <f>'Series 1200 Final'!H62</f>
        <v/>
      </c>
    </row>
    <row r="63" spans="1:12" x14ac:dyDescent="0.2">
      <c r="A63" s="851"/>
      <c r="B63" s="596"/>
      <c r="C63" s="897"/>
      <c r="D63" s="861"/>
      <c r="E63" s="852"/>
      <c r="F63" s="852"/>
      <c r="G63" s="852"/>
      <c r="H63" s="862"/>
      <c r="J63" s="897"/>
      <c r="K63" s="861"/>
      <c r="L63" s="862"/>
    </row>
    <row r="64" spans="1:12" ht="25.5" x14ac:dyDescent="0.2">
      <c r="A64" s="851" t="s">
        <v>2917</v>
      </c>
      <c r="B64" s="558" t="s">
        <v>2918</v>
      </c>
      <c r="C64" s="897"/>
      <c r="D64" s="851" t="s">
        <v>30</v>
      </c>
      <c r="E64" s="852">
        <v>248.29</v>
      </c>
      <c r="F64" s="852">
        <v>204.77</v>
      </c>
      <c r="G64" s="852">
        <v>199.26</v>
      </c>
      <c r="H64" s="853" t="str">
        <f>'Series 1200 Design'!H64</f>
        <v/>
      </c>
      <c r="J64" s="897"/>
      <c r="K64" s="851" t="s">
        <v>30</v>
      </c>
      <c r="L64" s="853" t="str">
        <f>'Series 1200 Final'!H64</f>
        <v/>
      </c>
    </row>
    <row r="65" spans="1:12" x14ac:dyDescent="0.2">
      <c r="A65" s="851"/>
      <c r="B65" s="558"/>
      <c r="C65" s="897"/>
      <c r="D65" s="851"/>
      <c r="E65" s="852"/>
      <c r="F65" s="852"/>
      <c r="G65" s="852"/>
      <c r="H65" s="862"/>
      <c r="J65" s="897"/>
      <c r="K65" s="851"/>
      <c r="L65" s="862"/>
    </row>
    <row r="66" spans="1:12" x14ac:dyDescent="0.2">
      <c r="A66" s="851" t="s">
        <v>2919</v>
      </c>
      <c r="B66" s="558" t="s">
        <v>2893</v>
      </c>
      <c r="C66" s="897"/>
      <c r="D66" s="851" t="s">
        <v>30</v>
      </c>
      <c r="E66" s="852">
        <v>61.47</v>
      </c>
      <c r="F66" s="852">
        <v>61.47</v>
      </c>
      <c r="G66" s="852">
        <v>61.47</v>
      </c>
      <c r="H66" s="853" t="str">
        <f>'Series 1200 Design'!H66</f>
        <v/>
      </c>
      <c r="J66" s="897"/>
      <c r="K66" s="851" t="s">
        <v>30</v>
      </c>
      <c r="L66" s="853" t="str">
        <f>'Series 1200 Final'!H66</f>
        <v/>
      </c>
    </row>
    <row r="67" spans="1:12" x14ac:dyDescent="0.2">
      <c r="A67" s="851"/>
      <c r="B67" s="558"/>
      <c r="C67" s="897"/>
      <c r="D67" s="851"/>
      <c r="E67" s="864"/>
      <c r="F67" s="864"/>
      <c r="G67" s="864"/>
      <c r="H67" s="862"/>
      <c r="J67" s="897"/>
      <c r="K67" s="851"/>
      <c r="L67" s="862"/>
    </row>
    <row r="68" spans="1:12" ht="25.5" x14ac:dyDescent="0.2">
      <c r="A68" s="866"/>
      <c r="B68" s="847" t="s">
        <v>2920</v>
      </c>
      <c r="C68" s="899"/>
      <c r="D68" s="846"/>
      <c r="E68" s="858" t="s">
        <v>1059</v>
      </c>
      <c r="F68" s="859" t="s">
        <v>2162</v>
      </c>
      <c r="G68" s="858" t="s">
        <v>2129</v>
      </c>
      <c r="H68" s="860"/>
      <c r="J68" s="899"/>
      <c r="K68" s="846"/>
      <c r="L68" s="860"/>
    </row>
    <row r="69" spans="1:12" x14ac:dyDescent="0.2">
      <c r="A69" s="851"/>
      <c r="B69" s="614"/>
      <c r="C69" s="898"/>
      <c r="D69" s="843"/>
      <c r="E69" s="850"/>
      <c r="F69" s="850"/>
      <c r="G69" s="850"/>
      <c r="H69" s="862"/>
      <c r="J69" s="898"/>
      <c r="K69" s="843"/>
      <c r="L69" s="862"/>
    </row>
    <row r="70" spans="1:12" ht="25.5" x14ac:dyDescent="0.2">
      <c r="A70" s="851" t="s">
        <v>2921</v>
      </c>
      <c r="B70" s="558" t="s">
        <v>2904</v>
      </c>
      <c r="C70" s="897"/>
      <c r="D70" s="851" t="s">
        <v>30</v>
      </c>
      <c r="E70" s="852">
        <v>219.74</v>
      </c>
      <c r="F70" s="852">
        <v>176.21</v>
      </c>
      <c r="G70" s="852">
        <v>170.71</v>
      </c>
      <c r="H70" s="853" t="str">
        <f>'Series 1200 Design'!H70</f>
        <v/>
      </c>
      <c r="J70" s="897"/>
      <c r="K70" s="851" t="s">
        <v>30</v>
      </c>
      <c r="L70" s="853" t="str">
        <f>'Series 1200 Final'!H70</f>
        <v/>
      </c>
    </row>
    <row r="71" spans="1:12" x14ac:dyDescent="0.2">
      <c r="A71" s="851"/>
      <c r="B71" s="596"/>
      <c r="C71" s="897"/>
      <c r="D71" s="861"/>
      <c r="E71" s="852"/>
      <c r="F71" s="852"/>
      <c r="G71" s="852"/>
      <c r="H71" s="862"/>
      <c r="J71" s="897"/>
      <c r="K71" s="861"/>
      <c r="L71" s="862"/>
    </row>
    <row r="72" spans="1:12" ht="25.5" x14ac:dyDescent="0.2">
      <c r="A72" s="851" t="s">
        <v>2922</v>
      </c>
      <c r="B72" s="558" t="s">
        <v>2906</v>
      </c>
      <c r="C72" s="897"/>
      <c r="D72" s="851" t="s">
        <v>30</v>
      </c>
      <c r="E72" s="852">
        <v>225.06</v>
      </c>
      <c r="F72" s="852">
        <v>181.54</v>
      </c>
      <c r="G72" s="852">
        <v>176.03</v>
      </c>
      <c r="H72" s="853" t="str">
        <f>'Series 1200 Design'!H72</f>
        <v/>
      </c>
      <c r="J72" s="897"/>
      <c r="K72" s="851" t="s">
        <v>30</v>
      </c>
      <c r="L72" s="853" t="str">
        <f>'Series 1200 Final'!H72</f>
        <v/>
      </c>
    </row>
    <row r="73" spans="1:12" x14ac:dyDescent="0.2">
      <c r="A73" s="851"/>
      <c r="B73" s="596"/>
      <c r="C73" s="897"/>
      <c r="D73" s="861"/>
      <c r="E73" s="852"/>
      <c r="F73" s="852"/>
      <c r="G73" s="852"/>
      <c r="H73" s="862"/>
      <c r="J73" s="897"/>
      <c r="K73" s="861"/>
      <c r="L73" s="862"/>
    </row>
    <row r="74" spans="1:12" ht="38.25" x14ac:dyDescent="0.2">
      <c r="A74" s="851" t="s">
        <v>2923</v>
      </c>
      <c r="B74" s="558" t="s">
        <v>2908</v>
      </c>
      <c r="C74" s="897"/>
      <c r="D74" s="851" t="s">
        <v>30</v>
      </c>
      <c r="E74" s="852">
        <v>320.89</v>
      </c>
      <c r="F74" s="852">
        <v>277.37</v>
      </c>
      <c r="G74" s="852">
        <v>271.86</v>
      </c>
      <c r="H74" s="853" t="str">
        <f>'Series 1200 Design'!H74</f>
        <v/>
      </c>
      <c r="J74" s="897"/>
      <c r="K74" s="851" t="s">
        <v>30</v>
      </c>
      <c r="L74" s="853" t="str">
        <f>'Series 1200 Final'!H74</f>
        <v/>
      </c>
    </row>
    <row r="75" spans="1:12" x14ac:dyDescent="0.2">
      <c r="A75" s="851"/>
      <c r="B75" s="596"/>
      <c r="C75" s="897"/>
      <c r="D75" s="861"/>
      <c r="E75" s="852"/>
      <c r="F75" s="852"/>
      <c r="G75" s="852"/>
      <c r="H75" s="862"/>
      <c r="J75" s="897"/>
      <c r="K75" s="861"/>
      <c r="L75" s="862"/>
    </row>
    <row r="76" spans="1:12" ht="25.5" x14ac:dyDescent="0.2">
      <c r="A76" s="851" t="s">
        <v>2924</v>
      </c>
      <c r="B76" s="558" t="s">
        <v>2910</v>
      </c>
      <c r="C76" s="897"/>
      <c r="D76" s="851" t="s">
        <v>30</v>
      </c>
      <c r="E76" s="852">
        <v>230.38</v>
      </c>
      <c r="F76" s="852">
        <v>186.86</v>
      </c>
      <c r="G76" s="852">
        <v>181.35</v>
      </c>
      <c r="H76" s="853" t="str">
        <f>'Series 1200 Design'!H76</f>
        <v/>
      </c>
      <c r="J76" s="897"/>
      <c r="K76" s="851" t="s">
        <v>30</v>
      </c>
      <c r="L76" s="853" t="str">
        <f>'Series 1200 Final'!H76</f>
        <v/>
      </c>
    </row>
    <row r="77" spans="1:12" x14ac:dyDescent="0.2">
      <c r="A77" s="851"/>
      <c r="B77" s="596"/>
      <c r="C77" s="897"/>
      <c r="D77" s="861"/>
      <c r="E77" s="852"/>
      <c r="F77" s="852"/>
      <c r="G77" s="852"/>
      <c r="H77" s="862"/>
      <c r="J77" s="897"/>
      <c r="K77" s="861"/>
      <c r="L77" s="862"/>
    </row>
    <row r="78" spans="1:12" ht="25.5" x14ac:dyDescent="0.2">
      <c r="A78" s="851" t="s">
        <v>2925</v>
      </c>
      <c r="B78" s="558" t="s">
        <v>2912</v>
      </c>
      <c r="C78" s="897"/>
      <c r="D78" s="851" t="s">
        <v>30</v>
      </c>
      <c r="E78" s="852">
        <v>235.71</v>
      </c>
      <c r="F78" s="852">
        <v>192.18</v>
      </c>
      <c r="G78" s="852">
        <v>186.68</v>
      </c>
      <c r="H78" s="853" t="str">
        <f>'Series 1200 Design'!H78</f>
        <v/>
      </c>
      <c r="J78" s="897"/>
      <c r="K78" s="851" t="s">
        <v>30</v>
      </c>
      <c r="L78" s="853" t="str">
        <f>'Series 1200 Final'!H78</f>
        <v/>
      </c>
    </row>
    <row r="79" spans="1:12" x14ac:dyDescent="0.2">
      <c r="A79" s="851"/>
      <c r="B79" s="596"/>
      <c r="C79" s="897"/>
      <c r="D79" s="861"/>
      <c r="E79" s="852"/>
      <c r="F79" s="852"/>
      <c r="G79" s="852"/>
      <c r="H79" s="862"/>
      <c r="J79" s="897"/>
      <c r="K79" s="861"/>
      <c r="L79" s="862"/>
    </row>
    <row r="80" spans="1:12" ht="38.25" x14ac:dyDescent="0.2">
      <c r="A80" s="851" t="s">
        <v>2926</v>
      </c>
      <c r="B80" s="558" t="s">
        <v>2914</v>
      </c>
      <c r="C80" s="897"/>
      <c r="D80" s="851" t="s">
        <v>30</v>
      </c>
      <c r="E80" s="852">
        <v>564.47</v>
      </c>
      <c r="F80" s="852">
        <v>520.94000000000005</v>
      </c>
      <c r="G80" s="852">
        <v>471.51</v>
      </c>
      <c r="H80" s="853" t="str">
        <f>'Series 1200 Design'!H80</f>
        <v/>
      </c>
      <c r="J80" s="897"/>
      <c r="K80" s="851" t="s">
        <v>30</v>
      </c>
      <c r="L80" s="853" t="str">
        <f>'Series 1200 Final'!H80</f>
        <v/>
      </c>
    </row>
    <row r="81" spans="1:12" x14ac:dyDescent="0.2">
      <c r="A81" s="851"/>
      <c r="B81" s="558"/>
      <c r="C81" s="897"/>
      <c r="D81" s="851"/>
      <c r="E81" s="852"/>
      <c r="F81" s="852"/>
      <c r="G81" s="852"/>
      <c r="H81" s="862"/>
      <c r="J81" s="897"/>
      <c r="K81" s="851"/>
      <c r="L81" s="862"/>
    </row>
    <row r="82" spans="1:12" ht="25.5" x14ac:dyDescent="0.2">
      <c r="A82" s="851" t="s">
        <v>2927</v>
      </c>
      <c r="B82" s="558" t="s">
        <v>2916</v>
      </c>
      <c r="C82" s="897"/>
      <c r="D82" s="851" t="s">
        <v>30</v>
      </c>
      <c r="E82" s="852">
        <v>249.8</v>
      </c>
      <c r="F82" s="852">
        <v>206.28</v>
      </c>
      <c r="G82" s="852">
        <v>200.78</v>
      </c>
      <c r="H82" s="853" t="str">
        <f>'Series 1200 Design'!H82</f>
        <v/>
      </c>
      <c r="J82" s="897"/>
      <c r="K82" s="851" t="s">
        <v>30</v>
      </c>
      <c r="L82" s="853" t="str">
        <f>'Series 1200 Final'!H82</f>
        <v/>
      </c>
    </row>
    <row r="83" spans="1:12" x14ac:dyDescent="0.2">
      <c r="A83" s="851"/>
      <c r="B83" s="596"/>
      <c r="C83" s="897"/>
      <c r="D83" s="861"/>
      <c r="E83" s="852"/>
      <c r="F83" s="852"/>
      <c r="G83" s="852"/>
      <c r="H83" s="862"/>
      <c r="J83" s="897"/>
      <c r="K83" s="861"/>
      <c r="L83" s="862"/>
    </row>
    <row r="84" spans="1:12" ht="25.5" x14ac:dyDescent="0.2">
      <c r="A84" s="851" t="s">
        <v>2928</v>
      </c>
      <c r="B84" s="558" t="s">
        <v>2918</v>
      </c>
      <c r="C84" s="897"/>
      <c r="D84" s="851" t="s">
        <v>30</v>
      </c>
      <c r="E84" s="852">
        <v>297.72000000000003</v>
      </c>
      <c r="F84" s="852">
        <v>254.2</v>
      </c>
      <c r="G84" s="852">
        <v>248.69</v>
      </c>
      <c r="H84" s="853" t="str">
        <f>'Series 1200 Design'!H84</f>
        <v/>
      </c>
      <c r="J84" s="897"/>
      <c r="K84" s="851" t="s">
        <v>30</v>
      </c>
      <c r="L84" s="853" t="str">
        <f>'Series 1200 Final'!H84</f>
        <v/>
      </c>
    </row>
    <row r="85" spans="1:12" x14ac:dyDescent="0.2">
      <c r="A85" s="851"/>
      <c r="B85" s="558"/>
      <c r="C85" s="897"/>
      <c r="D85" s="851"/>
      <c r="E85" s="852"/>
      <c r="F85" s="852"/>
      <c r="G85" s="852"/>
      <c r="H85" s="862"/>
      <c r="J85" s="897"/>
      <c r="K85" s="851"/>
      <c r="L85" s="862"/>
    </row>
    <row r="86" spans="1:12" x14ac:dyDescent="0.2">
      <c r="A86" s="851" t="s">
        <v>2929</v>
      </c>
      <c r="B86" s="558" t="s">
        <v>2893</v>
      </c>
      <c r="C86" s="897"/>
      <c r="D86" s="851" t="s">
        <v>30</v>
      </c>
      <c r="E86" s="852">
        <v>61.47</v>
      </c>
      <c r="F86" s="852">
        <v>61.47</v>
      </c>
      <c r="G86" s="852">
        <v>61.47</v>
      </c>
      <c r="H86" s="853" t="str">
        <f>'Series 1200 Design'!H86</f>
        <v/>
      </c>
      <c r="J86" s="897"/>
      <c r="K86" s="851" t="s">
        <v>30</v>
      </c>
      <c r="L86" s="853" t="str">
        <f>'Series 1200 Final'!H86</f>
        <v/>
      </c>
    </row>
    <row r="87" spans="1:12" x14ac:dyDescent="0.2">
      <c r="A87" s="851"/>
      <c r="B87" s="558"/>
      <c r="C87" s="897"/>
      <c r="D87" s="851"/>
      <c r="E87" s="852"/>
      <c r="F87" s="852"/>
      <c r="G87" s="852"/>
      <c r="H87" s="862"/>
      <c r="J87" s="897"/>
      <c r="K87" s="851"/>
      <c r="L87" s="862"/>
    </row>
    <row r="88" spans="1:12" ht="25.5" x14ac:dyDescent="0.2">
      <c r="A88" s="866"/>
      <c r="B88" s="847" t="s">
        <v>2930</v>
      </c>
      <c r="C88" s="899"/>
      <c r="D88" s="846"/>
      <c r="E88" s="858" t="s">
        <v>1059</v>
      </c>
      <c r="F88" s="859" t="s">
        <v>2162</v>
      </c>
      <c r="G88" s="858" t="s">
        <v>2129</v>
      </c>
      <c r="H88" s="860"/>
      <c r="J88" s="899"/>
      <c r="K88" s="846"/>
      <c r="L88" s="860"/>
    </row>
    <row r="89" spans="1:12" x14ac:dyDescent="0.2">
      <c r="A89" s="851"/>
      <c r="B89" s="614"/>
      <c r="C89" s="898"/>
      <c r="D89" s="843"/>
      <c r="E89" s="852"/>
      <c r="F89" s="852"/>
      <c r="G89" s="852"/>
      <c r="H89" s="862"/>
      <c r="J89" s="898"/>
      <c r="K89" s="843"/>
      <c r="L89" s="862"/>
    </row>
    <row r="90" spans="1:12" ht="25.5" x14ac:dyDescent="0.2">
      <c r="A90" s="851" t="s">
        <v>2931</v>
      </c>
      <c r="B90" s="558" t="s">
        <v>2904</v>
      </c>
      <c r="C90" s="897"/>
      <c r="D90" s="851" t="s">
        <v>30</v>
      </c>
      <c r="E90" s="852">
        <v>233.95</v>
      </c>
      <c r="F90" s="852">
        <v>190.43</v>
      </c>
      <c r="G90" s="852">
        <v>184.92</v>
      </c>
      <c r="H90" s="853" t="str">
        <f>'Series 1200 Design'!H90</f>
        <v/>
      </c>
      <c r="J90" s="897"/>
      <c r="K90" s="851" t="s">
        <v>30</v>
      </c>
      <c r="L90" s="853" t="str">
        <f>'Series 1200 Final'!H90</f>
        <v/>
      </c>
    </row>
    <row r="91" spans="1:12" x14ac:dyDescent="0.2">
      <c r="A91" s="851"/>
      <c r="B91" s="596"/>
      <c r="C91" s="897"/>
      <c r="D91" s="861"/>
      <c r="E91" s="852"/>
      <c r="F91" s="852"/>
      <c r="G91" s="852"/>
      <c r="H91" s="862"/>
      <c r="J91" s="897"/>
      <c r="K91" s="861"/>
      <c r="L91" s="862"/>
    </row>
    <row r="92" spans="1:12" ht="25.5" x14ac:dyDescent="0.2">
      <c r="A92" s="851" t="s">
        <v>2932</v>
      </c>
      <c r="B92" s="558" t="s">
        <v>2906</v>
      </c>
      <c r="C92" s="897"/>
      <c r="D92" s="851" t="s">
        <v>30</v>
      </c>
      <c r="E92" s="852">
        <v>241.03</v>
      </c>
      <c r="F92" s="852">
        <v>197.51</v>
      </c>
      <c r="G92" s="852">
        <v>192</v>
      </c>
      <c r="H92" s="853" t="str">
        <f>'Series 1200 Design'!H92</f>
        <v/>
      </c>
      <c r="J92" s="897"/>
      <c r="K92" s="851" t="s">
        <v>30</v>
      </c>
      <c r="L92" s="853" t="str">
        <f>'Series 1200 Final'!H92</f>
        <v/>
      </c>
    </row>
    <row r="93" spans="1:12" x14ac:dyDescent="0.2">
      <c r="A93" s="851"/>
      <c r="B93" s="596"/>
      <c r="C93" s="897"/>
      <c r="D93" s="861"/>
      <c r="E93" s="852"/>
      <c r="F93" s="852"/>
      <c r="G93" s="852"/>
      <c r="H93" s="862"/>
      <c r="J93" s="897"/>
      <c r="K93" s="861"/>
      <c r="L93" s="862"/>
    </row>
    <row r="94" spans="1:12" ht="38.25" x14ac:dyDescent="0.2">
      <c r="A94" s="851" t="s">
        <v>2933</v>
      </c>
      <c r="B94" s="558" t="s">
        <v>2908</v>
      </c>
      <c r="C94" s="897"/>
      <c r="D94" s="851" t="s">
        <v>30</v>
      </c>
      <c r="E94" s="852">
        <v>360.82</v>
      </c>
      <c r="F94" s="852">
        <v>317.3</v>
      </c>
      <c r="G94" s="852">
        <v>311.79000000000002</v>
      </c>
      <c r="H94" s="853" t="str">
        <f>'Series 1200 Design'!H94</f>
        <v/>
      </c>
      <c r="J94" s="897"/>
      <c r="K94" s="851" t="s">
        <v>30</v>
      </c>
      <c r="L94" s="853" t="str">
        <f>'Series 1200 Final'!H94</f>
        <v/>
      </c>
    </row>
    <row r="95" spans="1:12" x14ac:dyDescent="0.2">
      <c r="A95" s="851"/>
      <c r="B95" s="596"/>
      <c r="C95" s="897"/>
      <c r="D95" s="861"/>
      <c r="E95" s="852"/>
      <c r="F95" s="852"/>
      <c r="G95" s="852"/>
      <c r="H95" s="862"/>
      <c r="J95" s="897"/>
      <c r="K95" s="861"/>
      <c r="L95" s="862"/>
    </row>
    <row r="96" spans="1:12" ht="25.5" x14ac:dyDescent="0.2">
      <c r="A96" s="851" t="s">
        <v>2934</v>
      </c>
      <c r="B96" s="558" t="s">
        <v>2910</v>
      </c>
      <c r="C96" s="897"/>
      <c r="D96" s="851" t="s">
        <v>30</v>
      </c>
      <c r="E96" s="852">
        <v>247.69</v>
      </c>
      <c r="F96" s="852">
        <v>204.16</v>
      </c>
      <c r="G96" s="852">
        <v>198.66</v>
      </c>
      <c r="H96" s="853" t="str">
        <f>'Series 1200 Design'!H96</f>
        <v/>
      </c>
      <c r="J96" s="897"/>
      <c r="K96" s="851" t="s">
        <v>30</v>
      </c>
      <c r="L96" s="853" t="str">
        <f>'Series 1200 Final'!H96</f>
        <v/>
      </c>
    </row>
    <row r="97" spans="1:12" x14ac:dyDescent="0.2">
      <c r="A97" s="851"/>
      <c r="B97" s="596"/>
      <c r="C97" s="897"/>
      <c r="D97" s="861"/>
      <c r="E97" s="852"/>
      <c r="F97" s="852"/>
      <c r="G97" s="852"/>
      <c r="H97" s="862"/>
      <c r="J97" s="897"/>
      <c r="K97" s="861"/>
      <c r="L97" s="862"/>
    </row>
    <row r="98" spans="1:12" ht="25.5" x14ac:dyDescent="0.2">
      <c r="A98" s="851" t="s">
        <v>2935</v>
      </c>
      <c r="B98" s="558" t="s">
        <v>2912</v>
      </c>
      <c r="C98" s="897"/>
      <c r="D98" s="851" t="s">
        <v>30</v>
      </c>
      <c r="E98" s="852">
        <v>254.34</v>
      </c>
      <c r="F98" s="852">
        <v>210.82</v>
      </c>
      <c r="G98" s="852">
        <v>205.31</v>
      </c>
      <c r="H98" s="853" t="str">
        <f>'Series 1200 Design'!H98</f>
        <v/>
      </c>
      <c r="J98" s="897"/>
      <c r="K98" s="851" t="s">
        <v>30</v>
      </c>
      <c r="L98" s="853" t="str">
        <f>'Series 1200 Final'!H98</f>
        <v/>
      </c>
    </row>
    <row r="99" spans="1:12" x14ac:dyDescent="0.2">
      <c r="A99" s="851"/>
      <c r="B99" s="596"/>
      <c r="C99" s="897"/>
      <c r="D99" s="861"/>
      <c r="E99" s="852"/>
      <c r="F99" s="852"/>
      <c r="G99" s="852"/>
      <c r="H99" s="862"/>
      <c r="J99" s="897"/>
      <c r="K99" s="861"/>
      <c r="L99" s="862"/>
    </row>
    <row r="100" spans="1:12" ht="38.25" x14ac:dyDescent="0.2">
      <c r="A100" s="851" t="s">
        <v>2936</v>
      </c>
      <c r="B100" s="558" t="s">
        <v>2914</v>
      </c>
      <c r="C100" s="897"/>
      <c r="D100" s="851" t="s">
        <v>30</v>
      </c>
      <c r="E100" s="852">
        <v>568.09</v>
      </c>
      <c r="F100" s="852">
        <v>480.65</v>
      </c>
      <c r="G100" s="852">
        <v>475.14</v>
      </c>
      <c r="H100" s="853" t="str">
        <f>'Series 1200 Design'!H100</f>
        <v/>
      </c>
      <c r="J100" s="897"/>
      <c r="K100" s="851" t="s">
        <v>30</v>
      </c>
      <c r="L100" s="853" t="str">
        <f>'Series 1200 Final'!H100</f>
        <v/>
      </c>
    </row>
    <row r="101" spans="1:12" x14ac:dyDescent="0.2">
      <c r="A101" s="851"/>
      <c r="B101" s="558"/>
      <c r="C101" s="897"/>
      <c r="D101" s="851"/>
      <c r="E101" s="852"/>
      <c r="F101" s="852"/>
      <c r="G101" s="852"/>
      <c r="H101" s="862"/>
      <c r="J101" s="897"/>
      <c r="K101" s="851"/>
      <c r="L101" s="862"/>
    </row>
    <row r="102" spans="1:12" ht="25.5" x14ac:dyDescent="0.2">
      <c r="A102" s="851" t="s">
        <v>2937</v>
      </c>
      <c r="B102" s="558" t="s">
        <v>2916</v>
      </c>
      <c r="C102" s="897"/>
      <c r="D102" s="851" t="s">
        <v>30</v>
      </c>
      <c r="E102" s="852">
        <v>275.08999999999997</v>
      </c>
      <c r="F102" s="852">
        <v>231.57</v>
      </c>
      <c r="G102" s="852">
        <v>226.06</v>
      </c>
      <c r="H102" s="853" t="str">
        <f>'Series 1200 Design'!H102</f>
        <v/>
      </c>
      <c r="J102" s="897"/>
      <c r="K102" s="851" t="s">
        <v>30</v>
      </c>
      <c r="L102" s="853" t="str">
        <f>'Series 1200 Final'!H102</f>
        <v/>
      </c>
    </row>
    <row r="103" spans="1:12" x14ac:dyDescent="0.2">
      <c r="A103" s="851"/>
      <c r="B103" s="596"/>
      <c r="C103" s="897"/>
      <c r="D103" s="861"/>
      <c r="E103" s="852"/>
      <c r="F103" s="852"/>
      <c r="G103" s="852"/>
      <c r="H103" s="862"/>
      <c r="J103" s="897"/>
      <c r="K103" s="861"/>
      <c r="L103" s="862"/>
    </row>
    <row r="104" spans="1:12" ht="25.5" x14ac:dyDescent="0.2">
      <c r="A104" s="851" t="s">
        <v>2938</v>
      </c>
      <c r="B104" s="558" t="s">
        <v>2918</v>
      </c>
      <c r="C104" s="897"/>
      <c r="D104" s="851" t="s">
        <v>30</v>
      </c>
      <c r="E104" s="852">
        <v>314.29000000000002</v>
      </c>
      <c r="F104" s="852">
        <v>270.76</v>
      </c>
      <c r="G104" s="852">
        <v>265.26</v>
      </c>
      <c r="H104" s="853" t="str">
        <f>'Series 1200 Design'!H104</f>
        <v/>
      </c>
      <c r="J104" s="897"/>
      <c r="K104" s="851" t="s">
        <v>30</v>
      </c>
      <c r="L104" s="853" t="str">
        <f>'Series 1200 Final'!H104</f>
        <v/>
      </c>
    </row>
    <row r="105" spans="1:12" x14ac:dyDescent="0.2">
      <c r="A105" s="851"/>
      <c r="B105" s="558"/>
      <c r="C105" s="897"/>
      <c r="D105" s="851"/>
      <c r="E105" s="852"/>
      <c r="F105" s="852"/>
      <c r="G105" s="852"/>
      <c r="H105" s="862"/>
      <c r="J105" s="897"/>
      <c r="K105" s="851"/>
      <c r="L105" s="862"/>
    </row>
    <row r="106" spans="1:12" x14ac:dyDescent="0.2">
      <c r="A106" s="851" t="s">
        <v>2939</v>
      </c>
      <c r="B106" s="558" t="s">
        <v>2893</v>
      </c>
      <c r="C106" s="897"/>
      <c r="D106" s="851" t="s">
        <v>30</v>
      </c>
      <c r="E106" s="852">
        <v>61.47</v>
      </c>
      <c r="F106" s="852">
        <v>61.47</v>
      </c>
      <c r="G106" s="852">
        <v>61.47</v>
      </c>
      <c r="H106" s="853" t="str">
        <f>'Series 1200 Design'!H106</f>
        <v/>
      </c>
      <c r="J106" s="897"/>
      <c r="K106" s="851" t="s">
        <v>30</v>
      </c>
      <c r="L106" s="853" t="str">
        <f>'Series 1200 Final'!H106</f>
        <v/>
      </c>
    </row>
    <row r="107" spans="1:12" x14ac:dyDescent="0.2">
      <c r="A107" s="851"/>
      <c r="B107" s="558"/>
      <c r="C107" s="897"/>
      <c r="D107" s="851"/>
      <c r="E107" s="852"/>
      <c r="F107" s="852"/>
      <c r="G107" s="852"/>
      <c r="H107" s="862"/>
      <c r="J107" s="897"/>
      <c r="K107" s="851"/>
      <c r="L107" s="862"/>
    </row>
    <row r="108" spans="1:12" ht="25.5" x14ac:dyDescent="0.2">
      <c r="A108" s="866"/>
      <c r="B108" s="847" t="s">
        <v>2940</v>
      </c>
      <c r="C108" s="899"/>
      <c r="D108" s="846"/>
      <c r="E108" s="858" t="s">
        <v>1059</v>
      </c>
      <c r="F108" s="859" t="s">
        <v>2162</v>
      </c>
      <c r="G108" s="858" t="s">
        <v>2129</v>
      </c>
      <c r="H108" s="860"/>
      <c r="J108" s="899"/>
      <c r="K108" s="846"/>
      <c r="L108" s="860"/>
    </row>
    <row r="109" spans="1:12" x14ac:dyDescent="0.2">
      <c r="A109" s="851"/>
      <c r="B109" s="614"/>
      <c r="C109" s="898"/>
      <c r="D109" s="843"/>
      <c r="E109" s="852"/>
      <c r="F109" s="852"/>
      <c r="G109" s="852"/>
      <c r="H109" s="862"/>
      <c r="J109" s="898"/>
      <c r="K109" s="843"/>
      <c r="L109" s="862"/>
    </row>
    <row r="110" spans="1:12" ht="25.5" x14ac:dyDescent="0.2">
      <c r="A110" s="851" t="s">
        <v>2941</v>
      </c>
      <c r="B110" s="558" t="s">
        <v>2942</v>
      </c>
      <c r="C110" s="897"/>
      <c r="D110" s="851" t="s">
        <v>30</v>
      </c>
      <c r="E110" s="852">
        <v>382.94</v>
      </c>
      <c r="F110" s="852">
        <v>293.12</v>
      </c>
      <c r="G110" s="852">
        <v>248.22</v>
      </c>
      <c r="H110" s="853" t="str">
        <f>'Series 1200 Design'!H110</f>
        <v/>
      </c>
      <c r="J110" s="897"/>
      <c r="K110" s="851" t="s">
        <v>30</v>
      </c>
      <c r="L110" s="853" t="str">
        <f>'Series 1200 Final'!H110</f>
        <v/>
      </c>
    </row>
    <row r="111" spans="1:12" x14ac:dyDescent="0.2">
      <c r="A111" s="851"/>
      <c r="B111" s="596"/>
      <c r="C111" s="897"/>
      <c r="D111" s="861"/>
      <c r="E111" s="852"/>
      <c r="F111" s="852"/>
      <c r="G111" s="852"/>
      <c r="H111" s="862"/>
      <c r="J111" s="897"/>
      <c r="K111" s="861"/>
      <c r="L111" s="862"/>
    </row>
    <row r="112" spans="1:12" ht="25.5" x14ac:dyDescent="0.2">
      <c r="A112" s="851" t="s">
        <v>2943</v>
      </c>
      <c r="B112" s="558" t="s">
        <v>2944</v>
      </c>
      <c r="C112" s="897"/>
      <c r="D112" s="851" t="s">
        <v>30</v>
      </c>
      <c r="E112" s="852">
        <v>386.93</v>
      </c>
      <c r="F112" s="852">
        <v>297.12</v>
      </c>
      <c r="G112" s="852">
        <v>252.21</v>
      </c>
      <c r="H112" s="853" t="str">
        <f>'Series 1200 Design'!H112</f>
        <v/>
      </c>
      <c r="J112" s="897"/>
      <c r="K112" s="851" t="s">
        <v>30</v>
      </c>
      <c r="L112" s="853" t="str">
        <f>'Series 1200 Final'!H112</f>
        <v/>
      </c>
    </row>
    <row r="113" spans="1:12" x14ac:dyDescent="0.2">
      <c r="A113" s="851"/>
      <c r="B113" s="596"/>
      <c r="C113" s="897"/>
      <c r="D113" s="861"/>
      <c r="E113" s="852"/>
      <c r="F113" s="852"/>
      <c r="G113" s="852"/>
      <c r="H113" s="862"/>
      <c r="J113" s="897"/>
      <c r="K113" s="861"/>
      <c r="L113" s="862"/>
    </row>
    <row r="114" spans="1:12" ht="38.25" x14ac:dyDescent="0.2">
      <c r="A114" s="851" t="s">
        <v>2945</v>
      </c>
      <c r="B114" s="558" t="s">
        <v>2946</v>
      </c>
      <c r="C114" s="897"/>
      <c r="D114" s="851" t="s">
        <v>30</v>
      </c>
      <c r="E114" s="852">
        <v>498.74</v>
      </c>
      <c r="F114" s="852">
        <v>408.92</v>
      </c>
      <c r="G114" s="852">
        <v>364.02</v>
      </c>
      <c r="H114" s="853" t="str">
        <f>'Series 1200 Design'!H114</f>
        <v/>
      </c>
      <c r="J114" s="897"/>
      <c r="K114" s="851" t="s">
        <v>30</v>
      </c>
      <c r="L114" s="853" t="str">
        <f>'Series 1200 Final'!H114</f>
        <v/>
      </c>
    </row>
    <row r="115" spans="1:12" x14ac:dyDescent="0.2">
      <c r="A115" s="851"/>
      <c r="B115" s="596"/>
      <c r="C115" s="897"/>
      <c r="D115" s="861"/>
      <c r="E115" s="852"/>
      <c r="F115" s="852"/>
      <c r="G115" s="852"/>
      <c r="H115" s="862"/>
      <c r="J115" s="897"/>
      <c r="K115" s="861"/>
      <c r="L115" s="862"/>
    </row>
    <row r="116" spans="1:12" ht="25.5" x14ac:dyDescent="0.2">
      <c r="A116" s="851" t="s">
        <v>2947</v>
      </c>
      <c r="B116" s="558" t="s">
        <v>2948</v>
      </c>
      <c r="C116" s="897"/>
      <c r="D116" s="851" t="s">
        <v>30</v>
      </c>
      <c r="E116" s="852">
        <v>390.93</v>
      </c>
      <c r="F116" s="852">
        <v>301.11</v>
      </c>
      <c r="G116" s="852">
        <v>256.20999999999998</v>
      </c>
      <c r="H116" s="853" t="str">
        <f>'Series 1200 Design'!H116</f>
        <v/>
      </c>
      <c r="J116" s="897"/>
      <c r="K116" s="851" t="s">
        <v>30</v>
      </c>
      <c r="L116" s="853" t="str">
        <f>'Series 1200 Final'!H116</f>
        <v/>
      </c>
    </row>
    <row r="117" spans="1:12" x14ac:dyDescent="0.2">
      <c r="A117" s="851"/>
      <c r="B117" s="596"/>
      <c r="C117" s="897"/>
      <c r="D117" s="861"/>
      <c r="E117" s="852"/>
      <c r="F117" s="852"/>
      <c r="G117" s="852"/>
      <c r="H117" s="862"/>
      <c r="J117" s="897"/>
      <c r="K117" s="861"/>
      <c r="L117" s="862"/>
    </row>
    <row r="118" spans="1:12" ht="25.5" x14ac:dyDescent="0.2">
      <c r="A118" s="851" t="s">
        <v>2949</v>
      </c>
      <c r="B118" s="558" t="s">
        <v>2950</v>
      </c>
      <c r="C118" s="897"/>
      <c r="D118" s="851" t="s">
        <v>30</v>
      </c>
      <c r="E118" s="852">
        <v>394.92</v>
      </c>
      <c r="F118" s="852">
        <v>305.10000000000002</v>
      </c>
      <c r="G118" s="852">
        <v>260.2</v>
      </c>
      <c r="H118" s="853" t="str">
        <f>'Series 1200 Design'!H118</f>
        <v/>
      </c>
      <c r="J118" s="897"/>
      <c r="K118" s="851" t="s">
        <v>30</v>
      </c>
      <c r="L118" s="853" t="str">
        <f>'Series 1200 Final'!H118</f>
        <v/>
      </c>
    </row>
    <row r="119" spans="1:12" x14ac:dyDescent="0.2">
      <c r="A119" s="851"/>
      <c r="B119" s="596"/>
      <c r="C119" s="897"/>
      <c r="D119" s="861"/>
      <c r="E119" s="852"/>
      <c r="F119" s="852"/>
      <c r="G119" s="852"/>
      <c r="H119" s="862"/>
      <c r="J119" s="897"/>
      <c r="K119" s="861"/>
      <c r="L119" s="862"/>
    </row>
    <row r="120" spans="1:12" ht="38.25" x14ac:dyDescent="0.2">
      <c r="A120" s="851" t="s">
        <v>2951</v>
      </c>
      <c r="B120" s="558" t="s">
        <v>2952</v>
      </c>
      <c r="C120" s="897"/>
      <c r="D120" s="851" t="s">
        <v>30</v>
      </c>
      <c r="E120" s="852">
        <v>698.39</v>
      </c>
      <c r="F120" s="852">
        <v>608.57000000000005</v>
      </c>
      <c r="G120" s="852">
        <v>563.66999999999996</v>
      </c>
      <c r="H120" s="853" t="str">
        <f>'Series 1200 Design'!H120</f>
        <v/>
      </c>
      <c r="J120" s="897"/>
      <c r="K120" s="851" t="s">
        <v>30</v>
      </c>
      <c r="L120" s="853" t="str">
        <f>'Series 1200 Final'!H120</f>
        <v/>
      </c>
    </row>
    <row r="121" spans="1:12" x14ac:dyDescent="0.2">
      <c r="A121" s="851"/>
      <c r="B121" s="558"/>
      <c r="C121" s="897"/>
      <c r="D121" s="851"/>
      <c r="E121" s="852"/>
      <c r="F121" s="852"/>
      <c r="G121" s="852"/>
      <c r="H121" s="862"/>
      <c r="J121" s="897"/>
      <c r="K121" s="851"/>
      <c r="L121" s="862"/>
    </row>
    <row r="122" spans="1:12" ht="25.5" x14ac:dyDescent="0.2">
      <c r="A122" s="851" t="s">
        <v>2953</v>
      </c>
      <c r="B122" s="558" t="s">
        <v>2954</v>
      </c>
      <c r="C122" s="897"/>
      <c r="D122" s="851" t="s">
        <v>30</v>
      </c>
      <c r="E122" s="852">
        <v>415.08</v>
      </c>
      <c r="F122" s="852">
        <v>325.26</v>
      </c>
      <c r="G122" s="852">
        <v>280.36</v>
      </c>
      <c r="H122" s="853" t="str">
        <f>'Series 1200 Design'!H122</f>
        <v/>
      </c>
      <c r="J122" s="897"/>
      <c r="K122" s="851" t="s">
        <v>30</v>
      </c>
      <c r="L122" s="853" t="str">
        <f>'Series 1200 Final'!H122</f>
        <v/>
      </c>
    </row>
    <row r="123" spans="1:12" x14ac:dyDescent="0.2">
      <c r="A123" s="851"/>
      <c r="B123" s="596"/>
      <c r="C123" s="897"/>
      <c r="D123" s="861"/>
      <c r="E123" s="852"/>
      <c r="F123" s="852"/>
      <c r="G123" s="852"/>
      <c r="H123" s="862"/>
      <c r="J123" s="897"/>
      <c r="K123" s="861"/>
      <c r="L123" s="862"/>
    </row>
    <row r="124" spans="1:12" ht="25.5" x14ac:dyDescent="0.2">
      <c r="A124" s="851" t="s">
        <v>2955</v>
      </c>
      <c r="B124" s="558" t="s">
        <v>2956</v>
      </c>
      <c r="C124" s="897"/>
      <c r="D124" s="851" t="s">
        <v>30</v>
      </c>
      <c r="E124" s="852">
        <v>426.14</v>
      </c>
      <c r="F124" s="852">
        <v>336.32</v>
      </c>
      <c r="G124" s="852">
        <v>291.42</v>
      </c>
      <c r="H124" s="853" t="str">
        <f>'Series 1200 Design'!H124</f>
        <v/>
      </c>
      <c r="J124" s="897"/>
      <c r="K124" s="851" t="s">
        <v>30</v>
      </c>
      <c r="L124" s="853" t="str">
        <f>'Series 1200 Final'!H124</f>
        <v/>
      </c>
    </row>
    <row r="125" spans="1:12" x14ac:dyDescent="0.2">
      <c r="A125" s="851"/>
      <c r="B125" s="558"/>
      <c r="C125" s="897"/>
      <c r="D125" s="851"/>
      <c r="E125" s="852"/>
      <c r="F125" s="852"/>
      <c r="G125" s="852"/>
      <c r="H125" s="862"/>
      <c r="J125" s="897"/>
      <c r="K125" s="851"/>
      <c r="L125" s="862"/>
    </row>
    <row r="126" spans="1:12" ht="25.5" x14ac:dyDescent="0.2">
      <c r="A126" s="851" t="s">
        <v>2957</v>
      </c>
      <c r="B126" s="558" t="s">
        <v>2958</v>
      </c>
      <c r="C126" s="897"/>
      <c r="D126" s="851" t="s">
        <v>30</v>
      </c>
      <c r="E126" s="852">
        <v>432.85</v>
      </c>
      <c r="F126" s="852">
        <v>343.03</v>
      </c>
      <c r="G126" s="852">
        <v>298.13</v>
      </c>
      <c r="H126" s="853" t="str">
        <f>'Series 1200 Design'!H126</f>
        <v/>
      </c>
      <c r="J126" s="897"/>
      <c r="K126" s="851" t="s">
        <v>30</v>
      </c>
      <c r="L126" s="853" t="str">
        <f>'Series 1200 Final'!H126</f>
        <v/>
      </c>
    </row>
    <row r="127" spans="1:12" x14ac:dyDescent="0.2">
      <c r="A127" s="851"/>
      <c r="B127" s="596"/>
      <c r="C127" s="897"/>
      <c r="D127" s="861"/>
      <c r="E127" s="852"/>
      <c r="F127" s="852"/>
      <c r="G127" s="852"/>
      <c r="H127" s="862"/>
      <c r="J127" s="897"/>
      <c r="K127" s="861"/>
      <c r="L127" s="862"/>
    </row>
    <row r="128" spans="1:12" ht="25.5" x14ac:dyDescent="0.2">
      <c r="A128" s="851" t="s">
        <v>2959</v>
      </c>
      <c r="B128" s="558" t="s">
        <v>2960</v>
      </c>
      <c r="C128" s="897"/>
      <c r="D128" s="851" t="s">
        <v>30</v>
      </c>
      <c r="E128" s="852">
        <v>474.11</v>
      </c>
      <c r="F128" s="852">
        <v>384.3</v>
      </c>
      <c r="G128" s="852">
        <v>339.39</v>
      </c>
      <c r="H128" s="853" t="str">
        <f>'Series 1200 Design'!H128</f>
        <v/>
      </c>
      <c r="J128" s="897"/>
      <c r="K128" s="851" t="s">
        <v>30</v>
      </c>
      <c r="L128" s="853" t="str">
        <f>'Series 1200 Final'!H128</f>
        <v/>
      </c>
    </row>
    <row r="129" spans="1:12" x14ac:dyDescent="0.2">
      <c r="A129" s="851"/>
      <c r="B129" s="558"/>
      <c r="C129" s="897"/>
      <c r="D129" s="851"/>
      <c r="E129" s="852"/>
      <c r="F129" s="852"/>
      <c r="G129" s="852"/>
      <c r="H129" s="862"/>
      <c r="J129" s="897"/>
      <c r="K129" s="851"/>
      <c r="L129" s="862"/>
    </row>
    <row r="130" spans="1:12" ht="25.5" x14ac:dyDescent="0.2">
      <c r="A130" s="851" t="s">
        <v>2961</v>
      </c>
      <c r="B130" s="558" t="s">
        <v>2962</v>
      </c>
      <c r="C130" s="897"/>
      <c r="D130" s="851" t="s">
        <v>30</v>
      </c>
      <c r="E130" s="852">
        <v>550.77</v>
      </c>
      <c r="F130" s="852">
        <v>460.95</v>
      </c>
      <c r="G130" s="852">
        <v>416.05</v>
      </c>
      <c r="H130" s="853" t="str">
        <f>'Series 1200 Design'!H130</f>
        <v/>
      </c>
      <c r="J130" s="897"/>
      <c r="K130" s="851" t="s">
        <v>30</v>
      </c>
      <c r="L130" s="853" t="str">
        <f>'Series 1200 Final'!H130</f>
        <v/>
      </c>
    </row>
    <row r="131" spans="1:12" x14ac:dyDescent="0.2">
      <c r="A131" s="851"/>
      <c r="B131" s="558"/>
      <c r="C131" s="897"/>
      <c r="D131" s="851"/>
      <c r="E131" s="852"/>
      <c r="F131" s="852"/>
      <c r="G131" s="852"/>
      <c r="H131" s="862"/>
      <c r="J131" s="897"/>
      <c r="K131" s="851"/>
      <c r="L131" s="862"/>
    </row>
    <row r="132" spans="1:12" x14ac:dyDescent="0.2">
      <c r="A132" s="851" t="s">
        <v>2963</v>
      </c>
      <c r="B132" s="558" t="s">
        <v>2893</v>
      </c>
      <c r="C132" s="897"/>
      <c r="D132" s="851" t="s">
        <v>30</v>
      </c>
      <c r="E132" s="852">
        <v>61.47</v>
      </c>
      <c r="F132" s="852">
        <v>61.47</v>
      </c>
      <c r="G132" s="852">
        <v>61.47</v>
      </c>
      <c r="H132" s="853" t="str">
        <f>'Series 1200 Design'!H132</f>
        <v/>
      </c>
      <c r="J132" s="897"/>
      <c r="K132" s="851" t="s">
        <v>30</v>
      </c>
      <c r="L132" s="853" t="str">
        <f>'Series 1200 Final'!H132</f>
        <v/>
      </c>
    </row>
    <row r="133" spans="1:12" x14ac:dyDescent="0.2">
      <c r="A133" s="851"/>
      <c r="B133" s="558"/>
      <c r="C133" s="897"/>
      <c r="D133" s="851"/>
      <c r="E133" s="852"/>
      <c r="F133" s="852"/>
      <c r="G133" s="852"/>
      <c r="H133" s="862"/>
      <c r="J133" s="897"/>
      <c r="K133" s="851"/>
      <c r="L133" s="862"/>
    </row>
    <row r="134" spans="1:12" ht="25.5" x14ac:dyDescent="0.2">
      <c r="A134" s="866"/>
      <c r="B134" s="847" t="s">
        <v>2964</v>
      </c>
      <c r="C134" s="899"/>
      <c r="D134" s="846"/>
      <c r="E134" s="858" t="s">
        <v>1059</v>
      </c>
      <c r="F134" s="859" t="s">
        <v>2162</v>
      </c>
      <c r="G134" s="858" t="s">
        <v>2129</v>
      </c>
      <c r="H134" s="860"/>
      <c r="J134" s="899"/>
      <c r="K134" s="846"/>
      <c r="L134" s="860"/>
    </row>
    <row r="135" spans="1:12" x14ac:dyDescent="0.2">
      <c r="A135" s="851"/>
      <c r="B135" s="867"/>
      <c r="C135" s="898"/>
      <c r="D135" s="843"/>
      <c r="E135" s="868"/>
      <c r="F135" s="869"/>
      <c r="G135" s="868"/>
      <c r="H135" s="862"/>
      <c r="J135" s="898"/>
      <c r="K135" s="843"/>
      <c r="L135" s="862"/>
    </row>
    <row r="136" spans="1:12" ht="25.5" x14ac:dyDescent="0.2">
      <c r="A136" s="851" t="s">
        <v>2965</v>
      </c>
      <c r="B136" s="558" t="s">
        <v>2942</v>
      </c>
      <c r="C136" s="897"/>
      <c r="D136" s="851" t="s">
        <v>30</v>
      </c>
      <c r="E136" s="852">
        <v>397.58</v>
      </c>
      <c r="F136" s="852">
        <v>307.76</v>
      </c>
      <c r="G136" s="852">
        <v>262.86</v>
      </c>
      <c r="H136" s="853" t="str">
        <f>'Series 1200 Design'!H136</f>
        <v/>
      </c>
      <c r="J136" s="897"/>
      <c r="K136" s="851" t="s">
        <v>30</v>
      </c>
      <c r="L136" s="853" t="str">
        <f>'Series 1200 Final'!H136</f>
        <v/>
      </c>
    </row>
    <row r="137" spans="1:12" x14ac:dyDescent="0.2">
      <c r="A137" s="851"/>
      <c r="B137" s="596"/>
      <c r="C137" s="897"/>
      <c r="D137" s="861"/>
      <c r="E137" s="852"/>
      <c r="F137" s="852"/>
      <c r="G137" s="852"/>
      <c r="H137" s="862"/>
      <c r="J137" s="897"/>
      <c r="K137" s="861"/>
      <c r="L137" s="862"/>
    </row>
    <row r="138" spans="1:12" ht="25.5" x14ac:dyDescent="0.2">
      <c r="A138" s="851" t="s">
        <v>2966</v>
      </c>
      <c r="B138" s="558" t="s">
        <v>2944</v>
      </c>
      <c r="C138" s="897"/>
      <c r="D138" s="851" t="s">
        <v>30</v>
      </c>
      <c r="E138" s="852">
        <v>402.91</v>
      </c>
      <c r="F138" s="852">
        <v>313.08999999999997</v>
      </c>
      <c r="G138" s="852">
        <v>268.18</v>
      </c>
      <c r="H138" s="853" t="str">
        <f>'Series 1200 Design'!H138</f>
        <v/>
      </c>
      <c r="J138" s="897"/>
      <c r="K138" s="851" t="s">
        <v>30</v>
      </c>
      <c r="L138" s="853" t="str">
        <f>'Series 1200 Final'!H138</f>
        <v/>
      </c>
    </row>
    <row r="139" spans="1:12" x14ac:dyDescent="0.2">
      <c r="A139" s="851"/>
      <c r="B139" s="596"/>
      <c r="C139" s="897"/>
      <c r="D139" s="861"/>
      <c r="E139" s="852"/>
      <c r="F139" s="852"/>
      <c r="G139" s="852"/>
      <c r="H139" s="862"/>
      <c r="J139" s="897"/>
      <c r="K139" s="861"/>
      <c r="L139" s="862"/>
    </row>
    <row r="140" spans="1:12" ht="38.25" x14ac:dyDescent="0.2">
      <c r="A140" s="851" t="s">
        <v>2967</v>
      </c>
      <c r="B140" s="558" t="s">
        <v>2946</v>
      </c>
      <c r="C140" s="897"/>
      <c r="D140" s="851" t="s">
        <v>30</v>
      </c>
      <c r="E140" s="852">
        <v>498.74</v>
      </c>
      <c r="F140" s="852">
        <v>408.92</v>
      </c>
      <c r="G140" s="852">
        <v>364.02</v>
      </c>
      <c r="H140" s="853" t="str">
        <f>'Series 1200 Design'!H140</f>
        <v/>
      </c>
      <c r="J140" s="897"/>
      <c r="K140" s="851" t="s">
        <v>30</v>
      </c>
      <c r="L140" s="853" t="str">
        <f>'Series 1200 Final'!H140</f>
        <v/>
      </c>
    </row>
    <row r="141" spans="1:12" x14ac:dyDescent="0.2">
      <c r="A141" s="851"/>
      <c r="B141" s="596"/>
      <c r="C141" s="897"/>
      <c r="D141" s="861"/>
      <c r="E141" s="852"/>
      <c r="F141" s="852"/>
      <c r="G141" s="852"/>
      <c r="H141" s="862"/>
      <c r="J141" s="897"/>
      <c r="K141" s="861"/>
      <c r="L141" s="862"/>
    </row>
    <row r="142" spans="1:12" ht="25.5" x14ac:dyDescent="0.2">
      <c r="A142" s="851" t="s">
        <v>2968</v>
      </c>
      <c r="B142" s="558" t="s">
        <v>2948</v>
      </c>
      <c r="C142" s="897"/>
      <c r="D142" s="851" t="s">
        <v>30</v>
      </c>
      <c r="E142" s="852">
        <v>408.23</v>
      </c>
      <c r="F142" s="852">
        <v>318.41000000000003</v>
      </c>
      <c r="G142" s="852">
        <v>273.51</v>
      </c>
      <c r="H142" s="853" t="str">
        <f>'Series 1200 Design'!H142</f>
        <v/>
      </c>
      <c r="J142" s="897"/>
      <c r="K142" s="851" t="s">
        <v>30</v>
      </c>
      <c r="L142" s="853" t="str">
        <f>'Series 1200 Final'!H142</f>
        <v/>
      </c>
    </row>
    <row r="143" spans="1:12" x14ac:dyDescent="0.2">
      <c r="A143" s="851"/>
      <c r="B143" s="596"/>
      <c r="C143" s="897"/>
      <c r="D143" s="861"/>
      <c r="E143" s="852"/>
      <c r="F143" s="852"/>
      <c r="G143" s="852"/>
      <c r="H143" s="862"/>
      <c r="J143" s="897"/>
      <c r="K143" s="861"/>
      <c r="L143" s="862"/>
    </row>
    <row r="144" spans="1:12" ht="25.5" x14ac:dyDescent="0.2">
      <c r="A144" s="851" t="s">
        <v>2969</v>
      </c>
      <c r="B144" s="558" t="s">
        <v>2950</v>
      </c>
      <c r="C144" s="897"/>
      <c r="D144" s="851" t="s">
        <v>30</v>
      </c>
      <c r="E144" s="852">
        <v>413.55</v>
      </c>
      <c r="F144" s="852">
        <v>323.74</v>
      </c>
      <c r="G144" s="852">
        <v>278.83</v>
      </c>
      <c r="H144" s="853" t="str">
        <f>'Series 1200 Design'!H144</f>
        <v/>
      </c>
      <c r="J144" s="897"/>
      <c r="K144" s="851" t="s">
        <v>30</v>
      </c>
      <c r="L144" s="853" t="str">
        <f>'Series 1200 Final'!H144</f>
        <v/>
      </c>
    </row>
    <row r="145" spans="1:12" x14ac:dyDescent="0.2">
      <c r="A145" s="851"/>
      <c r="B145" s="596"/>
      <c r="C145" s="897"/>
      <c r="D145" s="861"/>
      <c r="E145" s="852"/>
      <c r="F145" s="852"/>
      <c r="G145" s="852"/>
      <c r="H145" s="862"/>
      <c r="J145" s="897"/>
      <c r="K145" s="861"/>
      <c r="L145" s="862"/>
    </row>
    <row r="146" spans="1:12" ht="38.25" x14ac:dyDescent="0.2">
      <c r="A146" s="851" t="s">
        <v>2970</v>
      </c>
      <c r="B146" s="558" t="s">
        <v>2952</v>
      </c>
      <c r="C146" s="897"/>
      <c r="D146" s="851" t="s">
        <v>30</v>
      </c>
      <c r="E146" s="852">
        <v>698.39</v>
      </c>
      <c r="F146" s="852">
        <v>608.57000000000005</v>
      </c>
      <c r="G146" s="852">
        <v>563.66999999999996</v>
      </c>
      <c r="H146" s="853" t="str">
        <f>'Series 1200 Design'!H146</f>
        <v/>
      </c>
      <c r="J146" s="897"/>
      <c r="K146" s="851" t="s">
        <v>30</v>
      </c>
      <c r="L146" s="853" t="str">
        <f>'Series 1200 Final'!H146</f>
        <v/>
      </c>
    </row>
    <row r="147" spans="1:12" x14ac:dyDescent="0.2">
      <c r="A147" s="851"/>
      <c r="B147" s="558"/>
      <c r="C147" s="897"/>
      <c r="D147" s="851"/>
      <c r="E147" s="852"/>
      <c r="F147" s="852"/>
      <c r="G147" s="852"/>
      <c r="H147" s="862"/>
      <c r="J147" s="897"/>
      <c r="K147" s="851"/>
      <c r="L147" s="862"/>
    </row>
    <row r="148" spans="1:12" ht="25.5" x14ac:dyDescent="0.2">
      <c r="A148" s="851" t="s">
        <v>2971</v>
      </c>
      <c r="B148" s="558" t="s">
        <v>2954</v>
      </c>
      <c r="C148" s="897"/>
      <c r="D148" s="851" t="s">
        <v>30</v>
      </c>
      <c r="E148" s="852">
        <v>440.17</v>
      </c>
      <c r="F148" s="852">
        <v>350.36</v>
      </c>
      <c r="G148" s="852">
        <v>305.45</v>
      </c>
      <c r="H148" s="853" t="str">
        <f>'Series 1200 Design'!H148</f>
        <v/>
      </c>
      <c r="J148" s="897"/>
      <c r="K148" s="851" t="s">
        <v>30</v>
      </c>
      <c r="L148" s="853" t="str">
        <f>'Series 1200 Final'!H148</f>
        <v/>
      </c>
    </row>
    <row r="149" spans="1:12" x14ac:dyDescent="0.2">
      <c r="A149" s="851"/>
      <c r="B149" s="596"/>
      <c r="C149" s="897"/>
      <c r="D149" s="861"/>
      <c r="E149" s="852"/>
      <c r="F149" s="852"/>
      <c r="G149" s="852"/>
      <c r="H149" s="862"/>
      <c r="J149" s="897"/>
      <c r="K149" s="861"/>
      <c r="L149" s="862"/>
    </row>
    <row r="150" spans="1:12" ht="25.5" x14ac:dyDescent="0.2">
      <c r="A150" s="851" t="s">
        <v>2972</v>
      </c>
      <c r="B150" s="558" t="s">
        <v>2956</v>
      </c>
      <c r="C150" s="897"/>
      <c r="D150" s="851" t="s">
        <v>30</v>
      </c>
      <c r="E150" s="852">
        <v>463.48</v>
      </c>
      <c r="F150" s="852">
        <v>373.66</v>
      </c>
      <c r="G150" s="852">
        <v>328.76</v>
      </c>
      <c r="H150" s="853" t="str">
        <f>'Series 1200 Design'!H150</f>
        <v/>
      </c>
      <c r="J150" s="897"/>
      <c r="K150" s="851" t="s">
        <v>30</v>
      </c>
      <c r="L150" s="853" t="str">
        <f>'Series 1200 Final'!H150</f>
        <v/>
      </c>
    </row>
    <row r="151" spans="1:12" x14ac:dyDescent="0.2">
      <c r="A151" s="851"/>
      <c r="B151" s="558"/>
      <c r="C151" s="897"/>
      <c r="D151" s="851"/>
      <c r="E151" s="852"/>
      <c r="F151" s="852"/>
      <c r="G151" s="852"/>
      <c r="H151" s="862"/>
      <c r="J151" s="897"/>
      <c r="K151" s="851"/>
      <c r="L151" s="862"/>
    </row>
    <row r="152" spans="1:12" ht="25.5" x14ac:dyDescent="0.2">
      <c r="A152" s="851" t="s">
        <v>2973</v>
      </c>
      <c r="B152" s="558" t="s">
        <v>2958</v>
      </c>
      <c r="C152" s="897"/>
      <c r="D152" s="851" t="s">
        <v>30</v>
      </c>
      <c r="E152" s="852">
        <v>464.13</v>
      </c>
      <c r="F152" s="852">
        <v>374.31</v>
      </c>
      <c r="G152" s="852">
        <v>329.41</v>
      </c>
      <c r="H152" s="853" t="str">
        <f>'Series 1200 Design'!H152</f>
        <v/>
      </c>
      <c r="J152" s="897"/>
      <c r="K152" s="851" t="s">
        <v>30</v>
      </c>
      <c r="L152" s="853" t="str">
        <f>'Series 1200 Final'!H152</f>
        <v/>
      </c>
    </row>
    <row r="153" spans="1:12" x14ac:dyDescent="0.2">
      <c r="A153" s="851"/>
      <c r="B153" s="596"/>
      <c r="C153" s="897"/>
      <c r="D153" s="861"/>
      <c r="E153" s="852"/>
      <c r="F153" s="852"/>
      <c r="G153" s="852"/>
      <c r="H153" s="862"/>
      <c r="J153" s="897"/>
      <c r="K153" s="861"/>
      <c r="L153" s="862"/>
    </row>
    <row r="154" spans="1:12" ht="25.5" x14ac:dyDescent="0.2">
      <c r="A154" s="851" t="s">
        <v>2974</v>
      </c>
      <c r="B154" s="558" t="s">
        <v>2960</v>
      </c>
      <c r="C154" s="897"/>
      <c r="D154" s="851" t="s">
        <v>30</v>
      </c>
      <c r="E154" s="852">
        <v>609.21</v>
      </c>
      <c r="F154" s="852">
        <v>519.39</v>
      </c>
      <c r="G154" s="852">
        <v>474.49</v>
      </c>
      <c r="H154" s="853" t="str">
        <f>'Series 1200 Design'!H154</f>
        <v/>
      </c>
      <c r="J154" s="897"/>
      <c r="K154" s="851" t="s">
        <v>30</v>
      </c>
      <c r="L154" s="853" t="str">
        <f>'Series 1200 Final'!H154</f>
        <v/>
      </c>
    </row>
    <row r="155" spans="1:12" x14ac:dyDescent="0.2">
      <c r="A155" s="851"/>
      <c r="B155" s="558"/>
      <c r="C155" s="897"/>
      <c r="D155" s="851"/>
      <c r="E155" s="852"/>
      <c r="F155" s="852"/>
      <c r="G155" s="852"/>
      <c r="H155" s="862"/>
      <c r="J155" s="897"/>
      <c r="K155" s="851"/>
      <c r="L155" s="862"/>
    </row>
    <row r="156" spans="1:12" ht="25.5" x14ac:dyDescent="0.2">
      <c r="A156" s="851" t="s">
        <v>2975</v>
      </c>
      <c r="B156" s="558" t="s">
        <v>2962</v>
      </c>
      <c r="C156" s="897"/>
      <c r="D156" s="851" t="s">
        <v>30</v>
      </c>
      <c r="E156" s="852">
        <v>762.52</v>
      </c>
      <c r="F156" s="852">
        <v>672.7</v>
      </c>
      <c r="G156" s="852">
        <v>627.79999999999995</v>
      </c>
      <c r="H156" s="853" t="str">
        <f>'Series 1200 Design'!H156</f>
        <v/>
      </c>
      <c r="J156" s="897"/>
      <c r="K156" s="851" t="s">
        <v>30</v>
      </c>
      <c r="L156" s="853" t="str">
        <f>'Series 1200 Final'!H156</f>
        <v/>
      </c>
    </row>
    <row r="157" spans="1:12" x14ac:dyDescent="0.2">
      <c r="A157" s="851"/>
      <c r="B157" s="558"/>
      <c r="C157" s="897"/>
      <c r="D157" s="851"/>
      <c r="E157" s="852"/>
      <c r="F157" s="852"/>
      <c r="G157" s="852"/>
      <c r="H157" s="862"/>
      <c r="J157" s="897"/>
      <c r="K157" s="851"/>
      <c r="L157" s="862"/>
    </row>
    <row r="158" spans="1:12" x14ac:dyDescent="0.2">
      <c r="A158" s="851" t="s">
        <v>2976</v>
      </c>
      <c r="B158" s="558" t="s">
        <v>2893</v>
      </c>
      <c r="C158" s="897"/>
      <c r="D158" s="851" t="s">
        <v>30</v>
      </c>
      <c r="E158" s="852">
        <v>61.47</v>
      </c>
      <c r="F158" s="852">
        <v>61.47</v>
      </c>
      <c r="G158" s="852">
        <v>61.47</v>
      </c>
      <c r="H158" s="853" t="str">
        <f>'Series 1200 Design'!H158</f>
        <v/>
      </c>
      <c r="J158" s="897"/>
      <c r="K158" s="851" t="s">
        <v>30</v>
      </c>
      <c r="L158" s="853" t="str">
        <f>'Series 1200 Final'!H158</f>
        <v/>
      </c>
    </row>
    <row r="159" spans="1:12" x14ac:dyDescent="0.2">
      <c r="A159" s="851"/>
      <c r="B159" s="558"/>
      <c r="C159" s="897"/>
      <c r="D159" s="851"/>
      <c r="E159" s="852"/>
      <c r="F159" s="852"/>
      <c r="G159" s="852"/>
      <c r="H159" s="862"/>
      <c r="J159" s="897"/>
      <c r="K159" s="851"/>
      <c r="L159" s="862"/>
    </row>
    <row r="160" spans="1:12" ht="25.5" x14ac:dyDescent="0.2">
      <c r="A160" s="866"/>
      <c r="B160" s="847" t="s">
        <v>2977</v>
      </c>
      <c r="C160" s="899"/>
      <c r="D160" s="846"/>
      <c r="E160" s="858" t="s">
        <v>1059</v>
      </c>
      <c r="F160" s="859" t="s">
        <v>2162</v>
      </c>
      <c r="G160" s="858" t="s">
        <v>2129</v>
      </c>
      <c r="H160" s="860"/>
      <c r="J160" s="899"/>
      <c r="K160" s="846"/>
      <c r="L160" s="860"/>
    </row>
    <row r="161" spans="1:12" x14ac:dyDescent="0.2">
      <c r="A161" s="851"/>
      <c r="B161" s="614"/>
      <c r="C161" s="898"/>
      <c r="D161" s="843"/>
      <c r="E161" s="852"/>
      <c r="F161" s="852"/>
      <c r="G161" s="852"/>
      <c r="H161" s="862"/>
      <c r="J161" s="898"/>
      <c r="K161" s="843"/>
      <c r="L161" s="862"/>
    </row>
    <row r="162" spans="1:12" ht="25.5" x14ac:dyDescent="0.2">
      <c r="A162" s="851" t="s">
        <v>2976</v>
      </c>
      <c r="B162" s="558" t="s">
        <v>2942</v>
      </c>
      <c r="C162" s="897"/>
      <c r="D162" s="851" t="s">
        <v>30</v>
      </c>
      <c r="E162" s="852">
        <v>411.8</v>
      </c>
      <c r="F162" s="852">
        <v>321.98</v>
      </c>
      <c r="G162" s="852">
        <v>277.08</v>
      </c>
      <c r="H162" s="853" t="str">
        <f>'Series 1200 Design'!H162</f>
        <v/>
      </c>
      <c r="J162" s="897"/>
      <c r="K162" s="851" t="s">
        <v>30</v>
      </c>
      <c r="L162" s="853" t="str">
        <f>'Series 1200 Final'!H162</f>
        <v/>
      </c>
    </row>
    <row r="163" spans="1:12" x14ac:dyDescent="0.2">
      <c r="A163" s="851"/>
      <c r="B163" s="596"/>
      <c r="C163" s="897"/>
      <c r="D163" s="861"/>
      <c r="E163" s="852"/>
      <c r="F163" s="852"/>
      <c r="G163" s="852"/>
      <c r="H163" s="862"/>
      <c r="J163" s="897"/>
      <c r="K163" s="861"/>
      <c r="L163" s="862"/>
    </row>
    <row r="164" spans="1:12" ht="25.5" x14ac:dyDescent="0.2">
      <c r="A164" s="851" t="s">
        <v>2978</v>
      </c>
      <c r="B164" s="558" t="s">
        <v>2944</v>
      </c>
      <c r="C164" s="897"/>
      <c r="D164" s="851" t="s">
        <v>30</v>
      </c>
      <c r="E164" s="852">
        <v>418.88</v>
      </c>
      <c r="F164" s="852">
        <v>329.06</v>
      </c>
      <c r="G164" s="852">
        <v>284.16000000000003</v>
      </c>
      <c r="H164" s="853" t="str">
        <f>'Series 1200 Design'!H164</f>
        <v/>
      </c>
      <c r="J164" s="897"/>
      <c r="K164" s="851" t="s">
        <v>30</v>
      </c>
      <c r="L164" s="853" t="str">
        <f>'Series 1200 Final'!H164</f>
        <v/>
      </c>
    </row>
    <row r="165" spans="1:12" x14ac:dyDescent="0.2">
      <c r="A165" s="851"/>
      <c r="B165" s="596"/>
      <c r="C165" s="897"/>
      <c r="D165" s="861"/>
      <c r="E165" s="852"/>
      <c r="F165" s="852"/>
      <c r="G165" s="852"/>
      <c r="H165" s="862"/>
      <c r="J165" s="897"/>
      <c r="K165" s="861"/>
      <c r="L165" s="862"/>
    </row>
    <row r="166" spans="1:12" ht="38.25" x14ac:dyDescent="0.2">
      <c r="A166" s="851" t="s">
        <v>2979</v>
      </c>
      <c r="B166" s="558" t="s">
        <v>2946</v>
      </c>
      <c r="C166" s="897"/>
      <c r="D166" s="851" t="s">
        <v>30</v>
      </c>
      <c r="E166" s="852">
        <v>538.66999999999996</v>
      </c>
      <c r="F166" s="852">
        <v>448.85</v>
      </c>
      <c r="G166" s="852">
        <v>403.95</v>
      </c>
      <c r="H166" s="853" t="str">
        <f>'Series 1200 Design'!H166</f>
        <v/>
      </c>
      <c r="J166" s="897"/>
      <c r="K166" s="851" t="s">
        <v>30</v>
      </c>
      <c r="L166" s="853" t="str">
        <f>'Series 1200 Final'!H166</f>
        <v/>
      </c>
    </row>
    <row r="167" spans="1:12" x14ac:dyDescent="0.2">
      <c r="A167" s="851"/>
      <c r="B167" s="596"/>
      <c r="C167" s="897"/>
      <c r="D167" s="861"/>
      <c r="E167" s="852"/>
      <c r="F167" s="852"/>
      <c r="G167" s="852"/>
      <c r="H167" s="862"/>
      <c r="J167" s="897"/>
      <c r="K167" s="861"/>
      <c r="L167" s="862"/>
    </row>
    <row r="168" spans="1:12" ht="25.5" x14ac:dyDescent="0.2">
      <c r="A168" s="851" t="s">
        <v>2980</v>
      </c>
      <c r="B168" s="558" t="s">
        <v>2948</v>
      </c>
      <c r="C168" s="897"/>
      <c r="D168" s="851" t="s">
        <v>30</v>
      </c>
      <c r="E168" s="852">
        <v>425.53</v>
      </c>
      <c r="F168" s="852">
        <v>335.71</v>
      </c>
      <c r="G168" s="852">
        <v>290.81</v>
      </c>
      <c r="H168" s="853" t="str">
        <f>'Series 1200 Design'!H168</f>
        <v/>
      </c>
      <c r="J168" s="897"/>
      <c r="K168" s="851" t="s">
        <v>30</v>
      </c>
      <c r="L168" s="853" t="str">
        <f>'Series 1200 Final'!H168</f>
        <v/>
      </c>
    </row>
    <row r="169" spans="1:12" x14ac:dyDescent="0.2">
      <c r="A169" s="851"/>
      <c r="B169" s="596"/>
      <c r="C169" s="897"/>
      <c r="D169" s="861"/>
      <c r="E169" s="852"/>
      <c r="F169" s="852"/>
      <c r="G169" s="852"/>
      <c r="H169" s="862"/>
      <c r="J169" s="897"/>
      <c r="K169" s="861"/>
      <c r="L169" s="862"/>
    </row>
    <row r="170" spans="1:12" ht="25.5" x14ac:dyDescent="0.2">
      <c r="A170" s="851" t="s">
        <v>2981</v>
      </c>
      <c r="B170" s="558" t="s">
        <v>2950</v>
      </c>
      <c r="C170" s="897"/>
      <c r="D170" s="851" t="s">
        <v>30</v>
      </c>
      <c r="E170" s="852">
        <v>432.19</v>
      </c>
      <c r="F170" s="852">
        <v>342.37</v>
      </c>
      <c r="G170" s="852">
        <v>297.47000000000003</v>
      </c>
      <c r="H170" s="853" t="str">
        <f>'Series 1200 Design'!H170</f>
        <v/>
      </c>
      <c r="J170" s="897"/>
      <c r="K170" s="851" t="s">
        <v>30</v>
      </c>
      <c r="L170" s="853" t="str">
        <f>'Series 1200 Final'!H170</f>
        <v/>
      </c>
    </row>
    <row r="171" spans="1:12" x14ac:dyDescent="0.2">
      <c r="A171" s="851"/>
      <c r="B171" s="596"/>
      <c r="C171" s="897"/>
      <c r="D171" s="861"/>
      <c r="E171" s="852"/>
      <c r="F171" s="852"/>
      <c r="G171" s="852"/>
      <c r="H171" s="862"/>
      <c r="J171" s="897"/>
      <c r="K171" s="861"/>
      <c r="L171" s="862"/>
    </row>
    <row r="172" spans="1:12" ht="38.25" x14ac:dyDescent="0.2">
      <c r="A172" s="851" t="s">
        <v>2982</v>
      </c>
      <c r="B172" s="558" t="s">
        <v>2952</v>
      </c>
      <c r="C172" s="897"/>
      <c r="D172" s="851" t="s">
        <v>30</v>
      </c>
      <c r="E172" s="852">
        <v>698.39</v>
      </c>
      <c r="F172" s="852">
        <v>608.57000000000005</v>
      </c>
      <c r="G172" s="852">
        <v>563.66999999999996</v>
      </c>
      <c r="H172" s="853" t="str">
        <f>'Series 1200 Design'!H172</f>
        <v/>
      </c>
      <c r="J172" s="897"/>
      <c r="K172" s="851" t="s">
        <v>30</v>
      </c>
      <c r="L172" s="853" t="str">
        <f>'Series 1200 Final'!H172</f>
        <v/>
      </c>
    </row>
    <row r="173" spans="1:12" x14ac:dyDescent="0.2">
      <c r="A173" s="851"/>
      <c r="B173" s="558"/>
      <c r="C173" s="897"/>
      <c r="D173" s="851"/>
      <c r="E173" s="852"/>
      <c r="F173" s="852"/>
      <c r="G173" s="852"/>
      <c r="H173" s="862"/>
      <c r="J173" s="897"/>
      <c r="K173" s="851"/>
      <c r="L173" s="862"/>
    </row>
    <row r="174" spans="1:12" ht="25.5" x14ac:dyDescent="0.2">
      <c r="A174" s="851" t="s">
        <v>2983</v>
      </c>
      <c r="B174" s="558" t="s">
        <v>2954</v>
      </c>
      <c r="C174" s="897"/>
      <c r="D174" s="851" t="s">
        <v>30</v>
      </c>
      <c r="E174" s="852">
        <v>465.46</v>
      </c>
      <c r="F174" s="852">
        <v>375.64</v>
      </c>
      <c r="G174" s="852">
        <v>330.74</v>
      </c>
      <c r="H174" s="853" t="str">
        <f>'Series 1200 Design'!H174</f>
        <v/>
      </c>
      <c r="J174" s="897"/>
      <c r="K174" s="851" t="s">
        <v>30</v>
      </c>
      <c r="L174" s="853" t="str">
        <f>'Series 1200 Final'!H174</f>
        <v/>
      </c>
    </row>
    <row r="175" spans="1:12" x14ac:dyDescent="0.2">
      <c r="A175" s="851"/>
      <c r="B175" s="596"/>
      <c r="C175" s="897"/>
      <c r="D175" s="861"/>
      <c r="E175" s="852"/>
      <c r="F175" s="852"/>
      <c r="G175" s="852"/>
      <c r="H175" s="862"/>
      <c r="J175" s="897"/>
      <c r="K175" s="861"/>
      <c r="L175" s="862"/>
    </row>
    <row r="176" spans="1:12" ht="25.5" x14ac:dyDescent="0.2">
      <c r="A176" s="851" t="s">
        <v>2984</v>
      </c>
      <c r="B176" s="558" t="s">
        <v>2956</v>
      </c>
      <c r="C176" s="897"/>
      <c r="D176" s="851" t="s">
        <v>30</v>
      </c>
      <c r="E176" s="852">
        <v>497.42</v>
      </c>
      <c r="F176" s="852">
        <v>407.6</v>
      </c>
      <c r="G176" s="852">
        <v>362.7</v>
      </c>
      <c r="H176" s="853" t="str">
        <f>'Series 1200 Design'!H176</f>
        <v/>
      </c>
      <c r="J176" s="897"/>
      <c r="K176" s="851" t="s">
        <v>30</v>
      </c>
      <c r="L176" s="853" t="str">
        <f>'Series 1200 Final'!H176</f>
        <v/>
      </c>
    </row>
    <row r="177" spans="1:12" x14ac:dyDescent="0.2">
      <c r="A177" s="851"/>
      <c r="B177" s="558"/>
      <c r="C177" s="897"/>
      <c r="D177" s="851"/>
      <c r="E177" s="852"/>
      <c r="F177" s="852"/>
      <c r="G177" s="852"/>
      <c r="H177" s="862"/>
      <c r="J177" s="897"/>
      <c r="K177" s="851"/>
      <c r="L177" s="862"/>
    </row>
    <row r="178" spans="1:12" ht="25.5" x14ac:dyDescent="0.2">
      <c r="A178" s="851" t="s">
        <v>2985</v>
      </c>
      <c r="B178" s="558" t="s">
        <v>2958</v>
      </c>
      <c r="C178" s="897"/>
      <c r="D178" s="851" t="s">
        <v>30</v>
      </c>
      <c r="E178" s="852">
        <v>495.41</v>
      </c>
      <c r="F178" s="852">
        <v>405.59</v>
      </c>
      <c r="G178" s="852">
        <v>360.69</v>
      </c>
      <c r="H178" s="853" t="str">
        <f>'Series 1200 Design'!H178</f>
        <v/>
      </c>
      <c r="J178" s="897"/>
      <c r="K178" s="851" t="s">
        <v>30</v>
      </c>
      <c r="L178" s="853" t="str">
        <f>'Series 1200 Final'!H178</f>
        <v/>
      </c>
    </row>
    <row r="179" spans="1:12" x14ac:dyDescent="0.2">
      <c r="A179" s="851"/>
      <c r="B179" s="596"/>
      <c r="C179" s="897"/>
      <c r="D179" s="861"/>
      <c r="E179" s="852"/>
      <c r="F179" s="852"/>
      <c r="G179" s="852"/>
      <c r="H179" s="862"/>
      <c r="J179" s="897"/>
      <c r="K179" s="861"/>
      <c r="L179" s="862"/>
    </row>
    <row r="180" spans="1:12" ht="25.5" x14ac:dyDescent="0.2">
      <c r="A180" s="851" t="s">
        <v>2986</v>
      </c>
      <c r="B180" s="558" t="s">
        <v>2960</v>
      </c>
      <c r="C180" s="897"/>
      <c r="D180" s="851" t="s">
        <v>30</v>
      </c>
      <c r="E180" s="852">
        <v>609.21</v>
      </c>
      <c r="F180" s="852">
        <v>519.39</v>
      </c>
      <c r="G180" s="852">
        <v>474.49</v>
      </c>
      <c r="H180" s="853" t="str">
        <f>'Series 1200 Design'!H180</f>
        <v/>
      </c>
      <c r="J180" s="897"/>
      <c r="K180" s="851" t="s">
        <v>30</v>
      </c>
      <c r="L180" s="853" t="str">
        <f>'Series 1200 Final'!H180</f>
        <v/>
      </c>
    </row>
    <row r="181" spans="1:12" x14ac:dyDescent="0.2">
      <c r="A181" s="851"/>
      <c r="B181" s="558"/>
      <c r="C181" s="897"/>
      <c r="D181" s="851"/>
      <c r="E181" s="852"/>
      <c r="F181" s="852"/>
      <c r="G181" s="852"/>
      <c r="H181" s="862"/>
      <c r="J181" s="897"/>
      <c r="K181" s="851"/>
      <c r="L181" s="862"/>
    </row>
    <row r="182" spans="1:12" ht="25.5" x14ac:dyDescent="0.2">
      <c r="A182" s="851" t="s">
        <v>2987</v>
      </c>
      <c r="B182" s="558" t="s">
        <v>2962</v>
      </c>
      <c r="C182" s="897"/>
      <c r="D182" s="851" t="s">
        <v>30</v>
      </c>
      <c r="E182" s="852">
        <v>762.52</v>
      </c>
      <c r="F182" s="852">
        <v>672.7</v>
      </c>
      <c r="G182" s="852">
        <v>627.79999999999995</v>
      </c>
      <c r="H182" s="853" t="str">
        <f>'Series 1200 Design'!H182</f>
        <v/>
      </c>
      <c r="J182" s="897"/>
      <c r="K182" s="851" t="s">
        <v>30</v>
      </c>
      <c r="L182" s="853" t="str">
        <f>'Series 1200 Final'!H182</f>
        <v/>
      </c>
    </row>
    <row r="183" spans="1:12" x14ac:dyDescent="0.2">
      <c r="A183" s="851"/>
      <c r="B183" s="558"/>
      <c r="C183" s="897"/>
      <c r="D183" s="851"/>
      <c r="E183" s="852"/>
      <c r="F183" s="852"/>
      <c r="G183" s="852"/>
      <c r="H183" s="862"/>
      <c r="J183" s="897"/>
      <c r="K183" s="851"/>
      <c r="L183" s="862"/>
    </row>
    <row r="184" spans="1:12" x14ac:dyDescent="0.2">
      <c r="A184" s="851" t="s">
        <v>2988</v>
      </c>
      <c r="B184" s="558" t="s">
        <v>2893</v>
      </c>
      <c r="C184" s="897"/>
      <c r="D184" s="851" t="s">
        <v>30</v>
      </c>
      <c r="E184" s="852">
        <v>61.47</v>
      </c>
      <c r="F184" s="852">
        <v>61.47</v>
      </c>
      <c r="G184" s="852">
        <v>61.47</v>
      </c>
      <c r="H184" s="853" t="str">
        <f>'Series 1200 Design'!H184</f>
        <v/>
      </c>
      <c r="J184" s="897"/>
      <c r="K184" s="851" t="s">
        <v>30</v>
      </c>
      <c r="L184" s="853" t="str">
        <f>'Series 1200 Final'!H184</f>
        <v/>
      </c>
    </row>
    <row r="185" spans="1:12" x14ac:dyDescent="0.2">
      <c r="A185" s="851"/>
      <c r="B185" s="558"/>
      <c r="C185" s="897"/>
      <c r="D185" s="851"/>
      <c r="E185" s="852"/>
      <c r="F185" s="852"/>
      <c r="G185" s="852"/>
      <c r="H185" s="862"/>
      <c r="J185" s="897"/>
      <c r="K185" s="851"/>
      <c r="L185" s="862"/>
    </row>
    <row r="186" spans="1:12" x14ac:dyDescent="0.2">
      <c r="A186" s="638"/>
      <c r="B186" s="563" t="s">
        <v>2989</v>
      </c>
      <c r="C186" s="660"/>
      <c r="D186" s="638"/>
      <c r="E186" s="872"/>
      <c r="F186" s="872"/>
      <c r="G186" s="872"/>
      <c r="H186" s="873"/>
      <c r="J186" s="660"/>
      <c r="K186" s="638"/>
      <c r="L186" s="873"/>
    </row>
    <row r="187" spans="1:12" x14ac:dyDescent="0.2">
      <c r="A187" s="851"/>
      <c r="B187" s="558"/>
      <c r="C187" s="897"/>
      <c r="D187" s="851"/>
      <c r="E187" s="852"/>
      <c r="F187" s="852"/>
      <c r="G187" s="852"/>
      <c r="H187" s="862"/>
      <c r="J187" s="897"/>
      <c r="K187" s="851"/>
      <c r="L187" s="862"/>
    </row>
    <row r="188" spans="1:12" ht="25.5" x14ac:dyDescent="0.2">
      <c r="A188" s="866"/>
      <c r="B188" s="847" t="s">
        <v>2990</v>
      </c>
      <c r="C188" s="899"/>
      <c r="D188" s="846"/>
      <c r="E188" s="858" t="s">
        <v>1059</v>
      </c>
      <c r="F188" s="859" t="s">
        <v>2162</v>
      </c>
      <c r="G188" s="858" t="s">
        <v>2129</v>
      </c>
      <c r="H188" s="860"/>
      <c r="J188" s="899"/>
      <c r="K188" s="846"/>
      <c r="L188" s="860"/>
    </row>
    <row r="189" spans="1:12" x14ac:dyDescent="0.2">
      <c r="A189" s="851"/>
      <c r="B189" s="614"/>
      <c r="C189" s="898"/>
      <c r="D189" s="843"/>
      <c r="E189" s="852"/>
      <c r="F189" s="852"/>
      <c r="G189" s="852"/>
      <c r="H189" s="862"/>
      <c r="J189" s="898"/>
      <c r="K189" s="843"/>
      <c r="L189" s="862"/>
    </row>
    <row r="190" spans="1:12" ht="25.5" x14ac:dyDescent="0.2">
      <c r="A190" s="851" t="s">
        <v>2988</v>
      </c>
      <c r="B190" s="558" t="s">
        <v>2991</v>
      </c>
      <c r="C190" s="897"/>
      <c r="D190" s="851" t="s">
        <v>30</v>
      </c>
      <c r="E190" s="852">
        <v>600.4</v>
      </c>
      <c r="F190" s="852">
        <v>556.88</v>
      </c>
      <c r="G190" s="852">
        <v>551.37</v>
      </c>
      <c r="H190" s="853" t="str">
        <f>'Series 1200 Design'!H190</f>
        <v/>
      </c>
      <c r="J190" s="897"/>
      <c r="K190" s="851" t="s">
        <v>30</v>
      </c>
      <c r="L190" s="853" t="str">
        <f>'Series 1200 Final'!H190</f>
        <v/>
      </c>
    </row>
    <row r="191" spans="1:12" x14ac:dyDescent="0.2">
      <c r="A191" s="851"/>
      <c r="B191" s="596"/>
      <c r="C191" s="897"/>
      <c r="D191" s="861"/>
      <c r="E191" s="852"/>
      <c r="F191" s="852"/>
      <c r="G191" s="852"/>
      <c r="H191" s="862"/>
      <c r="J191" s="897"/>
      <c r="K191" s="861"/>
      <c r="L191" s="862"/>
    </row>
    <row r="192" spans="1:12" ht="25.5" x14ac:dyDescent="0.2">
      <c r="A192" s="851" t="s">
        <v>2992</v>
      </c>
      <c r="B192" s="558" t="s">
        <v>2993</v>
      </c>
      <c r="C192" s="897"/>
      <c r="D192" s="851" t="s">
        <v>30</v>
      </c>
      <c r="E192" s="852">
        <v>640.33000000000004</v>
      </c>
      <c r="F192" s="852">
        <v>596.80999999999995</v>
      </c>
      <c r="G192" s="852">
        <v>591.29999999999995</v>
      </c>
      <c r="H192" s="853" t="str">
        <f>'Series 1200 Design'!H192</f>
        <v/>
      </c>
      <c r="J192" s="897"/>
      <c r="K192" s="851" t="s">
        <v>30</v>
      </c>
      <c r="L192" s="853" t="str">
        <f>'Series 1200 Final'!H192</f>
        <v/>
      </c>
    </row>
    <row r="193" spans="1:12" x14ac:dyDescent="0.2">
      <c r="A193" s="851"/>
      <c r="B193" s="596"/>
      <c r="C193" s="897"/>
      <c r="D193" s="861"/>
      <c r="E193" s="852"/>
      <c r="F193" s="852"/>
      <c r="G193" s="852"/>
      <c r="H193" s="862"/>
      <c r="J193" s="897"/>
      <c r="K193" s="861"/>
      <c r="L193" s="862"/>
    </row>
    <row r="194" spans="1:12" ht="25.5" x14ac:dyDescent="0.2">
      <c r="A194" s="851" t="s">
        <v>2994</v>
      </c>
      <c r="B194" s="558" t="s">
        <v>2995</v>
      </c>
      <c r="C194" s="897"/>
      <c r="D194" s="851" t="s">
        <v>30</v>
      </c>
      <c r="E194" s="852">
        <v>680.26</v>
      </c>
      <c r="F194" s="852">
        <v>636.74</v>
      </c>
      <c r="G194" s="852">
        <v>631.23</v>
      </c>
      <c r="H194" s="853" t="str">
        <f>'Series 1200 Design'!H194</f>
        <v/>
      </c>
      <c r="J194" s="897"/>
      <c r="K194" s="851" t="s">
        <v>30</v>
      </c>
      <c r="L194" s="853" t="str">
        <f>'Series 1200 Final'!H194</f>
        <v/>
      </c>
    </row>
    <row r="195" spans="1:12" x14ac:dyDescent="0.2">
      <c r="A195" s="851"/>
      <c r="B195" s="596"/>
      <c r="C195" s="897"/>
      <c r="D195" s="861"/>
      <c r="E195" s="852"/>
      <c r="F195" s="852"/>
      <c r="G195" s="852"/>
      <c r="H195" s="862"/>
      <c r="J195" s="897"/>
      <c r="K195" s="861"/>
      <c r="L195" s="862"/>
    </row>
    <row r="196" spans="1:12" ht="25.5" x14ac:dyDescent="0.2">
      <c r="A196" s="851" t="s">
        <v>2996</v>
      </c>
      <c r="B196" s="558" t="s">
        <v>2997</v>
      </c>
      <c r="C196" s="897"/>
      <c r="D196" s="851" t="s">
        <v>30</v>
      </c>
      <c r="E196" s="852">
        <v>800.05</v>
      </c>
      <c r="F196" s="852">
        <v>756.53</v>
      </c>
      <c r="G196" s="852">
        <v>751.02</v>
      </c>
      <c r="H196" s="853" t="str">
        <f>'Series 1200 Design'!H196</f>
        <v/>
      </c>
      <c r="J196" s="897"/>
      <c r="K196" s="851" t="s">
        <v>30</v>
      </c>
      <c r="L196" s="853" t="str">
        <f>'Series 1200 Final'!H196</f>
        <v/>
      </c>
    </row>
    <row r="197" spans="1:12" x14ac:dyDescent="0.2">
      <c r="A197" s="851"/>
      <c r="B197" s="596"/>
      <c r="C197" s="897"/>
      <c r="D197" s="861"/>
      <c r="E197" s="852"/>
      <c r="F197" s="852"/>
      <c r="G197" s="852"/>
      <c r="H197" s="862"/>
      <c r="J197" s="897"/>
      <c r="K197" s="861"/>
      <c r="L197" s="862"/>
    </row>
    <row r="198" spans="1:12" ht="25.5" x14ac:dyDescent="0.2">
      <c r="A198" s="851" t="s">
        <v>2998</v>
      </c>
      <c r="B198" s="558" t="s">
        <v>2999</v>
      </c>
      <c r="C198" s="897"/>
      <c r="D198" s="851" t="s">
        <v>30</v>
      </c>
      <c r="E198" s="852" t="s">
        <v>402</v>
      </c>
      <c r="F198" s="852" t="s">
        <v>402</v>
      </c>
      <c r="G198" s="852" t="s">
        <v>403</v>
      </c>
      <c r="H198" s="853" t="str">
        <f>'Series 1200 Design'!H198</f>
        <v/>
      </c>
      <c r="J198" s="897"/>
      <c r="K198" s="851" t="s">
        <v>30</v>
      </c>
      <c r="L198" s="853" t="str">
        <f>'Series 1200 Final'!H198</f>
        <v/>
      </c>
    </row>
    <row r="199" spans="1:12" x14ac:dyDescent="0.2">
      <c r="A199" s="851"/>
      <c r="B199" s="558"/>
      <c r="C199" s="897"/>
      <c r="D199" s="851"/>
      <c r="E199" s="852"/>
      <c r="F199" s="852"/>
      <c r="G199" s="852"/>
      <c r="H199" s="862"/>
      <c r="J199" s="897"/>
      <c r="K199" s="851"/>
      <c r="L199" s="862"/>
    </row>
    <row r="200" spans="1:12" x14ac:dyDescent="0.2">
      <c r="A200" s="851" t="s">
        <v>3000</v>
      </c>
      <c r="B200" s="558" t="s">
        <v>2893</v>
      </c>
      <c r="C200" s="897"/>
      <c r="D200" s="851" t="s">
        <v>30</v>
      </c>
      <c r="E200" s="852">
        <v>61.47</v>
      </c>
      <c r="F200" s="852">
        <v>61.47</v>
      </c>
      <c r="G200" s="852" t="s">
        <v>3001</v>
      </c>
      <c r="H200" s="853" t="str">
        <f>'Series 1200 Design'!H200</f>
        <v/>
      </c>
      <c r="J200" s="897"/>
      <c r="K200" s="851" t="s">
        <v>30</v>
      </c>
      <c r="L200" s="853" t="str">
        <f>'Series 1200 Final'!H200</f>
        <v/>
      </c>
    </row>
    <row r="201" spans="1:12" x14ac:dyDescent="0.2">
      <c r="A201" s="851"/>
      <c r="B201" s="558"/>
      <c r="C201" s="897"/>
      <c r="D201" s="851"/>
      <c r="E201" s="852"/>
      <c r="F201" s="852"/>
      <c r="G201" s="852"/>
      <c r="H201" s="862"/>
      <c r="J201" s="897"/>
      <c r="K201" s="851"/>
      <c r="L201" s="862"/>
    </row>
    <row r="202" spans="1:12" ht="25.5" x14ac:dyDescent="0.2">
      <c r="A202" s="866"/>
      <c r="B202" s="847" t="s">
        <v>3002</v>
      </c>
      <c r="C202" s="899"/>
      <c r="D202" s="846"/>
      <c r="E202" s="858" t="s">
        <v>1059</v>
      </c>
      <c r="F202" s="859" t="s">
        <v>2162</v>
      </c>
      <c r="G202" s="858" t="s">
        <v>2129</v>
      </c>
      <c r="H202" s="860"/>
      <c r="J202" s="899"/>
      <c r="K202" s="846"/>
      <c r="L202" s="860"/>
    </row>
    <row r="203" spans="1:12" x14ac:dyDescent="0.2">
      <c r="A203" s="851"/>
      <c r="B203" s="867"/>
      <c r="C203" s="898"/>
      <c r="D203" s="843"/>
      <c r="E203" s="868"/>
      <c r="F203" s="869"/>
      <c r="G203" s="868"/>
      <c r="H203" s="862"/>
      <c r="J203" s="898"/>
      <c r="K203" s="843"/>
      <c r="L203" s="862"/>
    </row>
    <row r="204" spans="1:12" ht="25.5" x14ac:dyDescent="0.2">
      <c r="A204" s="851" t="s">
        <v>3000</v>
      </c>
      <c r="B204" s="558" t="s">
        <v>2991</v>
      </c>
      <c r="C204" s="897"/>
      <c r="D204" s="851" t="s">
        <v>30</v>
      </c>
      <c r="E204" s="852">
        <v>746.81</v>
      </c>
      <c r="F204" s="852">
        <v>703.29</v>
      </c>
      <c r="G204" s="852">
        <v>697.78</v>
      </c>
      <c r="H204" s="853" t="str">
        <f>'Series 1200 Design'!H204</f>
        <v/>
      </c>
      <c r="J204" s="897"/>
      <c r="K204" s="851" t="s">
        <v>30</v>
      </c>
      <c r="L204" s="853" t="str">
        <f>'Series 1200 Final'!H204</f>
        <v/>
      </c>
    </row>
    <row r="205" spans="1:12" x14ac:dyDescent="0.2">
      <c r="A205" s="851"/>
      <c r="B205" s="596"/>
      <c r="C205" s="897"/>
      <c r="D205" s="861"/>
      <c r="E205" s="852"/>
      <c r="F205" s="852"/>
      <c r="G205" s="852"/>
      <c r="H205" s="862"/>
      <c r="J205" s="897"/>
      <c r="K205" s="861"/>
      <c r="L205" s="862"/>
    </row>
    <row r="206" spans="1:12" ht="25.5" x14ac:dyDescent="0.2">
      <c r="A206" s="851" t="s">
        <v>3003</v>
      </c>
      <c r="B206" s="558" t="s">
        <v>3004</v>
      </c>
      <c r="C206" s="897"/>
      <c r="D206" s="851" t="s">
        <v>30</v>
      </c>
      <c r="E206" s="852">
        <v>800.05</v>
      </c>
      <c r="F206" s="852">
        <v>756.53</v>
      </c>
      <c r="G206" s="852">
        <v>751.02</v>
      </c>
      <c r="H206" s="853" t="str">
        <f>'Series 1200 Design'!H206</f>
        <v/>
      </c>
      <c r="J206" s="897"/>
      <c r="K206" s="851" t="s">
        <v>30</v>
      </c>
      <c r="L206" s="853" t="str">
        <f>'Series 1200 Final'!H206</f>
        <v/>
      </c>
    </row>
    <row r="207" spans="1:12" x14ac:dyDescent="0.2">
      <c r="A207" s="851"/>
      <c r="B207" s="596"/>
      <c r="C207" s="897"/>
      <c r="D207" s="861"/>
      <c r="E207" s="852"/>
      <c r="F207" s="852"/>
      <c r="G207" s="852"/>
      <c r="H207" s="862"/>
      <c r="J207" s="897"/>
      <c r="K207" s="861"/>
      <c r="L207" s="862"/>
    </row>
    <row r="208" spans="1:12" ht="25.5" x14ac:dyDescent="0.2">
      <c r="A208" s="851" t="s">
        <v>3005</v>
      </c>
      <c r="B208" s="558" t="s">
        <v>2995</v>
      </c>
      <c r="C208" s="897"/>
      <c r="D208" s="851" t="s">
        <v>30</v>
      </c>
      <c r="E208" s="852">
        <v>853.29</v>
      </c>
      <c r="F208" s="852">
        <v>809.77</v>
      </c>
      <c r="G208" s="852">
        <v>804.26</v>
      </c>
      <c r="H208" s="853" t="str">
        <f>'Series 1200 Design'!H208</f>
        <v/>
      </c>
      <c r="J208" s="897"/>
      <c r="K208" s="851" t="s">
        <v>30</v>
      </c>
      <c r="L208" s="853" t="str">
        <f>'Series 1200 Final'!H208</f>
        <v/>
      </c>
    </row>
    <row r="209" spans="1:12" x14ac:dyDescent="0.2">
      <c r="A209" s="851"/>
      <c r="B209" s="596"/>
      <c r="C209" s="897"/>
      <c r="D209" s="861"/>
      <c r="E209" s="852"/>
      <c r="F209" s="852"/>
      <c r="G209" s="852"/>
      <c r="H209" s="862"/>
      <c r="J209" s="897"/>
      <c r="K209" s="861"/>
      <c r="L209" s="862"/>
    </row>
    <row r="210" spans="1:12" ht="25.5" x14ac:dyDescent="0.2">
      <c r="A210" s="851" t="s">
        <v>3006</v>
      </c>
      <c r="B210" s="558" t="s">
        <v>2997</v>
      </c>
      <c r="C210" s="897"/>
      <c r="D210" s="851" t="s">
        <v>30</v>
      </c>
      <c r="E210" s="852">
        <v>1013.01</v>
      </c>
      <c r="F210" s="852">
        <v>969.49</v>
      </c>
      <c r="G210" s="852">
        <v>963.98</v>
      </c>
      <c r="H210" s="853" t="str">
        <f>'Series 1200 Design'!H210</f>
        <v/>
      </c>
      <c r="J210" s="897"/>
      <c r="K210" s="851" t="s">
        <v>30</v>
      </c>
      <c r="L210" s="853" t="str">
        <f>'Series 1200 Final'!H210</f>
        <v/>
      </c>
    </row>
    <row r="211" spans="1:12" x14ac:dyDescent="0.2">
      <c r="A211" s="851"/>
      <c r="B211" s="596"/>
      <c r="C211" s="897"/>
      <c r="D211" s="861"/>
      <c r="E211" s="852"/>
      <c r="F211" s="852"/>
      <c r="G211" s="852"/>
      <c r="H211" s="862"/>
      <c r="J211" s="897"/>
      <c r="K211" s="861"/>
      <c r="L211" s="862"/>
    </row>
    <row r="212" spans="1:12" ht="25.5" x14ac:dyDescent="0.2">
      <c r="A212" s="851" t="s">
        <v>3007</v>
      </c>
      <c r="B212" s="558" t="s">
        <v>2999</v>
      </c>
      <c r="C212" s="897"/>
      <c r="D212" s="851" t="s">
        <v>30</v>
      </c>
      <c r="E212" s="852"/>
      <c r="F212" s="852">
        <v>0</v>
      </c>
      <c r="G212" s="852">
        <v>0</v>
      </c>
      <c r="H212" s="853" t="str">
        <f>'Series 1200 Design'!H212</f>
        <v/>
      </c>
      <c r="J212" s="897"/>
      <c r="K212" s="851" t="s">
        <v>30</v>
      </c>
      <c r="L212" s="853" t="str">
        <f>'Series 1200 Final'!H212</f>
        <v/>
      </c>
    </row>
    <row r="213" spans="1:12" x14ac:dyDescent="0.2">
      <c r="A213" s="851"/>
      <c r="B213" s="558"/>
      <c r="C213" s="897"/>
      <c r="D213" s="851"/>
      <c r="E213" s="852"/>
      <c r="F213" s="852"/>
      <c r="G213" s="852"/>
      <c r="H213" s="862"/>
      <c r="J213" s="897"/>
      <c r="K213" s="851"/>
      <c r="L213" s="862"/>
    </row>
    <row r="214" spans="1:12" x14ac:dyDescent="0.2">
      <c r="A214" s="851" t="s">
        <v>3008</v>
      </c>
      <c r="B214" s="558" t="s">
        <v>2893</v>
      </c>
      <c r="C214" s="897"/>
      <c r="D214" s="851" t="s">
        <v>30</v>
      </c>
      <c r="E214" s="852">
        <v>61.47</v>
      </c>
      <c r="F214" s="852">
        <v>61.47</v>
      </c>
      <c r="G214" s="852">
        <v>61.47</v>
      </c>
      <c r="H214" s="853" t="str">
        <f>'Series 1200 Design'!H214</f>
        <v/>
      </c>
      <c r="J214" s="897"/>
      <c r="K214" s="851" t="s">
        <v>30</v>
      </c>
      <c r="L214" s="853" t="str">
        <f>'Series 1200 Final'!H214</f>
        <v/>
      </c>
    </row>
    <row r="215" spans="1:12" x14ac:dyDescent="0.2">
      <c r="A215" s="851"/>
      <c r="B215" s="558"/>
      <c r="C215" s="897"/>
      <c r="D215" s="851"/>
      <c r="E215" s="852"/>
      <c r="F215" s="852"/>
      <c r="G215" s="852"/>
      <c r="H215" s="862"/>
      <c r="J215" s="897"/>
      <c r="K215" s="851"/>
      <c r="L215" s="862"/>
    </row>
    <row r="216" spans="1:12" ht="25.5" x14ac:dyDescent="0.2">
      <c r="A216" s="866"/>
      <c r="B216" s="847" t="s">
        <v>3009</v>
      </c>
      <c r="C216" s="899"/>
      <c r="D216" s="846"/>
      <c r="E216" s="858" t="s">
        <v>1059</v>
      </c>
      <c r="F216" s="859" t="s">
        <v>2162</v>
      </c>
      <c r="G216" s="858" t="s">
        <v>2129</v>
      </c>
      <c r="H216" s="860"/>
      <c r="J216" s="899"/>
      <c r="K216" s="846"/>
      <c r="L216" s="860"/>
    </row>
    <row r="217" spans="1:12" x14ac:dyDescent="0.2">
      <c r="A217" s="851"/>
      <c r="B217" s="614"/>
      <c r="C217" s="898"/>
      <c r="D217" s="843"/>
      <c r="E217" s="852"/>
      <c r="F217" s="852"/>
      <c r="G217" s="852"/>
      <c r="H217" s="862"/>
      <c r="J217" s="898"/>
      <c r="K217" s="843"/>
      <c r="L217" s="862"/>
    </row>
    <row r="218" spans="1:12" ht="25.5" x14ac:dyDescent="0.2">
      <c r="A218" s="851" t="s">
        <v>3008</v>
      </c>
      <c r="B218" s="558" t="s">
        <v>2991</v>
      </c>
      <c r="C218" s="897"/>
      <c r="D218" s="851" t="s">
        <v>30</v>
      </c>
      <c r="E218" s="852">
        <v>893.22</v>
      </c>
      <c r="F218" s="852">
        <v>849.7</v>
      </c>
      <c r="G218" s="852">
        <v>844.19</v>
      </c>
      <c r="H218" s="853" t="str">
        <f>'Series 1200 Design'!H218</f>
        <v/>
      </c>
      <c r="J218" s="897"/>
      <c r="K218" s="851" t="s">
        <v>30</v>
      </c>
      <c r="L218" s="853" t="str">
        <f>'Series 1200 Final'!H218</f>
        <v/>
      </c>
    </row>
    <row r="219" spans="1:12" x14ac:dyDescent="0.2">
      <c r="A219" s="851"/>
      <c r="B219" s="596"/>
      <c r="C219" s="897"/>
      <c r="D219" s="861"/>
      <c r="E219" s="852"/>
      <c r="F219" s="852"/>
      <c r="G219" s="852"/>
      <c r="H219" s="862"/>
      <c r="J219" s="897"/>
      <c r="K219" s="861"/>
      <c r="L219" s="862"/>
    </row>
    <row r="220" spans="1:12" ht="25.5" x14ac:dyDescent="0.2">
      <c r="A220" s="851" t="s">
        <v>3010</v>
      </c>
      <c r="B220" s="558" t="s">
        <v>2993</v>
      </c>
      <c r="C220" s="897"/>
      <c r="D220" s="851" t="s">
        <v>30</v>
      </c>
      <c r="E220" s="852">
        <v>959.77</v>
      </c>
      <c r="F220" s="852">
        <v>916.25</v>
      </c>
      <c r="G220" s="852">
        <v>910.74</v>
      </c>
      <c r="H220" s="853" t="str">
        <f>'Series 1200 Design'!H220</f>
        <v/>
      </c>
      <c r="J220" s="897"/>
      <c r="K220" s="851" t="s">
        <v>30</v>
      </c>
      <c r="L220" s="853" t="str">
        <f>'Series 1200 Final'!H220</f>
        <v/>
      </c>
    </row>
    <row r="221" spans="1:12" x14ac:dyDescent="0.2">
      <c r="A221" s="851"/>
      <c r="B221" s="596"/>
      <c r="C221" s="897"/>
      <c r="D221" s="861"/>
      <c r="E221" s="852"/>
      <c r="F221" s="852"/>
      <c r="G221" s="852"/>
      <c r="H221" s="862"/>
      <c r="J221" s="897"/>
      <c r="K221" s="861"/>
      <c r="L221" s="862"/>
    </row>
    <row r="222" spans="1:12" ht="25.5" x14ac:dyDescent="0.2">
      <c r="A222" s="851" t="s">
        <v>3011</v>
      </c>
      <c r="B222" s="558" t="s">
        <v>2995</v>
      </c>
      <c r="C222" s="897"/>
      <c r="D222" s="851" t="s">
        <v>30</v>
      </c>
      <c r="E222" s="852">
        <v>1026.32</v>
      </c>
      <c r="F222" s="852">
        <v>982.8</v>
      </c>
      <c r="G222" s="852">
        <v>977.29</v>
      </c>
      <c r="H222" s="853" t="str">
        <f>'Series 1200 Design'!H222</f>
        <v/>
      </c>
      <c r="J222" s="897"/>
      <c r="K222" s="851" t="s">
        <v>30</v>
      </c>
      <c r="L222" s="853" t="str">
        <f>'Series 1200 Final'!H222</f>
        <v/>
      </c>
    </row>
    <row r="223" spans="1:12" x14ac:dyDescent="0.2">
      <c r="A223" s="851"/>
      <c r="B223" s="596"/>
      <c r="C223" s="897"/>
      <c r="D223" s="861"/>
      <c r="E223" s="852"/>
      <c r="F223" s="852"/>
      <c r="G223" s="852"/>
      <c r="H223" s="862"/>
      <c r="J223" s="897"/>
      <c r="K223" s="861"/>
      <c r="L223" s="862"/>
    </row>
    <row r="224" spans="1:12" ht="25.5" x14ac:dyDescent="0.2">
      <c r="A224" s="851" t="s">
        <v>3012</v>
      </c>
      <c r="B224" s="558" t="s">
        <v>2997</v>
      </c>
      <c r="C224" s="897"/>
      <c r="D224" s="851" t="s">
        <v>30</v>
      </c>
      <c r="E224" s="852">
        <v>1225.97</v>
      </c>
      <c r="F224" s="852">
        <v>1182.45</v>
      </c>
      <c r="G224" s="852">
        <v>1176.94</v>
      </c>
      <c r="H224" s="853" t="str">
        <f>'Series 1200 Design'!H224</f>
        <v/>
      </c>
      <c r="J224" s="897"/>
      <c r="K224" s="851" t="s">
        <v>30</v>
      </c>
      <c r="L224" s="853" t="str">
        <f>'Series 1200 Final'!H224</f>
        <v/>
      </c>
    </row>
    <row r="225" spans="1:12" x14ac:dyDescent="0.2">
      <c r="A225" s="851"/>
      <c r="B225" s="596"/>
      <c r="C225" s="897"/>
      <c r="D225" s="861"/>
      <c r="E225" s="852"/>
      <c r="F225" s="852"/>
      <c r="G225" s="852"/>
      <c r="H225" s="862"/>
      <c r="J225" s="897"/>
      <c r="K225" s="861"/>
      <c r="L225" s="862"/>
    </row>
    <row r="226" spans="1:12" ht="25.5" x14ac:dyDescent="0.2">
      <c r="A226" s="851" t="s">
        <v>3013</v>
      </c>
      <c r="B226" s="558" t="s">
        <v>2999</v>
      </c>
      <c r="C226" s="897"/>
      <c r="D226" s="851" t="s">
        <v>30</v>
      </c>
      <c r="E226" s="852" t="s">
        <v>402</v>
      </c>
      <c r="F226" s="852" t="s">
        <v>402</v>
      </c>
      <c r="G226" s="852" t="s">
        <v>402</v>
      </c>
      <c r="H226" s="853" t="str">
        <f>'Series 1200 Design'!H226</f>
        <v/>
      </c>
      <c r="J226" s="897"/>
      <c r="K226" s="851" t="s">
        <v>30</v>
      </c>
      <c r="L226" s="853" t="str">
        <f>'Series 1200 Final'!H226</f>
        <v/>
      </c>
    </row>
    <row r="227" spans="1:12" x14ac:dyDescent="0.2">
      <c r="A227" s="851"/>
      <c r="B227" s="558"/>
      <c r="C227" s="897"/>
      <c r="D227" s="851"/>
      <c r="E227" s="852"/>
      <c r="F227" s="852"/>
      <c r="G227" s="852"/>
      <c r="H227" s="862"/>
      <c r="J227" s="897"/>
      <c r="K227" s="851"/>
      <c r="L227" s="862"/>
    </row>
    <row r="228" spans="1:12" x14ac:dyDescent="0.2">
      <c r="A228" s="851" t="s">
        <v>3014</v>
      </c>
      <c r="B228" s="558" t="s">
        <v>2893</v>
      </c>
      <c r="C228" s="897"/>
      <c r="D228" s="851" t="s">
        <v>30</v>
      </c>
      <c r="E228" s="852">
        <v>61.47</v>
      </c>
      <c r="F228" s="852">
        <v>61.47</v>
      </c>
      <c r="G228" s="852">
        <v>61.47</v>
      </c>
      <c r="H228" s="853" t="str">
        <f>'Series 1200 Design'!H228</f>
        <v/>
      </c>
      <c r="J228" s="897"/>
      <c r="K228" s="851" t="s">
        <v>30</v>
      </c>
      <c r="L228" s="853" t="str">
        <f>'Series 1200 Final'!H228</f>
        <v/>
      </c>
    </row>
    <row r="229" spans="1:12" x14ac:dyDescent="0.2">
      <c r="A229" s="851"/>
      <c r="B229" s="558"/>
      <c r="C229" s="897"/>
      <c r="D229" s="851"/>
      <c r="E229" s="852"/>
      <c r="F229" s="852"/>
      <c r="G229" s="852"/>
      <c r="H229" s="862"/>
      <c r="J229" s="897"/>
      <c r="K229" s="851"/>
      <c r="L229" s="862"/>
    </row>
    <row r="230" spans="1:12" ht="25.5" x14ac:dyDescent="0.2">
      <c r="A230" s="866"/>
      <c r="B230" s="847" t="s">
        <v>3015</v>
      </c>
      <c r="C230" s="899"/>
      <c r="D230" s="846"/>
      <c r="E230" s="858" t="s">
        <v>1059</v>
      </c>
      <c r="F230" s="859" t="s">
        <v>2162</v>
      </c>
      <c r="G230" s="858" t="s">
        <v>2129</v>
      </c>
      <c r="H230" s="860"/>
      <c r="J230" s="899"/>
      <c r="K230" s="846"/>
      <c r="L230" s="860"/>
    </row>
    <row r="231" spans="1:12" x14ac:dyDescent="0.2">
      <c r="A231" s="851"/>
      <c r="B231" s="614"/>
      <c r="C231" s="898"/>
      <c r="D231" s="843"/>
      <c r="E231" s="852"/>
      <c r="F231" s="852"/>
      <c r="G231" s="852"/>
      <c r="H231" s="862"/>
      <c r="J231" s="898"/>
      <c r="K231" s="843"/>
      <c r="L231" s="862"/>
    </row>
    <row r="232" spans="1:12" ht="25.5" x14ac:dyDescent="0.2">
      <c r="A232" s="851" t="s">
        <v>3014</v>
      </c>
      <c r="B232" s="558" t="s">
        <v>3016</v>
      </c>
      <c r="C232" s="897"/>
      <c r="D232" s="851" t="s">
        <v>30</v>
      </c>
      <c r="E232" s="852">
        <v>778.25</v>
      </c>
      <c r="F232" s="852">
        <v>778.25</v>
      </c>
      <c r="G232" s="852">
        <v>688.43</v>
      </c>
      <c r="H232" s="853" t="str">
        <f>'Series 1200 Design'!H232</f>
        <v/>
      </c>
      <c r="J232" s="897"/>
      <c r="K232" s="851" t="s">
        <v>30</v>
      </c>
      <c r="L232" s="853" t="str">
        <f>'Series 1200 Final'!H232</f>
        <v/>
      </c>
    </row>
    <row r="233" spans="1:12" x14ac:dyDescent="0.2">
      <c r="A233" s="851"/>
      <c r="B233" s="596"/>
      <c r="C233" s="897"/>
      <c r="D233" s="861"/>
      <c r="E233" s="852"/>
      <c r="F233" s="852"/>
      <c r="G233" s="852"/>
      <c r="H233" s="862"/>
      <c r="J233" s="897"/>
      <c r="K233" s="861"/>
      <c r="L233" s="862"/>
    </row>
    <row r="234" spans="1:12" ht="25.5" x14ac:dyDescent="0.2">
      <c r="A234" s="851" t="s">
        <v>3017</v>
      </c>
      <c r="B234" s="558" t="s">
        <v>3018</v>
      </c>
      <c r="C234" s="897"/>
      <c r="D234" s="851" t="s">
        <v>30</v>
      </c>
      <c r="E234" s="852">
        <v>818.18</v>
      </c>
      <c r="F234" s="852">
        <v>818.18</v>
      </c>
      <c r="G234" s="852">
        <v>728.36</v>
      </c>
      <c r="H234" s="853" t="str">
        <f>'Series 1200 Design'!H234</f>
        <v/>
      </c>
      <c r="J234" s="897"/>
      <c r="K234" s="851" t="s">
        <v>30</v>
      </c>
      <c r="L234" s="853" t="str">
        <f>'Series 1200 Final'!H234</f>
        <v/>
      </c>
    </row>
    <row r="235" spans="1:12" x14ac:dyDescent="0.2">
      <c r="A235" s="851"/>
      <c r="B235" s="596"/>
      <c r="C235" s="897"/>
      <c r="D235" s="861"/>
      <c r="E235" s="852"/>
      <c r="F235" s="852"/>
      <c r="G235" s="852"/>
      <c r="H235" s="862"/>
      <c r="J235" s="897"/>
      <c r="K235" s="861"/>
      <c r="L235" s="862"/>
    </row>
    <row r="236" spans="1:12" ht="25.5" x14ac:dyDescent="0.2">
      <c r="A236" s="851" t="s">
        <v>3019</v>
      </c>
      <c r="B236" s="558" t="s">
        <v>3020</v>
      </c>
      <c r="C236" s="897"/>
      <c r="D236" s="851" t="s">
        <v>30</v>
      </c>
      <c r="E236" s="852">
        <v>858.11</v>
      </c>
      <c r="F236" s="852">
        <v>858.11</v>
      </c>
      <c r="G236" s="852">
        <v>768.29</v>
      </c>
      <c r="H236" s="853" t="str">
        <f>'Series 1200 Design'!H236</f>
        <v/>
      </c>
      <c r="J236" s="897"/>
      <c r="K236" s="851" t="s">
        <v>30</v>
      </c>
      <c r="L236" s="853" t="str">
        <f>'Series 1200 Final'!H236</f>
        <v/>
      </c>
    </row>
    <row r="237" spans="1:12" x14ac:dyDescent="0.2">
      <c r="A237" s="851"/>
      <c r="B237" s="596"/>
      <c r="C237" s="897"/>
      <c r="D237" s="861"/>
      <c r="E237" s="852"/>
      <c r="F237" s="852"/>
      <c r="G237" s="852"/>
      <c r="H237" s="862"/>
      <c r="J237" s="897"/>
      <c r="K237" s="861"/>
      <c r="L237" s="862"/>
    </row>
    <row r="238" spans="1:12" ht="25.5" x14ac:dyDescent="0.2">
      <c r="A238" s="851" t="s">
        <v>3021</v>
      </c>
      <c r="B238" s="558" t="s">
        <v>3022</v>
      </c>
      <c r="C238" s="897"/>
      <c r="D238" s="851" t="s">
        <v>30</v>
      </c>
      <c r="E238" s="852">
        <v>977.9</v>
      </c>
      <c r="F238" s="852">
        <v>977.9</v>
      </c>
      <c r="G238" s="852">
        <v>888.08</v>
      </c>
      <c r="H238" s="853" t="str">
        <f>'Series 1200 Design'!H238</f>
        <v/>
      </c>
      <c r="J238" s="897"/>
      <c r="K238" s="851" t="s">
        <v>30</v>
      </c>
      <c r="L238" s="853" t="str">
        <f>'Series 1200 Final'!H238</f>
        <v/>
      </c>
    </row>
    <row r="239" spans="1:12" x14ac:dyDescent="0.2">
      <c r="A239" s="851"/>
      <c r="B239" s="596"/>
      <c r="C239" s="897"/>
      <c r="D239" s="861"/>
      <c r="E239" s="852"/>
      <c r="F239" s="852"/>
      <c r="G239" s="852"/>
      <c r="H239" s="862"/>
      <c r="J239" s="897"/>
      <c r="K239" s="861"/>
      <c r="L239" s="862"/>
    </row>
    <row r="240" spans="1:12" ht="25.5" x14ac:dyDescent="0.2">
      <c r="A240" s="851" t="s">
        <v>3023</v>
      </c>
      <c r="B240" s="558" t="s">
        <v>3024</v>
      </c>
      <c r="C240" s="897"/>
      <c r="D240" s="851" t="s">
        <v>30</v>
      </c>
      <c r="E240" s="852" t="s">
        <v>403</v>
      </c>
      <c r="F240" s="852" t="s">
        <v>403</v>
      </c>
      <c r="G240" s="852" t="s">
        <v>403</v>
      </c>
      <c r="H240" s="853" t="str">
        <f>'Series 1200 Design'!H240</f>
        <v/>
      </c>
      <c r="J240" s="897"/>
      <c r="K240" s="851" t="s">
        <v>30</v>
      </c>
      <c r="L240" s="853" t="str">
        <f>'Series 1200 Final'!H240</f>
        <v/>
      </c>
    </row>
    <row r="241" spans="1:12" x14ac:dyDescent="0.2">
      <c r="A241" s="851"/>
      <c r="B241" s="558"/>
      <c r="C241" s="897"/>
      <c r="D241" s="851"/>
      <c r="E241" s="852"/>
      <c r="F241" s="852"/>
      <c r="G241" s="852"/>
      <c r="H241" s="862"/>
      <c r="J241" s="897"/>
      <c r="K241" s="851"/>
      <c r="L241" s="862"/>
    </row>
    <row r="242" spans="1:12" x14ac:dyDescent="0.2">
      <c r="A242" s="851" t="s">
        <v>3025</v>
      </c>
      <c r="B242" s="558" t="s">
        <v>2893</v>
      </c>
      <c r="C242" s="897"/>
      <c r="D242" s="851" t="s">
        <v>30</v>
      </c>
      <c r="E242" s="852">
        <v>61.47</v>
      </c>
      <c r="F242" s="852">
        <v>61.47</v>
      </c>
      <c r="G242" s="852">
        <v>61.47</v>
      </c>
      <c r="H242" s="853" t="str">
        <f>'Series 1200 Design'!H242</f>
        <v/>
      </c>
      <c r="J242" s="897"/>
      <c r="K242" s="851" t="s">
        <v>30</v>
      </c>
      <c r="L242" s="853" t="str">
        <f>'Series 1200 Final'!H242</f>
        <v/>
      </c>
    </row>
    <row r="243" spans="1:12" x14ac:dyDescent="0.2">
      <c r="A243" s="851"/>
      <c r="B243" s="558"/>
      <c r="C243" s="897"/>
      <c r="D243" s="851"/>
      <c r="E243" s="852"/>
      <c r="F243" s="852"/>
      <c r="G243" s="852"/>
      <c r="H243" s="862"/>
      <c r="J243" s="897"/>
      <c r="K243" s="851"/>
      <c r="L243" s="862"/>
    </row>
    <row r="244" spans="1:12" ht="25.5" x14ac:dyDescent="0.2">
      <c r="A244" s="866"/>
      <c r="B244" s="847" t="s">
        <v>3026</v>
      </c>
      <c r="C244" s="899"/>
      <c r="D244" s="846"/>
      <c r="E244" s="858" t="s">
        <v>1059</v>
      </c>
      <c r="F244" s="859" t="s">
        <v>2162</v>
      </c>
      <c r="G244" s="858" t="s">
        <v>2129</v>
      </c>
      <c r="H244" s="860"/>
      <c r="J244" s="899"/>
      <c r="K244" s="846"/>
      <c r="L244" s="860"/>
    </row>
    <row r="245" spans="1:12" x14ac:dyDescent="0.2">
      <c r="A245" s="851"/>
      <c r="B245" s="867"/>
      <c r="C245" s="898"/>
      <c r="D245" s="843"/>
      <c r="E245" s="868"/>
      <c r="F245" s="869"/>
      <c r="G245" s="868"/>
      <c r="H245" s="862"/>
      <c r="J245" s="898"/>
      <c r="K245" s="843"/>
      <c r="L245" s="862"/>
    </row>
    <row r="246" spans="1:12" ht="25.5" x14ac:dyDescent="0.2">
      <c r="A246" s="851" t="s">
        <v>3027</v>
      </c>
      <c r="B246" s="558" t="s">
        <v>3016</v>
      </c>
      <c r="C246" s="897"/>
      <c r="D246" s="851" t="s">
        <v>30</v>
      </c>
      <c r="E246" s="852">
        <v>924.66</v>
      </c>
      <c r="F246" s="852">
        <v>924.66</v>
      </c>
      <c r="G246" s="852">
        <v>834.84</v>
      </c>
      <c r="H246" s="853" t="str">
        <f>'Series 1200 Design'!H246</f>
        <v/>
      </c>
      <c r="J246" s="897"/>
      <c r="K246" s="851" t="s">
        <v>30</v>
      </c>
      <c r="L246" s="853" t="str">
        <f>'Series 1200 Final'!H246</f>
        <v/>
      </c>
    </row>
    <row r="247" spans="1:12" x14ac:dyDescent="0.2">
      <c r="A247" s="851"/>
      <c r="B247" s="596"/>
      <c r="C247" s="897"/>
      <c r="D247" s="861"/>
      <c r="E247" s="852"/>
      <c r="F247" s="852"/>
      <c r="G247" s="852"/>
      <c r="H247" s="862"/>
      <c r="J247" s="897"/>
      <c r="K247" s="861"/>
      <c r="L247" s="862"/>
    </row>
    <row r="248" spans="1:12" ht="25.5" x14ac:dyDescent="0.2">
      <c r="A248" s="851" t="s">
        <v>3028</v>
      </c>
      <c r="B248" s="558" t="s">
        <v>3018</v>
      </c>
      <c r="C248" s="897"/>
      <c r="D248" s="851" t="s">
        <v>30</v>
      </c>
      <c r="E248" s="852">
        <v>977.9</v>
      </c>
      <c r="F248" s="852">
        <v>888.08</v>
      </c>
      <c r="G248" s="852">
        <v>888.08</v>
      </c>
      <c r="H248" s="853" t="str">
        <f>'Series 1200 Design'!H248</f>
        <v/>
      </c>
      <c r="J248" s="897"/>
      <c r="K248" s="851" t="s">
        <v>30</v>
      </c>
      <c r="L248" s="853" t="str">
        <f>'Series 1200 Final'!H248</f>
        <v/>
      </c>
    </row>
    <row r="249" spans="1:12" x14ac:dyDescent="0.2">
      <c r="A249" s="851"/>
      <c r="B249" s="596"/>
      <c r="C249" s="897"/>
      <c r="D249" s="861"/>
      <c r="E249" s="852"/>
      <c r="F249" s="852"/>
      <c r="G249" s="852"/>
      <c r="H249" s="862"/>
      <c r="J249" s="897"/>
      <c r="K249" s="861"/>
      <c r="L249" s="862"/>
    </row>
    <row r="250" spans="1:12" ht="25.5" x14ac:dyDescent="0.2">
      <c r="A250" s="851" t="s">
        <v>3029</v>
      </c>
      <c r="B250" s="558" t="s">
        <v>3020</v>
      </c>
      <c r="C250" s="897"/>
      <c r="D250" s="851" t="s">
        <v>30</v>
      </c>
      <c r="E250" s="852">
        <v>1031.1400000000001</v>
      </c>
      <c r="F250" s="852">
        <v>941.32</v>
      </c>
      <c r="G250" s="852">
        <v>906.39</v>
      </c>
      <c r="H250" s="853" t="str">
        <f>'Series 1200 Design'!H250</f>
        <v/>
      </c>
      <c r="J250" s="897"/>
      <c r="K250" s="851" t="s">
        <v>30</v>
      </c>
      <c r="L250" s="853" t="str">
        <f>'Series 1200 Final'!H250</f>
        <v/>
      </c>
    </row>
    <row r="251" spans="1:12" x14ac:dyDescent="0.2">
      <c r="A251" s="851"/>
      <c r="B251" s="596"/>
      <c r="C251" s="897"/>
      <c r="D251" s="861"/>
      <c r="E251" s="852"/>
      <c r="F251" s="852"/>
      <c r="G251" s="852"/>
      <c r="H251" s="862"/>
      <c r="J251" s="897"/>
      <c r="K251" s="861"/>
      <c r="L251" s="862"/>
    </row>
    <row r="252" spans="1:12" ht="25.5" x14ac:dyDescent="0.2">
      <c r="A252" s="851" t="s">
        <v>3030</v>
      </c>
      <c r="B252" s="558" t="s">
        <v>3022</v>
      </c>
      <c r="C252" s="897"/>
      <c r="D252" s="851" t="s">
        <v>30</v>
      </c>
      <c r="E252" s="852">
        <v>1190.8599999999999</v>
      </c>
      <c r="F252" s="852">
        <v>1101.04</v>
      </c>
      <c r="G252" s="852">
        <v>1101.04</v>
      </c>
      <c r="H252" s="853" t="str">
        <f>'Series 1200 Design'!H252</f>
        <v/>
      </c>
      <c r="J252" s="897"/>
      <c r="K252" s="851" t="s">
        <v>30</v>
      </c>
      <c r="L252" s="853" t="str">
        <f>'Series 1200 Final'!H252</f>
        <v/>
      </c>
    </row>
    <row r="253" spans="1:12" x14ac:dyDescent="0.2">
      <c r="A253" s="851"/>
      <c r="B253" s="596"/>
      <c r="C253" s="897"/>
      <c r="D253" s="861"/>
      <c r="E253" s="852"/>
      <c r="F253" s="852"/>
      <c r="G253" s="852"/>
      <c r="H253" s="862"/>
      <c r="J253" s="897"/>
      <c r="K253" s="861"/>
      <c r="L253" s="862"/>
    </row>
    <row r="254" spans="1:12" ht="25.5" x14ac:dyDescent="0.2">
      <c r="A254" s="851" t="s">
        <v>3031</v>
      </c>
      <c r="B254" s="558" t="s">
        <v>3024</v>
      </c>
      <c r="C254" s="897"/>
      <c r="D254" s="851" t="s">
        <v>30</v>
      </c>
      <c r="E254" s="852" t="s">
        <v>402</v>
      </c>
      <c r="F254" s="852" t="s">
        <v>402</v>
      </c>
      <c r="G254" s="852" t="s">
        <v>402</v>
      </c>
      <c r="H254" s="853" t="str">
        <f>'Series 1200 Design'!H254</f>
        <v/>
      </c>
      <c r="J254" s="897"/>
      <c r="K254" s="851" t="s">
        <v>30</v>
      </c>
      <c r="L254" s="853" t="str">
        <f>'Series 1200 Final'!H254</f>
        <v/>
      </c>
    </row>
    <row r="255" spans="1:12" x14ac:dyDescent="0.2">
      <c r="A255" s="851"/>
      <c r="B255" s="558"/>
      <c r="C255" s="897"/>
      <c r="D255" s="851"/>
      <c r="E255" s="852"/>
      <c r="F255" s="852"/>
      <c r="G255" s="852"/>
      <c r="H255" s="862"/>
      <c r="J255" s="897"/>
      <c r="K255" s="851"/>
      <c r="L255" s="862"/>
    </row>
    <row r="256" spans="1:12" x14ac:dyDescent="0.2">
      <c r="A256" s="851" t="s">
        <v>3032</v>
      </c>
      <c r="B256" s="558" t="s">
        <v>2893</v>
      </c>
      <c r="C256" s="897"/>
      <c r="D256" s="851" t="s">
        <v>30</v>
      </c>
      <c r="E256" s="852">
        <v>61.47</v>
      </c>
      <c r="F256" s="852">
        <v>61.47</v>
      </c>
      <c r="G256" s="852">
        <v>61.47</v>
      </c>
      <c r="H256" s="853" t="str">
        <f>'Series 1200 Design'!H256</f>
        <v/>
      </c>
      <c r="J256" s="897"/>
      <c r="K256" s="851" t="s">
        <v>30</v>
      </c>
      <c r="L256" s="853" t="str">
        <f>'Series 1200 Final'!H256</f>
        <v/>
      </c>
    </row>
    <row r="257" spans="1:12" x14ac:dyDescent="0.2">
      <c r="A257" s="851"/>
      <c r="B257" s="558"/>
      <c r="C257" s="897"/>
      <c r="D257" s="851"/>
      <c r="E257" s="852"/>
      <c r="F257" s="852"/>
      <c r="G257" s="852"/>
      <c r="H257" s="862"/>
      <c r="J257" s="897"/>
      <c r="K257" s="851"/>
      <c r="L257" s="862"/>
    </row>
    <row r="258" spans="1:12" ht="25.5" x14ac:dyDescent="0.2">
      <c r="A258" s="866"/>
      <c r="B258" s="847" t="s">
        <v>3033</v>
      </c>
      <c r="C258" s="899"/>
      <c r="D258" s="846"/>
      <c r="E258" s="858" t="s">
        <v>1059</v>
      </c>
      <c r="F258" s="859" t="s">
        <v>2162</v>
      </c>
      <c r="G258" s="858" t="s">
        <v>2129</v>
      </c>
      <c r="H258" s="860"/>
      <c r="J258" s="899"/>
      <c r="K258" s="846"/>
      <c r="L258" s="860"/>
    </row>
    <row r="259" spans="1:12" x14ac:dyDescent="0.2">
      <c r="A259" s="851"/>
      <c r="B259" s="614"/>
      <c r="C259" s="898"/>
      <c r="D259" s="843"/>
      <c r="E259" s="852"/>
      <c r="F259" s="852"/>
      <c r="G259" s="852"/>
      <c r="H259" s="862"/>
      <c r="J259" s="898"/>
      <c r="K259" s="843"/>
      <c r="L259" s="862"/>
    </row>
    <row r="260" spans="1:12" ht="25.5" x14ac:dyDescent="0.2">
      <c r="A260" s="851" t="s">
        <v>3034</v>
      </c>
      <c r="B260" s="558" t="s">
        <v>3016</v>
      </c>
      <c r="C260" s="897"/>
      <c r="D260" s="851" t="s">
        <v>30</v>
      </c>
      <c r="E260" s="852">
        <v>1071.07</v>
      </c>
      <c r="F260" s="852">
        <v>981.25</v>
      </c>
      <c r="G260" s="852">
        <v>981.25</v>
      </c>
      <c r="H260" s="853" t="str">
        <f>'Series 1200 Design'!H260</f>
        <v/>
      </c>
      <c r="J260" s="897"/>
      <c r="K260" s="851" t="s">
        <v>30</v>
      </c>
      <c r="L260" s="853" t="str">
        <f>'Series 1200 Final'!H260</f>
        <v/>
      </c>
    </row>
    <row r="261" spans="1:12" x14ac:dyDescent="0.2">
      <c r="A261" s="851"/>
      <c r="B261" s="596"/>
      <c r="C261" s="897"/>
      <c r="D261" s="861"/>
      <c r="E261" s="852"/>
      <c r="F261" s="852"/>
      <c r="G261" s="852"/>
      <c r="H261" s="862"/>
      <c r="J261" s="897"/>
      <c r="K261" s="861"/>
      <c r="L261" s="862"/>
    </row>
    <row r="262" spans="1:12" ht="25.5" x14ac:dyDescent="0.2">
      <c r="A262" s="851" t="s">
        <v>3035</v>
      </c>
      <c r="B262" s="558" t="s">
        <v>3018</v>
      </c>
      <c r="C262" s="897"/>
      <c r="D262" s="851" t="s">
        <v>30</v>
      </c>
      <c r="E262" s="852">
        <v>1137.6199999999999</v>
      </c>
      <c r="F262" s="852">
        <v>1047.8</v>
      </c>
      <c r="G262" s="852">
        <v>1047.8</v>
      </c>
      <c r="H262" s="853" t="str">
        <f>'Series 1200 Design'!H262</f>
        <v/>
      </c>
      <c r="J262" s="897"/>
      <c r="K262" s="851" t="s">
        <v>30</v>
      </c>
      <c r="L262" s="853" t="str">
        <f>'Series 1200 Final'!H262</f>
        <v/>
      </c>
    </row>
    <row r="263" spans="1:12" x14ac:dyDescent="0.2">
      <c r="A263" s="851"/>
      <c r="B263" s="596"/>
      <c r="C263" s="897"/>
      <c r="D263" s="861"/>
      <c r="E263" s="852"/>
      <c r="F263" s="852"/>
      <c r="G263" s="852"/>
      <c r="H263" s="862"/>
      <c r="J263" s="897"/>
      <c r="K263" s="861"/>
      <c r="L263" s="862"/>
    </row>
    <row r="264" spans="1:12" ht="25.5" x14ac:dyDescent="0.2">
      <c r="A264" s="851" t="s">
        <v>3036</v>
      </c>
      <c r="B264" s="558" t="s">
        <v>3020</v>
      </c>
      <c r="C264" s="897"/>
      <c r="D264" s="851" t="s">
        <v>30</v>
      </c>
      <c r="E264" s="852">
        <v>1204.17</v>
      </c>
      <c r="F264" s="852">
        <v>1114.3499999999999</v>
      </c>
      <c r="G264" s="852">
        <v>1114.3499999999999</v>
      </c>
      <c r="H264" s="853" t="str">
        <f>'Series 1200 Design'!H264</f>
        <v/>
      </c>
      <c r="J264" s="897"/>
      <c r="K264" s="851" t="s">
        <v>30</v>
      </c>
      <c r="L264" s="853" t="str">
        <f>'Series 1200 Final'!H264</f>
        <v/>
      </c>
    </row>
    <row r="265" spans="1:12" x14ac:dyDescent="0.2">
      <c r="A265" s="851"/>
      <c r="B265" s="596"/>
      <c r="C265" s="897"/>
      <c r="D265" s="861"/>
      <c r="E265" s="852"/>
      <c r="F265" s="852"/>
      <c r="G265" s="852"/>
      <c r="H265" s="862"/>
      <c r="J265" s="897"/>
      <c r="K265" s="861"/>
      <c r="L265" s="862"/>
    </row>
    <row r="266" spans="1:12" ht="25.5" x14ac:dyDescent="0.2">
      <c r="A266" s="851" t="s">
        <v>3037</v>
      </c>
      <c r="B266" s="558" t="s">
        <v>3022</v>
      </c>
      <c r="C266" s="897"/>
      <c r="D266" s="851" t="s">
        <v>30</v>
      </c>
      <c r="E266" s="852">
        <v>1403.82</v>
      </c>
      <c r="F266" s="852">
        <v>1314</v>
      </c>
      <c r="G266" s="852">
        <v>1314</v>
      </c>
      <c r="H266" s="853" t="str">
        <f>'Series 1200 Design'!H266</f>
        <v/>
      </c>
      <c r="J266" s="897"/>
      <c r="K266" s="851" t="s">
        <v>30</v>
      </c>
      <c r="L266" s="853" t="str">
        <f>'Series 1200 Final'!H266</f>
        <v/>
      </c>
    </row>
    <row r="267" spans="1:12" x14ac:dyDescent="0.2">
      <c r="A267" s="851"/>
      <c r="B267" s="596"/>
      <c r="C267" s="897"/>
      <c r="D267" s="861"/>
      <c r="E267" s="852"/>
      <c r="F267" s="852"/>
      <c r="G267" s="852"/>
      <c r="H267" s="862"/>
      <c r="J267" s="897"/>
      <c r="K267" s="861"/>
      <c r="L267" s="862"/>
    </row>
    <row r="268" spans="1:12" ht="25.5" x14ac:dyDescent="0.2">
      <c r="A268" s="851" t="s">
        <v>3038</v>
      </c>
      <c r="B268" s="558" t="s">
        <v>3024</v>
      </c>
      <c r="C268" s="897"/>
      <c r="D268" s="851" t="s">
        <v>30</v>
      </c>
      <c r="E268" s="852" t="s">
        <v>402</v>
      </c>
      <c r="F268" s="852" t="s">
        <v>402</v>
      </c>
      <c r="G268" s="852" t="s">
        <v>402</v>
      </c>
      <c r="H268" s="853" t="str">
        <f>'Series 1200 Design'!H268</f>
        <v/>
      </c>
      <c r="J268" s="897"/>
      <c r="K268" s="851" t="s">
        <v>30</v>
      </c>
      <c r="L268" s="853" t="str">
        <f>'Series 1200 Final'!H268</f>
        <v/>
      </c>
    </row>
    <row r="269" spans="1:12" x14ac:dyDescent="0.2">
      <c r="A269" s="851"/>
      <c r="B269" s="558"/>
      <c r="C269" s="897"/>
      <c r="D269" s="851"/>
      <c r="E269" s="852"/>
      <c r="F269" s="852"/>
      <c r="G269" s="852"/>
      <c r="H269" s="862"/>
      <c r="J269" s="897"/>
      <c r="K269" s="851"/>
      <c r="L269" s="862"/>
    </row>
    <row r="270" spans="1:12" x14ac:dyDescent="0.2">
      <c r="A270" s="851" t="s">
        <v>3039</v>
      </c>
      <c r="B270" s="558" t="s">
        <v>2893</v>
      </c>
      <c r="C270" s="897"/>
      <c r="D270" s="851" t="s">
        <v>30</v>
      </c>
      <c r="E270" s="852">
        <v>61.47</v>
      </c>
      <c r="F270" s="852">
        <v>61.47</v>
      </c>
      <c r="G270" s="852">
        <v>61.47</v>
      </c>
      <c r="H270" s="853" t="str">
        <f>'Series 1200 Design'!H270</f>
        <v/>
      </c>
      <c r="J270" s="897"/>
      <c r="K270" s="851" t="s">
        <v>30</v>
      </c>
      <c r="L270" s="853" t="str">
        <f>'Series 1200 Final'!H270</f>
        <v/>
      </c>
    </row>
    <row r="271" spans="1:12" x14ac:dyDescent="0.2">
      <c r="A271" s="851"/>
      <c r="B271" s="558"/>
      <c r="C271" s="897"/>
      <c r="D271" s="851"/>
      <c r="E271" s="852"/>
      <c r="F271" s="852"/>
      <c r="G271" s="852"/>
      <c r="H271" s="862"/>
      <c r="J271" s="897"/>
      <c r="K271" s="851"/>
      <c r="L271" s="862"/>
    </row>
    <row r="272" spans="1:12" x14ac:dyDescent="0.2">
      <c r="A272" s="866"/>
      <c r="B272" s="586" t="s">
        <v>3040</v>
      </c>
      <c r="C272" s="900"/>
      <c r="D272" s="866"/>
      <c r="E272" s="858" t="s">
        <v>1059</v>
      </c>
      <c r="F272" s="859" t="s">
        <v>2162</v>
      </c>
      <c r="G272" s="858" t="s">
        <v>2129</v>
      </c>
      <c r="H272" s="860"/>
      <c r="J272" s="900"/>
      <c r="K272" s="866"/>
      <c r="L272" s="860"/>
    </row>
    <row r="273" spans="1:12" x14ac:dyDescent="0.2">
      <c r="A273" s="851"/>
      <c r="B273" s="558"/>
      <c r="C273" s="897"/>
      <c r="D273" s="851"/>
      <c r="E273" s="852"/>
      <c r="F273" s="852"/>
      <c r="G273" s="852"/>
      <c r="H273" s="862"/>
      <c r="J273" s="897"/>
      <c r="K273" s="851"/>
      <c r="L273" s="862"/>
    </row>
    <row r="274" spans="1:12" ht="25.5" x14ac:dyDescent="0.2">
      <c r="A274" s="851" t="s">
        <v>3041</v>
      </c>
      <c r="B274" s="558" t="s">
        <v>3042</v>
      </c>
      <c r="C274" s="897"/>
      <c r="D274" s="851" t="s">
        <v>30</v>
      </c>
      <c r="E274" s="852">
        <v>148.65</v>
      </c>
      <c r="F274" s="852">
        <v>105.12</v>
      </c>
      <c r="G274" s="852">
        <v>99.62</v>
      </c>
      <c r="H274" s="853" t="str">
        <f>'Series 1200 Design'!H274</f>
        <v/>
      </c>
      <c r="J274" s="897"/>
      <c r="K274" s="851" t="s">
        <v>30</v>
      </c>
      <c r="L274" s="853" t="str">
        <f>'Series 1200 Final'!H274</f>
        <v/>
      </c>
    </row>
    <row r="275" spans="1:12" x14ac:dyDescent="0.2">
      <c r="A275" s="851"/>
      <c r="B275" s="558"/>
      <c r="C275" s="897"/>
      <c r="D275" s="851"/>
      <c r="E275" s="852"/>
      <c r="F275" s="852"/>
      <c r="G275" s="852"/>
      <c r="H275" s="862"/>
      <c r="J275" s="897"/>
      <c r="K275" s="851"/>
      <c r="L275" s="862"/>
    </row>
    <row r="276" spans="1:12" ht="25.5" x14ac:dyDescent="0.2">
      <c r="A276" s="851" t="s">
        <v>3043</v>
      </c>
      <c r="B276" s="558" t="s">
        <v>3044</v>
      </c>
      <c r="C276" s="897"/>
      <c r="D276" s="851" t="s">
        <v>30</v>
      </c>
      <c r="E276" s="852">
        <v>161.16999999999999</v>
      </c>
      <c r="F276" s="852">
        <v>105.12</v>
      </c>
      <c r="G276" s="852">
        <v>99.62</v>
      </c>
      <c r="H276" s="853" t="str">
        <f>'Series 1200 Design'!H276</f>
        <v/>
      </c>
      <c r="J276" s="897"/>
      <c r="K276" s="851" t="s">
        <v>30</v>
      </c>
      <c r="L276" s="853" t="str">
        <f>'Series 1200 Final'!H276</f>
        <v/>
      </c>
    </row>
    <row r="277" spans="1:12" x14ac:dyDescent="0.2">
      <c r="A277" s="851"/>
      <c r="B277" s="558"/>
      <c r="C277" s="897"/>
      <c r="D277" s="851"/>
      <c r="E277" s="852"/>
      <c r="F277" s="852"/>
      <c r="G277" s="852"/>
      <c r="H277" s="862"/>
      <c r="J277" s="897"/>
      <c r="K277" s="851"/>
      <c r="L277" s="862"/>
    </row>
    <row r="278" spans="1:12" ht="25.5" x14ac:dyDescent="0.2">
      <c r="A278" s="851" t="s">
        <v>3045</v>
      </c>
      <c r="B278" s="558" t="s">
        <v>3046</v>
      </c>
      <c r="C278" s="897"/>
      <c r="D278" s="851" t="s">
        <v>30</v>
      </c>
      <c r="E278" s="852">
        <v>339.02</v>
      </c>
      <c r="F278" s="852">
        <v>249.2</v>
      </c>
      <c r="G278" s="852">
        <v>204.3</v>
      </c>
      <c r="H278" s="853" t="str">
        <f>'Series 1200 Design'!H278</f>
        <v/>
      </c>
      <c r="J278" s="897"/>
      <c r="K278" s="851" t="s">
        <v>30</v>
      </c>
      <c r="L278" s="853" t="str">
        <f>'Series 1200 Final'!H278</f>
        <v/>
      </c>
    </row>
    <row r="279" spans="1:12" x14ac:dyDescent="0.2">
      <c r="A279" s="851"/>
      <c r="B279" s="558"/>
      <c r="C279" s="897"/>
      <c r="D279" s="851"/>
      <c r="E279" s="852"/>
      <c r="F279" s="852"/>
      <c r="G279" s="852"/>
      <c r="H279" s="862"/>
      <c r="J279" s="897"/>
      <c r="K279" s="851"/>
      <c r="L279" s="862"/>
    </row>
    <row r="280" spans="1:12" ht="25.5" x14ac:dyDescent="0.2">
      <c r="A280" s="851" t="s">
        <v>3047</v>
      </c>
      <c r="B280" s="558" t="s">
        <v>3048</v>
      </c>
      <c r="C280" s="897"/>
      <c r="D280" s="851" t="s">
        <v>30</v>
      </c>
      <c r="E280" s="852">
        <v>148.65</v>
      </c>
      <c r="F280" s="852">
        <v>105.12</v>
      </c>
      <c r="G280" s="852">
        <v>99.62</v>
      </c>
      <c r="H280" s="853" t="str">
        <f>'Series 1200 Design'!H280</f>
        <v/>
      </c>
      <c r="J280" s="897"/>
      <c r="K280" s="851" t="s">
        <v>30</v>
      </c>
      <c r="L280" s="853" t="str">
        <f>'Series 1200 Final'!H280</f>
        <v/>
      </c>
    </row>
    <row r="281" spans="1:12" x14ac:dyDescent="0.2">
      <c r="A281" s="851"/>
      <c r="B281" s="558"/>
      <c r="C281" s="897"/>
      <c r="D281" s="851"/>
      <c r="E281" s="852"/>
      <c r="F281" s="852"/>
      <c r="G281" s="852"/>
      <c r="H281" s="862"/>
      <c r="J281" s="897"/>
      <c r="K281" s="851"/>
      <c r="L281" s="862"/>
    </row>
    <row r="282" spans="1:12" ht="25.5" x14ac:dyDescent="0.2">
      <c r="A282" s="851" t="s">
        <v>3049</v>
      </c>
      <c r="B282" s="558" t="s">
        <v>3050</v>
      </c>
      <c r="C282" s="897"/>
      <c r="D282" s="851" t="s">
        <v>30</v>
      </c>
      <c r="E282" s="852">
        <v>161.16999999999999</v>
      </c>
      <c r="F282" s="852">
        <v>117.65</v>
      </c>
      <c r="G282" s="852">
        <v>112.14</v>
      </c>
      <c r="H282" s="853" t="str">
        <f>'Series 1200 Design'!H282</f>
        <v/>
      </c>
      <c r="J282" s="897"/>
      <c r="K282" s="851" t="s">
        <v>30</v>
      </c>
      <c r="L282" s="853" t="str">
        <f>'Series 1200 Final'!H282</f>
        <v/>
      </c>
    </row>
    <row r="283" spans="1:12" x14ac:dyDescent="0.2">
      <c r="A283" s="851"/>
      <c r="B283" s="558"/>
      <c r="C283" s="897"/>
      <c r="D283" s="851"/>
      <c r="E283" s="852"/>
      <c r="F283" s="852"/>
      <c r="G283" s="852"/>
      <c r="H283" s="862"/>
      <c r="J283" s="897"/>
      <c r="K283" s="851"/>
      <c r="L283" s="862"/>
    </row>
    <row r="284" spans="1:12" ht="25.5" x14ac:dyDescent="0.2">
      <c r="A284" s="851" t="s">
        <v>3051</v>
      </c>
      <c r="B284" s="558" t="s">
        <v>3052</v>
      </c>
      <c r="C284" s="897"/>
      <c r="D284" s="851" t="s">
        <v>30</v>
      </c>
      <c r="E284" s="852">
        <v>339.02</v>
      </c>
      <c r="F284" s="852">
        <v>249.2</v>
      </c>
      <c r="G284" s="852">
        <v>249.2</v>
      </c>
      <c r="H284" s="853" t="str">
        <f>'Series 1200 Design'!H284</f>
        <v/>
      </c>
      <c r="J284" s="897"/>
      <c r="K284" s="851" t="s">
        <v>30</v>
      </c>
      <c r="L284" s="853" t="str">
        <f>'Series 1200 Final'!H284</f>
        <v/>
      </c>
    </row>
    <row r="285" spans="1:12" x14ac:dyDescent="0.2">
      <c r="A285" s="851"/>
      <c r="B285" s="558"/>
      <c r="C285" s="897"/>
      <c r="D285" s="851"/>
      <c r="E285" s="852"/>
      <c r="F285" s="852"/>
      <c r="G285" s="852"/>
      <c r="H285" s="862"/>
      <c r="J285" s="897"/>
      <c r="K285" s="851"/>
      <c r="L285" s="862"/>
    </row>
    <row r="286" spans="1:12" ht="25.5" x14ac:dyDescent="0.2">
      <c r="A286" s="851" t="s">
        <v>3053</v>
      </c>
      <c r="B286" s="558" t="s">
        <v>3054</v>
      </c>
      <c r="C286" s="897"/>
      <c r="D286" s="851" t="s">
        <v>30</v>
      </c>
      <c r="E286" s="852">
        <v>148.65</v>
      </c>
      <c r="F286" s="852">
        <v>148.65</v>
      </c>
      <c r="G286" s="852">
        <v>148.65</v>
      </c>
      <c r="H286" s="853" t="str">
        <f>'Series 1200 Design'!H286</f>
        <v/>
      </c>
      <c r="J286" s="897"/>
      <c r="K286" s="851" t="s">
        <v>30</v>
      </c>
      <c r="L286" s="853" t="str">
        <f>'Series 1200 Final'!H286</f>
        <v/>
      </c>
    </row>
    <row r="287" spans="1:12" x14ac:dyDescent="0.2">
      <c r="A287" s="851"/>
      <c r="B287" s="558"/>
      <c r="C287" s="897"/>
      <c r="D287" s="851"/>
      <c r="E287" s="852"/>
      <c r="F287" s="852"/>
      <c r="G287" s="852"/>
      <c r="H287" s="862"/>
      <c r="J287" s="897"/>
      <c r="K287" s="851"/>
      <c r="L287" s="862"/>
    </row>
    <row r="288" spans="1:12" ht="25.5" x14ac:dyDescent="0.2">
      <c r="A288" s="851" t="s">
        <v>3055</v>
      </c>
      <c r="B288" s="558" t="s">
        <v>3056</v>
      </c>
      <c r="C288" s="897"/>
      <c r="D288" s="851" t="s">
        <v>30</v>
      </c>
      <c r="E288" s="852">
        <v>161.16999999999999</v>
      </c>
      <c r="F288" s="852">
        <v>117.65</v>
      </c>
      <c r="G288" s="852">
        <v>117.65</v>
      </c>
      <c r="H288" s="853" t="str">
        <f>'Series 1200 Design'!H288</f>
        <v/>
      </c>
      <c r="J288" s="897"/>
      <c r="K288" s="851" t="s">
        <v>30</v>
      </c>
      <c r="L288" s="853" t="str">
        <f>'Series 1200 Final'!H288</f>
        <v/>
      </c>
    </row>
    <row r="289" spans="1:12" x14ac:dyDescent="0.2">
      <c r="A289" s="851"/>
      <c r="B289" s="558"/>
      <c r="C289" s="897"/>
      <c r="D289" s="851"/>
      <c r="E289" s="852"/>
      <c r="F289" s="852"/>
      <c r="G289" s="852"/>
      <c r="H289" s="862"/>
      <c r="J289" s="897"/>
      <c r="K289" s="851"/>
      <c r="L289" s="862"/>
    </row>
    <row r="290" spans="1:12" ht="25.5" x14ac:dyDescent="0.2">
      <c r="A290" s="851" t="s">
        <v>3057</v>
      </c>
      <c r="B290" s="558" t="s">
        <v>3058</v>
      </c>
      <c r="C290" s="897"/>
      <c r="D290" s="851" t="s">
        <v>30</v>
      </c>
      <c r="E290" s="852">
        <v>339.02</v>
      </c>
      <c r="F290" s="852">
        <v>249.2</v>
      </c>
      <c r="G290" s="852">
        <v>249.2</v>
      </c>
      <c r="H290" s="853" t="str">
        <f>'Series 1200 Design'!H290</f>
        <v/>
      </c>
      <c r="J290" s="897"/>
      <c r="K290" s="851" t="s">
        <v>30</v>
      </c>
      <c r="L290" s="853" t="str">
        <f>'Series 1200 Final'!H290</f>
        <v/>
      </c>
    </row>
    <row r="291" spans="1:12" x14ac:dyDescent="0.2">
      <c r="A291" s="851"/>
      <c r="B291" s="558"/>
      <c r="C291" s="897"/>
      <c r="D291" s="851"/>
      <c r="E291" s="852"/>
      <c r="F291" s="852"/>
      <c r="G291" s="852"/>
      <c r="H291" s="862"/>
      <c r="J291" s="897"/>
      <c r="K291" s="851"/>
      <c r="L291" s="862"/>
    </row>
    <row r="292" spans="1:12" ht="25.5" x14ac:dyDescent="0.2">
      <c r="A292" s="851" t="s">
        <v>3059</v>
      </c>
      <c r="B292" s="558" t="s">
        <v>3060</v>
      </c>
      <c r="C292" s="897"/>
      <c r="D292" s="851" t="s">
        <v>30</v>
      </c>
      <c r="E292" s="852">
        <v>287.52999999999997</v>
      </c>
      <c r="F292" s="852">
        <v>197.71</v>
      </c>
      <c r="G292" s="852">
        <v>197.71</v>
      </c>
      <c r="H292" s="853" t="str">
        <f>'Series 1200 Design'!H292</f>
        <v/>
      </c>
      <c r="J292" s="897"/>
      <c r="K292" s="851" t="s">
        <v>30</v>
      </c>
      <c r="L292" s="853" t="str">
        <f>'Series 1200 Final'!H292</f>
        <v/>
      </c>
    </row>
    <row r="293" spans="1:12" x14ac:dyDescent="0.2">
      <c r="A293" s="851"/>
      <c r="B293" s="558"/>
      <c r="C293" s="897"/>
      <c r="D293" s="851"/>
      <c r="E293" s="852"/>
      <c r="F293" s="852"/>
      <c r="G293" s="852"/>
      <c r="H293" s="862"/>
      <c r="J293" s="897"/>
      <c r="K293" s="851"/>
      <c r="L293" s="862"/>
    </row>
    <row r="294" spans="1:12" ht="25.5" x14ac:dyDescent="0.2">
      <c r="A294" s="851" t="s">
        <v>3061</v>
      </c>
      <c r="B294" s="558" t="s">
        <v>3062</v>
      </c>
      <c r="C294" s="897"/>
      <c r="D294" s="851" t="s">
        <v>30</v>
      </c>
      <c r="E294" s="852">
        <v>300.06</v>
      </c>
      <c r="F294" s="852">
        <v>210.24</v>
      </c>
      <c r="G294" s="852">
        <v>210.24</v>
      </c>
      <c r="H294" s="853" t="str">
        <f>'Series 1200 Design'!H294</f>
        <v/>
      </c>
      <c r="J294" s="897"/>
      <c r="K294" s="851" t="s">
        <v>30</v>
      </c>
      <c r="L294" s="853" t="str">
        <f>'Series 1200 Final'!H294</f>
        <v/>
      </c>
    </row>
    <row r="295" spans="1:12" x14ac:dyDescent="0.2">
      <c r="A295" s="851"/>
      <c r="B295" s="558"/>
      <c r="C295" s="897"/>
      <c r="D295" s="851"/>
      <c r="E295" s="852"/>
      <c r="F295" s="852"/>
      <c r="G295" s="852"/>
      <c r="H295" s="862"/>
      <c r="J295" s="897"/>
      <c r="K295" s="851"/>
      <c r="L295" s="862"/>
    </row>
    <row r="296" spans="1:12" ht="25.5" x14ac:dyDescent="0.2">
      <c r="A296" s="851" t="s">
        <v>3063</v>
      </c>
      <c r="B296" s="558" t="s">
        <v>3064</v>
      </c>
      <c r="C296" s="897"/>
      <c r="D296" s="851" t="s">
        <v>30</v>
      </c>
      <c r="E296" s="852">
        <v>339.02</v>
      </c>
      <c r="F296" s="852">
        <v>249.2</v>
      </c>
      <c r="G296" s="852">
        <v>249.2</v>
      </c>
      <c r="H296" s="853" t="str">
        <f>'Series 1200 Design'!H296</f>
        <v/>
      </c>
      <c r="J296" s="897"/>
      <c r="K296" s="851" t="s">
        <v>30</v>
      </c>
      <c r="L296" s="853" t="str">
        <f>'Series 1200 Final'!H296</f>
        <v/>
      </c>
    </row>
    <row r="297" spans="1:12" x14ac:dyDescent="0.2">
      <c r="A297" s="851"/>
      <c r="B297" s="558"/>
      <c r="C297" s="897"/>
      <c r="D297" s="851"/>
      <c r="E297" s="852"/>
      <c r="F297" s="852"/>
      <c r="G297" s="852"/>
      <c r="H297" s="862"/>
      <c r="J297" s="897"/>
      <c r="K297" s="851"/>
      <c r="L297" s="862"/>
    </row>
    <row r="298" spans="1:12" x14ac:dyDescent="0.2">
      <c r="A298" s="638"/>
      <c r="B298" s="563" t="s">
        <v>537</v>
      </c>
      <c r="C298" s="660"/>
      <c r="D298" s="638"/>
      <c r="E298" s="872"/>
      <c r="F298" s="872"/>
      <c r="G298" s="872"/>
      <c r="H298" s="873"/>
      <c r="J298" s="660"/>
      <c r="K298" s="638"/>
      <c r="L298" s="873"/>
    </row>
    <row r="299" spans="1:12" x14ac:dyDescent="0.2">
      <c r="A299" s="851"/>
      <c r="B299" s="558"/>
      <c r="C299" s="897"/>
      <c r="D299" s="851"/>
      <c r="E299" s="852"/>
      <c r="F299" s="852"/>
      <c r="G299" s="852"/>
      <c r="H299" s="862"/>
      <c r="J299" s="897"/>
      <c r="K299" s="851"/>
      <c r="L299" s="862"/>
    </row>
    <row r="300" spans="1:12" ht="25.5" x14ac:dyDescent="0.2">
      <c r="A300" s="866"/>
      <c r="B300" s="586" t="s">
        <v>3065</v>
      </c>
      <c r="C300" s="900"/>
      <c r="D300" s="866"/>
      <c r="E300" s="874"/>
      <c r="F300" s="874"/>
      <c r="G300" s="874"/>
      <c r="H300" s="860"/>
      <c r="J300" s="900"/>
      <c r="K300" s="866"/>
      <c r="L300" s="860"/>
    </row>
    <row r="301" spans="1:12" x14ac:dyDescent="0.2">
      <c r="A301" s="866"/>
      <c r="B301" s="586"/>
      <c r="C301" s="900"/>
      <c r="D301" s="866"/>
      <c r="E301" s="874"/>
      <c r="F301" s="874"/>
      <c r="G301" s="874"/>
      <c r="H301" s="875"/>
      <c r="J301" s="900"/>
      <c r="K301" s="866"/>
      <c r="L301" s="875"/>
    </row>
    <row r="302" spans="1:12" x14ac:dyDescent="0.2">
      <c r="A302" s="866"/>
      <c r="B302" s="586" t="s">
        <v>3066</v>
      </c>
      <c r="C302" s="900"/>
      <c r="D302" s="866"/>
      <c r="E302" s="858" t="s">
        <v>1059</v>
      </c>
      <c r="F302" s="859" t="s">
        <v>2162</v>
      </c>
      <c r="G302" s="858" t="s">
        <v>2129</v>
      </c>
      <c r="H302" s="860"/>
      <c r="J302" s="900"/>
      <c r="K302" s="866"/>
      <c r="L302" s="860"/>
    </row>
    <row r="303" spans="1:12" x14ac:dyDescent="0.2">
      <c r="A303" s="851"/>
      <c r="B303" s="596"/>
      <c r="C303" s="897"/>
      <c r="D303" s="851"/>
      <c r="E303" s="852"/>
      <c r="F303" s="852"/>
      <c r="G303" s="852"/>
      <c r="H303" s="862"/>
      <c r="J303" s="897"/>
      <c r="K303" s="851"/>
      <c r="L303" s="862"/>
    </row>
    <row r="304" spans="1:12" ht="25.5" x14ac:dyDescent="0.2">
      <c r="A304" s="851" t="s">
        <v>3067</v>
      </c>
      <c r="B304" s="598" t="s">
        <v>3068</v>
      </c>
      <c r="C304" s="897"/>
      <c r="D304" s="851" t="s">
        <v>30</v>
      </c>
      <c r="E304" s="852">
        <v>116.34</v>
      </c>
      <c r="F304" s="852">
        <v>94.59</v>
      </c>
      <c r="G304" s="852">
        <v>94.59</v>
      </c>
      <c r="H304" s="853" t="str">
        <f>'Series 1200 Design'!H304</f>
        <v/>
      </c>
      <c r="J304" s="897"/>
      <c r="K304" s="851" t="s">
        <v>30</v>
      </c>
      <c r="L304" s="853" t="str">
        <f>'Series 1200 Final'!H304</f>
        <v/>
      </c>
    </row>
    <row r="305" spans="1:12" x14ac:dyDescent="0.2">
      <c r="A305" s="851"/>
      <c r="B305" s="558"/>
      <c r="C305" s="897"/>
      <c r="D305" s="851"/>
      <c r="E305" s="852"/>
      <c r="F305" s="852"/>
      <c r="G305" s="852"/>
      <c r="H305" s="862"/>
      <c r="J305" s="897"/>
      <c r="K305" s="851"/>
      <c r="L305" s="862"/>
    </row>
    <row r="306" spans="1:12" ht="25.5" x14ac:dyDescent="0.2">
      <c r="A306" s="851" t="s">
        <v>3069</v>
      </c>
      <c r="B306" s="558" t="s">
        <v>3070</v>
      </c>
      <c r="C306" s="897"/>
      <c r="D306" s="851" t="s">
        <v>30</v>
      </c>
      <c r="E306" s="852">
        <v>140.94</v>
      </c>
      <c r="F306" s="852">
        <v>119.18</v>
      </c>
      <c r="G306" s="852">
        <v>119.18</v>
      </c>
      <c r="H306" s="853" t="str">
        <f>'Series 1200 Design'!H306</f>
        <v/>
      </c>
      <c r="J306" s="897"/>
      <c r="K306" s="851" t="s">
        <v>30</v>
      </c>
      <c r="L306" s="853" t="str">
        <f>'Series 1200 Final'!H306</f>
        <v/>
      </c>
    </row>
    <row r="307" spans="1:12" x14ac:dyDescent="0.2">
      <c r="A307" s="851"/>
      <c r="B307" s="558"/>
      <c r="C307" s="897"/>
      <c r="D307" s="851"/>
      <c r="E307" s="852"/>
      <c r="F307" s="852"/>
      <c r="G307" s="852"/>
      <c r="H307" s="862"/>
      <c r="J307" s="897"/>
      <c r="K307" s="851"/>
      <c r="L307" s="862"/>
    </row>
    <row r="308" spans="1:12" ht="25.5" x14ac:dyDescent="0.2">
      <c r="A308" s="851" t="s">
        <v>3071</v>
      </c>
      <c r="B308" s="558" t="s">
        <v>3072</v>
      </c>
      <c r="C308" s="897"/>
      <c r="D308" s="851" t="s">
        <v>30</v>
      </c>
      <c r="E308" s="852">
        <v>174.94</v>
      </c>
      <c r="F308" s="852">
        <v>153.19</v>
      </c>
      <c r="G308" s="852">
        <v>153.19</v>
      </c>
      <c r="H308" s="853" t="str">
        <f>'Series 1200 Design'!H308</f>
        <v/>
      </c>
      <c r="J308" s="897"/>
      <c r="K308" s="851" t="s">
        <v>30</v>
      </c>
      <c r="L308" s="853" t="str">
        <f>'Series 1200 Final'!H308</f>
        <v/>
      </c>
    </row>
    <row r="309" spans="1:12" x14ac:dyDescent="0.2">
      <c r="A309" s="851"/>
      <c r="B309" s="558"/>
      <c r="C309" s="897"/>
      <c r="D309" s="851"/>
      <c r="E309" s="852"/>
      <c r="F309" s="852"/>
      <c r="G309" s="852"/>
      <c r="H309" s="862"/>
      <c r="J309" s="897"/>
      <c r="K309" s="851"/>
      <c r="L309" s="862"/>
    </row>
    <row r="310" spans="1:12" ht="25.5" x14ac:dyDescent="0.2">
      <c r="A310" s="851" t="s">
        <v>3073</v>
      </c>
      <c r="B310" s="558" t="s">
        <v>3074</v>
      </c>
      <c r="C310" s="897"/>
      <c r="D310" s="851" t="s">
        <v>30</v>
      </c>
      <c r="E310" s="852">
        <v>217.69</v>
      </c>
      <c r="F310" s="852">
        <v>195.94</v>
      </c>
      <c r="G310" s="852">
        <v>195.94</v>
      </c>
      <c r="H310" s="853" t="str">
        <f>'Series 1200 Design'!H310</f>
        <v/>
      </c>
      <c r="J310" s="897"/>
      <c r="K310" s="851" t="s">
        <v>30</v>
      </c>
      <c r="L310" s="853" t="str">
        <f>'Series 1200 Final'!H310</f>
        <v/>
      </c>
    </row>
    <row r="311" spans="1:12" x14ac:dyDescent="0.2">
      <c r="A311" s="851"/>
      <c r="B311" s="597"/>
      <c r="C311" s="898"/>
      <c r="D311" s="843"/>
      <c r="E311" s="852"/>
      <c r="F311" s="852"/>
      <c r="G311" s="852"/>
      <c r="H311" s="862"/>
      <c r="J311" s="898"/>
      <c r="K311" s="843"/>
      <c r="L311" s="862"/>
    </row>
    <row r="312" spans="1:12" ht="25.5" x14ac:dyDescent="0.2">
      <c r="A312" s="851" t="s">
        <v>3075</v>
      </c>
      <c r="B312" s="558" t="s">
        <v>3076</v>
      </c>
      <c r="C312" s="897"/>
      <c r="D312" s="851" t="s">
        <v>30</v>
      </c>
      <c r="E312" s="852">
        <v>248.44</v>
      </c>
      <c r="F312" s="852">
        <v>226.68</v>
      </c>
      <c r="G312" s="852">
        <v>226.68</v>
      </c>
      <c r="H312" s="853" t="str">
        <f>'Series 1200 Design'!H312</f>
        <v/>
      </c>
      <c r="J312" s="897"/>
      <c r="K312" s="851" t="s">
        <v>30</v>
      </c>
      <c r="L312" s="853" t="str">
        <f>'Series 1200 Final'!H312</f>
        <v/>
      </c>
    </row>
    <row r="313" spans="1:12" x14ac:dyDescent="0.2">
      <c r="A313" s="851"/>
      <c r="B313" s="558"/>
      <c r="C313" s="897"/>
      <c r="D313" s="851"/>
      <c r="E313" s="852"/>
      <c r="F313" s="852"/>
      <c r="G313" s="852"/>
      <c r="H313" s="862"/>
      <c r="J313" s="897"/>
      <c r="K313" s="851"/>
      <c r="L313" s="862"/>
    </row>
    <row r="314" spans="1:12" ht="25.5" x14ac:dyDescent="0.2">
      <c r="A314" s="851" t="s">
        <v>3077</v>
      </c>
      <c r="B314" s="558" t="s">
        <v>3078</v>
      </c>
      <c r="C314" s="897"/>
      <c r="D314" s="851" t="s">
        <v>30</v>
      </c>
      <c r="E314" s="852">
        <v>279.2</v>
      </c>
      <c r="F314" s="852">
        <v>257.44</v>
      </c>
      <c r="G314" s="852">
        <v>257.44</v>
      </c>
      <c r="H314" s="853" t="str">
        <f>'Series 1200 Design'!H314</f>
        <v/>
      </c>
      <c r="J314" s="897"/>
      <c r="K314" s="851" t="s">
        <v>30</v>
      </c>
      <c r="L314" s="853" t="str">
        <f>'Series 1200 Final'!H314</f>
        <v/>
      </c>
    </row>
    <row r="315" spans="1:12" x14ac:dyDescent="0.2">
      <c r="A315" s="851"/>
      <c r="B315" s="558"/>
      <c r="C315" s="897"/>
      <c r="D315" s="851"/>
      <c r="E315" s="852"/>
      <c r="F315" s="852"/>
      <c r="G315" s="852"/>
      <c r="H315" s="862"/>
      <c r="J315" s="897"/>
      <c r="K315" s="851"/>
      <c r="L315" s="862"/>
    </row>
    <row r="316" spans="1:12" ht="25.5" x14ac:dyDescent="0.2">
      <c r="A316" s="851" t="s">
        <v>3079</v>
      </c>
      <c r="B316" s="558" t="s">
        <v>3080</v>
      </c>
      <c r="C316" s="897"/>
      <c r="D316" s="851" t="s">
        <v>30</v>
      </c>
      <c r="E316" s="852">
        <v>309.94</v>
      </c>
      <c r="F316" s="852">
        <v>288.19</v>
      </c>
      <c r="G316" s="852">
        <v>288.19</v>
      </c>
      <c r="H316" s="853" t="str">
        <f>'Series 1200 Design'!H316</f>
        <v/>
      </c>
      <c r="J316" s="897"/>
      <c r="K316" s="851" t="s">
        <v>30</v>
      </c>
      <c r="L316" s="853" t="str">
        <f>'Series 1200 Final'!H316</f>
        <v/>
      </c>
    </row>
    <row r="317" spans="1:12" x14ac:dyDescent="0.2">
      <c r="A317" s="851"/>
      <c r="B317" s="558"/>
      <c r="C317" s="897"/>
      <c r="D317" s="851"/>
      <c r="E317" s="852"/>
      <c r="F317" s="852"/>
      <c r="G317" s="852"/>
      <c r="H317" s="862"/>
      <c r="J317" s="897"/>
      <c r="K317" s="851"/>
      <c r="L317" s="862"/>
    </row>
    <row r="318" spans="1:12" ht="25.5" x14ac:dyDescent="0.2">
      <c r="A318" s="851" t="s">
        <v>3081</v>
      </c>
      <c r="B318" s="558" t="s">
        <v>3082</v>
      </c>
      <c r="C318" s="897"/>
      <c r="D318" s="851" t="s">
        <v>30</v>
      </c>
      <c r="E318" s="852">
        <v>340.58</v>
      </c>
      <c r="F318" s="852">
        <v>318.82</v>
      </c>
      <c r="G318" s="852">
        <v>318.82</v>
      </c>
      <c r="H318" s="853" t="str">
        <f>'Series 1200 Design'!H318</f>
        <v/>
      </c>
      <c r="J318" s="897"/>
      <c r="K318" s="851" t="s">
        <v>30</v>
      </c>
      <c r="L318" s="853" t="str">
        <f>'Series 1200 Final'!H318</f>
        <v/>
      </c>
    </row>
    <row r="319" spans="1:12" x14ac:dyDescent="0.2">
      <c r="A319" s="851"/>
      <c r="B319" s="558"/>
      <c r="C319" s="897"/>
      <c r="D319" s="851"/>
      <c r="E319" s="852"/>
      <c r="F319" s="852"/>
      <c r="G319" s="852"/>
      <c r="H319" s="862"/>
      <c r="J319" s="897"/>
      <c r="K319" s="851"/>
      <c r="L319" s="862"/>
    </row>
    <row r="320" spans="1:12" ht="25.5" x14ac:dyDescent="0.2">
      <c r="A320" s="851" t="s">
        <v>3083</v>
      </c>
      <c r="B320" s="558" t="s">
        <v>3084</v>
      </c>
      <c r="C320" s="897"/>
      <c r="D320" s="851" t="s">
        <v>30</v>
      </c>
      <c r="E320" s="852">
        <v>463.71</v>
      </c>
      <c r="F320" s="852">
        <v>441.95</v>
      </c>
      <c r="G320" s="852">
        <v>441.95</v>
      </c>
      <c r="H320" s="853" t="str">
        <f>'Series 1200 Design'!H320</f>
        <v/>
      </c>
      <c r="J320" s="897"/>
      <c r="K320" s="851" t="s">
        <v>30</v>
      </c>
      <c r="L320" s="853" t="str">
        <f>'Series 1200 Final'!H320</f>
        <v/>
      </c>
    </row>
    <row r="321" spans="1:12" x14ac:dyDescent="0.2">
      <c r="A321" s="851"/>
      <c r="B321" s="558"/>
      <c r="C321" s="897"/>
      <c r="D321" s="851"/>
      <c r="E321" s="852"/>
      <c r="F321" s="852"/>
      <c r="G321" s="852"/>
      <c r="H321" s="862"/>
      <c r="J321" s="897"/>
      <c r="K321" s="851"/>
      <c r="L321" s="862"/>
    </row>
    <row r="322" spans="1:12" ht="25.5" x14ac:dyDescent="0.2">
      <c r="A322" s="851" t="s">
        <v>3085</v>
      </c>
      <c r="B322" s="598" t="s">
        <v>3086</v>
      </c>
      <c r="C322" s="897"/>
      <c r="D322" s="851" t="s">
        <v>30</v>
      </c>
      <c r="E322" s="852">
        <v>586.72</v>
      </c>
      <c r="F322" s="852">
        <v>564.96</v>
      </c>
      <c r="G322" s="852">
        <v>564.96</v>
      </c>
      <c r="H322" s="853" t="str">
        <f>'Series 1200 Design'!H322</f>
        <v/>
      </c>
      <c r="J322" s="897"/>
      <c r="K322" s="851" t="s">
        <v>30</v>
      </c>
      <c r="L322" s="853" t="str">
        <f>'Series 1200 Final'!H322</f>
        <v/>
      </c>
    </row>
    <row r="323" spans="1:12" x14ac:dyDescent="0.2">
      <c r="A323" s="851"/>
      <c r="B323" s="598"/>
      <c r="C323" s="897"/>
      <c r="D323" s="851"/>
      <c r="E323" s="852"/>
      <c r="F323" s="852"/>
      <c r="G323" s="852"/>
      <c r="H323" s="862"/>
      <c r="J323" s="897"/>
      <c r="K323" s="851"/>
      <c r="L323" s="862"/>
    </row>
    <row r="324" spans="1:12" ht="25.5" x14ac:dyDescent="0.2">
      <c r="A324" s="851" t="s">
        <v>3087</v>
      </c>
      <c r="B324" s="598" t="s">
        <v>3088</v>
      </c>
      <c r="C324" s="897"/>
      <c r="D324" s="851" t="s">
        <v>30</v>
      </c>
      <c r="E324" s="852">
        <v>709.73</v>
      </c>
      <c r="F324" s="852">
        <v>687.97</v>
      </c>
      <c r="G324" s="852">
        <v>687.97</v>
      </c>
      <c r="H324" s="853" t="str">
        <f>'Series 1200 Design'!H324</f>
        <v/>
      </c>
      <c r="J324" s="897"/>
      <c r="K324" s="851" t="s">
        <v>30</v>
      </c>
      <c r="L324" s="853" t="str">
        <f>'Series 1200 Final'!H324</f>
        <v/>
      </c>
    </row>
    <row r="325" spans="1:12" x14ac:dyDescent="0.2">
      <c r="A325" s="851"/>
      <c r="B325" s="558"/>
      <c r="C325" s="897"/>
      <c r="D325" s="851"/>
      <c r="E325" s="852"/>
      <c r="F325" s="852"/>
      <c r="G325" s="852"/>
      <c r="H325" s="862"/>
      <c r="J325" s="897"/>
      <c r="K325" s="851"/>
      <c r="L325" s="862"/>
    </row>
    <row r="326" spans="1:12" x14ac:dyDescent="0.2">
      <c r="A326" s="866"/>
      <c r="B326" s="586" t="s">
        <v>3089</v>
      </c>
      <c r="C326" s="900"/>
      <c r="D326" s="866"/>
      <c r="E326" s="858" t="s">
        <v>1059</v>
      </c>
      <c r="F326" s="859" t="s">
        <v>2162</v>
      </c>
      <c r="G326" s="858" t="s">
        <v>2129</v>
      </c>
      <c r="H326" s="860"/>
      <c r="J326" s="900"/>
      <c r="K326" s="866"/>
      <c r="L326" s="860"/>
    </row>
    <row r="327" spans="1:12" x14ac:dyDescent="0.2">
      <c r="A327" s="851"/>
      <c r="B327" s="596"/>
      <c r="C327" s="897"/>
      <c r="D327" s="851"/>
      <c r="E327" s="852"/>
      <c r="F327" s="852"/>
      <c r="G327" s="852"/>
      <c r="H327" s="862"/>
      <c r="J327" s="897"/>
      <c r="K327" s="851"/>
      <c r="L327" s="862"/>
    </row>
    <row r="328" spans="1:12" ht="25.5" x14ac:dyDescent="0.2">
      <c r="A328" s="851" t="s">
        <v>3090</v>
      </c>
      <c r="B328" s="598" t="s">
        <v>3091</v>
      </c>
      <c r="C328" s="897"/>
      <c r="D328" s="851" t="s">
        <v>30</v>
      </c>
      <c r="E328" s="852">
        <v>134.27000000000001</v>
      </c>
      <c r="F328" s="852" t="s">
        <v>3092</v>
      </c>
      <c r="G328" s="852">
        <v>112.52</v>
      </c>
      <c r="H328" s="853" t="str">
        <f>'Series 1200 Design'!H328</f>
        <v/>
      </c>
      <c r="J328" s="897"/>
      <c r="K328" s="851" t="s">
        <v>30</v>
      </c>
      <c r="L328" s="853" t="str">
        <f>'Series 1200 Final'!H328</f>
        <v/>
      </c>
    </row>
    <row r="329" spans="1:12" x14ac:dyDescent="0.2">
      <c r="A329" s="851"/>
      <c r="B329" s="558"/>
      <c r="C329" s="897"/>
      <c r="D329" s="851"/>
      <c r="E329" s="852"/>
      <c r="F329" s="852"/>
      <c r="G329" s="852"/>
      <c r="H329" s="862"/>
      <c r="J329" s="897"/>
      <c r="K329" s="851"/>
      <c r="L329" s="862"/>
    </row>
    <row r="330" spans="1:12" ht="25.5" x14ac:dyDescent="0.2">
      <c r="A330" s="851" t="s">
        <v>3093</v>
      </c>
      <c r="B330" s="598" t="s">
        <v>3094</v>
      </c>
      <c r="C330" s="897"/>
      <c r="D330" s="851" t="s">
        <v>30</v>
      </c>
      <c r="E330" s="852">
        <v>158.87</v>
      </c>
      <c r="F330" s="852">
        <v>137.12</v>
      </c>
      <c r="G330" s="852">
        <v>137.12</v>
      </c>
      <c r="H330" s="853" t="str">
        <f>'Series 1200 Design'!H330</f>
        <v/>
      </c>
      <c r="J330" s="897"/>
      <c r="K330" s="851" t="s">
        <v>30</v>
      </c>
      <c r="L330" s="853" t="str">
        <f>'Series 1200 Final'!H330</f>
        <v/>
      </c>
    </row>
    <row r="331" spans="1:12" x14ac:dyDescent="0.2">
      <c r="A331" s="851"/>
      <c r="B331" s="558"/>
      <c r="C331" s="897"/>
      <c r="D331" s="851"/>
      <c r="E331" s="852"/>
      <c r="F331" s="852"/>
      <c r="G331" s="852"/>
      <c r="H331" s="862"/>
      <c r="J331" s="897"/>
      <c r="K331" s="851"/>
      <c r="L331" s="862"/>
    </row>
    <row r="332" spans="1:12" ht="25.5" x14ac:dyDescent="0.2">
      <c r="A332" s="851" t="s">
        <v>3095</v>
      </c>
      <c r="B332" s="598" t="s">
        <v>3096</v>
      </c>
      <c r="C332" s="897"/>
      <c r="D332" s="851" t="s">
        <v>30</v>
      </c>
      <c r="E332" s="852">
        <v>192.87</v>
      </c>
      <c r="F332" s="852">
        <v>171.12</v>
      </c>
      <c r="G332" s="852">
        <v>171.12</v>
      </c>
      <c r="H332" s="853" t="str">
        <f>'Series 1200 Design'!H332</f>
        <v/>
      </c>
      <c r="J332" s="897"/>
      <c r="K332" s="851" t="s">
        <v>30</v>
      </c>
      <c r="L332" s="853" t="str">
        <f>'Series 1200 Final'!H332</f>
        <v/>
      </c>
    </row>
    <row r="333" spans="1:12" x14ac:dyDescent="0.2">
      <c r="A333" s="851"/>
      <c r="B333" s="558"/>
      <c r="C333" s="897"/>
      <c r="D333" s="851"/>
      <c r="E333" s="852"/>
      <c r="F333" s="852"/>
      <c r="G333" s="852"/>
      <c r="H333" s="862"/>
      <c r="J333" s="897"/>
      <c r="K333" s="851"/>
      <c r="L333" s="862"/>
    </row>
    <row r="334" spans="1:12" ht="25.5" x14ac:dyDescent="0.2">
      <c r="A334" s="851" t="s">
        <v>3097</v>
      </c>
      <c r="B334" s="598" t="s">
        <v>3098</v>
      </c>
      <c r="C334" s="897"/>
      <c r="D334" s="851" t="s">
        <v>30</v>
      </c>
      <c r="E334" s="852">
        <v>213.87</v>
      </c>
      <c r="F334" s="852">
        <v>192.11</v>
      </c>
      <c r="G334" s="852">
        <v>192.11</v>
      </c>
      <c r="H334" s="853" t="str">
        <f>'Series 1200 Design'!H334</f>
        <v/>
      </c>
      <c r="J334" s="897"/>
      <c r="K334" s="851" t="s">
        <v>30</v>
      </c>
      <c r="L334" s="853" t="str">
        <f>'Series 1200 Final'!H334</f>
        <v/>
      </c>
    </row>
    <row r="335" spans="1:12" x14ac:dyDescent="0.2">
      <c r="A335" s="851"/>
      <c r="B335" s="558"/>
      <c r="C335" s="897"/>
      <c r="D335" s="851"/>
      <c r="E335" s="852"/>
      <c r="F335" s="852"/>
      <c r="G335" s="852"/>
      <c r="H335" s="862"/>
      <c r="J335" s="897"/>
      <c r="K335" s="851"/>
      <c r="L335" s="862"/>
    </row>
    <row r="336" spans="1:12" ht="25.5" x14ac:dyDescent="0.2">
      <c r="A336" s="851" t="s">
        <v>3099</v>
      </c>
      <c r="B336" s="598" t="s">
        <v>3100</v>
      </c>
      <c r="C336" s="897"/>
      <c r="D336" s="851" t="s">
        <v>30</v>
      </c>
      <c r="E336" s="852">
        <v>375.81</v>
      </c>
      <c r="F336" s="852">
        <v>303.07</v>
      </c>
      <c r="G336" s="852">
        <v>303.07</v>
      </c>
      <c r="H336" s="853" t="str">
        <f>'Series 1200 Design'!H336</f>
        <v/>
      </c>
      <c r="J336" s="897"/>
      <c r="K336" s="851" t="s">
        <v>30</v>
      </c>
      <c r="L336" s="853" t="str">
        <f>'Series 1200 Final'!H336</f>
        <v/>
      </c>
    </row>
    <row r="337" spans="1:12" x14ac:dyDescent="0.2">
      <c r="A337" s="851"/>
      <c r="B337" s="558"/>
      <c r="C337" s="897"/>
      <c r="D337" s="851"/>
      <c r="E337" s="852"/>
      <c r="F337" s="852"/>
      <c r="G337" s="852"/>
      <c r="H337" s="862"/>
      <c r="J337" s="897"/>
      <c r="K337" s="851"/>
      <c r="L337" s="862"/>
    </row>
    <row r="338" spans="1:12" ht="25.5" x14ac:dyDescent="0.2">
      <c r="A338" s="851" t="s">
        <v>3101</v>
      </c>
      <c r="B338" s="598" t="s">
        <v>3102</v>
      </c>
      <c r="C338" s="897"/>
      <c r="D338" s="851" t="s">
        <v>30</v>
      </c>
      <c r="E338" s="852">
        <v>406.57</v>
      </c>
      <c r="F338" s="852">
        <v>333.83</v>
      </c>
      <c r="G338" s="852">
        <v>333.83</v>
      </c>
      <c r="H338" s="853" t="str">
        <f>'Series 1200 Design'!H338</f>
        <v/>
      </c>
      <c r="J338" s="897"/>
      <c r="K338" s="851" t="s">
        <v>30</v>
      </c>
      <c r="L338" s="853" t="str">
        <f>'Series 1200 Final'!H338</f>
        <v/>
      </c>
    </row>
    <row r="339" spans="1:12" x14ac:dyDescent="0.2">
      <c r="A339" s="851"/>
      <c r="B339" s="558"/>
      <c r="C339" s="897"/>
      <c r="D339" s="851"/>
      <c r="E339" s="852"/>
      <c r="F339" s="852"/>
      <c r="G339" s="852"/>
      <c r="H339" s="862"/>
      <c r="J339" s="897"/>
      <c r="K339" s="851"/>
      <c r="L339" s="862"/>
    </row>
    <row r="340" spans="1:12" ht="25.5" x14ac:dyDescent="0.2">
      <c r="A340" s="851" t="s">
        <v>3103</v>
      </c>
      <c r="B340" s="598" t="s">
        <v>3104</v>
      </c>
      <c r="C340" s="897"/>
      <c r="D340" s="851" t="s">
        <v>30</v>
      </c>
      <c r="E340" s="852">
        <v>437.32</v>
      </c>
      <c r="F340" s="852">
        <v>364.57</v>
      </c>
      <c r="G340" s="852">
        <v>364.57</v>
      </c>
      <c r="H340" s="853" t="str">
        <f>'Series 1200 Design'!H340</f>
        <v/>
      </c>
      <c r="J340" s="897"/>
      <c r="K340" s="851" t="s">
        <v>30</v>
      </c>
      <c r="L340" s="853" t="str">
        <f>'Series 1200 Final'!H340</f>
        <v/>
      </c>
    </row>
    <row r="341" spans="1:12" x14ac:dyDescent="0.2">
      <c r="A341" s="851"/>
      <c r="B341" s="687"/>
      <c r="C341" s="901"/>
      <c r="D341" s="877"/>
      <c r="E341" s="852"/>
      <c r="F341" s="852"/>
      <c r="G341" s="852"/>
      <c r="H341" s="862"/>
      <c r="J341" s="901"/>
      <c r="K341" s="877"/>
      <c r="L341" s="862"/>
    </row>
    <row r="342" spans="1:12" ht="25.5" x14ac:dyDescent="0.2">
      <c r="A342" s="851" t="s">
        <v>3105</v>
      </c>
      <c r="B342" s="598" t="s">
        <v>3106</v>
      </c>
      <c r="C342" s="897"/>
      <c r="D342" s="851" t="s">
        <v>30</v>
      </c>
      <c r="E342" s="852">
        <v>518.16999999999996</v>
      </c>
      <c r="F342" s="852">
        <v>428.69</v>
      </c>
      <c r="G342" s="852">
        <v>428.69</v>
      </c>
      <c r="H342" s="853" t="str">
        <f>'Series 1200 Design'!H342</f>
        <v/>
      </c>
      <c r="J342" s="897"/>
      <c r="K342" s="851" t="s">
        <v>30</v>
      </c>
      <c r="L342" s="853" t="str">
        <f>'Series 1200 Final'!H342</f>
        <v/>
      </c>
    </row>
    <row r="343" spans="1:12" x14ac:dyDescent="0.2">
      <c r="A343" s="851"/>
      <c r="B343" s="687"/>
      <c r="C343" s="901"/>
      <c r="D343" s="877"/>
      <c r="E343" s="852"/>
      <c r="F343" s="852"/>
      <c r="G343" s="852"/>
      <c r="H343" s="862"/>
      <c r="J343" s="901"/>
      <c r="K343" s="877"/>
      <c r="L343" s="862"/>
    </row>
    <row r="344" spans="1:12" ht="25.5" x14ac:dyDescent="0.2">
      <c r="A344" s="851" t="s">
        <v>3107</v>
      </c>
      <c r="B344" s="598" t="s">
        <v>3108</v>
      </c>
      <c r="C344" s="897"/>
      <c r="D344" s="851" t="s">
        <v>30</v>
      </c>
      <c r="E344" s="852">
        <v>641.29999999999995</v>
      </c>
      <c r="F344" s="852">
        <v>551.82000000000005</v>
      </c>
      <c r="G344" s="852">
        <v>551.82000000000005</v>
      </c>
      <c r="H344" s="853" t="str">
        <f>'Series 1200 Design'!H344</f>
        <v/>
      </c>
      <c r="J344" s="897"/>
      <c r="K344" s="851" t="s">
        <v>30</v>
      </c>
      <c r="L344" s="853" t="str">
        <f>'Series 1200 Final'!H344</f>
        <v/>
      </c>
    </row>
    <row r="345" spans="1:12" x14ac:dyDescent="0.2">
      <c r="A345" s="851"/>
      <c r="B345" s="598"/>
      <c r="C345" s="897"/>
      <c r="D345" s="851"/>
      <c r="E345" s="852"/>
      <c r="F345" s="852"/>
      <c r="G345" s="852"/>
      <c r="H345" s="862"/>
      <c r="J345" s="897"/>
      <c r="K345" s="851"/>
      <c r="L345" s="862"/>
    </row>
    <row r="346" spans="1:12" ht="25.5" x14ac:dyDescent="0.2">
      <c r="A346" s="851" t="s">
        <v>3109</v>
      </c>
      <c r="B346" s="598" t="s">
        <v>3110</v>
      </c>
      <c r="C346" s="897"/>
      <c r="D346" s="851" t="s">
        <v>30</v>
      </c>
      <c r="E346" s="852">
        <v>764.31</v>
      </c>
      <c r="F346" s="852">
        <v>674.83</v>
      </c>
      <c r="G346" s="852">
        <v>674.83</v>
      </c>
      <c r="H346" s="853" t="str">
        <f>'Series 1200 Design'!H346</f>
        <v/>
      </c>
      <c r="J346" s="897"/>
      <c r="K346" s="851" t="s">
        <v>30</v>
      </c>
      <c r="L346" s="853" t="str">
        <f>'Series 1200 Final'!H346</f>
        <v/>
      </c>
    </row>
    <row r="347" spans="1:12" x14ac:dyDescent="0.2">
      <c r="A347" s="851"/>
      <c r="B347" s="558"/>
      <c r="C347" s="897"/>
      <c r="D347" s="851"/>
      <c r="E347" s="852"/>
      <c r="F347" s="852"/>
      <c r="G347" s="852"/>
      <c r="H347" s="862"/>
      <c r="J347" s="897"/>
      <c r="K347" s="851"/>
      <c r="L347" s="862"/>
    </row>
    <row r="348" spans="1:12" ht="25.5" x14ac:dyDescent="0.2">
      <c r="A348" s="851" t="s">
        <v>3111</v>
      </c>
      <c r="B348" s="598" t="s">
        <v>3112</v>
      </c>
      <c r="C348" s="897"/>
      <c r="D348" s="851" t="s">
        <v>30</v>
      </c>
      <c r="E348" s="852">
        <v>887.32</v>
      </c>
      <c r="F348" s="852">
        <v>797.84</v>
      </c>
      <c r="G348" s="852">
        <v>797.84</v>
      </c>
      <c r="H348" s="853" t="str">
        <f>'Series 1200 Design'!H348</f>
        <v/>
      </c>
      <c r="J348" s="897"/>
      <c r="K348" s="851" t="s">
        <v>30</v>
      </c>
      <c r="L348" s="853" t="str">
        <f>'Series 1200 Final'!H348</f>
        <v/>
      </c>
    </row>
    <row r="349" spans="1:12" x14ac:dyDescent="0.2">
      <c r="A349" s="879"/>
      <c r="B349" s="598"/>
      <c r="C349" s="897"/>
      <c r="D349" s="851"/>
      <c r="E349" s="852"/>
      <c r="F349" s="852"/>
      <c r="G349" s="852"/>
      <c r="H349" s="862"/>
      <c r="J349" s="897"/>
      <c r="K349" s="851"/>
      <c r="L349" s="862"/>
    </row>
    <row r="350" spans="1:12" x14ac:dyDescent="0.2">
      <c r="A350" s="851" t="s">
        <v>3113</v>
      </c>
      <c r="B350" s="598" t="s">
        <v>3114</v>
      </c>
      <c r="C350" s="897"/>
      <c r="D350" s="851" t="s">
        <v>30</v>
      </c>
      <c r="E350" s="852">
        <v>74.75</v>
      </c>
      <c r="F350" s="852">
        <v>74.75</v>
      </c>
      <c r="G350" s="852">
        <v>74.75</v>
      </c>
      <c r="H350" s="853" t="str">
        <f>'Series 1200 Design'!H350</f>
        <v/>
      </c>
      <c r="J350" s="897"/>
      <c r="K350" s="851" t="s">
        <v>30</v>
      </c>
      <c r="L350" s="853" t="str">
        <f>'Series 1200 Final'!H350</f>
        <v/>
      </c>
    </row>
    <row r="351" spans="1:12" x14ac:dyDescent="0.2">
      <c r="A351" s="879"/>
      <c r="B351" s="880"/>
      <c r="C351" s="897"/>
      <c r="D351" s="851"/>
      <c r="E351" s="852"/>
      <c r="F351" s="852"/>
      <c r="G351" s="852"/>
      <c r="H351" s="862"/>
      <c r="J351" s="897"/>
      <c r="K351" s="851"/>
      <c r="L351" s="862"/>
    </row>
    <row r="352" spans="1:12" x14ac:dyDescent="0.2">
      <c r="A352" s="851" t="s">
        <v>3115</v>
      </c>
      <c r="B352" s="598" t="s">
        <v>3116</v>
      </c>
      <c r="C352" s="897"/>
      <c r="D352" s="851" t="s">
        <v>30</v>
      </c>
      <c r="E352" s="852">
        <v>141.87</v>
      </c>
      <c r="F352" s="852">
        <v>141.87</v>
      </c>
      <c r="G352" s="852">
        <v>141.87</v>
      </c>
      <c r="H352" s="853" t="str">
        <f>'Series 1200 Design'!H352</f>
        <v/>
      </c>
      <c r="J352" s="897"/>
      <c r="K352" s="851" t="s">
        <v>30</v>
      </c>
      <c r="L352" s="853" t="str">
        <f>'Series 1200 Final'!H352</f>
        <v/>
      </c>
    </row>
    <row r="353" spans="1:12" x14ac:dyDescent="0.2">
      <c r="A353" s="879"/>
      <c r="B353" s="598"/>
      <c r="C353" s="897"/>
      <c r="D353" s="851"/>
      <c r="E353" s="852"/>
      <c r="F353" s="852"/>
      <c r="G353" s="852"/>
      <c r="H353" s="862"/>
      <c r="J353" s="897"/>
      <c r="K353" s="851"/>
      <c r="L353" s="862"/>
    </row>
    <row r="354" spans="1:12" x14ac:dyDescent="0.2">
      <c r="A354" s="851" t="s">
        <v>3117</v>
      </c>
      <c r="B354" s="558" t="s">
        <v>3118</v>
      </c>
      <c r="C354" s="902"/>
      <c r="D354" s="851" t="s">
        <v>3119</v>
      </c>
      <c r="E354" s="852">
        <v>21.78</v>
      </c>
      <c r="F354" s="852">
        <v>21.78</v>
      </c>
      <c r="G354" s="852">
        <v>21.78</v>
      </c>
      <c r="H354" s="853" t="str">
        <f>'Series 1200 Design'!H354</f>
        <v/>
      </c>
      <c r="J354" s="902"/>
      <c r="K354" s="851" t="s">
        <v>3119</v>
      </c>
      <c r="L354" s="853" t="str">
        <f>'Series 1200 Final'!H354</f>
        <v/>
      </c>
    </row>
    <row r="355" spans="1:12" x14ac:dyDescent="0.2">
      <c r="A355" s="879"/>
      <c r="B355" s="558"/>
      <c r="C355" s="897"/>
      <c r="D355" s="851"/>
      <c r="E355" s="852"/>
      <c r="F355" s="852"/>
      <c r="G355" s="852"/>
      <c r="H355" s="862"/>
      <c r="J355" s="897"/>
      <c r="K355" s="851"/>
      <c r="L355" s="862"/>
    </row>
    <row r="356" spans="1:12" x14ac:dyDescent="0.2">
      <c r="A356" s="638"/>
      <c r="B356" s="563" t="s">
        <v>3120</v>
      </c>
      <c r="C356" s="660"/>
      <c r="D356" s="638"/>
      <c r="E356" s="881"/>
      <c r="F356" s="881"/>
      <c r="G356" s="881"/>
      <c r="H356" s="882"/>
      <c r="J356" s="660"/>
      <c r="K356" s="638"/>
      <c r="L356" s="882"/>
    </row>
    <row r="357" spans="1:12" x14ac:dyDescent="0.2">
      <c r="A357" s="851"/>
      <c r="B357" s="596"/>
      <c r="C357" s="897"/>
      <c r="D357" s="851"/>
      <c r="E357" s="883"/>
      <c r="F357" s="883"/>
      <c r="G357" s="883"/>
      <c r="H357" s="884"/>
      <c r="J357" s="897"/>
      <c r="K357" s="851"/>
      <c r="L357" s="884"/>
    </row>
    <row r="358" spans="1:12" x14ac:dyDescent="0.2">
      <c r="A358" s="866"/>
      <c r="B358" s="586" t="s">
        <v>3121</v>
      </c>
      <c r="C358" s="900"/>
      <c r="D358" s="866"/>
      <c r="E358" s="887" t="s">
        <v>1747</v>
      </c>
      <c r="F358" s="887" t="s">
        <v>3122</v>
      </c>
      <c r="G358" s="887" t="s">
        <v>3123</v>
      </c>
      <c r="H358" s="888"/>
      <c r="J358" s="900"/>
      <c r="K358" s="866"/>
      <c r="L358" s="888"/>
    </row>
    <row r="359" spans="1:12" x14ac:dyDescent="0.2">
      <c r="A359" s="851"/>
      <c r="B359" s="596"/>
      <c r="C359" s="897"/>
      <c r="D359" s="851"/>
      <c r="E359" s="883"/>
      <c r="F359" s="883"/>
      <c r="G359" s="883"/>
      <c r="H359" s="884"/>
      <c r="J359" s="897"/>
      <c r="K359" s="851"/>
      <c r="L359" s="884"/>
    </row>
    <row r="360" spans="1:12" ht="25.5" x14ac:dyDescent="0.2">
      <c r="A360" s="851" t="s">
        <v>3124</v>
      </c>
      <c r="B360" s="558" t="s">
        <v>3125</v>
      </c>
      <c r="C360" s="897"/>
      <c r="D360" s="851" t="s">
        <v>451</v>
      </c>
      <c r="E360" s="852">
        <v>9.5500000000000007</v>
      </c>
      <c r="F360" s="852">
        <v>3.42</v>
      </c>
      <c r="G360" s="852">
        <v>2.2000000000000002</v>
      </c>
      <c r="H360" s="853" t="str">
        <f>'Series 1200 Design'!H360</f>
        <v/>
      </c>
      <c r="J360" s="897"/>
      <c r="K360" s="851" t="s">
        <v>451</v>
      </c>
      <c r="L360" s="853" t="str">
        <f>'Series 1200 Final'!H360</f>
        <v/>
      </c>
    </row>
    <row r="361" spans="1:12" x14ac:dyDescent="0.2">
      <c r="A361" s="851"/>
      <c r="B361" s="558"/>
      <c r="C361" s="897"/>
      <c r="D361" s="851"/>
      <c r="E361" s="852"/>
      <c r="F361" s="852"/>
      <c r="G361" s="852"/>
      <c r="H361" s="862"/>
      <c r="J361" s="897"/>
      <c r="K361" s="851"/>
      <c r="L361" s="862"/>
    </row>
    <row r="362" spans="1:12" x14ac:dyDescent="0.2">
      <c r="A362" s="851" t="s">
        <v>3126</v>
      </c>
      <c r="B362" s="558" t="s">
        <v>3127</v>
      </c>
      <c r="C362" s="897"/>
      <c r="D362" s="851" t="s">
        <v>401</v>
      </c>
      <c r="E362" s="852">
        <v>16.02</v>
      </c>
      <c r="F362" s="852">
        <v>16.02</v>
      </c>
      <c r="G362" s="852">
        <v>16.02</v>
      </c>
      <c r="H362" s="853" t="str">
        <f>'Series 1200 Design'!H362</f>
        <v/>
      </c>
      <c r="J362" s="897"/>
      <c r="K362" s="851" t="s">
        <v>401</v>
      </c>
      <c r="L362" s="853" t="str">
        <f>'Series 1200 Final'!H362</f>
        <v/>
      </c>
    </row>
    <row r="363" spans="1:12" x14ac:dyDescent="0.2">
      <c r="A363" s="851"/>
      <c r="B363" s="558"/>
      <c r="C363" s="897"/>
      <c r="D363" s="851"/>
      <c r="E363" s="852"/>
      <c r="F363" s="852"/>
      <c r="G363" s="852"/>
      <c r="H363" s="862"/>
      <c r="J363" s="897"/>
      <c r="K363" s="851"/>
      <c r="L363" s="862"/>
    </row>
    <row r="364" spans="1:12" ht="25.5" x14ac:dyDescent="0.2">
      <c r="A364" s="851" t="s">
        <v>3128</v>
      </c>
      <c r="B364" s="558" t="s">
        <v>3129</v>
      </c>
      <c r="C364" s="897"/>
      <c r="D364" s="851" t="s">
        <v>451</v>
      </c>
      <c r="E364" s="852">
        <v>9.51</v>
      </c>
      <c r="F364" s="852">
        <v>3.39</v>
      </c>
      <c r="G364" s="852">
        <v>2.17</v>
      </c>
      <c r="H364" s="853" t="str">
        <f>'Series 1200 Design'!H364</f>
        <v/>
      </c>
      <c r="J364" s="897"/>
      <c r="K364" s="851" t="s">
        <v>451</v>
      </c>
      <c r="L364" s="853" t="str">
        <f>'Series 1200 Final'!H364</f>
        <v/>
      </c>
    </row>
    <row r="365" spans="1:12" x14ac:dyDescent="0.2">
      <c r="A365" s="851"/>
      <c r="B365" s="558"/>
      <c r="C365" s="897"/>
      <c r="D365" s="851"/>
      <c r="E365" s="852"/>
      <c r="F365" s="852"/>
      <c r="G365" s="852"/>
      <c r="H365" s="862"/>
      <c r="J365" s="897"/>
      <c r="K365" s="851"/>
      <c r="L365" s="862"/>
    </row>
    <row r="366" spans="1:12" ht="25.5" x14ac:dyDescent="0.2">
      <c r="A366" s="851" t="s">
        <v>3130</v>
      </c>
      <c r="B366" s="558" t="s">
        <v>3131</v>
      </c>
      <c r="C366" s="897"/>
      <c r="D366" s="851" t="s">
        <v>451</v>
      </c>
      <c r="E366" s="852">
        <v>9.5500000000000007</v>
      </c>
      <c r="F366" s="852">
        <v>3.42</v>
      </c>
      <c r="G366" s="852">
        <v>2.2000000000000002</v>
      </c>
      <c r="H366" s="853" t="str">
        <f>'Series 1200 Design'!H366</f>
        <v/>
      </c>
      <c r="J366" s="897"/>
      <c r="K366" s="851" t="s">
        <v>451</v>
      </c>
      <c r="L366" s="853" t="str">
        <f>'Series 1200 Final'!H366</f>
        <v/>
      </c>
    </row>
    <row r="367" spans="1:12" x14ac:dyDescent="0.2">
      <c r="A367" s="851"/>
      <c r="B367" s="558"/>
      <c r="C367" s="897"/>
      <c r="D367" s="851"/>
      <c r="E367" s="852"/>
      <c r="F367" s="852"/>
      <c r="G367" s="852"/>
      <c r="H367" s="862"/>
      <c r="J367" s="897"/>
      <c r="K367" s="851"/>
      <c r="L367" s="862"/>
    </row>
    <row r="368" spans="1:12" ht="25.5" x14ac:dyDescent="0.2">
      <c r="A368" s="851" t="s">
        <v>3132</v>
      </c>
      <c r="B368" s="558" t="s">
        <v>3133</v>
      </c>
      <c r="C368" s="897"/>
      <c r="D368" s="851" t="s">
        <v>451</v>
      </c>
      <c r="E368" s="852">
        <v>9.7200000000000006</v>
      </c>
      <c r="F368" s="852">
        <v>2.67</v>
      </c>
      <c r="G368" s="852">
        <v>2.44</v>
      </c>
      <c r="H368" s="853" t="str">
        <f>'Series 1200 Design'!H368</f>
        <v/>
      </c>
      <c r="J368" s="897"/>
      <c r="K368" s="851" t="s">
        <v>451</v>
      </c>
      <c r="L368" s="853" t="str">
        <f>'Series 1200 Final'!H368</f>
        <v/>
      </c>
    </row>
    <row r="369" spans="1:12" x14ac:dyDescent="0.2">
      <c r="A369" s="851"/>
      <c r="B369" s="558"/>
      <c r="C369" s="897"/>
      <c r="D369" s="851"/>
      <c r="E369" s="852"/>
      <c r="F369" s="852"/>
      <c r="G369" s="852"/>
      <c r="H369" s="862"/>
      <c r="J369" s="897"/>
      <c r="K369" s="851"/>
      <c r="L369" s="862"/>
    </row>
    <row r="370" spans="1:12" ht="25.5" x14ac:dyDescent="0.2">
      <c r="A370" s="851" t="s">
        <v>3134</v>
      </c>
      <c r="B370" s="687" t="s">
        <v>3135</v>
      </c>
      <c r="C370" s="901"/>
      <c r="D370" s="877" t="s">
        <v>451</v>
      </c>
      <c r="E370" s="852">
        <v>9.86</v>
      </c>
      <c r="F370" s="852">
        <v>4.5</v>
      </c>
      <c r="G370" s="852">
        <v>4.5</v>
      </c>
      <c r="H370" s="853" t="str">
        <f>'Series 1200 Design'!H370</f>
        <v/>
      </c>
      <c r="J370" s="901"/>
      <c r="K370" s="877" t="s">
        <v>451</v>
      </c>
      <c r="L370" s="853" t="str">
        <f>'Series 1200 Final'!H370</f>
        <v/>
      </c>
    </row>
    <row r="371" spans="1:12" x14ac:dyDescent="0.2">
      <c r="A371" s="851"/>
      <c r="B371" s="558"/>
      <c r="C371" s="897"/>
      <c r="D371" s="851"/>
      <c r="E371" s="852"/>
      <c r="F371" s="852"/>
      <c r="G371" s="852"/>
      <c r="H371" s="862"/>
      <c r="J371" s="897"/>
      <c r="K371" s="851"/>
      <c r="L371" s="862"/>
    </row>
    <row r="372" spans="1:12" ht="25.5" x14ac:dyDescent="0.2">
      <c r="A372" s="851" t="s">
        <v>3136</v>
      </c>
      <c r="B372" s="558" t="s">
        <v>3137</v>
      </c>
      <c r="C372" s="897"/>
      <c r="D372" s="851" t="s">
        <v>451</v>
      </c>
      <c r="E372" s="852">
        <v>9.9499999999999993</v>
      </c>
      <c r="F372" s="852">
        <v>4.9400000000000004</v>
      </c>
      <c r="G372" s="852">
        <v>4.9400000000000004</v>
      </c>
      <c r="H372" s="853" t="str">
        <f>'Series 1200 Design'!H372</f>
        <v/>
      </c>
      <c r="J372" s="897"/>
      <c r="K372" s="851" t="s">
        <v>451</v>
      </c>
      <c r="L372" s="853" t="str">
        <f>'Series 1200 Final'!H372</f>
        <v/>
      </c>
    </row>
    <row r="373" spans="1:12" x14ac:dyDescent="0.2">
      <c r="A373" s="851"/>
      <c r="B373" s="558"/>
      <c r="C373" s="897"/>
      <c r="D373" s="851"/>
      <c r="E373" s="852"/>
      <c r="F373" s="852"/>
      <c r="G373" s="852"/>
      <c r="H373" s="862"/>
      <c r="J373" s="897"/>
      <c r="K373" s="851"/>
      <c r="L373" s="862"/>
    </row>
    <row r="374" spans="1:12" ht="25.5" x14ac:dyDescent="0.2">
      <c r="A374" s="851" t="s">
        <v>3138</v>
      </c>
      <c r="B374" s="558" t="s">
        <v>3139</v>
      </c>
      <c r="C374" s="897"/>
      <c r="D374" s="851" t="s">
        <v>451</v>
      </c>
      <c r="E374" s="852">
        <v>10.09</v>
      </c>
      <c r="F374" s="852">
        <v>5.51</v>
      </c>
      <c r="G374" s="852">
        <v>5.61</v>
      </c>
      <c r="H374" s="853" t="str">
        <f>'Series 1200 Design'!H374</f>
        <v/>
      </c>
      <c r="J374" s="897"/>
      <c r="K374" s="851" t="s">
        <v>451</v>
      </c>
      <c r="L374" s="853" t="str">
        <f>'Series 1200 Final'!H374</f>
        <v/>
      </c>
    </row>
    <row r="375" spans="1:12" x14ac:dyDescent="0.2">
      <c r="A375" s="851"/>
      <c r="B375" s="558"/>
      <c r="C375" s="897"/>
      <c r="D375" s="851"/>
      <c r="E375" s="852"/>
      <c r="F375" s="852"/>
      <c r="G375" s="852"/>
      <c r="H375" s="862"/>
      <c r="J375" s="897"/>
      <c r="K375" s="851"/>
      <c r="L375" s="862"/>
    </row>
    <row r="376" spans="1:12" ht="25.5" x14ac:dyDescent="0.2">
      <c r="A376" s="851" t="s">
        <v>3140</v>
      </c>
      <c r="B376" s="687" t="s">
        <v>3141</v>
      </c>
      <c r="C376" s="901"/>
      <c r="D376" s="877" t="s">
        <v>451</v>
      </c>
      <c r="E376" s="852">
        <v>9.51</v>
      </c>
      <c r="F376" s="852">
        <v>3.39</v>
      </c>
      <c r="G376" s="852">
        <v>2.17</v>
      </c>
      <c r="H376" s="853" t="str">
        <f>'Series 1200 Design'!H376</f>
        <v/>
      </c>
      <c r="J376" s="901"/>
      <c r="K376" s="877" t="s">
        <v>451</v>
      </c>
      <c r="L376" s="853" t="str">
        <f>'Series 1200 Final'!H376</f>
        <v/>
      </c>
    </row>
    <row r="377" spans="1:12" x14ac:dyDescent="0.2">
      <c r="A377" s="851"/>
      <c r="B377" s="558"/>
      <c r="C377" s="897"/>
      <c r="D377" s="851"/>
      <c r="E377" s="852"/>
      <c r="F377" s="852"/>
      <c r="G377" s="852"/>
      <c r="H377" s="862"/>
      <c r="J377" s="897"/>
      <c r="K377" s="851"/>
      <c r="L377" s="862"/>
    </row>
    <row r="378" spans="1:12" ht="25.5" x14ac:dyDescent="0.2">
      <c r="A378" s="851" t="s">
        <v>3142</v>
      </c>
      <c r="B378" s="687" t="s">
        <v>3143</v>
      </c>
      <c r="C378" s="901"/>
      <c r="D378" s="877" t="s">
        <v>451</v>
      </c>
      <c r="E378" s="852">
        <v>9.51</v>
      </c>
      <c r="F378" s="852">
        <v>3.39</v>
      </c>
      <c r="G378" s="852">
        <v>2.17</v>
      </c>
      <c r="H378" s="853" t="str">
        <f>'Series 1200 Design'!H378</f>
        <v/>
      </c>
      <c r="J378" s="901"/>
      <c r="K378" s="877" t="s">
        <v>451</v>
      </c>
      <c r="L378" s="853" t="str">
        <f>'Series 1200 Final'!H378</f>
        <v/>
      </c>
    </row>
    <row r="379" spans="1:12" x14ac:dyDescent="0.2">
      <c r="A379" s="851"/>
      <c r="B379" s="558"/>
      <c r="C379" s="897"/>
      <c r="D379" s="851"/>
      <c r="E379" s="852"/>
      <c r="F379" s="852"/>
      <c r="G379" s="852"/>
      <c r="H379" s="862"/>
      <c r="J379" s="897"/>
      <c r="K379" s="851"/>
      <c r="L379" s="862"/>
    </row>
    <row r="380" spans="1:12" ht="25.5" x14ac:dyDescent="0.2">
      <c r="A380" s="851" t="s">
        <v>3144</v>
      </c>
      <c r="B380" s="558" t="s">
        <v>3145</v>
      </c>
      <c r="C380" s="897"/>
      <c r="D380" s="851" t="s">
        <v>451</v>
      </c>
      <c r="E380" s="852">
        <v>9.5500000000000007</v>
      </c>
      <c r="F380" s="852">
        <v>3.42</v>
      </c>
      <c r="G380" s="852">
        <v>2.2000000000000002</v>
      </c>
      <c r="H380" s="853" t="str">
        <f>'Series 1200 Design'!H380</f>
        <v/>
      </c>
      <c r="J380" s="897"/>
      <c r="K380" s="851" t="s">
        <v>451</v>
      </c>
      <c r="L380" s="853" t="str">
        <f>'Series 1200 Final'!H380</f>
        <v/>
      </c>
    </row>
    <row r="381" spans="1:12" x14ac:dyDescent="0.2">
      <c r="A381" s="851"/>
      <c r="B381" s="558"/>
      <c r="C381" s="897"/>
      <c r="D381" s="851"/>
      <c r="E381" s="852"/>
      <c r="F381" s="852"/>
      <c r="G381" s="852"/>
      <c r="H381" s="862"/>
      <c r="J381" s="897"/>
      <c r="K381" s="851"/>
      <c r="L381" s="862"/>
    </row>
    <row r="382" spans="1:12" ht="25.5" x14ac:dyDescent="0.2">
      <c r="A382" s="851" t="s">
        <v>3146</v>
      </c>
      <c r="B382" s="558" t="s">
        <v>3147</v>
      </c>
      <c r="C382" s="897"/>
      <c r="D382" s="851" t="s">
        <v>451</v>
      </c>
      <c r="E382" s="852">
        <v>9.5500000000000007</v>
      </c>
      <c r="F382" s="852">
        <v>3.42</v>
      </c>
      <c r="G382" s="852">
        <v>2.2000000000000002</v>
      </c>
      <c r="H382" s="853" t="str">
        <f>'Series 1200 Design'!H382</f>
        <v/>
      </c>
      <c r="J382" s="897"/>
      <c r="K382" s="851" t="s">
        <v>451</v>
      </c>
      <c r="L382" s="853" t="str">
        <f>'Series 1200 Final'!H382</f>
        <v/>
      </c>
    </row>
    <row r="383" spans="1:12" x14ac:dyDescent="0.2">
      <c r="A383" s="851"/>
      <c r="B383" s="687"/>
      <c r="C383" s="901"/>
      <c r="D383" s="877"/>
      <c r="E383" s="852"/>
      <c r="F383" s="852"/>
      <c r="G383" s="852"/>
      <c r="H383" s="862"/>
      <c r="J383" s="901"/>
      <c r="K383" s="877"/>
      <c r="L383" s="862"/>
    </row>
    <row r="384" spans="1:12" ht="25.5" x14ac:dyDescent="0.2">
      <c r="A384" s="851" t="s">
        <v>3148</v>
      </c>
      <c r="B384" s="687" t="s">
        <v>3149</v>
      </c>
      <c r="C384" s="901"/>
      <c r="D384" s="877" t="s">
        <v>451</v>
      </c>
      <c r="E384" s="852">
        <v>9.5500000000000007</v>
      </c>
      <c r="F384" s="852">
        <v>3.42</v>
      </c>
      <c r="G384" s="852">
        <v>2.2000000000000002</v>
      </c>
      <c r="H384" s="853" t="str">
        <f>'Series 1200 Design'!H384</f>
        <v/>
      </c>
      <c r="J384" s="901"/>
      <c r="K384" s="877" t="s">
        <v>451</v>
      </c>
      <c r="L384" s="853" t="str">
        <f>'Series 1200 Final'!H384</f>
        <v/>
      </c>
    </row>
    <row r="385" spans="1:12" x14ac:dyDescent="0.2">
      <c r="A385" s="851"/>
      <c r="B385" s="558"/>
      <c r="C385" s="897"/>
      <c r="D385" s="851"/>
      <c r="E385" s="852"/>
      <c r="F385" s="852"/>
      <c r="G385" s="852"/>
      <c r="H385" s="862"/>
      <c r="J385" s="897"/>
      <c r="K385" s="851"/>
      <c r="L385" s="862"/>
    </row>
    <row r="386" spans="1:12" ht="25.5" x14ac:dyDescent="0.2">
      <c r="A386" s="851" t="s">
        <v>3150</v>
      </c>
      <c r="B386" s="558" t="s">
        <v>3151</v>
      </c>
      <c r="C386" s="897"/>
      <c r="D386" s="851" t="s">
        <v>451</v>
      </c>
      <c r="E386" s="852">
        <v>9.5500000000000007</v>
      </c>
      <c r="F386" s="852">
        <v>3.42</v>
      </c>
      <c r="G386" s="852" t="s">
        <v>3152</v>
      </c>
      <c r="H386" s="853" t="str">
        <f>'Series 1200 Design'!H386</f>
        <v/>
      </c>
      <c r="J386" s="897"/>
      <c r="K386" s="851" t="s">
        <v>451</v>
      </c>
      <c r="L386" s="853" t="str">
        <f>'Series 1200 Final'!H386</f>
        <v/>
      </c>
    </row>
    <row r="387" spans="1:12" x14ac:dyDescent="0.2">
      <c r="A387" s="851"/>
      <c r="B387" s="558"/>
      <c r="C387" s="897"/>
      <c r="D387" s="851"/>
      <c r="E387" s="852"/>
      <c r="F387" s="852"/>
      <c r="G387" s="852"/>
      <c r="H387" s="862"/>
      <c r="J387" s="897"/>
      <c r="K387" s="851"/>
      <c r="L387" s="862"/>
    </row>
    <row r="388" spans="1:12" ht="25.5" x14ac:dyDescent="0.2">
      <c r="A388" s="851" t="s">
        <v>3153</v>
      </c>
      <c r="B388" s="558" t="s">
        <v>3154</v>
      </c>
      <c r="C388" s="897"/>
      <c r="D388" s="851" t="s">
        <v>451</v>
      </c>
      <c r="E388" s="852">
        <v>9.5500000000000007</v>
      </c>
      <c r="F388" s="852">
        <v>3.42</v>
      </c>
      <c r="G388" s="852">
        <v>2.2000000000000002</v>
      </c>
      <c r="H388" s="853" t="str">
        <f>'Series 1200 Design'!H388</f>
        <v/>
      </c>
      <c r="J388" s="897"/>
      <c r="K388" s="851" t="s">
        <v>451</v>
      </c>
      <c r="L388" s="853" t="str">
        <f>'Series 1200 Final'!H388</f>
        <v/>
      </c>
    </row>
    <row r="389" spans="1:12" x14ac:dyDescent="0.2">
      <c r="A389" s="851"/>
      <c r="B389" s="558"/>
      <c r="C389" s="897"/>
      <c r="D389" s="851"/>
      <c r="E389" s="852"/>
      <c r="F389" s="852"/>
      <c r="G389" s="852"/>
      <c r="H389" s="862"/>
      <c r="J389" s="897"/>
      <c r="K389" s="851"/>
      <c r="L389" s="862"/>
    </row>
    <row r="390" spans="1:12" ht="25.5" x14ac:dyDescent="0.2">
      <c r="A390" s="851" t="s">
        <v>3155</v>
      </c>
      <c r="B390" s="558" t="s">
        <v>3156</v>
      </c>
      <c r="C390" s="897"/>
      <c r="D390" s="851" t="s">
        <v>451</v>
      </c>
      <c r="E390" s="852">
        <v>9.5500000000000007</v>
      </c>
      <c r="F390" s="852">
        <v>3.42</v>
      </c>
      <c r="G390" s="852">
        <v>2.2000000000000002</v>
      </c>
      <c r="H390" s="853" t="str">
        <f>'Series 1200 Design'!H390</f>
        <v/>
      </c>
      <c r="J390" s="897"/>
      <c r="K390" s="851" t="s">
        <v>451</v>
      </c>
      <c r="L390" s="853" t="str">
        <f>'Series 1200 Final'!H390</f>
        <v/>
      </c>
    </row>
    <row r="391" spans="1:12" x14ac:dyDescent="0.2">
      <c r="A391" s="851"/>
      <c r="B391" s="558"/>
      <c r="C391" s="897"/>
      <c r="D391" s="851"/>
      <c r="E391" s="852"/>
      <c r="F391" s="852"/>
      <c r="G391" s="852"/>
      <c r="H391" s="862"/>
      <c r="J391" s="897"/>
      <c r="K391" s="851"/>
      <c r="L391" s="862"/>
    </row>
    <row r="392" spans="1:12" ht="25.5" x14ac:dyDescent="0.2">
      <c r="A392" s="851" t="s">
        <v>3157</v>
      </c>
      <c r="B392" s="558" t="s">
        <v>3158</v>
      </c>
      <c r="C392" s="897"/>
      <c r="D392" s="851" t="s">
        <v>451</v>
      </c>
      <c r="E392" s="852">
        <v>9.5500000000000007</v>
      </c>
      <c r="F392" s="852">
        <v>3.42</v>
      </c>
      <c r="G392" s="852">
        <v>2.2000000000000002</v>
      </c>
      <c r="H392" s="853" t="str">
        <f>'Series 1200 Design'!H392</f>
        <v/>
      </c>
      <c r="J392" s="897"/>
      <c r="K392" s="851" t="s">
        <v>451</v>
      </c>
      <c r="L392" s="853" t="str">
        <f>'Series 1200 Final'!H392</f>
        <v/>
      </c>
    </row>
    <row r="393" spans="1:12" x14ac:dyDescent="0.2">
      <c r="A393" s="851"/>
      <c r="B393" s="558"/>
      <c r="C393" s="897"/>
      <c r="D393" s="851"/>
      <c r="E393" s="852"/>
      <c r="F393" s="852"/>
      <c r="G393" s="852"/>
      <c r="H393" s="862"/>
      <c r="J393" s="897"/>
      <c r="K393" s="851"/>
      <c r="L393" s="862"/>
    </row>
    <row r="394" spans="1:12" ht="25.5" x14ac:dyDescent="0.2">
      <c r="A394" s="851" t="s">
        <v>3159</v>
      </c>
      <c r="B394" s="687" t="s">
        <v>3160</v>
      </c>
      <c r="C394" s="901"/>
      <c r="D394" s="877" t="s">
        <v>451</v>
      </c>
      <c r="E394" s="852">
        <v>9.5500000000000007</v>
      </c>
      <c r="F394" s="852">
        <v>3.42</v>
      </c>
      <c r="G394" s="852">
        <v>2.2000000000000002</v>
      </c>
      <c r="H394" s="853" t="str">
        <f>'Series 1200 Design'!H394</f>
        <v/>
      </c>
      <c r="J394" s="901"/>
      <c r="K394" s="877" t="s">
        <v>451</v>
      </c>
      <c r="L394" s="853" t="str">
        <f>'Series 1200 Final'!H394</f>
        <v/>
      </c>
    </row>
    <row r="395" spans="1:12" x14ac:dyDescent="0.2">
      <c r="A395" s="851"/>
      <c r="B395" s="558"/>
      <c r="C395" s="897"/>
      <c r="D395" s="851"/>
      <c r="E395" s="852"/>
      <c r="F395" s="852"/>
      <c r="G395" s="852"/>
      <c r="H395" s="862"/>
      <c r="J395" s="897"/>
      <c r="K395" s="851"/>
      <c r="L395" s="862"/>
    </row>
    <row r="396" spans="1:12" ht="25.5" x14ac:dyDescent="0.2">
      <c r="A396" s="851" t="s">
        <v>3161</v>
      </c>
      <c r="B396" s="558" t="s">
        <v>3162</v>
      </c>
      <c r="C396" s="897"/>
      <c r="D396" s="851" t="s">
        <v>451</v>
      </c>
      <c r="E396" s="852">
        <v>9.5500000000000007</v>
      </c>
      <c r="F396" s="852">
        <v>3.42</v>
      </c>
      <c r="G396" s="852">
        <v>2.2000000000000002</v>
      </c>
      <c r="H396" s="853" t="str">
        <f>'Series 1200 Design'!H396</f>
        <v/>
      </c>
      <c r="J396" s="897"/>
      <c r="K396" s="851" t="s">
        <v>451</v>
      </c>
      <c r="L396" s="853" t="str">
        <f>'Series 1200 Final'!H396</f>
        <v/>
      </c>
    </row>
    <row r="397" spans="1:12" x14ac:dyDescent="0.2">
      <c r="A397" s="851"/>
      <c r="B397" s="558"/>
      <c r="C397" s="897"/>
      <c r="D397" s="851"/>
      <c r="E397" s="852"/>
      <c r="F397" s="852"/>
      <c r="G397" s="852"/>
      <c r="H397" s="862"/>
      <c r="J397" s="897"/>
      <c r="K397" s="851"/>
      <c r="L397" s="862"/>
    </row>
    <row r="398" spans="1:12" ht="25.5" x14ac:dyDescent="0.2">
      <c r="A398" s="851" t="s">
        <v>3163</v>
      </c>
      <c r="B398" s="558" t="s">
        <v>3164</v>
      </c>
      <c r="C398" s="897"/>
      <c r="D398" s="851" t="s">
        <v>451</v>
      </c>
      <c r="E398" s="852">
        <v>9.5500000000000007</v>
      </c>
      <c r="F398" s="852">
        <v>3.42</v>
      </c>
      <c r="G398" s="852">
        <v>2.2000000000000002</v>
      </c>
      <c r="H398" s="853" t="str">
        <f>'Series 1200 Design'!H398</f>
        <v/>
      </c>
      <c r="J398" s="897"/>
      <c r="K398" s="851" t="s">
        <v>451</v>
      </c>
      <c r="L398" s="853" t="str">
        <f>'Series 1200 Final'!H398</f>
        <v/>
      </c>
    </row>
    <row r="399" spans="1:12" x14ac:dyDescent="0.2">
      <c r="A399" s="851"/>
      <c r="B399" s="597"/>
      <c r="C399" s="898"/>
      <c r="D399" s="843"/>
      <c r="E399" s="852"/>
      <c r="F399" s="852"/>
      <c r="G399" s="852"/>
      <c r="H399" s="862"/>
      <c r="J399" s="898"/>
      <c r="K399" s="843"/>
      <c r="L399" s="862"/>
    </row>
    <row r="400" spans="1:12" ht="25.5" x14ac:dyDescent="0.2">
      <c r="A400" s="851" t="s">
        <v>3165</v>
      </c>
      <c r="B400" s="558" t="s">
        <v>3166</v>
      </c>
      <c r="C400" s="897"/>
      <c r="D400" s="843" t="s">
        <v>451</v>
      </c>
      <c r="E400" s="852">
        <v>9.7200000000000006</v>
      </c>
      <c r="F400" s="852">
        <v>3.59</v>
      </c>
      <c r="G400" s="852">
        <v>2.66</v>
      </c>
      <c r="H400" s="853" t="str">
        <f>'Series 1200 Design'!H400</f>
        <v/>
      </c>
      <c r="J400" s="897"/>
      <c r="K400" s="843" t="s">
        <v>451</v>
      </c>
      <c r="L400" s="853" t="str">
        <f>'Series 1200 Final'!H400</f>
        <v/>
      </c>
    </row>
    <row r="401" spans="1:12" x14ac:dyDescent="0.2">
      <c r="A401" s="851"/>
      <c r="B401" s="558"/>
      <c r="C401" s="897"/>
      <c r="D401" s="843"/>
      <c r="E401" s="852"/>
      <c r="F401" s="852"/>
      <c r="G401" s="852"/>
      <c r="H401" s="862"/>
      <c r="J401" s="897"/>
      <c r="K401" s="843"/>
      <c r="L401" s="862"/>
    </row>
    <row r="402" spans="1:12" ht="25.5" x14ac:dyDescent="0.2">
      <c r="A402" s="851" t="s">
        <v>3167</v>
      </c>
      <c r="B402" s="558" t="s">
        <v>3168</v>
      </c>
      <c r="C402" s="897"/>
      <c r="D402" s="843" t="s">
        <v>451</v>
      </c>
      <c r="E402" s="852">
        <v>9.7200000000000006</v>
      </c>
      <c r="F402" s="852">
        <v>3.59</v>
      </c>
      <c r="G402" s="852">
        <v>2.66</v>
      </c>
      <c r="H402" s="853" t="str">
        <f>'Series 1200 Design'!H402</f>
        <v/>
      </c>
      <c r="J402" s="897"/>
      <c r="K402" s="843" t="s">
        <v>451</v>
      </c>
      <c r="L402" s="853" t="str">
        <f>'Series 1200 Final'!H402</f>
        <v/>
      </c>
    </row>
    <row r="403" spans="1:12" x14ac:dyDescent="0.2">
      <c r="A403" s="851"/>
      <c r="B403" s="558"/>
      <c r="C403" s="897"/>
      <c r="D403" s="843"/>
      <c r="E403" s="852"/>
      <c r="F403" s="852"/>
      <c r="G403" s="852"/>
      <c r="H403" s="862"/>
      <c r="J403" s="897"/>
      <c r="K403" s="843"/>
      <c r="L403" s="862"/>
    </row>
    <row r="404" spans="1:12" ht="25.5" x14ac:dyDescent="0.2">
      <c r="A404" s="851" t="s">
        <v>3169</v>
      </c>
      <c r="B404" s="558" t="s">
        <v>3170</v>
      </c>
      <c r="C404" s="897"/>
      <c r="D404" s="843" t="s">
        <v>451</v>
      </c>
      <c r="E404" s="852">
        <v>9.7200000000000006</v>
      </c>
      <c r="F404" s="852">
        <v>3.59</v>
      </c>
      <c r="G404" s="852">
        <v>2.66</v>
      </c>
      <c r="H404" s="853" t="str">
        <f>'Series 1200 Design'!H404</f>
        <v/>
      </c>
      <c r="J404" s="897"/>
      <c r="K404" s="843" t="s">
        <v>451</v>
      </c>
      <c r="L404" s="853" t="str">
        <f>'Series 1200 Final'!H404</f>
        <v/>
      </c>
    </row>
    <row r="405" spans="1:12" x14ac:dyDescent="0.2">
      <c r="A405" s="851"/>
      <c r="B405" s="558"/>
      <c r="C405" s="897"/>
      <c r="D405" s="843"/>
      <c r="E405" s="852"/>
      <c r="F405" s="852"/>
      <c r="G405" s="852"/>
      <c r="H405" s="862"/>
      <c r="J405" s="897"/>
      <c r="K405" s="843"/>
      <c r="L405" s="862"/>
    </row>
    <row r="406" spans="1:12" ht="25.5" x14ac:dyDescent="0.2">
      <c r="A406" s="851" t="s">
        <v>3171</v>
      </c>
      <c r="B406" s="558" t="s">
        <v>3172</v>
      </c>
      <c r="C406" s="897"/>
      <c r="D406" s="843" t="s">
        <v>451</v>
      </c>
      <c r="E406" s="852">
        <v>9.7200000000000006</v>
      </c>
      <c r="F406" s="852">
        <v>3.59</v>
      </c>
      <c r="G406" s="852">
        <v>2.66</v>
      </c>
      <c r="H406" s="853" t="str">
        <f>'Series 1200 Design'!H406</f>
        <v/>
      </c>
      <c r="J406" s="897"/>
      <c r="K406" s="843" t="s">
        <v>451</v>
      </c>
      <c r="L406" s="853" t="str">
        <f>'Series 1200 Final'!H406</f>
        <v/>
      </c>
    </row>
    <row r="407" spans="1:12" x14ac:dyDescent="0.2">
      <c r="A407" s="851"/>
      <c r="B407" s="558"/>
      <c r="C407" s="897"/>
      <c r="D407" s="843"/>
      <c r="E407" s="852"/>
      <c r="F407" s="852"/>
      <c r="G407" s="852"/>
      <c r="H407" s="862"/>
      <c r="J407" s="897"/>
      <c r="K407" s="843"/>
      <c r="L407" s="862"/>
    </row>
    <row r="408" spans="1:12" ht="25.5" x14ac:dyDescent="0.2">
      <c r="A408" s="851" t="s">
        <v>3173</v>
      </c>
      <c r="B408" s="558" t="s">
        <v>3174</v>
      </c>
      <c r="C408" s="897"/>
      <c r="D408" s="843" t="s">
        <v>451</v>
      </c>
      <c r="E408" s="852">
        <v>9.7200000000000006</v>
      </c>
      <c r="F408" s="852">
        <v>3.59</v>
      </c>
      <c r="G408" s="852">
        <v>2.66</v>
      </c>
      <c r="H408" s="853" t="str">
        <f>'Series 1200 Design'!H408</f>
        <v/>
      </c>
      <c r="J408" s="897"/>
      <c r="K408" s="843" t="s">
        <v>451</v>
      </c>
      <c r="L408" s="853" t="str">
        <f>'Series 1200 Final'!H408</f>
        <v/>
      </c>
    </row>
    <row r="409" spans="1:12" x14ac:dyDescent="0.2">
      <c r="A409" s="851"/>
      <c r="B409" s="558"/>
      <c r="C409" s="897"/>
      <c r="D409" s="843"/>
      <c r="E409" s="852"/>
      <c r="F409" s="852"/>
      <c r="G409" s="852"/>
      <c r="H409" s="862"/>
      <c r="J409" s="897"/>
      <c r="K409" s="843"/>
      <c r="L409" s="862"/>
    </row>
    <row r="410" spans="1:12" ht="25.5" x14ac:dyDescent="0.2">
      <c r="A410" s="851" t="s">
        <v>3175</v>
      </c>
      <c r="B410" s="558" t="s">
        <v>3176</v>
      </c>
      <c r="C410" s="897"/>
      <c r="D410" s="843" t="s">
        <v>451</v>
      </c>
      <c r="E410" s="852">
        <v>9.7200000000000006</v>
      </c>
      <c r="F410" s="852">
        <v>3.59</v>
      </c>
      <c r="G410" s="852">
        <v>2.66</v>
      </c>
      <c r="H410" s="853" t="str">
        <f>'Series 1200 Design'!H410</f>
        <v/>
      </c>
      <c r="J410" s="897"/>
      <c r="K410" s="843" t="s">
        <v>451</v>
      </c>
      <c r="L410" s="853" t="str">
        <f>'Series 1200 Final'!H410</f>
        <v/>
      </c>
    </row>
    <row r="411" spans="1:12" x14ac:dyDescent="0.2">
      <c r="A411" s="851"/>
      <c r="B411" s="558"/>
      <c r="C411" s="897"/>
      <c r="D411" s="843"/>
      <c r="E411" s="852"/>
      <c r="F411" s="852"/>
      <c r="G411" s="852"/>
      <c r="H411" s="862"/>
      <c r="J411" s="897"/>
      <c r="K411" s="843"/>
      <c r="L411" s="862"/>
    </row>
    <row r="412" spans="1:12" ht="25.5" x14ac:dyDescent="0.2">
      <c r="A412" s="851" t="s">
        <v>3177</v>
      </c>
      <c r="B412" s="558" t="s">
        <v>3178</v>
      </c>
      <c r="C412" s="897">
        <v>350</v>
      </c>
      <c r="D412" s="843" t="s">
        <v>451</v>
      </c>
      <c r="E412" s="852">
        <v>9.7200000000000006</v>
      </c>
      <c r="F412" s="852">
        <v>3.59</v>
      </c>
      <c r="G412" s="852">
        <v>2.66</v>
      </c>
      <c r="H412" s="853">
        <f>'Series 1200 Design'!H412</f>
        <v>931</v>
      </c>
      <c r="J412" s="897"/>
      <c r="K412" s="843" t="s">
        <v>451</v>
      </c>
      <c r="L412" s="853" t="str">
        <f>'Series 1200 Final'!H412</f>
        <v/>
      </c>
    </row>
    <row r="413" spans="1:12" x14ac:dyDescent="0.2">
      <c r="A413" s="851"/>
      <c r="B413" s="558"/>
      <c r="C413" s="897"/>
      <c r="D413" s="843"/>
      <c r="E413" s="852"/>
      <c r="F413" s="852"/>
      <c r="G413" s="852"/>
      <c r="H413" s="862"/>
      <c r="J413" s="897"/>
      <c r="K413" s="843"/>
      <c r="L413" s="862"/>
    </row>
    <row r="414" spans="1:12" ht="25.5" x14ac:dyDescent="0.2">
      <c r="A414" s="851" t="s">
        <v>3179</v>
      </c>
      <c r="B414" s="558" t="s">
        <v>3180</v>
      </c>
      <c r="C414" s="897"/>
      <c r="D414" s="843" t="s">
        <v>451</v>
      </c>
      <c r="E414" s="852">
        <v>9.7200000000000006</v>
      </c>
      <c r="F414" s="852">
        <v>3.59</v>
      </c>
      <c r="G414" s="852">
        <v>2.66</v>
      </c>
      <c r="H414" s="853" t="str">
        <f>'Series 1200 Design'!H414</f>
        <v/>
      </c>
      <c r="J414" s="897"/>
      <c r="K414" s="843" t="s">
        <v>451</v>
      </c>
      <c r="L414" s="853" t="str">
        <f>'Series 1200 Final'!H414</f>
        <v/>
      </c>
    </row>
    <row r="415" spans="1:12" x14ac:dyDescent="0.2">
      <c r="A415" s="851"/>
      <c r="B415" s="558"/>
      <c r="C415" s="897"/>
      <c r="D415" s="843"/>
      <c r="E415" s="852"/>
      <c r="F415" s="852"/>
      <c r="G415" s="852"/>
      <c r="H415" s="862"/>
      <c r="J415" s="897"/>
      <c r="K415" s="843"/>
      <c r="L415" s="862"/>
    </row>
    <row r="416" spans="1:12" ht="25.5" x14ac:dyDescent="0.2">
      <c r="A416" s="851" t="s">
        <v>3181</v>
      </c>
      <c r="B416" s="558" t="s">
        <v>3182</v>
      </c>
      <c r="C416" s="897"/>
      <c r="D416" s="843" t="s">
        <v>451</v>
      </c>
      <c r="E416" s="852">
        <v>10.18</v>
      </c>
      <c r="F416" s="852">
        <v>4.99</v>
      </c>
      <c r="G416" s="852">
        <v>4.99</v>
      </c>
      <c r="H416" s="853" t="str">
        <f>'Series 1200 Design'!H416</f>
        <v/>
      </c>
      <c r="J416" s="897"/>
      <c r="K416" s="843" t="s">
        <v>451</v>
      </c>
      <c r="L416" s="853" t="str">
        <f>'Series 1200 Final'!H416</f>
        <v/>
      </c>
    </row>
    <row r="417" spans="1:12" x14ac:dyDescent="0.2">
      <c r="A417" s="851"/>
      <c r="B417" s="558"/>
      <c r="C417" s="897"/>
      <c r="D417" s="843"/>
      <c r="E417" s="852"/>
      <c r="F417" s="852"/>
      <c r="G417" s="852"/>
      <c r="H417" s="862"/>
      <c r="J417" s="897"/>
      <c r="K417" s="843"/>
      <c r="L417" s="862"/>
    </row>
    <row r="418" spans="1:12" ht="25.5" x14ac:dyDescent="0.2">
      <c r="A418" s="851" t="s">
        <v>3183</v>
      </c>
      <c r="B418" s="558" t="s">
        <v>3184</v>
      </c>
      <c r="C418" s="897"/>
      <c r="D418" s="843" t="s">
        <v>451</v>
      </c>
      <c r="E418" s="852">
        <v>10.18</v>
      </c>
      <c r="F418" s="852">
        <v>4.99</v>
      </c>
      <c r="G418" s="852">
        <v>4.99</v>
      </c>
      <c r="H418" s="853" t="str">
        <f>'Series 1200 Design'!H418</f>
        <v/>
      </c>
      <c r="J418" s="897"/>
      <c r="K418" s="843" t="s">
        <v>451</v>
      </c>
      <c r="L418" s="853" t="str">
        <f>'Series 1200 Final'!H418</f>
        <v/>
      </c>
    </row>
    <row r="419" spans="1:12" x14ac:dyDescent="0.2">
      <c r="A419" s="851"/>
      <c r="B419" s="558"/>
      <c r="C419" s="897"/>
      <c r="D419" s="843"/>
      <c r="E419" s="852"/>
      <c r="F419" s="852"/>
      <c r="G419" s="852"/>
      <c r="H419" s="862"/>
      <c r="J419" s="897"/>
      <c r="K419" s="843"/>
      <c r="L419" s="862"/>
    </row>
    <row r="420" spans="1:12" ht="25.5" x14ac:dyDescent="0.2">
      <c r="A420" s="851" t="s">
        <v>3185</v>
      </c>
      <c r="B420" s="687" t="s">
        <v>3186</v>
      </c>
      <c r="C420" s="901"/>
      <c r="D420" s="889" t="s">
        <v>451</v>
      </c>
      <c r="E420" s="852">
        <v>10.18</v>
      </c>
      <c r="F420" s="852">
        <v>4.99</v>
      </c>
      <c r="G420" s="852">
        <v>4.99</v>
      </c>
      <c r="H420" s="853" t="str">
        <f>'Series 1200 Design'!H420</f>
        <v/>
      </c>
      <c r="J420" s="901"/>
      <c r="K420" s="889" t="s">
        <v>451</v>
      </c>
      <c r="L420" s="853" t="str">
        <f>'Series 1200 Final'!H420</f>
        <v/>
      </c>
    </row>
    <row r="421" spans="1:12" x14ac:dyDescent="0.2">
      <c r="A421" s="851"/>
      <c r="B421" s="558"/>
      <c r="C421" s="897"/>
      <c r="D421" s="843"/>
      <c r="E421" s="852"/>
      <c r="F421" s="852"/>
      <c r="G421" s="852"/>
      <c r="H421" s="862"/>
      <c r="J421" s="897"/>
      <c r="K421" s="843"/>
      <c r="L421" s="862"/>
    </row>
    <row r="422" spans="1:12" ht="25.5" x14ac:dyDescent="0.2">
      <c r="A422" s="851" t="s">
        <v>3187</v>
      </c>
      <c r="B422" s="558" t="s">
        <v>3188</v>
      </c>
      <c r="C422" s="897"/>
      <c r="D422" s="843" t="s">
        <v>451</v>
      </c>
      <c r="E422" s="852">
        <v>10.18</v>
      </c>
      <c r="F422" s="852">
        <v>4.99</v>
      </c>
      <c r="G422" s="852">
        <v>4.99</v>
      </c>
      <c r="H422" s="853" t="str">
        <f>'Series 1200 Design'!H422</f>
        <v/>
      </c>
      <c r="J422" s="897"/>
      <c r="K422" s="843" t="s">
        <v>451</v>
      </c>
      <c r="L422" s="853" t="str">
        <f>'Series 1200 Final'!H422</f>
        <v/>
      </c>
    </row>
    <row r="423" spans="1:12" x14ac:dyDescent="0.2">
      <c r="A423" s="851"/>
      <c r="B423" s="597"/>
      <c r="C423" s="898"/>
      <c r="D423" s="843"/>
      <c r="E423" s="852"/>
      <c r="F423" s="852"/>
      <c r="G423" s="852"/>
      <c r="H423" s="862"/>
      <c r="J423" s="898"/>
      <c r="K423" s="843"/>
      <c r="L423" s="862"/>
    </row>
    <row r="424" spans="1:12" ht="25.5" x14ac:dyDescent="0.2">
      <c r="A424" s="851" t="s">
        <v>3189</v>
      </c>
      <c r="B424" s="558" t="s">
        <v>3190</v>
      </c>
      <c r="C424" s="897"/>
      <c r="D424" s="843" t="s">
        <v>451</v>
      </c>
      <c r="E424" s="852">
        <v>10.45</v>
      </c>
      <c r="F424" s="852">
        <v>5.86</v>
      </c>
      <c r="G424" s="852">
        <v>5.86</v>
      </c>
      <c r="H424" s="853" t="str">
        <f>'Series 1200 Design'!H424</f>
        <v/>
      </c>
      <c r="J424" s="897"/>
      <c r="K424" s="843" t="s">
        <v>451</v>
      </c>
      <c r="L424" s="853" t="str">
        <f>'Series 1200 Final'!H424</f>
        <v/>
      </c>
    </row>
    <row r="425" spans="1:12" x14ac:dyDescent="0.2">
      <c r="A425" s="851"/>
      <c r="B425" s="558"/>
      <c r="C425" s="897"/>
      <c r="D425" s="843"/>
      <c r="E425" s="852"/>
      <c r="F425" s="852"/>
      <c r="G425" s="852"/>
      <c r="H425" s="862"/>
      <c r="J425" s="897"/>
      <c r="K425" s="843"/>
      <c r="L425" s="862"/>
    </row>
    <row r="426" spans="1:12" ht="25.5" x14ac:dyDescent="0.2">
      <c r="A426" s="851" t="s">
        <v>3191</v>
      </c>
      <c r="B426" s="558" t="s">
        <v>3192</v>
      </c>
      <c r="C426" s="897"/>
      <c r="D426" s="843" t="s">
        <v>451</v>
      </c>
      <c r="E426" s="852">
        <v>10.7</v>
      </c>
      <c r="F426" s="852">
        <v>6.62</v>
      </c>
      <c r="G426" s="852">
        <v>6.62</v>
      </c>
      <c r="H426" s="853" t="str">
        <f>'Series 1200 Design'!H426</f>
        <v/>
      </c>
      <c r="J426" s="897"/>
      <c r="K426" s="843" t="s">
        <v>451</v>
      </c>
      <c r="L426" s="853" t="str">
        <f>'Series 1200 Final'!H426</f>
        <v/>
      </c>
    </row>
    <row r="427" spans="1:12" x14ac:dyDescent="0.2">
      <c r="A427" s="851"/>
      <c r="B427" s="558"/>
      <c r="C427" s="897"/>
      <c r="D427" s="843"/>
      <c r="E427" s="852"/>
      <c r="F427" s="852"/>
      <c r="G427" s="852"/>
      <c r="H427" s="862"/>
      <c r="J427" s="897"/>
      <c r="K427" s="843"/>
      <c r="L427" s="862"/>
    </row>
    <row r="428" spans="1:12" ht="25.5" x14ac:dyDescent="0.2">
      <c r="A428" s="851" t="s">
        <v>3193</v>
      </c>
      <c r="B428" s="558" t="s">
        <v>3194</v>
      </c>
      <c r="C428" s="897"/>
      <c r="D428" s="843" t="s">
        <v>451</v>
      </c>
      <c r="E428" s="852">
        <v>11.08</v>
      </c>
      <c r="F428" s="852">
        <v>7.64</v>
      </c>
      <c r="G428" s="852">
        <v>7.64</v>
      </c>
      <c r="H428" s="853" t="str">
        <f>'Series 1200 Design'!H428</f>
        <v/>
      </c>
      <c r="J428" s="897"/>
      <c r="K428" s="843" t="s">
        <v>451</v>
      </c>
      <c r="L428" s="853" t="str">
        <f>'Series 1200 Final'!H428</f>
        <v/>
      </c>
    </row>
    <row r="429" spans="1:12" x14ac:dyDescent="0.2">
      <c r="A429" s="851"/>
      <c r="B429" s="558"/>
      <c r="C429" s="897"/>
      <c r="D429" s="843"/>
      <c r="E429" s="852"/>
      <c r="F429" s="852"/>
      <c r="G429" s="852"/>
      <c r="H429" s="862"/>
      <c r="J429" s="897"/>
      <c r="K429" s="843"/>
      <c r="L429" s="862"/>
    </row>
    <row r="430" spans="1:12" ht="25.5" x14ac:dyDescent="0.2">
      <c r="A430" s="851" t="s">
        <v>3195</v>
      </c>
      <c r="B430" s="558" t="s">
        <v>3196</v>
      </c>
      <c r="C430" s="897"/>
      <c r="D430" s="843" t="s">
        <v>451</v>
      </c>
      <c r="E430" s="852">
        <v>12.03</v>
      </c>
      <c r="F430" s="852">
        <v>8.58</v>
      </c>
      <c r="G430" s="852">
        <v>8.58</v>
      </c>
      <c r="H430" s="853" t="str">
        <f>'Series 1200 Design'!H430</f>
        <v/>
      </c>
      <c r="J430" s="897"/>
      <c r="K430" s="843" t="s">
        <v>451</v>
      </c>
      <c r="L430" s="853" t="str">
        <f>'Series 1200 Final'!H430</f>
        <v/>
      </c>
    </row>
    <row r="431" spans="1:12" x14ac:dyDescent="0.2">
      <c r="A431" s="851"/>
      <c r="B431" s="558"/>
      <c r="C431" s="897"/>
      <c r="D431" s="843"/>
      <c r="E431" s="852"/>
      <c r="F431" s="852"/>
      <c r="G431" s="852"/>
      <c r="H431" s="862"/>
      <c r="J431" s="897"/>
      <c r="K431" s="843"/>
      <c r="L431" s="862"/>
    </row>
    <row r="432" spans="1:12" ht="25.5" x14ac:dyDescent="0.2">
      <c r="A432" s="851" t="s">
        <v>3197</v>
      </c>
      <c r="B432" s="558" t="s">
        <v>3198</v>
      </c>
      <c r="C432" s="897"/>
      <c r="D432" s="843" t="s">
        <v>451</v>
      </c>
      <c r="E432" s="852">
        <v>9.5500000000000007</v>
      </c>
      <c r="F432" s="852">
        <v>3.42</v>
      </c>
      <c r="G432" s="852">
        <v>2.2000000000000002</v>
      </c>
      <c r="H432" s="853" t="str">
        <f>'Series 1200 Design'!H432</f>
        <v/>
      </c>
      <c r="J432" s="897"/>
      <c r="K432" s="843" t="s">
        <v>451</v>
      </c>
      <c r="L432" s="853" t="str">
        <f>'Series 1200 Final'!H432</f>
        <v/>
      </c>
    </row>
    <row r="433" spans="1:12" x14ac:dyDescent="0.2">
      <c r="A433" s="851"/>
      <c r="B433" s="558"/>
      <c r="C433" s="897"/>
      <c r="D433" s="843"/>
      <c r="E433" s="852"/>
      <c r="F433" s="852"/>
      <c r="G433" s="852"/>
      <c r="H433" s="862"/>
      <c r="J433" s="897"/>
      <c r="K433" s="843"/>
      <c r="L433" s="862"/>
    </row>
    <row r="434" spans="1:12" ht="25.5" x14ac:dyDescent="0.2">
      <c r="A434" s="851" t="s">
        <v>3199</v>
      </c>
      <c r="B434" s="558" t="s">
        <v>3200</v>
      </c>
      <c r="C434" s="897"/>
      <c r="D434" s="843" t="s">
        <v>451</v>
      </c>
      <c r="E434" s="852">
        <v>9.5500000000000007</v>
      </c>
      <c r="F434" s="852">
        <v>3.42</v>
      </c>
      <c r="G434" s="852">
        <v>2.2000000000000002</v>
      </c>
      <c r="H434" s="853" t="str">
        <f>'Series 1200 Design'!H434</f>
        <v/>
      </c>
      <c r="J434" s="897"/>
      <c r="K434" s="843" t="s">
        <v>451</v>
      </c>
      <c r="L434" s="853" t="str">
        <f>'Series 1200 Final'!H434</f>
        <v/>
      </c>
    </row>
    <row r="435" spans="1:12" x14ac:dyDescent="0.2">
      <c r="A435" s="851"/>
      <c r="B435" s="558"/>
      <c r="C435" s="897"/>
      <c r="D435" s="843"/>
      <c r="E435" s="852"/>
      <c r="F435" s="852"/>
      <c r="G435" s="852"/>
      <c r="H435" s="862"/>
      <c r="J435" s="897"/>
      <c r="K435" s="843"/>
      <c r="L435" s="862"/>
    </row>
    <row r="436" spans="1:12" ht="25.5" x14ac:dyDescent="0.2">
      <c r="A436" s="851" t="s">
        <v>3201</v>
      </c>
      <c r="B436" s="558" t="s">
        <v>3202</v>
      </c>
      <c r="C436" s="897"/>
      <c r="D436" s="843" t="s">
        <v>451</v>
      </c>
      <c r="E436" s="852">
        <v>9.7200000000000006</v>
      </c>
      <c r="F436" s="852">
        <v>3.59</v>
      </c>
      <c r="G436" s="852">
        <v>2.66</v>
      </c>
      <c r="H436" s="853" t="str">
        <f>'Series 1200 Design'!H436</f>
        <v/>
      </c>
      <c r="J436" s="897"/>
      <c r="K436" s="843" t="s">
        <v>451</v>
      </c>
      <c r="L436" s="853" t="str">
        <f>'Series 1200 Final'!H436</f>
        <v/>
      </c>
    </row>
    <row r="437" spans="1:12" x14ac:dyDescent="0.2">
      <c r="A437" s="851"/>
      <c r="B437" s="558"/>
      <c r="C437" s="897"/>
      <c r="D437" s="843"/>
      <c r="E437" s="852"/>
      <c r="F437" s="852"/>
      <c r="G437" s="852"/>
      <c r="H437" s="862"/>
      <c r="J437" s="897"/>
      <c r="K437" s="843"/>
      <c r="L437" s="862"/>
    </row>
    <row r="438" spans="1:12" ht="25.5" x14ac:dyDescent="0.2">
      <c r="A438" s="851" t="s">
        <v>3203</v>
      </c>
      <c r="B438" s="558" t="s">
        <v>3204</v>
      </c>
      <c r="C438" s="897"/>
      <c r="D438" s="843" t="s">
        <v>451</v>
      </c>
      <c r="E438" s="852">
        <v>10.18</v>
      </c>
      <c r="F438" s="852">
        <v>4.99</v>
      </c>
      <c r="G438" s="852">
        <v>4.99</v>
      </c>
      <c r="H438" s="853" t="str">
        <f>'Series 1200 Design'!H438</f>
        <v/>
      </c>
      <c r="J438" s="897"/>
      <c r="K438" s="843" t="s">
        <v>451</v>
      </c>
      <c r="L438" s="853" t="str">
        <f>'Series 1200 Final'!H438</f>
        <v/>
      </c>
    </row>
    <row r="439" spans="1:12" x14ac:dyDescent="0.2">
      <c r="A439" s="851"/>
      <c r="B439" s="558"/>
      <c r="C439" s="897"/>
      <c r="D439" s="843"/>
      <c r="E439" s="852"/>
      <c r="F439" s="852"/>
      <c r="G439" s="852"/>
      <c r="H439" s="862"/>
      <c r="J439" s="897"/>
      <c r="K439" s="843"/>
      <c r="L439" s="862"/>
    </row>
    <row r="440" spans="1:12" ht="25.5" x14ac:dyDescent="0.2">
      <c r="A440" s="851" t="s">
        <v>3205</v>
      </c>
      <c r="B440" s="558" t="s">
        <v>3206</v>
      </c>
      <c r="C440" s="897"/>
      <c r="D440" s="843" t="s">
        <v>451</v>
      </c>
      <c r="E440" s="852">
        <v>12.03</v>
      </c>
      <c r="F440" s="852">
        <v>8.58</v>
      </c>
      <c r="G440" s="852">
        <v>8.58</v>
      </c>
      <c r="H440" s="853" t="str">
        <f>'Series 1200 Design'!H440</f>
        <v/>
      </c>
      <c r="J440" s="897"/>
      <c r="K440" s="843" t="s">
        <v>451</v>
      </c>
      <c r="L440" s="853" t="str">
        <f>'Series 1200 Final'!H440</f>
        <v/>
      </c>
    </row>
    <row r="441" spans="1:12" x14ac:dyDescent="0.2">
      <c r="A441" s="851"/>
      <c r="B441" s="558"/>
      <c r="C441" s="897"/>
      <c r="D441" s="843"/>
      <c r="E441" s="852"/>
      <c r="F441" s="852"/>
      <c r="G441" s="852"/>
      <c r="H441" s="862"/>
      <c r="J441" s="897"/>
      <c r="K441" s="843"/>
      <c r="L441" s="862"/>
    </row>
    <row r="442" spans="1:12" ht="25.5" x14ac:dyDescent="0.2">
      <c r="A442" s="851" t="s">
        <v>3207</v>
      </c>
      <c r="B442" s="558" t="s">
        <v>3208</v>
      </c>
      <c r="C442" s="897"/>
      <c r="D442" s="843" t="s">
        <v>451</v>
      </c>
      <c r="E442" s="852">
        <v>9.7200000000000006</v>
      </c>
      <c r="F442" s="852">
        <v>3.59</v>
      </c>
      <c r="G442" s="852">
        <v>2.66</v>
      </c>
      <c r="H442" s="853" t="str">
        <f>'Series 1200 Design'!H442</f>
        <v/>
      </c>
      <c r="J442" s="897"/>
      <c r="K442" s="843" t="s">
        <v>451</v>
      </c>
      <c r="L442" s="853" t="str">
        <f>'Series 1200 Final'!H442</f>
        <v/>
      </c>
    </row>
    <row r="443" spans="1:12" x14ac:dyDescent="0.2">
      <c r="A443" s="851"/>
      <c r="B443" s="597"/>
      <c r="C443" s="898"/>
      <c r="D443" s="843"/>
      <c r="E443" s="852"/>
      <c r="F443" s="852"/>
      <c r="G443" s="852"/>
      <c r="H443" s="862"/>
      <c r="J443" s="898"/>
      <c r="K443" s="843"/>
      <c r="L443" s="862"/>
    </row>
    <row r="444" spans="1:12" ht="25.5" x14ac:dyDescent="0.2">
      <c r="A444" s="851" t="s">
        <v>3209</v>
      </c>
      <c r="B444" s="558" t="s">
        <v>3210</v>
      </c>
      <c r="C444" s="897"/>
      <c r="D444" s="843" t="s">
        <v>451</v>
      </c>
      <c r="E444" s="852">
        <v>10.18</v>
      </c>
      <c r="F444" s="852">
        <v>4.99</v>
      </c>
      <c r="G444" s="852">
        <v>4.99</v>
      </c>
      <c r="H444" s="853" t="str">
        <f>'Series 1200 Design'!H444</f>
        <v/>
      </c>
      <c r="J444" s="897"/>
      <c r="K444" s="843" t="s">
        <v>451</v>
      </c>
      <c r="L444" s="853" t="str">
        <f>'Series 1200 Final'!H444</f>
        <v/>
      </c>
    </row>
    <row r="445" spans="1:12" x14ac:dyDescent="0.2">
      <c r="A445" s="851"/>
      <c r="B445" s="558"/>
      <c r="C445" s="897"/>
      <c r="D445" s="843"/>
      <c r="E445" s="852"/>
      <c r="F445" s="852"/>
      <c r="G445" s="852"/>
      <c r="H445" s="862"/>
      <c r="J445" s="897"/>
      <c r="K445" s="843"/>
      <c r="L445" s="862"/>
    </row>
    <row r="446" spans="1:12" ht="25.5" x14ac:dyDescent="0.2">
      <c r="A446" s="851" t="s">
        <v>3211</v>
      </c>
      <c r="B446" s="558" t="s">
        <v>3200</v>
      </c>
      <c r="C446" s="897"/>
      <c r="D446" s="843" t="s">
        <v>451</v>
      </c>
      <c r="E446" s="852">
        <v>9.5500000000000007</v>
      </c>
      <c r="F446" s="852">
        <v>3.42</v>
      </c>
      <c r="G446" s="852">
        <v>2.2000000000000002</v>
      </c>
      <c r="H446" s="853" t="str">
        <f>'Series 1200 Design'!H446</f>
        <v/>
      </c>
      <c r="J446" s="897"/>
      <c r="K446" s="843" t="s">
        <v>451</v>
      </c>
      <c r="L446" s="853" t="str">
        <f>'Series 1200 Final'!H446</f>
        <v/>
      </c>
    </row>
    <row r="447" spans="1:12" x14ac:dyDescent="0.2">
      <c r="A447" s="851"/>
      <c r="B447" s="558"/>
      <c r="C447" s="897"/>
      <c r="D447" s="843"/>
      <c r="E447" s="852"/>
      <c r="F447" s="852"/>
      <c r="G447" s="852"/>
      <c r="H447" s="862"/>
      <c r="J447" s="897"/>
      <c r="K447" s="843"/>
      <c r="L447" s="862"/>
    </row>
    <row r="448" spans="1:12" ht="25.5" x14ac:dyDescent="0.2">
      <c r="A448" s="851" t="s">
        <v>3212</v>
      </c>
      <c r="B448" s="687" t="s">
        <v>3198</v>
      </c>
      <c r="C448" s="901"/>
      <c r="D448" s="889" t="s">
        <v>451</v>
      </c>
      <c r="E448" s="852">
        <v>9.5500000000000007</v>
      </c>
      <c r="F448" s="852">
        <v>3.42</v>
      </c>
      <c r="G448" s="852">
        <v>2.2000000000000002</v>
      </c>
      <c r="H448" s="853" t="str">
        <f>'Series 1200 Design'!H448</f>
        <v/>
      </c>
      <c r="J448" s="901"/>
      <c r="K448" s="889" t="s">
        <v>451</v>
      </c>
      <c r="L448" s="853" t="str">
        <f>'Series 1200 Final'!H448</f>
        <v/>
      </c>
    </row>
    <row r="449" spans="1:12" x14ac:dyDescent="0.2">
      <c r="A449" s="851"/>
      <c r="B449" s="558"/>
      <c r="C449" s="897"/>
      <c r="D449" s="843"/>
      <c r="E449" s="852"/>
      <c r="F449" s="852"/>
      <c r="G449" s="852"/>
      <c r="H449" s="862"/>
      <c r="J449" s="897"/>
      <c r="K449" s="843"/>
      <c r="L449" s="862"/>
    </row>
    <row r="450" spans="1:12" ht="25.5" x14ac:dyDescent="0.2">
      <c r="A450" s="851" t="s">
        <v>3213</v>
      </c>
      <c r="B450" s="558" t="s">
        <v>3214</v>
      </c>
      <c r="C450" s="897"/>
      <c r="D450" s="843" t="s">
        <v>451</v>
      </c>
      <c r="E450" s="852" t="s">
        <v>403</v>
      </c>
      <c r="F450" s="852" t="s">
        <v>403</v>
      </c>
      <c r="G450" s="852" t="s">
        <v>403</v>
      </c>
      <c r="H450" s="853" t="str">
        <f>'Series 1200 Design'!H450</f>
        <v/>
      </c>
      <c r="J450" s="897"/>
      <c r="K450" s="843" t="s">
        <v>451</v>
      </c>
      <c r="L450" s="853" t="str">
        <f>'Series 1200 Final'!H450</f>
        <v/>
      </c>
    </row>
    <row r="451" spans="1:12" x14ac:dyDescent="0.2">
      <c r="A451" s="851"/>
      <c r="B451" s="558"/>
      <c r="C451" s="897"/>
      <c r="D451" s="843"/>
      <c r="E451" s="852"/>
      <c r="F451" s="852"/>
      <c r="G451" s="852"/>
      <c r="H451" s="862"/>
      <c r="J451" s="897"/>
      <c r="K451" s="843"/>
      <c r="L451" s="862"/>
    </row>
    <row r="452" spans="1:12" ht="25.5" x14ac:dyDescent="0.2">
      <c r="A452" s="851" t="s">
        <v>3215</v>
      </c>
      <c r="B452" s="558" t="s">
        <v>3216</v>
      </c>
      <c r="C452" s="897"/>
      <c r="D452" s="843" t="s">
        <v>451</v>
      </c>
      <c r="E452" s="852" t="s">
        <v>403</v>
      </c>
      <c r="F452" s="852" t="s">
        <v>403</v>
      </c>
      <c r="G452" s="852" t="s">
        <v>403</v>
      </c>
      <c r="H452" s="853" t="str">
        <f>'Series 1200 Design'!H452</f>
        <v/>
      </c>
      <c r="J452" s="897"/>
      <c r="K452" s="843" t="s">
        <v>451</v>
      </c>
      <c r="L452" s="853" t="str">
        <f>'Series 1200 Final'!H452</f>
        <v/>
      </c>
    </row>
    <row r="453" spans="1:12" x14ac:dyDescent="0.2">
      <c r="A453" s="851"/>
      <c r="B453" s="558"/>
      <c r="C453" s="897"/>
      <c r="D453" s="843"/>
      <c r="E453" s="852"/>
      <c r="F453" s="852"/>
      <c r="G453" s="852"/>
      <c r="H453" s="862"/>
      <c r="J453" s="897"/>
      <c r="K453" s="843"/>
      <c r="L453" s="862"/>
    </row>
    <row r="454" spans="1:12" ht="25.5" x14ac:dyDescent="0.2">
      <c r="A454" s="851" t="s">
        <v>3217</v>
      </c>
      <c r="B454" s="558" t="s">
        <v>3218</v>
      </c>
      <c r="C454" s="897"/>
      <c r="D454" s="843" t="s">
        <v>451</v>
      </c>
      <c r="E454" s="852" t="s">
        <v>403</v>
      </c>
      <c r="F454" s="852" t="s">
        <v>403</v>
      </c>
      <c r="G454" s="852" t="s">
        <v>403</v>
      </c>
      <c r="H454" s="853" t="str">
        <f>'Series 1200 Design'!H454</f>
        <v/>
      </c>
      <c r="J454" s="897"/>
      <c r="K454" s="843" t="s">
        <v>451</v>
      </c>
      <c r="L454" s="853" t="str">
        <f>'Series 1200 Final'!H454</f>
        <v/>
      </c>
    </row>
    <row r="455" spans="1:12" x14ac:dyDescent="0.2">
      <c r="A455" s="851"/>
      <c r="B455" s="558"/>
      <c r="C455" s="897"/>
      <c r="D455" s="843"/>
      <c r="E455" s="852"/>
      <c r="F455" s="852"/>
      <c r="G455" s="852"/>
      <c r="H455" s="862"/>
      <c r="J455" s="897"/>
      <c r="K455" s="843"/>
      <c r="L455" s="862"/>
    </row>
    <row r="456" spans="1:12" x14ac:dyDescent="0.2">
      <c r="A456" s="866"/>
      <c r="B456" s="746"/>
      <c r="C456" s="900"/>
      <c r="D456" s="846"/>
      <c r="E456" s="887" t="s">
        <v>2389</v>
      </c>
      <c r="F456" s="887" t="s">
        <v>1060</v>
      </c>
      <c r="G456" s="887" t="s">
        <v>486</v>
      </c>
      <c r="H456" s="888"/>
      <c r="J456" s="900"/>
      <c r="K456" s="846"/>
      <c r="L456" s="888"/>
    </row>
    <row r="457" spans="1:12" x14ac:dyDescent="0.2">
      <c r="A457" s="851"/>
      <c r="B457" s="558"/>
      <c r="C457" s="897"/>
      <c r="D457" s="843"/>
      <c r="E457" s="852"/>
      <c r="F457" s="852"/>
      <c r="G457" s="852"/>
      <c r="H457" s="862"/>
      <c r="J457" s="897"/>
      <c r="K457" s="843"/>
      <c r="L457" s="862"/>
    </row>
    <row r="458" spans="1:12" ht="25.5" x14ac:dyDescent="0.2">
      <c r="A458" s="851" t="s">
        <v>3219</v>
      </c>
      <c r="B458" s="558" t="s">
        <v>3220</v>
      </c>
      <c r="C458" s="897"/>
      <c r="D458" s="843" t="s">
        <v>30</v>
      </c>
      <c r="E458" s="852">
        <v>189.46</v>
      </c>
      <c r="F458" s="852">
        <v>66.94</v>
      </c>
      <c r="G458" s="852">
        <v>36.299999999999997</v>
      </c>
      <c r="H458" s="853" t="str">
        <f>'Series 1200 Design'!H458</f>
        <v/>
      </c>
      <c r="J458" s="897"/>
      <c r="K458" s="843" t="s">
        <v>30</v>
      </c>
      <c r="L458" s="853" t="str">
        <f>'Series 1200 Final'!H458</f>
        <v/>
      </c>
    </row>
    <row r="459" spans="1:12" x14ac:dyDescent="0.2">
      <c r="A459" s="851"/>
      <c r="B459" s="558"/>
      <c r="C459" s="897"/>
      <c r="D459" s="843"/>
      <c r="E459" s="852"/>
      <c r="F459" s="852"/>
      <c r="G459" s="852"/>
      <c r="H459" s="862"/>
      <c r="J459" s="897"/>
      <c r="K459" s="843"/>
      <c r="L459" s="862"/>
    </row>
    <row r="460" spans="1:12" ht="25.5" x14ac:dyDescent="0.2">
      <c r="A460" s="851" t="s">
        <v>3221</v>
      </c>
      <c r="B460" s="687" t="s">
        <v>3222</v>
      </c>
      <c r="C460" s="901"/>
      <c r="D460" s="889" t="s">
        <v>30</v>
      </c>
      <c r="E460" s="852">
        <v>191.75</v>
      </c>
      <c r="F460" s="852">
        <v>69.22</v>
      </c>
      <c r="G460" s="852">
        <v>40.200000000000003</v>
      </c>
      <c r="H460" s="853" t="str">
        <f>'Series 1200 Design'!H460</f>
        <v/>
      </c>
      <c r="J460" s="901"/>
      <c r="K460" s="889" t="s">
        <v>30</v>
      </c>
      <c r="L460" s="853" t="str">
        <f>'Series 1200 Final'!H460</f>
        <v/>
      </c>
    </row>
    <row r="461" spans="1:12" x14ac:dyDescent="0.2">
      <c r="A461" s="851"/>
      <c r="B461" s="558"/>
      <c r="C461" s="897"/>
      <c r="D461" s="843"/>
      <c r="E461" s="852"/>
      <c r="F461" s="852"/>
      <c r="G461" s="852"/>
      <c r="H461" s="862"/>
      <c r="J461" s="897"/>
      <c r="K461" s="843"/>
      <c r="L461" s="862"/>
    </row>
    <row r="462" spans="1:12" ht="38.25" x14ac:dyDescent="0.2">
      <c r="A462" s="851" t="s">
        <v>3223</v>
      </c>
      <c r="B462" s="558" t="s">
        <v>3224</v>
      </c>
      <c r="C462" s="897"/>
      <c r="D462" s="843" t="s">
        <v>30</v>
      </c>
      <c r="E462" s="852">
        <v>297.73</v>
      </c>
      <c r="F462" s="852">
        <v>288.92</v>
      </c>
      <c r="G462" s="852">
        <v>288.92</v>
      </c>
      <c r="H462" s="853" t="str">
        <f>'Series 1200 Design'!H462</f>
        <v/>
      </c>
      <c r="J462" s="897"/>
      <c r="K462" s="843" t="s">
        <v>30</v>
      </c>
      <c r="L462" s="853" t="str">
        <f>'Series 1200 Final'!H462</f>
        <v/>
      </c>
    </row>
    <row r="463" spans="1:12" x14ac:dyDescent="0.2">
      <c r="A463" s="851"/>
      <c r="B463" s="558"/>
      <c r="C463" s="897"/>
      <c r="D463" s="843"/>
      <c r="E463" s="852"/>
      <c r="F463" s="852"/>
      <c r="G463" s="852"/>
      <c r="H463" s="862"/>
      <c r="J463" s="897"/>
      <c r="K463" s="843"/>
      <c r="L463" s="862"/>
    </row>
    <row r="464" spans="1:12" ht="38.25" x14ac:dyDescent="0.2">
      <c r="A464" s="851" t="s">
        <v>3225</v>
      </c>
      <c r="B464" s="558" t="s">
        <v>3226</v>
      </c>
      <c r="C464" s="897"/>
      <c r="D464" s="843" t="s">
        <v>30</v>
      </c>
      <c r="E464" s="852">
        <v>321.02999999999997</v>
      </c>
      <c r="F464" s="852">
        <v>321.02999999999997</v>
      </c>
      <c r="G464" s="852">
        <v>321.02999999999997</v>
      </c>
      <c r="H464" s="853" t="str">
        <f>'Series 1200 Design'!H464</f>
        <v/>
      </c>
      <c r="J464" s="897"/>
      <c r="K464" s="843" t="s">
        <v>30</v>
      </c>
      <c r="L464" s="853" t="str">
        <f>'Series 1200 Final'!H464</f>
        <v/>
      </c>
    </row>
    <row r="465" spans="1:12" x14ac:dyDescent="0.2">
      <c r="A465" s="851"/>
      <c r="B465" s="558"/>
      <c r="C465" s="897"/>
      <c r="D465" s="843"/>
      <c r="E465" s="852"/>
      <c r="F465" s="852"/>
      <c r="G465" s="852"/>
      <c r="H465" s="862"/>
      <c r="J465" s="897"/>
      <c r="K465" s="843"/>
      <c r="L465" s="862"/>
    </row>
    <row r="466" spans="1:12" ht="38.25" x14ac:dyDescent="0.2">
      <c r="A466" s="851" t="s">
        <v>3227</v>
      </c>
      <c r="B466" s="558" t="s">
        <v>3228</v>
      </c>
      <c r="C466" s="897"/>
      <c r="D466" s="843" t="s">
        <v>30</v>
      </c>
      <c r="E466" s="852">
        <v>378.31</v>
      </c>
      <c r="F466" s="852">
        <v>378.31</v>
      </c>
      <c r="G466" s="852">
        <v>378.31</v>
      </c>
      <c r="H466" s="853" t="str">
        <f>'Series 1200 Design'!H466</f>
        <v/>
      </c>
      <c r="J466" s="897"/>
      <c r="K466" s="843" t="s">
        <v>30</v>
      </c>
      <c r="L466" s="853" t="str">
        <f>'Series 1200 Final'!H466</f>
        <v/>
      </c>
    </row>
    <row r="467" spans="1:12" x14ac:dyDescent="0.2">
      <c r="A467" s="851"/>
      <c r="B467" s="558"/>
      <c r="C467" s="897"/>
      <c r="D467" s="843"/>
      <c r="E467" s="852"/>
      <c r="F467" s="852"/>
      <c r="G467" s="852"/>
      <c r="H467" s="862"/>
      <c r="J467" s="897"/>
      <c r="K467" s="843"/>
      <c r="L467" s="862"/>
    </row>
    <row r="468" spans="1:12" ht="38.25" x14ac:dyDescent="0.2">
      <c r="A468" s="851" t="s">
        <v>3229</v>
      </c>
      <c r="B468" s="558" t="s">
        <v>3230</v>
      </c>
      <c r="C468" s="897"/>
      <c r="D468" s="843" t="s">
        <v>30</v>
      </c>
      <c r="E468" s="852">
        <v>458.25</v>
      </c>
      <c r="F468" s="852">
        <v>458.25</v>
      </c>
      <c r="G468" s="852">
        <v>458.25</v>
      </c>
      <c r="H468" s="853" t="str">
        <f>'Series 1200 Design'!H468</f>
        <v/>
      </c>
      <c r="J468" s="897"/>
      <c r="K468" s="843" t="s">
        <v>30</v>
      </c>
      <c r="L468" s="853" t="str">
        <f>'Series 1200 Final'!H468</f>
        <v/>
      </c>
    </row>
    <row r="469" spans="1:12" x14ac:dyDescent="0.2">
      <c r="A469" s="851"/>
      <c r="B469" s="558"/>
      <c r="C469" s="897"/>
      <c r="D469" s="843"/>
      <c r="E469" s="852"/>
      <c r="F469" s="852"/>
      <c r="G469" s="852"/>
      <c r="H469" s="862"/>
      <c r="J469" s="897"/>
      <c r="K469" s="843"/>
      <c r="L469" s="862"/>
    </row>
    <row r="470" spans="1:12" ht="38.25" x14ac:dyDescent="0.2">
      <c r="A470" s="851" t="s">
        <v>3231</v>
      </c>
      <c r="B470" s="558" t="s">
        <v>3232</v>
      </c>
      <c r="C470" s="897"/>
      <c r="D470" s="843" t="s">
        <v>30</v>
      </c>
      <c r="E470" s="852">
        <v>526.87</v>
      </c>
      <c r="F470" s="852">
        <v>526.87</v>
      </c>
      <c r="G470" s="852">
        <v>526.87</v>
      </c>
      <c r="H470" s="853" t="str">
        <f>'Series 1200 Design'!H470</f>
        <v/>
      </c>
      <c r="J470" s="897"/>
      <c r="K470" s="843" t="s">
        <v>30</v>
      </c>
      <c r="L470" s="853" t="str">
        <f>'Series 1200 Final'!H470</f>
        <v/>
      </c>
    </row>
    <row r="471" spans="1:12" x14ac:dyDescent="0.2">
      <c r="A471" s="851"/>
      <c r="B471" s="558"/>
      <c r="C471" s="897"/>
      <c r="D471" s="843"/>
      <c r="E471" s="852"/>
      <c r="F471" s="852"/>
      <c r="G471" s="852"/>
      <c r="H471" s="862"/>
      <c r="J471" s="897"/>
      <c r="K471" s="843"/>
      <c r="L471" s="862"/>
    </row>
    <row r="472" spans="1:12" ht="25.5" x14ac:dyDescent="0.2">
      <c r="A472" s="851" t="s">
        <v>3233</v>
      </c>
      <c r="B472" s="558" t="s">
        <v>3234</v>
      </c>
      <c r="C472" s="897"/>
      <c r="D472" s="843" t="s">
        <v>30</v>
      </c>
      <c r="E472" s="852">
        <v>195.14</v>
      </c>
      <c r="F472" s="852" t="s">
        <v>3235</v>
      </c>
      <c r="G472" s="852">
        <v>41.96</v>
      </c>
      <c r="H472" s="853" t="str">
        <f>'Series 1200 Design'!H472</f>
        <v/>
      </c>
      <c r="J472" s="897"/>
      <c r="K472" s="843" t="s">
        <v>30</v>
      </c>
      <c r="L472" s="853" t="str">
        <f>'Series 1200 Final'!H472</f>
        <v/>
      </c>
    </row>
    <row r="473" spans="1:12" x14ac:dyDescent="0.2">
      <c r="A473" s="851"/>
      <c r="B473" s="558"/>
      <c r="C473" s="897"/>
      <c r="D473" s="843"/>
      <c r="E473" s="852"/>
      <c r="F473" s="852"/>
      <c r="G473" s="852"/>
      <c r="H473" s="862"/>
      <c r="J473" s="897"/>
      <c r="K473" s="843"/>
      <c r="L473" s="862"/>
    </row>
    <row r="474" spans="1:12" ht="25.5" x14ac:dyDescent="0.2">
      <c r="A474" s="851" t="s">
        <v>3236</v>
      </c>
      <c r="B474" s="558" t="s">
        <v>3237</v>
      </c>
      <c r="C474" s="897"/>
      <c r="D474" s="843" t="s">
        <v>30</v>
      </c>
      <c r="E474" s="852">
        <v>195.14</v>
      </c>
      <c r="F474" s="852">
        <v>103.23</v>
      </c>
      <c r="G474" s="852">
        <v>48.1</v>
      </c>
      <c r="H474" s="853" t="str">
        <f>'Series 1200 Design'!H474</f>
        <v/>
      </c>
      <c r="J474" s="897"/>
      <c r="K474" s="843" t="s">
        <v>30</v>
      </c>
      <c r="L474" s="853" t="str">
        <f>'Series 1200 Final'!H474</f>
        <v/>
      </c>
    </row>
    <row r="475" spans="1:12" x14ac:dyDescent="0.2">
      <c r="A475" s="851"/>
      <c r="B475" s="558"/>
      <c r="C475" s="897"/>
      <c r="D475" s="843"/>
      <c r="E475" s="852"/>
      <c r="F475" s="852"/>
      <c r="G475" s="852"/>
      <c r="H475" s="862"/>
      <c r="J475" s="897"/>
      <c r="K475" s="843"/>
      <c r="L475" s="862"/>
    </row>
    <row r="476" spans="1:12" ht="25.5" x14ac:dyDescent="0.2">
      <c r="A476" s="851" t="s">
        <v>3238</v>
      </c>
      <c r="B476" s="558" t="s">
        <v>3239</v>
      </c>
      <c r="C476" s="897"/>
      <c r="D476" s="843" t="s">
        <v>30</v>
      </c>
      <c r="E476" s="852">
        <v>191.74</v>
      </c>
      <c r="F476" s="852">
        <v>69.2</v>
      </c>
      <c r="G476" s="852">
        <v>38.56</v>
      </c>
      <c r="H476" s="853" t="str">
        <f>'Series 1200 Design'!H476</f>
        <v/>
      </c>
      <c r="J476" s="897"/>
      <c r="K476" s="843" t="s">
        <v>30</v>
      </c>
      <c r="L476" s="853" t="str">
        <f>'Series 1200 Final'!H476</f>
        <v/>
      </c>
    </row>
    <row r="477" spans="1:12" x14ac:dyDescent="0.2">
      <c r="A477" s="851"/>
      <c r="B477" s="558"/>
      <c r="C477" s="897"/>
      <c r="D477" s="843"/>
      <c r="E477" s="852"/>
      <c r="F477" s="852"/>
      <c r="G477" s="852"/>
      <c r="H477" s="862"/>
      <c r="J477" s="897"/>
      <c r="K477" s="843"/>
      <c r="L477" s="862"/>
    </row>
    <row r="478" spans="1:12" ht="38.25" x14ac:dyDescent="0.2">
      <c r="A478" s="851" t="s">
        <v>3240</v>
      </c>
      <c r="B478" s="558" t="s">
        <v>3241</v>
      </c>
      <c r="C478" s="897"/>
      <c r="D478" s="843" t="s">
        <v>30</v>
      </c>
      <c r="E478" s="852">
        <v>192.86</v>
      </c>
      <c r="F478" s="852">
        <v>70.34</v>
      </c>
      <c r="G478" s="852">
        <v>39.700000000000003</v>
      </c>
      <c r="H478" s="853" t="str">
        <f>'Series 1200 Design'!H478</f>
        <v/>
      </c>
      <c r="J478" s="897"/>
      <c r="K478" s="843" t="s">
        <v>30</v>
      </c>
      <c r="L478" s="853" t="str">
        <f>'Series 1200 Final'!H478</f>
        <v/>
      </c>
    </row>
    <row r="479" spans="1:12" x14ac:dyDescent="0.2">
      <c r="A479" s="851"/>
      <c r="B479" s="558"/>
      <c r="C479" s="897"/>
      <c r="D479" s="843"/>
      <c r="E479" s="852"/>
      <c r="F479" s="852"/>
      <c r="G479" s="852"/>
      <c r="H479" s="862"/>
      <c r="J479" s="897"/>
      <c r="K479" s="843"/>
      <c r="L479" s="862"/>
    </row>
    <row r="480" spans="1:12" ht="38.25" x14ac:dyDescent="0.2">
      <c r="A480" s="851" t="s">
        <v>3242</v>
      </c>
      <c r="B480" s="558" t="s">
        <v>3243</v>
      </c>
      <c r="C480" s="897"/>
      <c r="D480" s="843" t="s">
        <v>30</v>
      </c>
      <c r="E480" s="852">
        <v>195.14</v>
      </c>
      <c r="F480" s="852">
        <v>72.599999999999994</v>
      </c>
      <c r="G480" s="852">
        <v>48.1</v>
      </c>
      <c r="H480" s="853" t="str">
        <f>'Series 1200 Design'!H480</f>
        <v/>
      </c>
      <c r="J480" s="897"/>
      <c r="K480" s="843" t="s">
        <v>30</v>
      </c>
      <c r="L480" s="853" t="str">
        <f>'Series 1200 Final'!H480</f>
        <v/>
      </c>
    </row>
    <row r="481" spans="1:12" x14ac:dyDescent="0.2">
      <c r="A481" s="851"/>
      <c r="B481" s="558"/>
      <c r="C481" s="897"/>
      <c r="D481" s="843"/>
      <c r="E481" s="852"/>
      <c r="F481" s="852"/>
      <c r="G481" s="852"/>
      <c r="H481" s="862"/>
      <c r="J481" s="897"/>
      <c r="K481" s="843"/>
      <c r="L481" s="862"/>
    </row>
    <row r="482" spans="1:12" ht="38.25" x14ac:dyDescent="0.2">
      <c r="A482" s="851" t="s">
        <v>3244</v>
      </c>
      <c r="B482" s="558" t="s">
        <v>3245</v>
      </c>
      <c r="C482" s="897"/>
      <c r="D482" s="843" t="s">
        <v>30</v>
      </c>
      <c r="E482" s="852">
        <v>206.46</v>
      </c>
      <c r="F482" s="852">
        <v>83.93</v>
      </c>
      <c r="G482" s="852">
        <v>68.61</v>
      </c>
      <c r="H482" s="853" t="str">
        <f>'Series 1200 Design'!H482</f>
        <v/>
      </c>
      <c r="J482" s="897"/>
      <c r="K482" s="843" t="s">
        <v>30</v>
      </c>
      <c r="L482" s="853" t="str">
        <f>'Series 1200 Final'!H482</f>
        <v/>
      </c>
    </row>
    <row r="483" spans="1:12" x14ac:dyDescent="0.2">
      <c r="A483" s="851"/>
      <c r="B483" s="558"/>
      <c r="C483" s="897"/>
      <c r="D483" s="843"/>
      <c r="E483" s="852"/>
      <c r="F483" s="852"/>
      <c r="G483" s="852"/>
      <c r="H483" s="862"/>
      <c r="J483" s="897"/>
      <c r="K483" s="843"/>
      <c r="L483" s="862"/>
    </row>
    <row r="484" spans="1:12" ht="38.25" x14ac:dyDescent="0.2">
      <c r="A484" s="851" t="s">
        <v>3246</v>
      </c>
      <c r="B484" s="558" t="s">
        <v>3247</v>
      </c>
      <c r="C484" s="897"/>
      <c r="D484" s="843" t="s">
        <v>30</v>
      </c>
      <c r="E484" s="852">
        <v>192.86</v>
      </c>
      <c r="F484" s="852">
        <v>70.34</v>
      </c>
      <c r="G484" s="852">
        <v>39.700000000000003</v>
      </c>
      <c r="H484" s="853" t="str">
        <f>'Series 1200 Design'!H484</f>
        <v/>
      </c>
      <c r="J484" s="897"/>
      <c r="K484" s="843" t="s">
        <v>30</v>
      </c>
      <c r="L484" s="853" t="str">
        <f>'Series 1200 Final'!H484</f>
        <v/>
      </c>
    </row>
    <row r="485" spans="1:12" x14ac:dyDescent="0.2">
      <c r="A485" s="851"/>
      <c r="B485" s="558"/>
      <c r="C485" s="897"/>
      <c r="D485" s="843"/>
      <c r="E485" s="852"/>
      <c r="F485" s="852"/>
      <c r="G485" s="852"/>
      <c r="H485" s="862"/>
      <c r="J485" s="897"/>
      <c r="K485" s="843"/>
      <c r="L485" s="862"/>
    </row>
    <row r="486" spans="1:12" ht="38.25" x14ac:dyDescent="0.2">
      <c r="A486" s="851" t="s">
        <v>3248</v>
      </c>
      <c r="B486" s="558" t="s">
        <v>3249</v>
      </c>
      <c r="C486" s="897"/>
      <c r="D486" s="843" t="s">
        <v>30</v>
      </c>
      <c r="E486" s="852">
        <v>195.14</v>
      </c>
      <c r="F486" s="852">
        <v>72.599999999999994</v>
      </c>
      <c r="G486" s="852">
        <v>48.1</v>
      </c>
      <c r="H486" s="853" t="str">
        <f>'Series 1200 Design'!H486</f>
        <v/>
      </c>
      <c r="J486" s="897"/>
      <c r="K486" s="843" t="s">
        <v>30</v>
      </c>
      <c r="L486" s="853" t="str">
        <f>'Series 1200 Final'!H486</f>
        <v/>
      </c>
    </row>
    <row r="487" spans="1:12" x14ac:dyDescent="0.2">
      <c r="A487" s="851"/>
      <c r="B487" s="597"/>
      <c r="C487" s="898"/>
      <c r="D487" s="843"/>
      <c r="E487" s="852"/>
      <c r="F487" s="852"/>
      <c r="G487" s="852"/>
      <c r="H487" s="862"/>
      <c r="J487" s="898"/>
      <c r="K487" s="843"/>
      <c r="L487" s="862"/>
    </row>
    <row r="488" spans="1:12" ht="38.25" x14ac:dyDescent="0.2">
      <c r="A488" s="851" t="s">
        <v>3250</v>
      </c>
      <c r="B488" s="558" t="s">
        <v>3251</v>
      </c>
      <c r="C488" s="897"/>
      <c r="D488" s="843" t="s">
        <v>30</v>
      </c>
      <c r="E488" s="852">
        <v>206.46</v>
      </c>
      <c r="F488" s="852">
        <v>83.93</v>
      </c>
      <c r="G488" s="852">
        <v>68.61</v>
      </c>
      <c r="H488" s="853" t="str">
        <f>'Series 1200 Design'!H488</f>
        <v/>
      </c>
      <c r="J488" s="897"/>
      <c r="K488" s="843" t="s">
        <v>30</v>
      </c>
      <c r="L488" s="853" t="str">
        <f>'Series 1200 Final'!H488</f>
        <v/>
      </c>
    </row>
    <row r="489" spans="1:12" x14ac:dyDescent="0.2">
      <c r="A489" s="851"/>
      <c r="B489" s="558"/>
      <c r="C489" s="897"/>
      <c r="D489" s="843"/>
      <c r="E489" s="852"/>
      <c r="F489" s="852"/>
      <c r="G489" s="852"/>
      <c r="H489" s="862"/>
      <c r="J489" s="897"/>
      <c r="K489" s="843"/>
      <c r="L489" s="862"/>
    </row>
    <row r="490" spans="1:12" ht="38.25" x14ac:dyDescent="0.2">
      <c r="A490" s="851" t="s">
        <v>3252</v>
      </c>
      <c r="B490" s="558" t="s">
        <v>3253</v>
      </c>
      <c r="C490" s="897"/>
      <c r="D490" s="843" t="s">
        <v>30</v>
      </c>
      <c r="E490" s="852">
        <v>192.86</v>
      </c>
      <c r="F490" s="852">
        <v>70.34</v>
      </c>
      <c r="G490" s="852">
        <v>39.700000000000003</v>
      </c>
      <c r="H490" s="853" t="str">
        <f>'Series 1200 Design'!H490</f>
        <v/>
      </c>
      <c r="J490" s="897"/>
      <c r="K490" s="843" t="s">
        <v>30</v>
      </c>
      <c r="L490" s="853" t="str">
        <f>'Series 1200 Final'!H490</f>
        <v/>
      </c>
    </row>
    <row r="491" spans="1:12" x14ac:dyDescent="0.2">
      <c r="A491" s="851"/>
      <c r="B491" s="558"/>
      <c r="C491" s="897"/>
      <c r="D491" s="843"/>
      <c r="E491" s="852"/>
      <c r="F491" s="852"/>
      <c r="G491" s="852"/>
      <c r="H491" s="862"/>
      <c r="J491" s="897"/>
      <c r="K491" s="843"/>
      <c r="L491" s="862"/>
    </row>
    <row r="492" spans="1:12" ht="38.25" x14ac:dyDescent="0.2">
      <c r="A492" s="851" t="s">
        <v>3254</v>
      </c>
      <c r="B492" s="558" t="s">
        <v>3255</v>
      </c>
      <c r="C492" s="897"/>
      <c r="D492" s="843" t="s">
        <v>30</v>
      </c>
      <c r="E492" s="852">
        <v>195.14</v>
      </c>
      <c r="F492" s="852">
        <v>72.599999999999994</v>
      </c>
      <c r="G492" s="852">
        <v>48.1</v>
      </c>
      <c r="H492" s="853" t="str">
        <f>'Series 1200 Design'!H492</f>
        <v/>
      </c>
      <c r="J492" s="897"/>
      <c r="K492" s="843" t="s">
        <v>30</v>
      </c>
      <c r="L492" s="853" t="str">
        <f>'Series 1200 Final'!H492</f>
        <v/>
      </c>
    </row>
    <row r="493" spans="1:12" x14ac:dyDescent="0.2">
      <c r="A493" s="851"/>
      <c r="B493" s="558"/>
      <c r="C493" s="897"/>
      <c r="D493" s="843"/>
      <c r="E493" s="852"/>
      <c r="F493" s="852"/>
      <c r="G493" s="852"/>
      <c r="H493" s="862"/>
      <c r="J493" s="897"/>
      <c r="K493" s="843"/>
      <c r="L493" s="862"/>
    </row>
    <row r="494" spans="1:12" ht="38.25" x14ac:dyDescent="0.2">
      <c r="A494" s="851" t="s">
        <v>3256</v>
      </c>
      <c r="B494" s="558" t="s">
        <v>3257</v>
      </c>
      <c r="C494" s="897"/>
      <c r="D494" s="843" t="s">
        <v>30</v>
      </c>
      <c r="E494" s="852">
        <v>206.46</v>
      </c>
      <c r="F494" s="852">
        <v>83.93</v>
      </c>
      <c r="G494" s="852">
        <v>68.61</v>
      </c>
      <c r="H494" s="853" t="str">
        <f>'Series 1200 Design'!H494</f>
        <v/>
      </c>
      <c r="J494" s="897"/>
      <c r="K494" s="843" t="s">
        <v>30</v>
      </c>
      <c r="L494" s="853" t="str">
        <f>'Series 1200 Final'!H494</f>
        <v/>
      </c>
    </row>
    <row r="495" spans="1:12" x14ac:dyDescent="0.2">
      <c r="A495" s="851"/>
      <c r="B495" s="558"/>
      <c r="C495" s="897"/>
      <c r="D495" s="843"/>
      <c r="E495" s="852"/>
      <c r="F495" s="852"/>
      <c r="G495" s="852"/>
      <c r="H495" s="862"/>
      <c r="J495" s="897"/>
      <c r="K495" s="843"/>
      <c r="L495" s="862"/>
    </row>
    <row r="496" spans="1:12" ht="38.25" x14ac:dyDescent="0.2">
      <c r="A496" s="851" t="s">
        <v>3258</v>
      </c>
      <c r="B496" s="558" t="s">
        <v>3259</v>
      </c>
      <c r="C496" s="897"/>
      <c r="D496" s="843" t="s">
        <v>30</v>
      </c>
      <c r="E496" s="852">
        <v>206.46</v>
      </c>
      <c r="F496" s="852">
        <v>83.93</v>
      </c>
      <c r="G496" s="852">
        <v>68.61</v>
      </c>
      <c r="H496" s="853" t="str">
        <f>'Series 1200 Design'!H496</f>
        <v/>
      </c>
      <c r="J496" s="897"/>
      <c r="K496" s="843" t="s">
        <v>30</v>
      </c>
      <c r="L496" s="853" t="str">
        <f>'Series 1200 Final'!H496</f>
        <v/>
      </c>
    </row>
    <row r="497" spans="1:12" x14ac:dyDescent="0.2">
      <c r="A497" s="851"/>
      <c r="B497" s="558"/>
      <c r="C497" s="897"/>
      <c r="D497" s="843"/>
      <c r="E497" s="852"/>
      <c r="F497" s="852"/>
      <c r="G497" s="852"/>
      <c r="H497" s="862"/>
      <c r="J497" s="897"/>
      <c r="K497" s="843"/>
      <c r="L497" s="862"/>
    </row>
    <row r="498" spans="1:12" ht="38.25" x14ac:dyDescent="0.2">
      <c r="A498" s="851" t="s">
        <v>3260</v>
      </c>
      <c r="B498" s="558" t="s">
        <v>3261</v>
      </c>
      <c r="C498" s="897"/>
      <c r="D498" s="843" t="s">
        <v>30</v>
      </c>
      <c r="E498" s="852">
        <v>217.8</v>
      </c>
      <c r="F498" s="852">
        <v>95.26</v>
      </c>
      <c r="G498" s="852">
        <v>79.94</v>
      </c>
      <c r="H498" s="853" t="str">
        <f>'Series 1200 Design'!H498</f>
        <v/>
      </c>
      <c r="J498" s="897"/>
      <c r="K498" s="843" t="s">
        <v>30</v>
      </c>
      <c r="L498" s="853" t="str">
        <f>'Series 1200 Final'!H498</f>
        <v/>
      </c>
    </row>
    <row r="499" spans="1:12" x14ac:dyDescent="0.2">
      <c r="A499" s="851"/>
      <c r="B499" s="558"/>
      <c r="C499" s="897"/>
      <c r="D499" s="843"/>
      <c r="E499" s="852"/>
      <c r="F499" s="852"/>
      <c r="G499" s="852"/>
      <c r="H499" s="862"/>
      <c r="J499" s="897"/>
      <c r="K499" s="843"/>
      <c r="L499" s="862"/>
    </row>
    <row r="500" spans="1:12" ht="38.25" x14ac:dyDescent="0.2">
      <c r="A500" s="851" t="s">
        <v>3262</v>
      </c>
      <c r="B500" s="558" t="s">
        <v>3263</v>
      </c>
      <c r="C500" s="897"/>
      <c r="D500" s="843" t="s">
        <v>30</v>
      </c>
      <c r="E500" s="852">
        <v>188.34</v>
      </c>
      <c r="F500" s="852">
        <v>65.8</v>
      </c>
      <c r="G500" s="852">
        <v>35.159999999999997</v>
      </c>
      <c r="H500" s="853" t="str">
        <f>'Series 1200 Design'!H500</f>
        <v/>
      </c>
      <c r="J500" s="897"/>
      <c r="K500" s="843" t="s">
        <v>30</v>
      </c>
      <c r="L500" s="853" t="str">
        <f>'Series 1200 Final'!H500</f>
        <v/>
      </c>
    </row>
    <row r="501" spans="1:12" x14ac:dyDescent="0.2">
      <c r="A501" s="851"/>
      <c r="B501" s="558"/>
      <c r="C501" s="897"/>
      <c r="D501" s="843"/>
      <c r="E501" s="852"/>
      <c r="F501" s="852"/>
      <c r="G501" s="852"/>
      <c r="H501" s="862"/>
      <c r="J501" s="897"/>
      <c r="K501" s="843"/>
      <c r="L501" s="862"/>
    </row>
    <row r="502" spans="1:12" ht="38.25" x14ac:dyDescent="0.2">
      <c r="A502" s="851" t="s">
        <v>3264</v>
      </c>
      <c r="B502" s="558" t="s">
        <v>3265</v>
      </c>
      <c r="C502" s="897"/>
      <c r="D502" s="843" t="s">
        <v>30</v>
      </c>
      <c r="E502" s="852">
        <v>188.34</v>
      </c>
      <c r="F502" s="852">
        <v>65.8</v>
      </c>
      <c r="G502" s="852">
        <v>35.159999999999997</v>
      </c>
      <c r="H502" s="853" t="str">
        <f>'Series 1200 Design'!H502</f>
        <v/>
      </c>
      <c r="J502" s="897"/>
      <c r="K502" s="843" t="s">
        <v>30</v>
      </c>
      <c r="L502" s="853" t="str">
        <f>'Series 1200 Final'!H502</f>
        <v/>
      </c>
    </row>
    <row r="503" spans="1:12" x14ac:dyDescent="0.2">
      <c r="A503" s="851"/>
      <c r="B503" s="597"/>
      <c r="C503" s="898"/>
      <c r="D503" s="843"/>
      <c r="E503" s="852"/>
      <c r="F503" s="852"/>
      <c r="G503" s="852"/>
      <c r="H503" s="862"/>
      <c r="J503" s="898"/>
      <c r="K503" s="843"/>
      <c r="L503" s="862"/>
    </row>
    <row r="504" spans="1:12" ht="38.25" x14ac:dyDescent="0.2">
      <c r="A504" s="851" t="s">
        <v>3266</v>
      </c>
      <c r="B504" s="558" t="s">
        <v>3267</v>
      </c>
      <c r="C504" s="897"/>
      <c r="D504" s="843" t="s">
        <v>30</v>
      </c>
      <c r="E504" s="852">
        <v>188.34</v>
      </c>
      <c r="F504" s="852">
        <v>65.8</v>
      </c>
      <c r="G504" s="852">
        <v>35.159999999999997</v>
      </c>
      <c r="H504" s="853" t="str">
        <f>'Series 1200 Design'!H504</f>
        <v/>
      </c>
      <c r="J504" s="897"/>
      <c r="K504" s="843" t="s">
        <v>30</v>
      </c>
      <c r="L504" s="853" t="str">
        <f>'Series 1200 Final'!H504</f>
        <v/>
      </c>
    </row>
    <row r="505" spans="1:12" x14ac:dyDescent="0.2">
      <c r="A505" s="851"/>
      <c r="B505" s="558"/>
      <c r="C505" s="897"/>
      <c r="D505" s="843"/>
      <c r="E505" s="852"/>
      <c r="F505" s="852"/>
      <c r="G505" s="852"/>
      <c r="H505" s="862"/>
      <c r="J505" s="897"/>
      <c r="K505" s="843"/>
      <c r="L505" s="862"/>
    </row>
    <row r="506" spans="1:12" ht="38.25" x14ac:dyDescent="0.2">
      <c r="A506" s="851" t="s">
        <v>3268</v>
      </c>
      <c r="B506" s="558" t="s">
        <v>3269</v>
      </c>
      <c r="C506" s="897"/>
      <c r="D506" s="843" t="s">
        <v>30</v>
      </c>
      <c r="E506" s="852">
        <v>188.34</v>
      </c>
      <c r="F506" s="852">
        <v>65.8</v>
      </c>
      <c r="G506" s="852">
        <v>35.159999999999997</v>
      </c>
      <c r="H506" s="853" t="str">
        <f>'Series 1200 Design'!H506</f>
        <v/>
      </c>
      <c r="J506" s="897"/>
      <c r="K506" s="843" t="s">
        <v>30</v>
      </c>
      <c r="L506" s="853" t="str">
        <f>'Series 1200 Final'!H506</f>
        <v/>
      </c>
    </row>
    <row r="507" spans="1:12" x14ac:dyDescent="0.2">
      <c r="A507" s="851"/>
      <c r="B507" s="558"/>
      <c r="C507" s="897"/>
      <c r="D507" s="843"/>
      <c r="E507" s="852"/>
      <c r="F507" s="852"/>
      <c r="G507" s="852"/>
      <c r="H507" s="862"/>
      <c r="J507" s="897"/>
      <c r="K507" s="843"/>
      <c r="L507" s="862"/>
    </row>
    <row r="508" spans="1:12" x14ac:dyDescent="0.2">
      <c r="A508" s="851" t="s">
        <v>3270</v>
      </c>
      <c r="B508" s="687" t="s">
        <v>3271</v>
      </c>
      <c r="C508" s="901"/>
      <c r="D508" s="889" t="s">
        <v>649</v>
      </c>
      <c r="E508" s="852">
        <v>39.479999999999997</v>
      </c>
      <c r="F508" s="852">
        <v>14.97</v>
      </c>
      <c r="G508" s="852">
        <v>10.38</v>
      </c>
      <c r="H508" s="853" t="str">
        <f>'Series 1200 Design'!H508</f>
        <v/>
      </c>
      <c r="J508" s="901"/>
      <c r="K508" s="889" t="s">
        <v>649</v>
      </c>
      <c r="L508" s="853" t="str">
        <f>'Series 1200 Final'!H508</f>
        <v/>
      </c>
    </row>
    <row r="509" spans="1:12" x14ac:dyDescent="0.2">
      <c r="A509" s="851"/>
      <c r="B509" s="558"/>
      <c r="C509" s="897"/>
      <c r="D509" s="843"/>
      <c r="E509" s="852"/>
      <c r="F509" s="852"/>
      <c r="G509" s="852"/>
      <c r="H509" s="862"/>
      <c r="J509" s="897"/>
      <c r="K509" s="843"/>
      <c r="L509" s="862"/>
    </row>
    <row r="510" spans="1:12" x14ac:dyDescent="0.2">
      <c r="A510" s="851" t="s">
        <v>3272</v>
      </c>
      <c r="B510" s="558" t="s">
        <v>3273</v>
      </c>
      <c r="C510" s="897"/>
      <c r="D510" s="843" t="s">
        <v>30</v>
      </c>
      <c r="E510" s="852">
        <v>41.3</v>
      </c>
      <c r="F510" s="852">
        <v>16.78</v>
      </c>
      <c r="G510" s="852">
        <v>16.02</v>
      </c>
      <c r="H510" s="853" t="str">
        <f>'Series 1200 Design'!H510</f>
        <v/>
      </c>
      <c r="J510" s="897"/>
      <c r="K510" s="843" t="s">
        <v>30</v>
      </c>
      <c r="L510" s="853" t="str">
        <f>'Series 1200 Final'!H510</f>
        <v/>
      </c>
    </row>
    <row r="511" spans="1:12" x14ac:dyDescent="0.2">
      <c r="A511" s="851"/>
      <c r="B511" s="558"/>
      <c r="C511" s="897"/>
      <c r="D511" s="843"/>
      <c r="E511" s="852"/>
      <c r="F511" s="852"/>
      <c r="G511" s="852"/>
      <c r="H511" s="862"/>
      <c r="J511" s="897"/>
      <c r="K511" s="843"/>
      <c r="L511" s="862"/>
    </row>
    <row r="512" spans="1:12" ht="25.5" x14ac:dyDescent="0.2">
      <c r="A512" s="851" t="s">
        <v>3274</v>
      </c>
      <c r="B512" s="687" t="s">
        <v>3275</v>
      </c>
      <c r="C512" s="901"/>
      <c r="D512" s="889" t="s">
        <v>30</v>
      </c>
      <c r="E512" s="852">
        <v>100.96</v>
      </c>
      <c r="F512" s="852">
        <v>24.38</v>
      </c>
      <c r="G512" s="852">
        <v>24.38</v>
      </c>
      <c r="H512" s="853" t="str">
        <f>'Series 1200 Design'!H512</f>
        <v/>
      </c>
      <c r="J512" s="901"/>
      <c r="K512" s="889" t="s">
        <v>30</v>
      </c>
      <c r="L512" s="853" t="str">
        <f>'Series 1200 Final'!H512</f>
        <v/>
      </c>
    </row>
    <row r="513" spans="1:12" x14ac:dyDescent="0.2">
      <c r="A513" s="851"/>
      <c r="B513" s="687"/>
      <c r="C513" s="901"/>
      <c r="D513" s="889"/>
      <c r="E513" s="852"/>
      <c r="F513" s="852"/>
      <c r="G513" s="852"/>
      <c r="H513" s="850"/>
      <c r="J513" s="901"/>
      <c r="K513" s="889"/>
      <c r="L513" s="850"/>
    </row>
    <row r="514" spans="1:12" x14ac:dyDescent="0.2">
      <c r="A514" s="866"/>
      <c r="B514" s="746"/>
      <c r="C514" s="900"/>
      <c r="D514" s="846"/>
      <c r="E514" s="887" t="s">
        <v>1633</v>
      </c>
      <c r="F514" s="887" t="s">
        <v>3276</v>
      </c>
      <c r="G514" s="887" t="s">
        <v>1596</v>
      </c>
      <c r="H514" s="890"/>
      <c r="J514" s="900"/>
      <c r="K514" s="846"/>
      <c r="L514" s="890"/>
    </row>
    <row r="515" spans="1:12" x14ac:dyDescent="0.2">
      <c r="A515" s="851"/>
      <c r="B515" s="558"/>
      <c r="C515" s="897"/>
      <c r="D515" s="843"/>
      <c r="E515" s="883"/>
      <c r="F515" s="883"/>
      <c r="G515" s="883"/>
      <c r="H515" s="891"/>
      <c r="J515" s="897"/>
      <c r="K515" s="843"/>
      <c r="L515" s="891"/>
    </row>
    <row r="516" spans="1:12" ht="25.5" x14ac:dyDescent="0.2">
      <c r="A516" s="851" t="s">
        <v>3277</v>
      </c>
      <c r="B516" s="558" t="s">
        <v>3278</v>
      </c>
      <c r="C516" s="897"/>
      <c r="D516" s="843" t="s">
        <v>30</v>
      </c>
      <c r="E516" s="852">
        <v>105.5</v>
      </c>
      <c r="F516" s="852">
        <v>36.58</v>
      </c>
      <c r="G516" s="852">
        <v>36.58</v>
      </c>
      <c r="H516" s="853" t="str">
        <f>'Series 1200 Design'!H516</f>
        <v/>
      </c>
      <c r="J516" s="897"/>
      <c r="K516" s="843" t="s">
        <v>30</v>
      </c>
      <c r="L516" s="853" t="str">
        <f>'Series 1200 Final'!H516</f>
        <v/>
      </c>
    </row>
    <row r="517" spans="1:12" x14ac:dyDescent="0.2">
      <c r="A517" s="851"/>
      <c r="B517" s="558"/>
      <c r="C517" s="897"/>
      <c r="D517" s="843"/>
      <c r="E517" s="883"/>
      <c r="F517" s="883"/>
      <c r="G517" s="883"/>
      <c r="H517" s="884"/>
      <c r="J517" s="897"/>
      <c r="K517" s="843"/>
      <c r="L517" s="884"/>
    </row>
    <row r="518" spans="1:12" ht="25.5" x14ac:dyDescent="0.2">
      <c r="A518" s="851" t="s">
        <v>3279</v>
      </c>
      <c r="B518" s="558" t="s">
        <v>3280</v>
      </c>
      <c r="C518" s="897"/>
      <c r="D518" s="843" t="s">
        <v>30</v>
      </c>
      <c r="E518" s="852">
        <v>100.96</v>
      </c>
      <c r="F518" s="852" t="s">
        <v>3281</v>
      </c>
      <c r="G518" s="852">
        <v>24.38</v>
      </c>
      <c r="H518" s="853" t="str">
        <f>'Series 1200 Design'!H518</f>
        <v/>
      </c>
      <c r="J518" s="897"/>
      <c r="K518" s="843" t="s">
        <v>30</v>
      </c>
      <c r="L518" s="853" t="str">
        <f>'Series 1200 Final'!H518</f>
        <v/>
      </c>
    </row>
    <row r="519" spans="1:12" x14ac:dyDescent="0.2">
      <c r="A519" s="851"/>
      <c r="B519" s="558"/>
      <c r="C519" s="897"/>
      <c r="D519" s="843"/>
      <c r="E519" s="852"/>
      <c r="F519" s="852"/>
      <c r="G519" s="852"/>
      <c r="H519" s="884"/>
      <c r="J519" s="897"/>
      <c r="K519" s="843"/>
      <c r="L519" s="884"/>
    </row>
    <row r="520" spans="1:12" ht="25.5" x14ac:dyDescent="0.2">
      <c r="A520" s="851" t="s">
        <v>3282</v>
      </c>
      <c r="B520" s="558" t="s">
        <v>3283</v>
      </c>
      <c r="C520" s="897"/>
      <c r="D520" s="843" t="s">
        <v>30</v>
      </c>
      <c r="E520" s="852">
        <v>98.7</v>
      </c>
      <c r="F520" s="852">
        <v>19.93</v>
      </c>
      <c r="G520" s="852">
        <v>19.93</v>
      </c>
      <c r="H520" s="853" t="str">
        <f>'Series 1200 Design'!H520</f>
        <v/>
      </c>
      <c r="J520" s="897"/>
      <c r="K520" s="843" t="s">
        <v>30</v>
      </c>
      <c r="L520" s="853" t="str">
        <f>'Series 1200 Final'!H520</f>
        <v/>
      </c>
    </row>
    <row r="521" spans="1:12" x14ac:dyDescent="0.2">
      <c r="A521" s="851"/>
      <c r="B521" s="558"/>
      <c r="C521" s="897"/>
      <c r="D521" s="843"/>
      <c r="E521" s="852"/>
      <c r="F521" s="852"/>
      <c r="G521" s="852"/>
      <c r="H521" s="884"/>
      <c r="J521" s="897"/>
      <c r="K521" s="843"/>
      <c r="L521" s="884"/>
    </row>
    <row r="522" spans="1:12" ht="25.5" x14ac:dyDescent="0.2">
      <c r="A522" s="851" t="s">
        <v>3284</v>
      </c>
      <c r="B522" s="558" t="s">
        <v>3285</v>
      </c>
      <c r="C522" s="897"/>
      <c r="D522" s="843" t="s">
        <v>30</v>
      </c>
      <c r="E522" s="852">
        <v>100.96</v>
      </c>
      <c r="F522" s="852">
        <v>24.38</v>
      </c>
      <c r="G522" s="852">
        <v>24.38</v>
      </c>
      <c r="H522" s="853" t="str">
        <f>'Series 1200 Design'!H522</f>
        <v/>
      </c>
      <c r="J522" s="897"/>
      <c r="K522" s="843" t="s">
        <v>30</v>
      </c>
      <c r="L522" s="853" t="str">
        <f>'Series 1200 Final'!H522</f>
        <v/>
      </c>
    </row>
    <row r="523" spans="1:12" x14ac:dyDescent="0.2">
      <c r="A523" s="851"/>
      <c r="B523" s="558"/>
      <c r="C523" s="897"/>
      <c r="D523" s="843"/>
      <c r="E523" s="852"/>
      <c r="F523" s="852"/>
      <c r="G523" s="852"/>
      <c r="H523" s="884"/>
      <c r="J523" s="897"/>
      <c r="K523" s="843"/>
      <c r="L523" s="884"/>
    </row>
    <row r="524" spans="1:12" ht="25.5" x14ac:dyDescent="0.2">
      <c r="A524" s="851" t="s">
        <v>3286</v>
      </c>
      <c r="B524" s="558" t="s">
        <v>3287</v>
      </c>
      <c r="C524" s="897"/>
      <c r="D524" s="843" t="s">
        <v>30</v>
      </c>
      <c r="E524" s="852">
        <v>105.5</v>
      </c>
      <c r="F524" s="852">
        <v>36.58</v>
      </c>
      <c r="G524" s="852">
        <v>36.58</v>
      </c>
      <c r="H524" s="853" t="str">
        <f>'Series 1200 Design'!H524</f>
        <v/>
      </c>
      <c r="J524" s="897"/>
      <c r="K524" s="843" t="s">
        <v>30</v>
      </c>
      <c r="L524" s="853" t="str">
        <f>'Series 1200 Final'!H524</f>
        <v/>
      </c>
    </row>
    <row r="525" spans="1:12" x14ac:dyDescent="0.2">
      <c r="A525" s="851"/>
      <c r="B525" s="558"/>
      <c r="C525" s="897"/>
      <c r="D525" s="843"/>
      <c r="E525" s="852"/>
      <c r="F525" s="852"/>
      <c r="G525" s="852"/>
      <c r="H525" s="884"/>
      <c r="J525" s="897"/>
      <c r="K525" s="843"/>
      <c r="L525" s="884"/>
    </row>
    <row r="526" spans="1:12" ht="25.5" x14ac:dyDescent="0.2">
      <c r="A526" s="851" t="s">
        <v>3288</v>
      </c>
      <c r="B526" s="687" t="s">
        <v>3289</v>
      </c>
      <c r="C526" s="901"/>
      <c r="D526" s="889" t="s">
        <v>30</v>
      </c>
      <c r="E526" s="852">
        <v>167.86</v>
      </c>
      <c r="F526" s="852">
        <v>137.22999999999999</v>
      </c>
      <c r="G526" s="852">
        <v>137.22999999999999</v>
      </c>
      <c r="H526" s="853" t="str">
        <f>'Series 1200 Design'!H526</f>
        <v/>
      </c>
      <c r="J526" s="901"/>
      <c r="K526" s="889" t="s">
        <v>30</v>
      </c>
      <c r="L526" s="853" t="str">
        <f>'Series 1200 Final'!H526</f>
        <v/>
      </c>
    </row>
    <row r="527" spans="1:12" x14ac:dyDescent="0.2">
      <c r="A527" s="851"/>
      <c r="B527" s="558"/>
      <c r="C527" s="897"/>
      <c r="D527" s="843"/>
      <c r="E527" s="852"/>
      <c r="F527" s="852"/>
      <c r="G527" s="852"/>
      <c r="H527" s="884"/>
      <c r="J527" s="897"/>
      <c r="K527" s="843"/>
      <c r="L527" s="884"/>
    </row>
    <row r="528" spans="1:12" ht="25.5" x14ac:dyDescent="0.2">
      <c r="A528" s="851" t="s">
        <v>3290</v>
      </c>
      <c r="B528" s="558" t="s">
        <v>3291</v>
      </c>
      <c r="C528" s="897"/>
      <c r="D528" s="843" t="s">
        <v>30</v>
      </c>
      <c r="E528" s="852">
        <v>321.02999999999997</v>
      </c>
      <c r="F528" s="852">
        <v>321.02999999999997</v>
      </c>
      <c r="G528" s="852">
        <v>321.02999999999997</v>
      </c>
      <c r="H528" s="853" t="str">
        <f>'Series 1200 Design'!H528</f>
        <v/>
      </c>
      <c r="J528" s="897"/>
      <c r="K528" s="843" t="s">
        <v>30</v>
      </c>
      <c r="L528" s="853" t="str">
        <f>'Series 1200 Final'!H528</f>
        <v/>
      </c>
    </row>
    <row r="529" spans="1:12" x14ac:dyDescent="0.2">
      <c r="A529" s="851"/>
      <c r="B529" s="558"/>
      <c r="C529" s="897"/>
      <c r="D529" s="843"/>
      <c r="E529" s="852"/>
      <c r="F529" s="852"/>
      <c r="G529" s="852"/>
      <c r="H529" s="884"/>
      <c r="J529" s="897"/>
      <c r="K529" s="843"/>
      <c r="L529" s="884"/>
    </row>
    <row r="530" spans="1:12" ht="25.5" x14ac:dyDescent="0.2">
      <c r="A530" s="851" t="s">
        <v>3292</v>
      </c>
      <c r="B530" s="687" t="s">
        <v>3293</v>
      </c>
      <c r="C530" s="901"/>
      <c r="D530" s="889" t="s">
        <v>30</v>
      </c>
      <c r="E530" s="852">
        <v>42.42</v>
      </c>
      <c r="F530" s="852">
        <v>21.32</v>
      </c>
      <c r="G530" s="852">
        <v>21.32</v>
      </c>
      <c r="H530" s="853" t="str">
        <f>'Series 1200 Design'!H530</f>
        <v/>
      </c>
      <c r="J530" s="901"/>
      <c r="K530" s="889" t="s">
        <v>30</v>
      </c>
      <c r="L530" s="853" t="str">
        <f>'Series 1200 Final'!H530</f>
        <v/>
      </c>
    </row>
    <row r="531" spans="1:12" x14ac:dyDescent="0.2">
      <c r="A531" s="851"/>
      <c r="B531" s="558"/>
      <c r="C531" s="897"/>
      <c r="D531" s="843"/>
      <c r="E531" s="852"/>
      <c r="F531" s="852"/>
      <c r="G531" s="852"/>
      <c r="H531" s="862"/>
      <c r="J531" s="897"/>
      <c r="K531" s="843"/>
      <c r="L531" s="862"/>
    </row>
    <row r="532" spans="1:12" x14ac:dyDescent="0.2">
      <c r="A532" s="866"/>
      <c r="B532" s="586" t="s">
        <v>3294</v>
      </c>
      <c r="C532" s="900"/>
      <c r="D532" s="846"/>
      <c r="E532" s="887" t="s">
        <v>1747</v>
      </c>
      <c r="F532" s="887" t="s">
        <v>3122</v>
      </c>
      <c r="G532" s="887" t="s">
        <v>3123</v>
      </c>
      <c r="H532" s="875"/>
      <c r="J532" s="900"/>
      <c r="K532" s="846"/>
      <c r="L532" s="875"/>
    </row>
    <row r="533" spans="1:12" x14ac:dyDescent="0.2">
      <c r="A533" s="851"/>
      <c r="B533" s="596"/>
      <c r="C533" s="897"/>
      <c r="D533" s="843"/>
      <c r="E533" s="852"/>
      <c r="F533" s="852"/>
      <c r="G533" s="852"/>
      <c r="H533" s="862"/>
      <c r="J533" s="897"/>
      <c r="K533" s="843"/>
      <c r="L533" s="862"/>
    </row>
    <row r="534" spans="1:12" ht="25.5" x14ac:dyDescent="0.2">
      <c r="A534" s="851" t="s">
        <v>3295</v>
      </c>
      <c r="B534" s="687" t="s">
        <v>3296</v>
      </c>
      <c r="C534" s="897"/>
      <c r="D534" s="851" t="s">
        <v>451</v>
      </c>
      <c r="E534" s="852">
        <v>9.3699999999999992</v>
      </c>
      <c r="F534" s="852">
        <v>3.24</v>
      </c>
      <c r="G534" s="852" t="s">
        <v>3297</v>
      </c>
      <c r="H534" s="853" t="str">
        <f>'Series 1200 Design'!H534</f>
        <v/>
      </c>
      <c r="J534" s="897"/>
      <c r="K534" s="851" t="s">
        <v>451</v>
      </c>
      <c r="L534" s="853" t="str">
        <f>'Series 1200 Final'!H534</f>
        <v/>
      </c>
    </row>
    <row r="535" spans="1:12" x14ac:dyDescent="0.2">
      <c r="A535" s="851"/>
      <c r="B535" s="558"/>
      <c r="C535" s="897"/>
      <c r="D535" s="851"/>
      <c r="E535" s="852"/>
      <c r="F535" s="852"/>
      <c r="G535" s="852"/>
      <c r="H535" s="862"/>
      <c r="J535" s="897"/>
      <c r="K535" s="851"/>
      <c r="L535" s="862"/>
    </row>
    <row r="536" spans="1:12" ht="25.5" x14ac:dyDescent="0.2">
      <c r="A536" s="851" t="s">
        <v>3298</v>
      </c>
      <c r="B536" s="687" t="s">
        <v>3299</v>
      </c>
      <c r="C536" s="897"/>
      <c r="D536" s="851" t="s">
        <v>451</v>
      </c>
      <c r="E536" s="852">
        <v>9.5299999999999994</v>
      </c>
      <c r="F536" s="852">
        <v>3.24</v>
      </c>
      <c r="G536" s="852">
        <v>2.1800000000000002</v>
      </c>
      <c r="H536" s="853" t="str">
        <f>'Series 1200 Design'!H536</f>
        <v/>
      </c>
      <c r="J536" s="897"/>
      <c r="K536" s="851" t="s">
        <v>451</v>
      </c>
      <c r="L536" s="853" t="str">
        <f>'Series 1200 Final'!H536</f>
        <v/>
      </c>
    </row>
    <row r="537" spans="1:12" x14ac:dyDescent="0.2">
      <c r="A537" s="851"/>
      <c r="B537" s="558"/>
      <c r="C537" s="897"/>
      <c r="D537" s="851"/>
      <c r="E537" s="852"/>
      <c r="F537" s="852"/>
      <c r="G537" s="852"/>
      <c r="H537" s="862"/>
      <c r="J537" s="897"/>
      <c r="K537" s="851"/>
      <c r="L537" s="862"/>
    </row>
    <row r="538" spans="1:12" ht="25.5" x14ac:dyDescent="0.2">
      <c r="A538" s="851" t="s">
        <v>3300</v>
      </c>
      <c r="B538" s="687" t="s">
        <v>3301</v>
      </c>
      <c r="C538" s="901"/>
      <c r="D538" s="877" t="s">
        <v>451</v>
      </c>
      <c r="E538" s="852">
        <v>9.5299999999999994</v>
      </c>
      <c r="F538" s="852">
        <v>3.4</v>
      </c>
      <c r="G538" s="852">
        <v>2.19</v>
      </c>
      <c r="H538" s="853" t="str">
        <f>'Series 1200 Design'!H538</f>
        <v/>
      </c>
      <c r="J538" s="901"/>
      <c r="K538" s="877" t="s">
        <v>451</v>
      </c>
      <c r="L538" s="853" t="str">
        <f>'Series 1200 Final'!H538</f>
        <v/>
      </c>
    </row>
    <row r="539" spans="1:12" x14ac:dyDescent="0.2">
      <c r="A539" s="851"/>
      <c r="B539" s="558"/>
      <c r="C539" s="897"/>
      <c r="D539" s="851"/>
      <c r="E539" s="852"/>
      <c r="F539" s="852"/>
      <c r="G539" s="852"/>
      <c r="H539" s="862"/>
      <c r="J539" s="897"/>
      <c r="K539" s="851"/>
      <c r="L539" s="862"/>
    </row>
    <row r="540" spans="1:12" ht="25.5" x14ac:dyDescent="0.2">
      <c r="A540" s="851" t="s">
        <v>3302</v>
      </c>
      <c r="B540" s="687" t="s">
        <v>3303</v>
      </c>
      <c r="C540" s="901"/>
      <c r="D540" s="877" t="s">
        <v>451</v>
      </c>
      <c r="E540" s="852">
        <v>9.8699999999999992</v>
      </c>
      <c r="F540" s="852">
        <v>3.41</v>
      </c>
      <c r="G540" s="852">
        <v>3.3</v>
      </c>
      <c r="H540" s="853" t="str">
        <f>'Series 1200 Design'!H540</f>
        <v/>
      </c>
      <c r="J540" s="901"/>
      <c r="K540" s="877" t="s">
        <v>451</v>
      </c>
      <c r="L540" s="853" t="str">
        <f>'Series 1200 Final'!H540</f>
        <v/>
      </c>
    </row>
    <row r="541" spans="1:12" x14ac:dyDescent="0.2">
      <c r="A541" s="851"/>
      <c r="B541" s="558"/>
      <c r="C541" s="897"/>
      <c r="D541" s="843"/>
      <c r="E541" s="852"/>
      <c r="F541" s="852"/>
      <c r="G541" s="852"/>
      <c r="H541" s="862"/>
      <c r="J541" s="897"/>
      <c r="K541" s="843"/>
      <c r="L541" s="862"/>
    </row>
    <row r="542" spans="1:12" ht="25.5" x14ac:dyDescent="0.2">
      <c r="A542" s="851" t="s">
        <v>3304</v>
      </c>
      <c r="B542" s="558" t="s">
        <v>3305</v>
      </c>
      <c r="C542" s="897"/>
      <c r="D542" s="843" t="s">
        <v>451</v>
      </c>
      <c r="E542" s="852">
        <v>9.5299999999999994</v>
      </c>
      <c r="F542" s="852">
        <v>3.74</v>
      </c>
      <c r="G542" s="852">
        <v>2.1800000000000002</v>
      </c>
      <c r="H542" s="853" t="str">
        <f>'Series 1200 Design'!H542</f>
        <v/>
      </c>
      <c r="J542" s="897"/>
      <c r="K542" s="843" t="s">
        <v>451</v>
      </c>
      <c r="L542" s="853" t="str">
        <f>'Series 1200 Final'!H542</f>
        <v/>
      </c>
    </row>
    <row r="543" spans="1:12" x14ac:dyDescent="0.2">
      <c r="A543" s="851"/>
      <c r="B543" s="558"/>
      <c r="C543" s="897"/>
      <c r="D543" s="843"/>
      <c r="E543" s="852"/>
      <c r="F543" s="852"/>
      <c r="G543" s="852"/>
      <c r="H543" s="862"/>
      <c r="J543" s="897"/>
      <c r="K543" s="843"/>
      <c r="L543" s="862"/>
    </row>
    <row r="544" spans="1:12" ht="25.5" x14ac:dyDescent="0.2">
      <c r="A544" s="851" t="s">
        <v>3306</v>
      </c>
      <c r="B544" s="687" t="s">
        <v>3307</v>
      </c>
      <c r="C544" s="901"/>
      <c r="D544" s="889" t="s">
        <v>451</v>
      </c>
      <c r="E544" s="852">
        <v>9.5500000000000007</v>
      </c>
      <c r="F544" s="852">
        <v>3.4</v>
      </c>
      <c r="G544" s="852">
        <v>2.2000000000000002</v>
      </c>
      <c r="H544" s="853" t="str">
        <f>'Series 1200 Design'!H544</f>
        <v/>
      </c>
      <c r="J544" s="901"/>
      <c r="K544" s="889" t="s">
        <v>451</v>
      </c>
      <c r="L544" s="853" t="str">
        <f>'Series 1200 Final'!H544</f>
        <v/>
      </c>
    </row>
    <row r="545" spans="1:12" x14ac:dyDescent="0.2">
      <c r="A545" s="851"/>
      <c r="B545" s="558"/>
      <c r="C545" s="897"/>
      <c r="D545" s="843"/>
      <c r="E545" s="852"/>
      <c r="F545" s="852"/>
      <c r="G545" s="852"/>
      <c r="H545" s="862"/>
      <c r="J545" s="897"/>
      <c r="K545" s="843"/>
      <c r="L545" s="862"/>
    </row>
    <row r="546" spans="1:12" ht="25.5" x14ac:dyDescent="0.2">
      <c r="A546" s="851" t="s">
        <v>3308</v>
      </c>
      <c r="B546" s="558" t="s">
        <v>3309</v>
      </c>
      <c r="C546" s="897"/>
      <c r="D546" s="843" t="s">
        <v>451</v>
      </c>
      <c r="E546" s="852">
        <v>9.73</v>
      </c>
      <c r="F546" s="852">
        <v>3.42</v>
      </c>
      <c r="G546" s="852">
        <v>2.75</v>
      </c>
      <c r="H546" s="853" t="str">
        <f>'Series 1200 Design'!H546</f>
        <v/>
      </c>
      <c r="J546" s="897"/>
      <c r="K546" s="843" t="s">
        <v>451</v>
      </c>
      <c r="L546" s="853" t="str">
        <f>'Series 1200 Final'!H546</f>
        <v/>
      </c>
    </row>
    <row r="547" spans="1:12" x14ac:dyDescent="0.2">
      <c r="A547" s="851"/>
      <c r="B547" s="558"/>
      <c r="C547" s="897"/>
      <c r="D547" s="843"/>
      <c r="E547" s="852"/>
      <c r="F547" s="852"/>
      <c r="G547" s="852"/>
      <c r="H547" s="862"/>
      <c r="J547" s="897"/>
      <c r="K547" s="843"/>
      <c r="L547" s="862"/>
    </row>
    <row r="548" spans="1:12" ht="25.5" x14ac:dyDescent="0.2">
      <c r="A548" s="851" t="s">
        <v>3310</v>
      </c>
      <c r="B548" s="687" t="s">
        <v>3311</v>
      </c>
      <c r="C548" s="901"/>
      <c r="D548" s="889" t="s">
        <v>451</v>
      </c>
      <c r="E548" s="852">
        <v>9.73</v>
      </c>
      <c r="F548" s="852">
        <v>3.61</v>
      </c>
      <c r="G548" s="852">
        <v>2.75</v>
      </c>
      <c r="H548" s="853" t="str">
        <f>'Series 1200 Design'!H548</f>
        <v/>
      </c>
      <c r="J548" s="901"/>
      <c r="K548" s="889" t="s">
        <v>451</v>
      </c>
      <c r="L548" s="853" t="str">
        <f>'Series 1200 Final'!H548</f>
        <v/>
      </c>
    </row>
    <row r="549" spans="1:12" x14ac:dyDescent="0.2">
      <c r="A549" s="851"/>
      <c r="B549" s="558"/>
      <c r="C549" s="897"/>
      <c r="D549" s="843"/>
      <c r="E549" s="852"/>
      <c r="F549" s="852"/>
      <c r="G549" s="852"/>
      <c r="H549" s="862"/>
      <c r="J549" s="897"/>
      <c r="K549" s="843"/>
      <c r="L549" s="862"/>
    </row>
    <row r="550" spans="1:12" ht="25.5" x14ac:dyDescent="0.2">
      <c r="A550" s="851" t="s">
        <v>3312</v>
      </c>
      <c r="B550" s="558" t="s">
        <v>3311</v>
      </c>
      <c r="C550" s="897"/>
      <c r="D550" s="843" t="s">
        <v>451</v>
      </c>
      <c r="E550" s="852">
        <v>9.73</v>
      </c>
      <c r="F550" s="852">
        <v>3.61</v>
      </c>
      <c r="G550" s="852">
        <v>2.75</v>
      </c>
      <c r="H550" s="853" t="str">
        <f>'Series 1200 Design'!H550</f>
        <v/>
      </c>
      <c r="J550" s="897"/>
      <c r="K550" s="843" t="s">
        <v>451</v>
      </c>
      <c r="L550" s="853" t="str">
        <f>'Series 1200 Final'!H550</f>
        <v/>
      </c>
    </row>
    <row r="551" spans="1:12" x14ac:dyDescent="0.2">
      <c r="A551" s="851"/>
      <c r="B551" s="558"/>
      <c r="C551" s="897"/>
      <c r="D551" s="843"/>
      <c r="E551" s="852"/>
      <c r="F551" s="852"/>
      <c r="G551" s="852"/>
      <c r="H551" s="862"/>
      <c r="J551" s="897"/>
      <c r="K551" s="843"/>
      <c r="L551" s="862"/>
    </row>
    <row r="552" spans="1:12" x14ac:dyDescent="0.2">
      <c r="A552" s="866"/>
      <c r="B552" s="746"/>
      <c r="C552" s="900"/>
      <c r="D552" s="846"/>
      <c r="E552" s="887" t="s">
        <v>2389</v>
      </c>
      <c r="F552" s="887" t="s">
        <v>1060</v>
      </c>
      <c r="G552" s="887" t="s">
        <v>486</v>
      </c>
      <c r="H552" s="888"/>
      <c r="J552" s="900"/>
      <c r="K552" s="846"/>
      <c r="L552" s="888"/>
    </row>
    <row r="553" spans="1:12" x14ac:dyDescent="0.2">
      <c r="A553" s="851"/>
      <c r="B553" s="558"/>
      <c r="C553" s="897"/>
      <c r="D553" s="843"/>
      <c r="E553" s="852"/>
      <c r="F553" s="852"/>
      <c r="G553" s="852"/>
      <c r="H553" s="862"/>
      <c r="J553" s="897"/>
      <c r="K553" s="843"/>
      <c r="L553" s="862"/>
    </row>
    <row r="554" spans="1:12" ht="38.25" x14ac:dyDescent="0.2">
      <c r="A554" s="851" t="s">
        <v>3313</v>
      </c>
      <c r="B554" s="558" t="s">
        <v>3314</v>
      </c>
      <c r="C554" s="897"/>
      <c r="D554" s="843" t="s">
        <v>30</v>
      </c>
      <c r="E554" s="852">
        <v>10.32</v>
      </c>
      <c r="F554" s="852">
        <v>4.2</v>
      </c>
      <c r="G554" s="852">
        <v>4.2</v>
      </c>
      <c r="H554" s="853" t="str">
        <f>'Series 1200 Design'!H554</f>
        <v/>
      </c>
      <c r="J554" s="897"/>
      <c r="K554" s="843" t="s">
        <v>30</v>
      </c>
      <c r="L554" s="853" t="str">
        <f>'Series 1200 Final'!H554</f>
        <v/>
      </c>
    </row>
    <row r="555" spans="1:12" x14ac:dyDescent="0.2">
      <c r="A555" s="851"/>
      <c r="B555" s="558"/>
      <c r="C555" s="897"/>
      <c r="D555" s="843"/>
      <c r="E555" s="852"/>
      <c r="F555" s="852"/>
      <c r="G555" s="852"/>
      <c r="H555" s="862"/>
      <c r="J555" s="897"/>
      <c r="K555" s="843"/>
      <c r="L555" s="862"/>
    </row>
    <row r="556" spans="1:12" ht="38.25" x14ac:dyDescent="0.2">
      <c r="A556" s="851" t="s">
        <v>3315</v>
      </c>
      <c r="B556" s="558" t="s">
        <v>3316</v>
      </c>
      <c r="C556" s="897"/>
      <c r="D556" s="843" t="s">
        <v>30</v>
      </c>
      <c r="E556" s="852">
        <v>10.55</v>
      </c>
      <c r="F556" s="852">
        <v>4.43</v>
      </c>
      <c r="G556" s="852">
        <v>4.43</v>
      </c>
      <c r="H556" s="853" t="str">
        <f>'Series 1200 Design'!H556</f>
        <v/>
      </c>
      <c r="J556" s="897"/>
      <c r="K556" s="843" t="s">
        <v>30</v>
      </c>
      <c r="L556" s="853" t="str">
        <f>'Series 1200 Final'!H556</f>
        <v/>
      </c>
    </row>
    <row r="557" spans="1:12" x14ac:dyDescent="0.2">
      <c r="A557" s="851"/>
      <c r="B557" s="558"/>
      <c r="C557" s="897"/>
      <c r="D557" s="843"/>
      <c r="E557" s="852"/>
      <c r="F557" s="852"/>
      <c r="G557" s="852"/>
      <c r="H557" s="862"/>
      <c r="J557" s="897"/>
      <c r="K557" s="843"/>
      <c r="L557" s="862"/>
    </row>
    <row r="558" spans="1:12" ht="38.25" x14ac:dyDescent="0.2">
      <c r="A558" s="851" t="s">
        <v>3317</v>
      </c>
      <c r="B558" s="558" t="s">
        <v>3318</v>
      </c>
      <c r="C558" s="897"/>
      <c r="D558" s="843" t="s">
        <v>30</v>
      </c>
      <c r="E558" s="852">
        <v>10.55</v>
      </c>
      <c r="F558" s="852">
        <v>8.7100000000000009</v>
      </c>
      <c r="G558" s="852">
        <v>8.7100000000000009</v>
      </c>
      <c r="H558" s="853" t="str">
        <f>'Series 1200 Design'!H558</f>
        <v/>
      </c>
      <c r="J558" s="897"/>
      <c r="K558" s="843" t="s">
        <v>30</v>
      </c>
      <c r="L558" s="853" t="str">
        <f>'Series 1200 Final'!H558</f>
        <v/>
      </c>
    </row>
    <row r="559" spans="1:12" x14ac:dyDescent="0.2">
      <c r="A559" s="851"/>
      <c r="B559" s="558"/>
      <c r="C559" s="897"/>
      <c r="D559" s="843"/>
      <c r="E559" s="852"/>
      <c r="F559" s="852"/>
      <c r="G559" s="852"/>
      <c r="H559" s="862"/>
      <c r="J559" s="897"/>
      <c r="K559" s="843"/>
      <c r="L559" s="862"/>
    </row>
    <row r="560" spans="1:12" ht="38.25" x14ac:dyDescent="0.2">
      <c r="A560" s="851" t="s">
        <v>3319</v>
      </c>
      <c r="B560" s="558" t="s">
        <v>3320</v>
      </c>
      <c r="C560" s="897"/>
      <c r="D560" s="843" t="s">
        <v>30</v>
      </c>
      <c r="E560" s="852">
        <v>9.16</v>
      </c>
      <c r="F560" s="852">
        <v>8.7100000000000009</v>
      </c>
      <c r="G560" s="852">
        <v>8.7100000000000009</v>
      </c>
      <c r="H560" s="853" t="str">
        <f>'Series 1200 Design'!H560</f>
        <v/>
      </c>
      <c r="J560" s="897"/>
      <c r="K560" s="843" t="s">
        <v>30</v>
      </c>
      <c r="L560" s="853" t="str">
        <f>'Series 1200 Final'!H560</f>
        <v/>
      </c>
    </row>
    <row r="561" spans="1:12" x14ac:dyDescent="0.2">
      <c r="A561" s="851"/>
      <c r="B561" s="558"/>
      <c r="C561" s="897"/>
      <c r="D561" s="843"/>
      <c r="E561" s="852"/>
      <c r="F561" s="852"/>
      <c r="G561" s="852"/>
      <c r="H561" s="862"/>
      <c r="J561" s="897"/>
      <c r="K561" s="843"/>
      <c r="L561" s="862"/>
    </row>
    <row r="562" spans="1:12" x14ac:dyDescent="0.2">
      <c r="A562" s="866"/>
      <c r="B562" s="746"/>
      <c r="C562" s="900"/>
      <c r="D562" s="846"/>
      <c r="E562" s="887" t="s">
        <v>1633</v>
      </c>
      <c r="F562" s="887" t="s">
        <v>3276</v>
      </c>
      <c r="G562" s="887" t="s">
        <v>1596</v>
      </c>
      <c r="H562" s="890"/>
      <c r="J562" s="900"/>
      <c r="K562" s="846"/>
      <c r="L562" s="890"/>
    </row>
    <row r="563" spans="1:12" x14ac:dyDescent="0.2">
      <c r="A563" s="851"/>
      <c r="B563" s="558"/>
      <c r="C563" s="897"/>
      <c r="D563" s="843"/>
      <c r="E563" s="852"/>
      <c r="F563" s="852"/>
      <c r="G563" s="852"/>
      <c r="H563" s="862"/>
      <c r="J563" s="897"/>
      <c r="K563" s="843"/>
      <c r="L563" s="862"/>
    </row>
    <row r="564" spans="1:12" x14ac:dyDescent="0.2">
      <c r="A564" s="851" t="s">
        <v>3321</v>
      </c>
      <c r="B564" s="558" t="s">
        <v>3322</v>
      </c>
      <c r="C564" s="897"/>
      <c r="D564" s="843" t="s">
        <v>30</v>
      </c>
      <c r="E564" s="852">
        <v>37.67</v>
      </c>
      <c r="F564" s="852">
        <v>10.09</v>
      </c>
      <c r="G564" s="852">
        <v>10.09</v>
      </c>
      <c r="H564" s="853" t="str">
        <f>'Series 1200 Design'!H564</f>
        <v/>
      </c>
      <c r="J564" s="897"/>
      <c r="K564" s="843" t="s">
        <v>30</v>
      </c>
      <c r="L564" s="853" t="str">
        <f>'Series 1200 Final'!H564</f>
        <v/>
      </c>
    </row>
    <row r="565" spans="1:12" x14ac:dyDescent="0.2">
      <c r="A565" s="851"/>
      <c r="B565" s="558"/>
      <c r="C565" s="897"/>
      <c r="D565" s="843"/>
      <c r="E565" s="852"/>
      <c r="F565" s="852"/>
      <c r="G565" s="852"/>
      <c r="H565" s="862"/>
      <c r="J565" s="897"/>
      <c r="K565" s="843"/>
      <c r="L565" s="862"/>
    </row>
    <row r="566" spans="1:12" x14ac:dyDescent="0.2">
      <c r="A566" s="851" t="s">
        <v>3323</v>
      </c>
      <c r="B566" s="558" t="s">
        <v>3324</v>
      </c>
      <c r="C566" s="897"/>
      <c r="D566" s="843" t="s">
        <v>30</v>
      </c>
      <c r="E566" s="852">
        <v>38.270000000000003</v>
      </c>
      <c r="F566" s="852">
        <v>13</v>
      </c>
      <c r="G566" s="852">
        <v>13</v>
      </c>
      <c r="H566" s="853" t="str">
        <f>'Series 1200 Design'!H566</f>
        <v/>
      </c>
      <c r="J566" s="897"/>
      <c r="K566" s="843" t="s">
        <v>30</v>
      </c>
      <c r="L566" s="853" t="str">
        <f>'Series 1200 Final'!H566</f>
        <v/>
      </c>
    </row>
    <row r="567" spans="1:12" x14ac:dyDescent="0.2">
      <c r="A567" s="851"/>
      <c r="B567" s="558"/>
      <c r="C567" s="897"/>
      <c r="D567" s="843"/>
      <c r="E567" s="852"/>
      <c r="F567" s="852"/>
      <c r="G567" s="852"/>
      <c r="H567" s="862"/>
      <c r="J567" s="897"/>
      <c r="K567" s="843"/>
      <c r="L567" s="862"/>
    </row>
    <row r="568" spans="1:12" ht="25.5" x14ac:dyDescent="0.2">
      <c r="A568" s="851" t="s">
        <v>3325</v>
      </c>
      <c r="B568" s="687" t="s">
        <v>3326</v>
      </c>
      <c r="C568" s="901"/>
      <c r="D568" s="889" t="s">
        <v>30</v>
      </c>
      <c r="E568" s="852">
        <v>95.67</v>
      </c>
      <c r="F568" s="852">
        <v>19.09</v>
      </c>
      <c r="G568" s="852">
        <v>19.09</v>
      </c>
      <c r="H568" s="853" t="str">
        <f>'Series 1200 Design'!H568</f>
        <v/>
      </c>
      <c r="J568" s="901"/>
      <c r="K568" s="889" t="s">
        <v>30</v>
      </c>
      <c r="L568" s="853" t="str">
        <f>'Series 1200 Final'!H568</f>
        <v/>
      </c>
    </row>
    <row r="569" spans="1:12" x14ac:dyDescent="0.2">
      <c r="A569" s="851"/>
      <c r="B569" s="597"/>
      <c r="C569" s="898"/>
      <c r="D569" s="843"/>
      <c r="E569" s="852"/>
      <c r="F569" s="852"/>
      <c r="G569" s="852"/>
      <c r="H569" s="862"/>
      <c r="J569" s="898"/>
      <c r="K569" s="843"/>
      <c r="L569" s="862"/>
    </row>
    <row r="570" spans="1:12" ht="25.5" x14ac:dyDescent="0.2">
      <c r="A570" s="851" t="s">
        <v>3327</v>
      </c>
      <c r="B570" s="558" t="s">
        <v>3328</v>
      </c>
      <c r="C570" s="897"/>
      <c r="D570" s="843" t="s">
        <v>30</v>
      </c>
      <c r="E570" s="852">
        <v>98.13</v>
      </c>
      <c r="F570" s="852">
        <v>29.21</v>
      </c>
      <c r="G570" s="852">
        <v>29.21</v>
      </c>
      <c r="H570" s="853" t="str">
        <f>'Series 1200 Design'!H570</f>
        <v/>
      </c>
      <c r="J570" s="897"/>
      <c r="K570" s="843" t="s">
        <v>30</v>
      </c>
      <c r="L570" s="853" t="str">
        <f>'Series 1200 Final'!H570</f>
        <v/>
      </c>
    </row>
    <row r="571" spans="1:12" x14ac:dyDescent="0.2">
      <c r="A571" s="851"/>
      <c r="B571" s="558"/>
      <c r="C571" s="897"/>
      <c r="D571" s="843"/>
      <c r="E571" s="852"/>
      <c r="F571" s="852"/>
      <c r="G571" s="852"/>
      <c r="H571" s="850"/>
      <c r="J571" s="897"/>
      <c r="K571" s="843"/>
      <c r="L571" s="850"/>
    </row>
    <row r="572" spans="1:12" x14ac:dyDescent="0.2">
      <c r="A572" s="866"/>
      <c r="B572" s="586" t="s">
        <v>3329</v>
      </c>
      <c r="C572" s="900"/>
      <c r="D572" s="866"/>
      <c r="E572" s="887" t="s">
        <v>1747</v>
      </c>
      <c r="F572" s="887" t="s">
        <v>3122</v>
      </c>
      <c r="G572" s="887" t="s">
        <v>3123</v>
      </c>
      <c r="H572" s="888"/>
      <c r="J572" s="900"/>
      <c r="K572" s="866"/>
      <c r="L572" s="888"/>
    </row>
    <row r="573" spans="1:12" x14ac:dyDescent="0.2">
      <c r="A573" s="851"/>
      <c r="B573" s="596"/>
      <c r="C573" s="897"/>
      <c r="D573" s="851"/>
      <c r="E573" s="883"/>
      <c r="F573" s="883"/>
      <c r="G573" s="883"/>
      <c r="H573" s="884"/>
      <c r="J573" s="897"/>
      <c r="K573" s="851"/>
      <c r="L573" s="884"/>
    </row>
    <row r="574" spans="1:12" ht="25.5" x14ac:dyDescent="0.2">
      <c r="A574" s="851" t="s">
        <v>3330</v>
      </c>
      <c r="B574" s="558" t="s">
        <v>3125</v>
      </c>
      <c r="C574" s="897"/>
      <c r="D574" s="851" t="s">
        <v>451</v>
      </c>
      <c r="E574" s="852" t="s">
        <v>403</v>
      </c>
      <c r="F574" s="852" t="s">
        <v>403</v>
      </c>
      <c r="G574" s="852" t="s">
        <v>403</v>
      </c>
      <c r="H574" s="853" t="str">
        <f>'Series 1200 Design'!H574</f>
        <v/>
      </c>
      <c r="J574" s="897"/>
      <c r="K574" s="851" t="s">
        <v>451</v>
      </c>
      <c r="L574" s="853" t="str">
        <f>'Series 1200 Final'!H574</f>
        <v/>
      </c>
    </row>
    <row r="575" spans="1:12" x14ac:dyDescent="0.2">
      <c r="A575" s="851"/>
      <c r="B575" s="558"/>
      <c r="C575" s="897"/>
      <c r="D575" s="851"/>
      <c r="E575" s="852"/>
      <c r="F575" s="852"/>
      <c r="G575" s="852"/>
      <c r="H575" s="862"/>
      <c r="J575" s="897"/>
      <c r="K575" s="851"/>
      <c r="L575" s="862"/>
    </row>
    <row r="576" spans="1:12" x14ac:dyDescent="0.2">
      <c r="A576" s="851" t="s">
        <v>3331</v>
      </c>
      <c r="B576" s="558" t="s">
        <v>3127</v>
      </c>
      <c r="C576" s="897"/>
      <c r="D576" s="851" t="s">
        <v>401</v>
      </c>
      <c r="E576" s="852" t="s">
        <v>403</v>
      </c>
      <c r="F576" s="852" t="s">
        <v>403</v>
      </c>
      <c r="G576" s="852" t="s">
        <v>403</v>
      </c>
      <c r="H576" s="853" t="str">
        <f>'Series 1200 Design'!H576</f>
        <v/>
      </c>
      <c r="J576" s="897"/>
      <c r="K576" s="851" t="s">
        <v>401</v>
      </c>
      <c r="L576" s="853" t="str">
        <f>'Series 1200 Final'!H576</f>
        <v/>
      </c>
    </row>
    <row r="577" spans="1:12" x14ac:dyDescent="0.2">
      <c r="A577" s="851"/>
      <c r="B577" s="558"/>
      <c r="C577" s="897"/>
      <c r="D577" s="851"/>
      <c r="E577" s="852"/>
      <c r="F577" s="852"/>
      <c r="G577" s="852"/>
      <c r="H577" s="862"/>
      <c r="J577" s="897"/>
      <c r="K577" s="851"/>
      <c r="L577" s="862"/>
    </row>
    <row r="578" spans="1:12" ht="25.5" x14ac:dyDescent="0.2">
      <c r="A578" s="851" t="s">
        <v>3332</v>
      </c>
      <c r="B578" s="558" t="s">
        <v>3129</v>
      </c>
      <c r="C578" s="897"/>
      <c r="D578" s="851" t="s">
        <v>451</v>
      </c>
      <c r="E578" s="852" t="s">
        <v>403</v>
      </c>
      <c r="F578" s="852" t="s">
        <v>403</v>
      </c>
      <c r="G578" s="852" t="s">
        <v>403</v>
      </c>
      <c r="H578" s="853" t="str">
        <f>'Series 1200 Design'!H578</f>
        <v/>
      </c>
      <c r="J578" s="897"/>
      <c r="K578" s="851" t="s">
        <v>451</v>
      </c>
      <c r="L578" s="853" t="str">
        <f>'Series 1200 Final'!H578</f>
        <v/>
      </c>
    </row>
    <row r="579" spans="1:12" x14ac:dyDescent="0.2">
      <c r="A579" s="851"/>
      <c r="B579" s="558"/>
      <c r="C579" s="897"/>
      <c r="D579" s="851"/>
      <c r="E579" s="852"/>
      <c r="F579" s="852"/>
      <c r="G579" s="852"/>
      <c r="H579" s="862"/>
      <c r="J579" s="897"/>
      <c r="K579" s="851"/>
      <c r="L579" s="862"/>
    </row>
    <row r="580" spans="1:12" ht="25.5" x14ac:dyDescent="0.2">
      <c r="A580" s="851" t="s">
        <v>3333</v>
      </c>
      <c r="B580" s="558" t="s">
        <v>3131</v>
      </c>
      <c r="C580" s="897"/>
      <c r="D580" s="851" t="s">
        <v>451</v>
      </c>
      <c r="E580" s="852" t="s">
        <v>403</v>
      </c>
      <c r="F580" s="852" t="s">
        <v>403</v>
      </c>
      <c r="G580" s="852" t="s">
        <v>403</v>
      </c>
      <c r="H580" s="853" t="str">
        <f>'Series 1200 Design'!H580</f>
        <v/>
      </c>
      <c r="J580" s="897"/>
      <c r="K580" s="851" t="s">
        <v>451</v>
      </c>
      <c r="L580" s="853" t="str">
        <f>'Series 1200 Final'!H580</f>
        <v/>
      </c>
    </row>
    <row r="581" spans="1:12" x14ac:dyDescent="0.2">
      <c r="A581" s="851"/>
      <c r="B581" s="558"/>
      <c r="C581" s="897"/>
      <c r="D581" s="851"/>
      <c r="E581" s="852"/>
      <c r="F581" s="852"/>
      <c r="G581" s="852"/>
      <c r="H581" s="862"/>
      <c r="J581" s="897"/>
      <c r="K581" s="851"/>
      <c r="L581" s="862"/>
    </row>
    <row r="582" spans="1:12" ht="25.5" x14ac:dyDescent="0.2">
      <c r="A582" s="851" t="s">
        <v>3334</v>
      </c>
      <c r="B582" s="558" t="s">
        <v>3133</v>
      </c>
      <c r="C582" s="897"/>
      <c r="D582" s="851" t="s">
        <v>451</v>
      </c>
      <c r="E582" s="852" t="s">
        <v>403</v>
      </c>
      <c r="F582" s="852" t="s">
        <v>403</v>
      </c>
      <c r="G582" s="852" t="s">
        <v>403</v>
      </c>
      <c r="H582" s="853" t="str">
        <f>'Series 1200 Design'!H582</f>
        <v/>
      </c>
      <c r="J582" s="897"/>
      <c r="K582" s="851" t="s">
        <v>451</v>
      </c>
      <c r="L582" s="853" t="str">
        <f>'Series 1200 Final'!H582</f>
        <v/>
      </c>
    </row>
    <row r="583" spans="1:12" x14ac:dyDescent="0.2">
      <c r="A583" s="851"/>
      <c r="B583" s="558"/>
      <c r="C583" s="897"/>
      <c r="D583" s="851"/>
      <c r="E583" s="852"/>
      <c r="F583" s="852"/>
      <c r="G583" s="852"/>
      <c r="H583" s="862"/>
      <c r="J583" s="897"/>
      <c r="K583" s="851"/>
      <c r="L583" s="862"/>
    </row>
    <row r="584" spans="1:12" ht="25.5" x14ac:dyDescent="0.2">
      <c r="A584" s="851" t="s">
        <v>3335</v>
      </c>
      <c r="B584" s="687" t="s">
        <v>3135</v>
      </c>
      <c r="C584" s="901"/>
      <c r="D584" s="877" t="s">
        <v>451</v>
      </c>
      <c r="E584" s="852" t="s">
        <v>403</v>
      </c>
      <c r="F584" s="852" t="s">
        <v>403</v>
      </c>
      <c r="G584" s="852" t="s">
        <v>403</v>
      </c>
      <c r="H584" s="853" t="str">
        <f>'Series 1200 Design'!H584</f>
        <v/>
      </c>
      <c r="J584" s="901"/>
      <c r="K584" s="877" t="s">
        <v>451</v>
      </c>
      <c r="L584" s="853" t="str">
        <f>'Series 1200 Final'!H584</f>
        <v/>
      </c>
    </row>
    <row r="585" spans="1:12" x14ac:dyDescent="0.2">
      <c r="A585" s="851"/>
      <c r="B585" s="558"/>
      <c r="C585" s="897"/>
      <c r="D585" s="851"/>
      <c r="E585" s="852"/>
      <c r="F585" s="852"/>
      <c r="G585" s="852"/>
      <c r="H585" s="862"/>
      <c r="J585" s="897"/>
      <c r="K585" s="851"/>
      <c r="L585" s="862"/>
    </row>
    <row r="586" spans="1:12" ht="25.5" x14ac:dyDescent="0.2">
      <c r="A586" s="851" t="s">
        <v>3336</v>
      </c>
      <c r="B586" s="558" t="s">
        <v>3137</v>
      </c>
      <c r="C586" s="897"/>
      <c r="D586" s="851" t="s">
        <v>451</v>
      </c>
      <c r="E586" s="852" t="s">
        <v>403</v>
      </c>
      <c r="F586" s="852" t="s">
        <v>403</v>
      </c>
      <c r="G586" s="852" t="s">
        <v>403</v>
      </c>
      <c r="H586" s="853" t="str">
        <f>'Series 1200 Design'!H586</f>
        <v/>
      </c>
      <c r="J586" s="897"/>
      <c r="K586" s="851" t="s">
        <v>451</v>
      </c>
      <c r="L586" s="853" t="str">
        <f>'Series 1200 Final'!H586</f>
        <v/>
      </c>
    </row>
    <row r="587" spans="1:12" x14ac:dyDescent="0.2">
      <c r="A587" s="851"/>
      <c r="B587" s="558"/>
      <c r="C587" s="897"/>
      <c r="D587" s="851"/>
      <c r="E587" s="852"/>
      <c r="F587" s="852"/>
      <c r="G587" s="852"/>
      <c r="H587" s="862"/>
      <c r="J587" s="897"/>
      <c r="K587" s="851"/>
      <c r="L587" s="862"/>
    </row>
    <row r="588" spans="1:12" ht="25.5" x14ac:dyDescent="0.2">
      <c r="A588" s="851" t="s">
        <v>3337</v>
      </c>
      <c r="B588" s="558" t="s">
        <v>3139</v>
      </c>
      <c r="C588" s="897"/>
      <c r="D588" s="851" t="s">
        <v>451</v>
      </c>
      <c r="E588" s="852" t="s">
        <v>403</v>
      </c>
      <c r="F588" s="852" t="s">
        <v>403</v>
      </c>
      <c r="G588" s="852" t="s">
        <v>403</v>
      </c>
      <c r="H588" s="853" t="str">
        <f>'Series 1200 Design'!H588</f>
        <v/>
      </c>
      <c r="J588" s="897"/>
      <c r="K588" s="851" t="s">
        <v>451</v>
      </c>
      <c r="L588" s="853" t="str">
        <f>'Series 1200 Final'!H588</f>
        <v/>
      </c>
    </row>
    <row r="589" spans="1:12" x14ac:dyDescent="0.2">
      <c r="A589" s="851"/>
      <c r="B589" s="558"/>
      <c r="C589" s="897"/>
      <c r="D589" s="851"/>
      <c r="E589" s="852"/>
      <c r="F589" s="852"/>
      <c r="G589" s="852"/>
      <c r="H589" s="862"/>
      <c r="J589" s="897"/>
      <c r="K589" s="851"/>
      <c r="L589" s="862"/>
    </row>
    <row r="590" spans="1:12" ht="25.5" x14ac:dyDescent="0.2">
      <c r="A590" s="851" t="s">
        <v>3338</v>
      </c>
      <c r="B590" s="687" t="s">
        <v>3141</v>
      </c>
      <c r="C590" s="897"/>
      <c r="D590" s="851" t="s">
        <v>451</v>
      </c>
      <c r="E590" s="852" t="s">
        <v>403</v>
      </c>
      <c r="F590" s="852" t="s">
        <v>403</v>
      </c>
      <c r="G590" s="852" t="s">
        <v>403</v>
      </c>
      <c r="H590" s="853" t="str">
        <f>'Series 1200 Design'!H590</f>
        <v/>
      </c>
      <c r="J590" s="897"/>
      <c r="K590" s="851" t="s">
        <v>451</v>
      </c>
      <c r="L590" s="853" t="str">
        <f>'Series 1200 Final'!H590</f>
        <v/>
      </c>
    </row>
    <row r="591" spans="1:12" x14ac:dyDescent="0.2">
      <c r="A591" s="851"/>
      <c r="B591" s="558"/>
      <c r="C591" s="901"/>
      <c r="D591" s="851"/>
      <c r="E591" s="852"/>
      <c r="F591" s="852"/>
      <c r="G591" s="852"/>
      <c r="H591" s="862"/>
      <c r="J591" s="901"/>
      <c r="K591" s="851"/>
      <c r="L591" s="862"/>
    </row>
    <row r="592" spans="1:12" ht="25.5" x14ac:dyDescent="0.2">
      <c r="A592" s="851" t="s">
        <v>3339</v>
      </c>
      <c r="B592" s="687" t="s">
        <v>3143</v>
      </c>
      <c r="C592" s="897"/>
      <c r="D592" s="851" t="s">
        <v>451</v>
      </c>
      <c r="E592" s="852" t="s">
        <v>403</v>
      </c>
      <c r="F592" s="852" t="s">
        <v>403</v>
      </c>
      <c r="G592" s="852" t="s">
        <v>403</v>
      </c>
      <c r="H592" s="853" t="str">
        <f>'Series 1200 Design'!H592</f>
        <v/>
      </c>
      <c r="J592" s="897"/>
      <c r="K592" s="851" t="s">
        <v>451</v>
      </c>
      <c r="L592" s="853" t="str">
        <f>'Series 1200 Final'!H592</f>
        <v/>
      </c>
    </row>
    <row r="593" spans="1:12" x14ac:dyDescent="0.2">
      <c r="A593" s="851"/>
      <c r="B593" s="558"/>
      <c r="C593" s="901"/>
      <c r="D593" s="851"/>
      <c r="E593" s="852"/>
      <c r="F593" s="852"/>
      <c r="G593" s="852"/>
      <c r="H593" s="862"/>
      <c r="J593" s="901"/>
      <c r="K593" s="851"/>
      <c r="L593" s="862"/>
    </row>
    <row r="594" spans="1:12" ht="25.5" x14ac:dyDescent="0.2">
      <c r="A594" s="851" t="s">
        <v>3340</v>
      </c>
      <c r="B594" s="558" t="s">
        <v>3145</v>
      </c>
      <c r="C594" s="897"/>
      <c r="D594" s="851" t="s">
        <v>451</v>
      </c>
      <c r="E594" s="852" t="s">
        <v>403</v>
      </c>
      <c r="F594" s="852" t="s">
        <v>403</v>
      </c>
      <c r="G594" s="852" t="s">
        <v>403</v>
      </c>
      <c r="H594" s="853" t="str">
        <f>'Series 1200 Design'!H594</f>
        <v/>
      </c>
      <c r="J594" s="897"/>
      <c r="K594" s="851" t="s">
        <v>451</v>
      </c>
      <c r="L594" s="853" t="str">
        <f>'Series 1200 Final'!H594</f>
        <v/>
      </c>
    </row>
    <row r="595" spans="1:12" x14ac:dyDescent="0.2">
      <c r="A595" s="851"/>
      <c r="B595" s="558"/>
      <c r="C595" s="897"/>
      <c r="D595" s="851"/>
      <c r="E595" s="852"/>
      <c r="F595" s="852"/>
      <c r="G595" s="852"/>
      <c r="H595" s="862"/>
      <c r="J595" s="897"/>
      <c r="K595" s="851"/>
      <c r="L595" s="862"/>
    </row>
    <row r="596" spans="1:12" ht="25.5" x14ac:dyDescent="0.2">
      <c r="A596" s="851" t="s">
        <v>3341</v>
      </c>
      <c r="B596" s="558" t="s">
        <v>3147</v>
      </c>
      <c r="C596" s="897"/>
      <c r="D596" s="851" t="s">
        <v>451</v>
      </c>
      <c r="E596" s="852" t="s">
        <v>403</v>
      </c>
      <c r="F596" s="852" t="s">
        <v>403</v>
      </c>
      <c r="G596" s="852" t="s">
        <v>403</v>
      </c>
      <c r="H596" s="853" t="str">
        <f>'Series 1200 Design'!H596</f>
        <v/>
      </c>
      <c r="J596" s="897"/>
      <c r="K596" s="851" t="s">
        <v>451</v>
      </c>
      <c r="L596" s="853" t="str">
        <f>'Series 1200 Final'!H596</f>
        <v/>
      </c>
    </row>
    <row r="597" spans="1:12" x14ac:dyDescent="0.2">
      <c r="A597" s="851"/>
      <c r="B597" s="687"/>
      <c r="C597" s="897"/>
      <c r="D597" s="851"/>
      <c r="E597" s="852"/>
      <c r="F597" s="852"/>
      <c r="G597" s="852"/>
      <c r="H597" s="862"/>
      <c r="J597" s="897"/>
      <c r="K597" s="851"/>
      <c r="L597" s="862"/>
    </row>
    <row r="598" spans="1:12" ht="25.5" x14ac:dyDescent="0.2">
      <c r="A598" s="851" t="s">
        <v>3342</v>
      </c>
      <c r="B598" s="687" t="s">
        <v>3149</v>
      </c>
      <c r="C598" s="901"/>
      <c r="D598" s="851" t="s">
        <v>451</v>
      </c>
      <c r="E598" s="852" t="s">
        <v>403</v>
      </c>
      <c r="F598" s="852" t="s">
        <v>403</v>
      </c>
      <c r="G598" s="852" t="s">
        <v>403</v>
      </c>
      <c r="H598" s="853" t="str">
        <f>'Series 1200 Design'!H598</f>
        <v/>
      </c>
      <c r="J598" s="901"/>
      <c r="K598" s="851" t="s">
        <v>451</v>
      </c>
      <c r="L598" s="853" t="str">
        <f>'Series 1200 Final'!H598</f>
        <v/>
      </c>
    </row>
    <row r="599" spans="1:12" x14ac:dyDescent="0.2">
      <c r="A599" s="851"/>
      <c r="B599" s="558"/>
      <c r="C599" s="901"/>
      <c r="D599" s="851"/>
      <c r="E599" s="852"/>
      <c r="F599" s="852"/>
      <c r="G599" s="852"/>
      <c r="H599" s="862"/>
      <c r="J599" s="901"/>
      <c r="K599" s="851"/>
      <c r="L599" s="862"/>
    </row>
    <row r="600" spans="1:12" ht="25.5" x14ac:dyDescent="0.2">
      <c r="A600" s="851" t="s">
        <v>3343</v>
      </c>
      <c r="B600" s="558" t="s">
        <v>3151</v>
      </c>
      <c r="C600" s="897"/>
      <c r="D600" s="851" t="s">
        <v>451</v>
      </c>
      <c r="E600" s="852" t="s">
        <v>403</v>
      </c>
      <c r="F600" s="852" t="s">
        <v>403</v>
      </c>
      <c r="G600" s="852" t="s">
        <v>403</v>
      </c>
      <c r="H600" s="853" t="str">
        <f>'Series 1200 Design'!H600</f>
        <v/>
      </c>
      <c r="J600" s="897"/>
      <c r="K600" s="851" t="s">
        <v>451</v>
      </c>
      <c r="L600" s="853" t="str">
        <f>'Series 1200 Final'!H600</f>
        <v/>
      </c>
    </row>
    <row r="601" spans="1:12" x14ac:dyDescent="0.2">
      <c r="A601" s="851"/>
      <c r="B601" s="558"/>
      <c r="C601" s="897"/>
      <c r="D601" s="851"/>
      <c r="E601" s="852"/>
      <c r="F601" s="852"/>
      <c r="G601" s="852"/>
      <c r="H601" s="862"/>
      <c r="J601" s="897"/>
      <c r="K601" s="851"/>
      <c r="L601" s="862"/>
    </row>
    <row r="602" spans="1:12" ht="25.5" x14ac:dyDescent="0.2">
      <c r="A602" s="851" t="s">
        <v>3344</v>
      </c>
      <c r="B602" s="558" t="s">
        <v>3154</v>
      </c>
      <c r="C602" s="897"/>
      <c r="D602" s="851" t="s">
        <v>451</v>
      </c>
      <c r="E602" s="852" t="s">
        <v>403</v>
      </c>
      <c r="F602" s="852" t="s">
        <v>403</v>
      </c>
      <c r="G602" s="852" t="s">
        <v>403</v>
      </c>
      <c r="H602" s="853" t="str">
        <f>'Series 1200 Design'!H602</f>
        <v/>
      </c>
      <c r="J602" s="897"/>
      <c r="K602" s="851" t="s">
        <v>451</v>
      </c>
      <c r="L602" s="853" t="str">
        <f>'Series 1200 Final'!H602</f>
        <v/>
      </c>
    </row>
    <row r="603" spans="1:12" x14ac:dyDescent="0.2">
      <c r="A603" s="851"/>
      <c r="B603" s="558"/>
      <c r="C603" s="897"/>
      <c r="D603" s="851"/>
      <c r="E603" s="852"/>
      <c r="F603" s="852"/>
      <c r="G603" s="852"/>
      <c r="H603" s="862"/>
      <c r="J603" s="897"/>
      <c r="K603" s="851"/>
      <c r="L603" s="862"/>
    </row>
    <row r="604" spans="1:12" ht="25.5" x14ac:dyDescent="0.2">
      <c r="A604" s="851" t="s">
        <v>3345</v>
      </c>
      <c r="B604" s="558" t="s">
        <v>3156</v>
      </c>
      <c r="C604" s="897"/>
      <c r="D604" s="851" t="s">
        <v>451</v>
      </c>
      <c r="E604" s="852" t="s">
        <v>403</v>
      </c>
      <c r="F604" s="852" t="s">
        <v>403</v>
      </c>
      <c r="G604" s="852" t="s">
        <v>403</v>
      </c>
      <c r="H604" s="853" t="str">
        <f>'Series 1200 Design'!H604</f>
        <v/>
      </c>
      <c r="J604" s="897"/>
      <c r="K604" s="851" t="s">
        <v>451</v>
      </c>
      <c r="L604" s="853" t="str">
        <f>'Series 1200 Final'!H604</f>
        <v/>
      </c>
    </row>
    <row r="605" spans="1:12" x14ac:dyDescent="0.2">
      <c r="A605" s="851"/>
      <c r="B605" s="558"/>
      <c r="C605" s="897"/>
      <c r="D605" s="851"/>
      <c r="E605" s="852"/>
      <c r="F605" s="852"/>
      <c r="G605" s="852"/>
      <c r="H605" s="862"/>
      <c r="J605" s="897"/>
      <c r="K605" s="851"/>
      <c r="L605" s="862"/>
    </row>
    <row r="606" spans="1:12" ht="25.5" x14ac:dyDescent="0.2">
      <c r="A606" s="851" t="s">
        <v>3346</v>
      </c>
      <c r="B606" s="558" t="s">
        <v>3158</v>
      </c>
      <c r="C606" s="897"/>
      <c r="D606" s="851" t="s">
        <v>451</v>
      </c>
      <c r="E606" s="852" t="s">
        <v>403</v>
      </c>
      <c r="F606" s="852" t="s">
        <v>403</v>
      </c>
      <c r="G606" s="852" t="s">
        <v>403</v>
      </c>
      <c r="H606" s="853" t="str">
        <f>'Series 1200 Design'!H606</f>
        <v/>
      </c>
      <c r="J606" s="897"/>
      <c r="K606" s="851" t="s">
        <v>451</v>
      </c>
      <c r="L606" s="853" t="str">
        <f>'Series 1200 Final'!H606</f>
        <v/>
      </c>
    </row>
    <row r="607" spans="1:12" x14ac:dyDescent="0.2">
      <c r="A607" s="851"/>
      <c r="B607" s="558"/>
      <c r="C607" s="897"/>
      <c r="D607" s="851"/>
      <c r="E607" s="852"/>
      <c r="F607" s="852"/>
      <c r="G607" s="852"/>
      <c r="H607" s="862"/>
      <c r="J607" s="897"/>
      <c r="K607" s="851"/>
      <c r="L607" s="862"/>
    </row>
    <row r="608" spans="1:12" ht="25.5" x14ac:dyDescent="0.2">
      <c r="A608" s="851" t="s">
        <v>3347</v>
      </c>
      <c r="B608" s="687" t="s">
        <v>3160</v>
      </c>
      <c r="C608" s="897"/>
      <c r="D608" s="851" t="s">
        <v>451</v>
      </c>
      <c r="E608" s="852" t="s">
        <v>403</v>
      </c>
      <c r="F608" s="852" t="s">
        <v>403</v>
      </c>
      <c r="G608" s="852" t="s">
        <v>403</v>
      </c>
      <c r="H608" s="853" t="str">
        <f>'Series 1200 Design'!H608</f>
        <v/>
      </c>
      <c r="J608" s="897"/>
      <c r="K608" s="851" t="s">
        <v>451</v>
      </c>
      <c r="L608" s="853" t="str">
        <f>'Series 1200 Final'!H608</f>
        <v/>
      </c>
    </row>
    <row r="609" spans="1:12" x14ac:dyDescent="0.2">
      <c r="A609" s="851"/>
      <c r="B609" s="558"/>
      <c r="C609" s="901"/>
      <c r="D609" s="851"/>
      <c r="E609" s="852"/>
      <c r="F609" s="852"/>
      <c r="G609" s="852"/>
      <c r="H609" s="862"/>
      <c r="J609" s="901"/>
      <c r="K609" s="851"/>
      <c r="L609" s="862"/>
    </row>
    <row r="610" spans="1:12" ht="25.5" x14ac:dyDescent="0.2">
      <c r="A610" s="851" t="s">
        <v>3348</v>
      </c>
      <c r="B610" s="558" t="s">
        <v>3162</v>
      </c>
      <c r="C610" s="897"/>
      <c r="D610" s="851" t="s">
        <v>451</v>
      </c>
      <c r="E610" s="852" t="s">
        <v>403</v>
      </c>
      <c r="F610" s="852" t="s">
        <v>403</v>
      </c>
      <c r="G610" s="852" t="s">
        <v>403</v>
      </c>
      <c r="H610" s="853" t="str">
        <f>'Series 1200 Design'!H610</f>
        <v/>
      </c>
      <c r="J610" s="897"/>
      <c r="K610" s="851" t="s">
        <v>451</v>
      </c>
      <c r="L610" s="853" t="str">
        <f>'Series 1200 Final'!H610</f>
        <v/>
      </c>
    </row>
    <row r="611" spans="1:12" x14ac:dyDescent="0.2">
      <c r="A611" s="851"/>
      <c r="B611" s="558"/>
      <c r="C611" s="897"/>
      <c r="D611" s="851"/>
      <c r="E611" s="852"/>
      <c r="F611" s="852"/>
      <c r="G611" s="852"/>
      <c r="H611" s="862"/>
      <c r="J611" s="897"/>
      <c r="K611" s="851"/>
      <c r="L611" s="862"/>
    </row>
    <row r="612" spans="1:12" ht="25.5" x14ac:dyDescent="0.2">
      <c r="A612" s="851" t="s">
        <v>3349</v>
      </c>
      <c r="B612" s="558" t="s">
        <v>3164</v>
      </c>
      <c r="C612" s="897"/>
      <c r="D612" s="851" t="s">
        <v>451</v>
      </c>
      <c r="E612" s="852" t="s">
        <v>403</v>
      </c>
      <c r="F612" s="852" t="s">
        <v>403</v>
      </c>
      <c r="G612" s="852" t="s">
        <v>403</v>
      </c>
      <c r="H612" s="853" t="str">
        <f>'Series 1200 Design'!H612</f>
        <v/>
      </c>
      <c r="J612" s="897"/>
      <c r="K612" s="851" t="s">
        <v>451</v>
      </c>
      <c r="L612" s="853" t="str">
        <f>'Series 1200 Final'!H612</f>
        <v/>
      </c>
    </row>
    <row r="613" spans="1:12" x14ac:dyDescent="0.2">
      <c r="A613" s="851"/>
      <c r="B613" s="597"/>
      <c r="C613" s="897"/>
      <c r="D613" s="851"/>
      <c r="E613" s="852"/>
      <c r="F613" s="852"/>
      <c r="G613" s="852"/>
      <c r="H613" s="862"/>
      <c r="J613" s="897"/>
      <c r="K613" s="851"/>
      <c r="L613" s="862"/>
    </row>
    <row r="614" spans="1:12" ht="25.5" x14ac:dyDescent="0.2">
      <c r="A614" s="851" t="s">
        <v>3350</v>
      </c>
      <c r="B614" s="558" t="s">
        <v>3166</v>
      </c>
      <c r="C614" s="898"/>
      <c r="D614" s="851" t="s">
        <v>451</v>
      </c>
      <c r="E614" s="852" t="s">
        <v>403</v>
      </c>
      <c r="F614" s="852" t="s">
        <v>403</v>
      </c>
      <c r="G614" s="852" t="s">
        <v>403</v>
      </c>
      <c r="H614" s="853" t="str">
        <f>'Series 1200 Design'!H614</f>
        <v/>
      </c>
      <c r="J614" s="898"/>
      <c r="K614" s="851" t="s">
        <v>451</v>
      </c>
      <c r="L614" s="853" t="str">
        <f>'Series 1200 Final'!H614</f>
        <v/>
      </c>
    </row>
    <row r="615" spans="1:12" x14ac:dyDescent="0.2">
      <c r="A615" s="851"/>
      <c r="B615" s="558"/>
      <c r="C615" s="897"/>
      <c r="D615" s="851"/>
      <c r="E615" s="852"/>
      <c r="F615" s="852"/>
      <c r="G615" s="852"/>
      <c r="H615" s="862"/>
      <c r="J615" s="897"/>
      <c r="K615" s="851"/>
      <c r="L615" s="862"/>
    </row>
    <row r="616" spans="1:12" ht="25.5" x14ac:dyDescent="0.2">
      <c r="A616" s="851" t="s">
        <v>3351</v>
      </c>
      <c r="B616" s="558" t="s">
        <v>3168</v>
      </c>
      <c r="C616" s="897"/>
      <c r="D616" s="851" t="s">
        <v>451</v>
      </c>
      <c r="E616" s="852" t="s">
        <v>403</v>
      </c>
      <c r="F616" s="852" t="s">
        <v>403</v>
      </c>
      <c r="G616" s="852" t="s">
        <v>403</v>
      </c>
      <c r="H616" s="853" t="str">
        <f>'Series 1200 Design'!H616</f>
        <v/>
      </c>
      <c r="J616" s="897"/>
      <c r="K616" s="851" t="s">
        <v>451</v>
      </c>
      <c r="L616" s="853" t="str">
        <f>'Series 1200 Final'!H616</f>
        <v/>
      </c>
    </row>
    <row r="617" spans="1:12" x14ac:dyDescent="0.2">
      <c r="A617" s="851"/>
      <c r="B617" s="558"/>
      <c r="C617" s="897"/>
      <c r="D617" s="851"/>
      <c r="E617" s="852"/>
      <c r="F617" s="852"/>
      <c r="G617" s="852"/>
      <c r="H617" s="862"/>
      <c r="J617" s="897"/>
      <c r="K617" s="851"/>
      <c r="L617" s="862"/>
    </row>
    <row r="618" spans="1:12" ht="25.5" x14ac:dyDescent="0.2">
      <c r="A618" s="851" t="s">
        <v>3352</v>
      </c>
      <c r="B618" s="558" t="s">
        <v>3170</v>
      </c>
      <c r="C618" s="897"/>
      <c r="D618" s="851" t="s">
        <v>451</v>
      </c>
      <c r="E618" s="852" t="s">
        <v>403</v>
      </c>
      <c r="F618" s="852" t="s">
        <v>403</v>
      </c>
      <c r="G618" s="852" t="s">
        <v>403</v>
      </c>
      <c r="H618" s="853" t="str">
        <f>'Series 1200 Design'!H618</f>
        <v/>
      </c>
      <c r="J618" s="897"/>
      <c r="K618" s="851" t="s">
        <v>451</v>
      </c>
      <c r="L618" s="853" t="str">
        <f>'Series 1200 Final'!H618</f>
        <v/>
      </c>
    </row>
    <row r="619" spans="1:12" x14ac:dyDescent="0.2">
      <c r="A619" s="851"/>
      <c r="B619" s="558"/>
      <c r="C619" s="897"/>
      <c r="D619" s="851"/>
      <c r="E619" s="852"/>
      <c r="F619" s="852"/>
      <c r="G619" s="852"/>
      <c r="H619" s="862"/>
      <c r="J619" s="897"/>
      <c r="K619" s="851"/>
      <c r="L619" s="862"/>
    </row>
    <row r="620" spans="1:12" ht="25.5" x14ac:dyDescent="0.2">
      <c r="A620" s="851" t="s">
        <v>3353</v>
      </c>
      <c r="B620" s="558" t="s">
        <v>3172</v>
      </c>
      <c r="C620" s="897"/>
      <c r="D620" s="851" t="s">
        <v>451</v>
      </c>
      <c r="E620" s="852" t="s">
        <v>403</v>
      </c>
      <c r="F620" s="852" t="s">
        <v>403</v>
      </c>
      <c r="G620" s="852" t="s">
        <v>403</v>
      </c>
      <c r="H620" s="853" t="str">
        <f>'Series 1200 Design'!H620</f>
        <v/>
      </c>
      <c r="J620" s="897"/>
      <c r="K620" s="851" t="s">
        <v>451</v>
      </c>
      <c r="L620" s="853" t="str">
        <f>'Series 1200 Final'!H620</f>
        <v/>
      </c>
    </row>
    <row r="621" spans="1:12" x14ac:dyDescent="0.2">
      <c r="A621" s="851"/>
      <c r="B621" s="558"/>
      <c r="C621" s="897"/>
      <c r="D621" s="851"/>
      <c r="E621" s="852"/>
      <c r="F621" s="852"/>
      <c r="G621" s="852"/>
      <c r="H621" s="862"/>
      <c r="J621" s="897"/>
      <c r="K621" s="851"/>
      <c r="L621" s="862"/>
    </row>
    <row r="622" spans="1:12" ht="25.5" x14ac:dyDescent="0.2">
      <c r="A622" s="851" t="s">
        <v>3354</v>
      </c>
      <c r="B622" s="558" t="s">
        <v>3174</v>
      </c>
      <c r="C622" s="897"/>
      <c r="D622" s="851" t="s">
        <v>451</v>
      </c>
      <c r="E622" s="852" t="s">
        <v>403</v>
      </c>
      <c r="F622" s="852" t="s">
        <v>403</v>
      </c>
      <c r="G622" s="852" t="s">
        <v>403</v>
      </c>
      <c r="H622" s="853" t="str">
        <f>'Series 1200 Design'!H622</f>
        <v/>
      </c>
      <c r="J622" s="897"/>
      <c r="K622" s="851" t="s">
        <v>451</v>
      </c>
      <c r="L622" s="853" t="str">
        <f>'Series 1200 Final'!H622</f>
        <v/>
      </c>
    </row>
    <row r="623" spans="1:12" x14ac:dyDescent="0.2">
      <c r="A623" s="851"/>
      <c r="B623" s="558"/>
      <c r="C623" s="897"/>
      <c r="D623" s="851"/>
      <c r="E623" s="852"/>
      <c r="F623" s="852"/>
      <c r="G623" s="852"/>
      <c r="H623" s="862"/>
      <c r="J623" s="897"/>
      <c r="K623" s="851"/>
      <c r="L623" s="862"/>
    </row>
    <row r="624" spans="1:12" ht="25.5" x14ac:dyDescent="0.2">
      <c r="A624" s="851" t="s">
        <v>3355</v>
      </c>
      <c r="B624" s="558" t="s">
        <v>3176</v>
      </c>
      <c r="C624" s="897"/>
      <c r="D624" s="851" t="s">
        <v>451</v>
      </c>
      <c r="E624" s="852" t="s">
        <v>403</v>
      </c>
      <c r="F624" s="852" t="s">
        <v>403</v>
      </c>
      <c r="G624" s="852" t="s">
        <v>403</v>
      </c>
      <c r="H624" s="853" t="str">
        <f>'Series 1200 Design'!H624</f>
        <v/>
      </c>
      <c r="J624" s="897"/>
      <c r="K624" s="851" t="s">
        <v>451</v>
      </c>
      <c r="L624" s="853" t="str">
        <f>'Series 1200 Final'!H624</f>
        <v/>
      </c>
    </row>
    <row r="625" spans="1:12" x14ac:dyDescent="0.2">
      <c r="A625" s="851"/>
      <c r="B625" s="558"/>
      <c r="C625" s="897"/>
      <c r="D625" s="851"/>
      <c r="E625" s="852"/>
      <c r="F625" s="852"/>
      <c r="G625" s="852"/>
      <c r="H625" s="862"/>
      <c r="J625" s="897"/>
      <c r="K625" s="851"/>
      <c r="L625" s="862"/>
    </row>
    <row r="626" spans="1:12" ht="25.5" x14ac:dyDescent="0.2">
      <c r="A626" s="851" t="s">
        <v>3356</v>
      </c>
      <c r="B626" s="558" t="s">
        <v>3178</v>
      </c>
      <c r="C626" s="897"/>
      <c r="D626" s="851" t="s">
        <v>451</v>
      </c>
      <c r="E626" s="852" t="s">
        <v>403</v>
      </c>
      <c r="F626" s="852" t="s">
        <v>403</v>
      </c>
      <c r="G626" s="852" t="s">
        <v>403</v>
      </c>
      <c r="H626" s="853" t="str">
        <f>'Series 1200 Design'!H626</f>
        <v/>
      </c>
      <c r="J626" s="897"/>
      <c r="K626" s="851" t="s">
        <v>451</v>
      </c>
      <c r="L626" s="853" t="str">
        <f>'Series 1200 Final'!H626</f>
        <v/>
      </c>
    </row>
    <row r="627" spans="1:12" x14ac:dyDescent="0.2">
      <c r="A627" s="851"/>
      <c r="B627" s="558"/>
      <c r="C627" s="897"/>
      <c r="D627" s="851"/>
      <c r="E627" s="852"/>
      <c r="F627" s="852"/>
      <c r="G627" s="852"/>
      <c r="H627" s="862"/>
      <c r="J627" s="897"/>
      <c r="K627" s="851"/>
      <c r="L627" s="862"/>
    </row>
    <row r="628" spans="1:12" ht="25.5" x14ac:dyDescent="0.2">
      <c r="A628" s="851" t="s">
        <v>3357</v>
      </c>
      <c r="B628" s="558" t="s">
        <v>3180</v>
      </c>
      <c r="C628" s="897"/>
      <c r="D628" s="851" t="s">
        <v>451</v>
      </c>
      <c r="E628" s="852" t="s">
        <v>403</v>
      </c>
      <c r="F628" s="852" t="s">
        <v>403</v>
      </c>
      <c r="G628" s="852" t="s">
        <v>403</v>
      </c>
      <c r="H628" s="853" t="str">
        <f>'Series 1200 Design'!H628</f>
        <v/>
      </c>
      <c r="J628" s="897"/>
      <c r="K628" s="851" t="s">
        <v>451</v>
      </c>
      <c r="L628" s="853" t="str">
        <f>'Series 1200 Final'!H628</f>
        <v/>
      </c>
    </row>
    <row r="629" spans="1:12" x14ac:dyDescent="0.2">
      <c r="A629" s="851"/>
      <c r="B629" s="558"/>
      <c r="C629" s="897"/>
      <c r="D629" s="851"/>
      <c r="E629" s="852"/>
      <c r="F629" s="852"/>
      <c r="G629" s="852"/>
      <c r="H629" s="862"/>
      <c r="J629" s="897"/>
      <c r="K629" s="851"/>
      <c r="L629" s="862"/>
    </row>
    <row r="630" spans="1:12" ht="25.5" x14ac:dyDescent="0.2">
      <c r="A630" s="851" t="s">
        <v>3358</v>
      </c>
      <c r="B630" s="558" t="s">
        <v>3182</v>
      </c>
      <c r="C630" s="897"/>
      <c r="D630" s="851" t="s">
        <v>451</v>
      </c>
      <c r="E630" s="852" t="s">
        <v>403</v>
      </c>
      <c r="F630" s="852" t="s">
        <v>403</v>
      </c>
      <c r="G630" s="852" t="s">
        <v>403</v>
      </c>
      <c r="H630" s="853" t="str">
        <f>'Series 1200 Design'!H630</f>
        <v/>
      </c>
      <c r="J630" s="897"/>
      <c r="K630" s="851" t="s">
        <v>451</v>
      </c>
      <c r="L630" s="853" t="str">
        <f>'Series 1200 Final'!H630</f>
        <v/>
      </c>
    </row>
    <row r="631" spans="1:12" x14ac:dyDescent="0.2">
      <c r="A631" s="851"/>
      <c r="B631" s="558"/>
      <c r="C631" s="897"/>
      <c r="D631" s="851"/>
      <c r="E631" s="852"/>
      <c r="F631" s="852"/>
      <c r="G631" s="852"/>
      <c r="H631" s="862"/>
      <c r="J631" s="897"/>
      <c r="K631" s="851"/>
      <c r="L631" s="862"/>
    </row>
    <row r="632" spans="1:12" ht="25.5" x14ac:dyDescent="0.2">
      <c r="A632" s="851" t="s">
        <v>3359</v>
      </c>
      <c r="B632" s="558" t="s">
        <v>3184</v>
      </c>
      <c r="C632" s="897"/>
      <c r="D632" s="851" t="s">
        <v>451</v>
      </c>
      <c r="E632" s="852" t="s">
        <v>403</v>
      </c>
      <c r="F632" s="852" t="s">
        <v>403</v>
      </c>
      <c r="G632" s="852" t="s">
        <v>403</v>
      </c>
      <c r="H632" s="853" t="str">
        <f>'Series 1200 Design'!H632</f>
        <v/>
      </c>
      <c r="J632" s="897"/>
      <c r="K632" s="851" t="s">
        <v>451</v>
      </c>
      <c r="L632" s="853" t="str">
        <f>'Series 1200 Final'!H632</f>
        <v/>
      </c>
    </row>
    <row r="633" spans="1:12" x14ac:dyDescent="0.2">
      <c r="A633" s="851"/>
      <c r="B633" s="558"/>
      <c r="C633" s="897"/>
      <c r="D633" s="851"/>
      <c r="E633" s="852"/>
      <c r="F633" s="852"/>
      <c r="G633" s="852"/>
      <c r="H633" s="862"/>
      <c r="J633" s="897"/>
      <c r="K633" s="851"/>
      <c r="L633" s="862"/>
    </row>
    <row r="634" spans="1:12" ht="25.5" x14ac:dyDescent="0.2">
      <c r="A634" s="851" t="s">
        <v>3360</v>
      </c>
      <c r="B634" s="687" t="s">
        <v>3186</v>
      </c>
      <c r="C634" s="897"/>
      <c r="D634" s="851" t="s">
        <v>451</v>
      </c>
      <c r="E634" s="852" t="s">
        <v>403</v>
      </c>
      <c r="F634" s="852" t="s">
        <v>403</v>
      </c>
      <c r="G634" s="852" t="s">
        <v>403</v>
      </c>
      <c r="H634" s="853" t="str">
        <f>'Series 1200 Design'!H634</f>
        <v/>
      </c>
      <c r="J634" s="897"/>
      <c r="K634" s="851" t="s">
        <v>451</v>
      </c>
      <c r="L634" s="853" t="str">
        <f>'Series 1200 Final'!H634</f>
        <v/>
      </c>
    </row>
    <row r="635" spans="1:12" x14ac:dyDescent="0.2">
      <c r="A635" s="851"/>
      <c r="B635" s="558"/>
      <c r="C635" s="901"/>
      <c r="D635" s="851"/>
      <c r="E635" s="852"/>
      <c r="F635" s="852"/>
      <c r="G635" s="852"/>
      <c r="H635" s="862"/>
      <c r="J635" s="901"/>
      <c r="K635" s="851"/>
      <c r="L635" s="862"/>
    </row>
    <row r="636" spans="1:12" ht="25.5" x14ac:dyDescent="0.2">
      <c r="A636" s="851" t="s">
        <v>3361</v>
      </c>
      <c r="B636" s="558" t="s">
        <v>3188</v>
      </c>
      <c r="C636" s="897"/>
      <c r="D636" s="851" t="s">
        <v>451</v>
      </c>
      <c r="E636" s="852" t="s">
        <v>403</v>
      </c>
      <c r="F636" s="852" t="s">
        <v>403</v>
      </c>
      <c r="G636" s="852" t="s">
        <v>403</v>
      </c>
      <c r="H636" s="853" t="str">
        <f>'Series 1200 Design'!H636</f>
        <v/>
      </c>
      <c r="J636" s="897"/>
      <c r="K636" s="851" t="s">
        <v>451</v>
      </c>
      <c r="L636" s="853" t="str">
        <f>'Series 1200 Final'!H636</f>
        <v/>
      </c>
    </row>
    <row r="637" spans="1:12" x14ac:dyDescent="0.2">
      <c r="A637" s="851"/>
      <c r="B637" s="597"/>
      <c r="C637" s="897"/>
      <c r="D637" s="851"/>
      <c r="E637" s="852"/>
      <c r="F637" s="852"/>
      <c r="G637" s="852"/>
      <c r="H637" s="862"/>
      <c r="J637" s="897"/>
      <c r="K637" s="851"/>
      <c r="L637" s="862"/>
    </row>
    <row r="638" spans="1:12" ht="25.5" x14ac:dyDescent="0.2">
      <c r="A638" s="851" t="s">
        <v>3362</v>
      </c>
      <c r="B638" s="558" t="s">
        <v>3190</v>
      </c>
      <c r="C638" s="898"/>
      <c r="D638" s="851" t="s">
        <v>451</v>
      </c>
      <c r="E638" s="852" t="s">
        <v>403</v>
      </c>
      <c r="F638" s="852" t="s">
        <v>403</v>
      </c>
      <c r="G638" s="852" t="s">
        <v>403</v>
      </c>
      <c r="H638" s="853" t="str">
        <f>'Series 1200 Design'!H638</f>
        <v/>
      </c>
      <c r="J638" s="898"/>
      <c r="K638" s="851" t="s">
        <v>451</v>
      </c>
      <c r="L638" s="853" t="str">
        <f>'Series 1200 Final'!H638</f>
        <v/>
      </c>
    </row>
    <row r="639" spans="1:12" x14ac:dyDescent="0.2">
      <c r="A639" s="851"/>
      <c r="B639" s="558"/>
      <c r="C639" s="897"/>
      <c r="D639" s="851"/>
      <c r="E639" s="852"/>
      <c r="F639" s="852"/>
      <c r="G639" s="852"/>
      <c r="H639" s="862"/>
      <c r="J639" s="897"/>
      <c r="K639" s="851"/>
      <c r="L639" s="862"/>
    </row>
    <row r="640" spans="1:12" ht="25.5" x14ac:dyDescent="0.2">
      <c r="A640" s="851" t="s">
        <v>3363</v>
      </c>
      <c r="B640" s="558" t="s">
        <v>3192</v>
      </c>
      <c r="C640" s="897"/>
      <c r="D640" s="851" t="s">
        <v>451</v>
      </c>
      <c r="E640" s="852" t="s">
        <v>403</v>
      </c>
      <c r="F640" s="852" t="s">
        <v>403</v>
      </c>
      <c r="G640" s="852" t="s">
        <v>403</v>
      </c>
      <c r="H640" s="853" t="str">
        <f>'Series 1200 Design'!H640</f>
        <v/>
      </c>
      <c r="J640" s="897"/>
      <c r="K640" s="851" t="s">
        <v>451</v>
      </c>
      <c r="L640" s="853" t="str">
        <f>'Series 1200 Final'!H640</f>
        <v/>
      </c>
    </row>
    <row r="641" spans="1:12" x14ac:dyDescent="0.2">
      <c r="A641" s="851"/>
      <c r="B641" s="558"/>
      <c r="C641" s="897"/>
      <c r="D641" s="851"/>
      <c r="E641" s="852"/>
      <c r="F641" s="852"/>
      <c r="G641" s="852"/>
      <c r="H641" s="862"/>
      <c r="J641" s="897"/>
      <c r="K641" s="851"/>
      <c r="L641" s="862"/>
    </row>
    <row r="642" spans="1:12" ht="25.5" x14ac:dyDescent="0.2">
      <c r="A642" s="851" t="s">
        <v>3364</v>
      </c>
      <c r="B642" s="558" t="s">
        <v>3194</v>
      </c>
      <c r="C642" s="897"/>
      <c r="D642" s="851" t="s">
        <v>451</v>
      </c>
      <c r="E642" s="852" t="s">
        <v>403</v>
      </c>
      <c r="F642" s="852" t="s">
        <v>403</v>
      </c>
      <c r="G642" s="852" t="s">
        <v>403</v>
      </c>
      <c r="H642" s="853" t="str">
        <f>'Series 1200 Design'!H642</f>
        <v/>
      </c>
      <c r="J642" s="897"/>
      <c r="K642" s="851" t="s">
        <v>451</v>
      </c>
      <c r="L642" s="853" t="str">
        <f>'Series 1200 Final'!H642</f>
        <v/>
      </c>
    </row>
    <row r="643" spans="1:12" x14ac:dyDescent="0.2">
      <c r="A643" s="851"/>
      <c r="B643" s="558"/>
      <c r="C643" s="897"/>
      <c r="D643" s="851"/>
      <c r="E643" s="852"/>
      <c r="F643" s="852"/>
      <c r="G643" s="852"/>
      <c r="H643" s="862"/>
      <c r="J643" s="897"/>
      <c r="K643" s="851"/>
      <c r="L643" s="862"/>
    </row>
    <row r="644" spans="1:12" ht="25.5" x14ac:dyDescent="0.2">
      <c r="A644" s="851" t="s">
        <v>3365</v>
      </c>
      <c r="B644" s="558" t="s">
        <v>3196</v>
      </c>
      <c r="C644" s="897"/>
      <c r="D644" s="851" t="s">
        <v>451</v>
      </c>
      <c r="E644" s="852" t="s">
        <v>403</v>
      </c>
      <c r="F644" s="852" t="s">
        <v>403</v>
      </c>
      <c r="G644" s="852" t="s">
        <v>403</v>
      </c>
      <c r="H644" s="853" t="str">
        <f>'Series 1200 Design'!H644</f>
        <v/>
      </c>
      <c r="J644" s="897"/>
      <c r="K644" s="851" t="s">
        <v>451</v>
      </c>
      <c r="L644" s="853" t="str">
        <f>'Series 1200 Final'!H644</f>
        <v/>
      </c>
    </row>
    <row r="645" spans="1:12" x14ac:dyDescent="0.2">
      <c r="A645" s="851"/>
      <c r="B645" s="558"/>
      <c r="C645" s="897"/>
      <c r="D645" s="851"/>
      <c r="E645" s="852"/>
      <c r="F645" s="852"/>
      <c r="G645" s="852"/>
      <c r="H645" s="862"/>
      <c r="J645" s="897"/>
      <c r="K645" s="851"/>
      <c r="L645" s="862"/>
    </row>
    <row r="646" spans="1:12" ht="25.5" x14ac:dyDescent="0.2">
      <c r="A646" s="851" t="s">
        <v>3366</v>
      </c>
      <c r="B646" s="558" t="s">
        <v>3198</v>
      </c>
      <c r="C646" s="897"/>
      <c r="D646" s="851" t="s">
        <v>451</v>
      </c>
      <c r="E646" s="852" t="s">
        <v>403</v>
      </c>
      <c r="F646" s="852" t="s">
        <v>403</v>
      </c>
      <c r="G646" s="852" t="s">
        <v>403</v>
      </c>
      <c r="H646" s="853" t="str">
        <f>'Series 1200 Design'!H646</f>
        <v/>
      </c>
      <c r="J646" s="897"/>
      <c r="K646" s="851" t="s">
        <v>451</v>
      </c>
      <c r="L646" s="853" t="str">
        <f>'Series 1200 Final'!H646</f>
        <v/>
      </c>
    </row>
    <row r="647" spans="1:12" x14ac:dyDescent="0.2">
      <c r="A647" s="851"/>
      <c r="B647" s="558"/>
      <c r="C647" s="897"/>
      <c r="D647" s="851"/>
      <c r="E647" s="852"/>
      <c r="F647" s="852"/>
      <c r="G647" s="852"/>
      <c r="H647" s="862"/>
      <c r="J647" s="897"/>
      <c r="K647" s="851"/>
      <c r="L647" s="862"/>
    </row>
    <row r="648" spans="1:12" ht="25.5" x14ac:dyDescent="0.2">
      <c r="A648" s="851" t="s">
        <v>3367</v>
      </c>
      <c r="B648" s="558" t="s">
        <v>3200</v>
      </c>
      <c r="C648" s="897"/>
      <c r="D648" s="851" t="s">
        <v>451</v>
      </c>
      <c r="E648" s="852" t="s">
        <v>403</v>
      </c>
      <c r="F648" s="852" t="s">
        <v>403</v>
      </c>
      <c r="G648" s="852" t="s">
        <v>403</v>
      </c>
      <c r="H648" s="853" t="str">
        <f>'Series 1200 Design'!H648</f>
        <v/>
      </c>
      <c r="J648" s="897"/>
      <c r="K648" s="851" t="s">
        <v>451</v>
      </c>
      <c r="L648" s="853" t="str">
        <f>'Series 1200 Final'!H648</f>
        <v/>
      </c>
    </row>
    <row r="649" spans="1:12" x14ac:dyDescent="0.2">
      <c r="A649" s="851"/>
      <c r="B649" s="558"/>
      <c r="C649" s="897"/>
      <c r="D649" s="851"/>
      <c r="E649" s="852"/>
      <c r="F649" s="852"/>
      <c r="G649" s="852"/>
      <c r="H649" s="862"/>
      <c r="J649" s="897"/>
      <c r="K649" s="851"/>
      <c r="L649" s="862"/>
    </row>
    <row r="650" spans="1:12" ht="25.5" x14ac:dyDescent="0.2">
      <c r="A650" s="851" t="s">
        <v>3368</v>
      </c>
      <c r="B650" s="558" t="s">
        <v>3202</v>
      </c>
      <c r="C650" s="897"/>
      <c r="D650" s="851" t="s">
        <v>451</v>
      </c>
      <c r="E650" s="852" t="s">
        <v>403</v>
      </c>
      <c r="F650" s="852" t="s">
        <v>403</v>
      </c>
      <c r="G650" s="852" t="s">
        <v>403</v>
      </c>
      <c r="H650" s="853" t="str">
        <f>'Series 1200 Design'!H650</f>
        <v/>
      </c>
      <c r="J650" s="897"/>
      <c r="K650" s="851" t="s">
        <v>451</v>
      </c>
      <c r="L650" s="853" t="str">
        <f>'Series 1200 Final'!H650</f>
        <v/>
      </c>
    </row>
    <row r="651" spans="1:12" x14ac:dyDescent="0.2">
      <c r="A651" s="851"/>
      <c r="B651" s="558"/>
      <c r="C651" s="897"/>
      <c r="D651" s="851"/>
      <c r="E651" s="852"/>
      <c r="F651" s="852"/>
      <c r="G651" s="852"/>
      <c r="H651" s="862"/>
      <c r="J651" s="897"/>
      <c r="K651" s="851"/>
      <c r="L651" s="862"/>
    </row>
    <row r="652" spans="1:12" ht="25.5" x14ac:dyDescent="0.2">
      <c r="A652" s="851" t="s">
        <v>3369</v>
      </c>
      <c r="B652" s="558" t="s">
        <v>3204</v>
      </c>
      <c r="C652" s="897"/>
      <c r="D652" s="851" t="s">
        <v>451</v>
      </c>
      <c r="E652" s="852" t="s">
        <v>403</v>
      </c>
      <c r="F652" s="852" t="s">
        <v>403</v>
      </c>
      <c r="G652" s="852" t="s">
        <v>403</v>
      </c>
      <c r="H652" s="853" t="str">
        <f>'Series 1200 Design'!H652</f>
        <v/>
      </c>
      <c r="J652" s="897"/>
      <c r="K652" s="851" t="s">
        <v>451</v>
      </c>
      <c r="L652" s="853" t="str">
        <f>'Series 1200 Final'!H652</f>
        <v/>
      </c>
    </row>
    <row r="653" spans="1:12" x14ac:dyDescent="0.2">
      <c r="A653" s="851"/>
      <c r="B653" s="558"/>
      <c r="C653" s="897"/>
      <c r="D653" s="851"/>
      <c r="E653" s="852"/>
      <c r="F653" s="852"/>
      <c r="G653" s="852"/>
      <c r="H653" s="862"/>
      <c r="J653" s="897"/>
      <c r="K653" s="851"/>
      <c r="L653" s="862"/>
    </row>
    <row r="654" spans="1:12" ht="25.5" x14ac:dyDescent="0.2">
      <c r="A654" s="851" t="s">
        <v>3370</v>
      </c>
      <c r="B654" s="558" t="s">
        <v>3206</v>
      </c>
      <c r="C654" s="897"/>
      <c r="D654" s="851" t="s">
        <v>451</v>
      </c>
      <c r="E654" s="852" t="s">
        <v>403</v>
      </c>
      <c r="F654" s="852" t="s">
        <v>403</v>
      </c>
      <c r="G654" s="852" t="s">
        <v>403</v>
      </c>
      <c r="H654" s="853" t="str">
        <f>'Series 1200 Design'!H654</f>
        <v/>
      </c>
      <c r="J654" s="897"/>
      <c r="K654" s="851" t="s">
        <v>451</v>
      </c>
      <c r="L654" s="853" t="str">
        <f>'Series 1200 Final'!H654</f>
        <v/>
      </c>
    </row>
    <row r="655" spans="1:12" x14ac:dyDescent="0.2">
      <c r="A655" s="851"/>
      <c r="B655" s="558"/>
      <c r="C655" s="897"/>
      <c r="D655" s="851"/>
      <c r="E655" s="852"/>
      <c r="F655" s="852"/>
      <c r="G655" s="852"/>
      <c r="H655" s="862"/>
      <c r="J655" s="897"/>
      <c r="K655" s="851"/>
      <c r="L655" s="862"/>
    </row>
    <row r="656" spans="1:12" ht="25.5" x14ac:dyDescent="0.2">
      <c r="A656" s="851" t="s">
        <v>3371</v>
      </c>
      <c r="B656" s="558" t="s">
        <v>3208</v>
      </c>
      <c r="C656" s="897"/>
      <c r="D656" s="851" t="s">
        <v>451</v>
      </c>
      <c r="E656" s="852" t="s">
        <v>403</v>
      </c>
      <c r="F656" s="852" t="s">
        <v>403</v>
      </c>
      <c r="G656" s="852" t="s">
        <v>403</v>
      </c>
      <c r="H656" s="853" t="str">
        <f>'Series 1200 Design'!H656</f>
        <v/>
      </c>
      <c r="J656" s="897"/>
      <c r="K656" s="851" t="s">
        <v>451</v>
      </c>
      <c r="L656" s="853" t="str">
        <f>'Series 1200 Final'!H656</f>
        <v/>
      </c>
    </row>
    <row r="657" spans="1:12" x14ac:dyDescent="0.2">
      <c r="A657" s="851"/>
      <c r="B657" s="597"/>
      <c r="C657" s="897"/>
      <c r="D657" s="851"/>
      <c r="E657" s="852"/>
      <c r="F657" s="852"/>
      <c r="G657" s="852"/>
      <c r="H657" s="862"/>
      <c r="J657" s="897"/>
      <c r="K657" s="851"/>
      <c r="L657" s="862"/>
    </row>
    <row r="658" spans="1:12" ht="25.5" x14ac:dyDescent="0.2">
      <c r="A658" s="851" t="s">
        <v>3372</v>
      </c>
      <c r="B658" s="558" t="s">
        <v>3210</v>
      </c>
      <c r="C658" s="898"/>
      <c r="D658" s="851" t="s">
        <v>451</v>
      </c>
      <c r="E658" s="852" t="s">
        <v>403</v>
      </c>
      <c r="F658" s="852" t="s">
        <v>403</v>
      </c>
      <c r="G658" s="852" t="s">
        <v>403</v>
      </c>
      <c r="H658" s="853" t="str">
        <f>'Series 1200 Design'!H658</f>
        <v/>
      </c>
      <c r="J658" s="898"/>
      <c r="K658" s="851" t="s">
        <v>451</v>
      </c>
      <c r="L658" s="853" t="str">
        <f>'Series 1200 Final'!H658</f>
        <v/>
      </c>
    </row>
    <row r="659" spans="1:12" x14ac:dyDescent="0.2">
      <c r="A659" s="851"/>
      <c r="B659" s="558"/>
      <c r="C659" s="897"/>
      <c r="D659" s="851"/>
      <c r="E659" s="852"/>
      <c r="F659" s="852"/>
      <c r="G659" s="852"/>
      <c r="H659" s="862"/>
      <c r="J659" s="897"/>
      <c r="K659" s="851"/>
      <c r="L659" s="862"/>
    </row>
    <row r="660" spans="1:12" ht="25.5" x14ac:dyDescent="0.2">
      <c r="A660" s="851" t="s">
        <v>3373</v>
      </c>
      <c r="B660" s="558" t="s">
        <v>3200</v>
      </c>
      <c r="C660" s="897"/>
      <c r="D660" s="851" t="s">
        <v>451</v>
      </c>
      <c r="E660" s="852" t="s">
        <v>403</v>
      </c>
      <c r="F660" s="852" t="s">
        <v>403</v>
      </c>
      <c r="G660" s="852" t="s">
        <v>403</v>
      </c>
      <c r="H660" s="853" t="str">
        <f>'Series 1200 Design'!H660</f>
        <v/>
      </c>
      <c r="J660" s="897"/>
      <c r="K660" s="851" t="s">
        <v>451</v>
      </c>
      <c r="L660" s="853" t="str">
        <f>'Series 1200 Final'!H660</f>
        <v/>
      </c>
    </row>
    <row r="661" spans="1:12" x14ac:dyDescent="0.2">
      <c r="A661" s="851"/>
      <c r="B661" s="558"/>
      <c r="C661" s="897"/>
      <c r="D661" s="851"/>
      <c r="E661" s="852"/>
      <c r="F661" s="852"/>
      <c r="G661" s="852"/>
      <c r="H661" s="862"/>
      <c r="J661" s="897"/>
      <c r="K661" s="851"/>
      <c r="L661" s="862"/>
    </row>
    <row r="662" spans="1:12" ht="25.5" x14ac:dyDescent="0.2">
      <c r="A662" s="851" t="s">
        <v>3374</v>
      </c>
      <c r="B662" s="687" t="s">
        <v>3198</v>
      </c>
      <c r="C662" s="897"/>
      <c r="D662" s="851" t="s">
        <v>451</v>
      </c>
      <c r="E662" s="852" t="s">
        <v>403</v>
      </c>
      <c r="F662" s="852" t="s">
        <v>403</v>
      </c>
      <c r="G662" s="852" t="s">
        <v>403</v>
      </c>
      <c r="H662" s="853" t="str">
        <f>'Series 1200 Design'!H662</f>
        <v/>
      </c>
      <c r="J662" s="897"/>
      <c r="K662" s="851" t="s">
        <v>451</v>
      </c>
      <c r="L662" s="853" t="str">
        <f>'Series 1200 Final'!H662</f>
        <v/>
      </c>
    </row>
    <row r="663" spans="1:12" x14ac:dyDescent="0.2">
      <c r="A663" s="851"/>
      <c r="B663" s="558"/>
      <c r="C663" s="897"/>
      <c r="D663" s="851"/>
      <c r="E663" s="852"/>
      <c r="F663" s="852"/>
      <c r="G663" s="852"/>
      <c r="H663" s="862"/>
      <c r="J663" s="897"/>
      <c r="K663" s="851"/>
      <c r="L663" s="862"/>
    </row>
    <row r="664" spans="1:12" ht="25.5" x14ac:dyDescent="0.2">
      <c r="A664" s="851" t="s">
        <v>3375</v>
      </c>
      <c r="B664" s="558" t="s">
        <v>3214</v>
      </c>
      <c r="C664" s="897"/>
      <c r="D664" s="851" t="s">
        <v>451</v>
      </c>
      <c r="E664" s="852" t="s">
        <v>403</v>
      </c>
      <c r="F664" s="852" t="s">
        <v>403</v>
      </c>
      <c r="G664" s="852" t="s">
        <v>403</v>
      </c>
      <c r="H664" s="853" t="str">
        <f>'Series 1200 Design'!H664</f>
        <v/>
      </c>
      <c r="J664" s="897"/>
      <c r="K664" s="851" t="s">
        <v>451</v>
      </c>
      <c r="L664" s="853" t="str">
        <f>'Series 1200 Final'!H664</f>
        <v/>
      </c>
    </row>
    <row r="665" spans="1:12" x14ac:dyDescent="0.2">
      <c r="A665" s="851"/>
      <c r="B665" s="558"/>
      <c r="C665" s="897"/>
      <c r="D665" s="851"/>
      <c r="E665" s="852"/>
      <c r="F665" s="852"/>
      <c r="G665" s="852"/>
      <c r="H665" s="862"/>
      <c r="J665" s="897"/>
      <c r="K665" s="851"/>
      <c r="L665" s="862"/>
    </row>
    <row r="666" spans="1:12" ht="25.5" x14ac:dyDescent="0.2">
      <c r="A666" s="851" t="s">
        <v>3376</v>
      </c>
      <c r="B666" s="558" t="s">
        <v>3216</v>
      </c>
      <c r="C666" s="897"/>
      <c r="D666" s="851" t="s">
        <v>451</v>
      </c>
      <c r="E666" s="852" t="s">
        <v>403</v>
      </c>
      <c r="F666" s="852" t="s">
        <v>403</v>
      </c>
      <c r="G666" s="852" t="s">
        <v>403</v>
      </c>
      <c r="H666" s="853" t="str">
        <f>'Series 1200 Design'!H666</f>
        <v/>
      </c>
      <c r="J666" s="897"/>
      <c r="K666" s="851" t="s">
        <v>451</v>
      </c>
      <c r="L666" s="853" t="str">
        <f>'Series 1200 Final'!H666</f>
        <v/>
      </c>
    </row>
    <row r="667" spans="1:12" x14ac:dyDescent="0.2">
      <c r="A667" s="851"/>
      <c r="B667" s="558"/>
      <c r="C667" s="897"/>
      <c r="D667" s="851"/>
      <c r="E667" s="852"/>
      <c r="F667" s="852"/>
      <c r="G667" s="852"/>
      <c r="H667" s="862"/>
      <c r="J667" s="897"/>
      <c r="K667" s="851"/>
      <c r="L667" s="862"/>
    </row>
    <row r="668" spans="1:12" ht="25.5" x14ac:dyDescent="0.2">
      <c r="A668" s="851" t="s">
        <v>3377</v>
      </c>
      <c r="B668" s="558" t="s">
        <v>3218</v>
      </c>
      <c r="C668" s="897"/>
      <c r="D668" s="851" t="s">
        <v>451</v>
      </c>
      <c r="E668" s="852" t="s">
        <v>403</v>
      </c>
      <c r="F668" s="852" t="s">
        <v>403</v>
      </c>
      <c r="G668" s="852" t="s">
        <v>403</v>
      </c>
      <c r="H668" s="853" t="str">
        <f>'Series 1200 Design'!H668</f>
        <v/>
      </c>
      <c r="J668" s="897"/>
      <c r="K668" s="851" t="s">
        <v>451</v>
      </c>
      <c r="L668" s="853" t="str">
        <f>'Series 1200 Final'!H668</f>
        <v/>
      </c>
    </row>
    <row r="669" spans="1:12" x14ac:dyDescent="0.2">
      <c r="A669" s="851"/>
      <c r="B669" s="558"/>
      <c r="C669" s="897"/>
      <c r="D669" s="843"/>
      <c r="E669" s="852"/>
      <c r="F669" s="852"/>
      <c r="G669" s="852"/>
      <c r="H669" s="862"/>
      <c r="J669" s="897"/>
      <c r="K669" s="843"/>
      <c r="L669" s="862"/>
    </row>
    <row r="670" spans="1:12" x14ac:dyDescent="0.2">
      <c r="A670" s="866"/>
      <c r="B670" s="586" t="s">
        <v>3378</v>
      </c>
      <c r="C670" s="900"/>
      <c r="D670" s="846"/>
      <c r="E670" s="887" t="s">
        <v>1747</v>
      </c>
      <c r="F670" s="887" t="s">
        <v>3122</v>
      </c>
      <c r="G670" s="887" t="s">
        <v>3123</v>
      </c>
      <c r="H670" s="860"/>
      <c r="J670" s="900"/>
      <c r="K670" s="846"/>
      <c r="L670" s="860"/>
    </row>
    <row r="671" spans="1:12" x14ac:dyDescent="0.2">
      <c r="A671" s="851"/>
      <c r="B671" s="596"/>
      <c r="C671" s="897"/>
      <c r="D671" s="843"/>
      <c r="E671" s="852"/>
      <c r="F671" s="852"/>
      <c r="G671" s="852"/>
      <c r="H671" s="862"/>
      <c r="J671" s="897"/>
      <c r="K671" s="843"/>
      <c r="L671" s="862"/>
    </row>
    <row r="672" spans="1:12" ht="25.5" x14ac:dyDescent="0.2">
      <c r="A672" s="851" t="s">
        <v>3379</v>
      </c>
      <c r="B672" s="687" t="s">
        <v>3296</v>
      </c>
      <c r="C672" s="897"/>
      <c r="D672" s="851" t="s">
        <v>451</v>
      </c>
      <c r="E672" s="852" t="s">
        <v>403</v>
      </c>
      <c r="F672" s="852" t="s">
        <v>403</v>
      </c>
      <c r="G672" s="852" t="s">
        <v>403</v>
      </c>
      <c r="H672" s="853" t="str">
        <f>'Series 1200 Design'!H672</f>
        <v/>
      </c>
      <c r="J672" s="897"/>
      <c r="K672" s="851" t="s">
        <v>451</v>
      </c>
      <c r="L672" s="853" t="str">
        <f>'Series 1200 Final'!H672</f>
        <v/>
      </c>
    </row>
    <row r="673" spans="1:12" x14ac:dyDescent="0.2">
      <c r="A673" s="851"/>
      <c r="B673" s="558"/>
      <c r="C673" s="897"/>
      <c r="D673" s="851"/>
      <c r="E673" s="852"/>
      <c r="F673" s="852"/>
      <c r="G673" s="852"/>
      <c r="H673" s="862"/>
      <c r="J673" s="897"/>
      <c r="K673" s="851"/>
      <c r="L673" s="862"/>
    </row>
    <row r="674" spans="1:12" ht="25.5" x14ac:dyDescent="0.2">
      <c r="A674" s="851" t="s">
        <v>3380</v>
      </c>
      <c r="B674" s="687" t="s">
        <v>3299</v>
      </c>
      <c r="C674" s="897"/>
      <c r="D674" s="851" t="s">
        <v>451</v>
      </c>
      <c r="E674" s="852" t="s">
        <v>403</v>
      </c>
      <c r="F674" s="852" t="s">
        <v>403</v>
      </c>
      <c r="G674" s="852" t="s">
        <v>403</v>
      </c>
      <c r="H674" s="853" t="str">
        <f>'Series 1200 Design'!H674</f>
        <v/>
      </c>
      <c r="J674" s="897"/>
      <c r="K674" s="851" t="s">
        <v>451</v>
      </c>
      <c r="L674" s="853" t="str">
        <f>'Series 1200 Final'!H674</f>
        <v/>
      </c>
    </row>
    <row r="675" spans="1:12" x14ac:dyDescent="0.2">
      <c r="A675" s="851"/>
      <c r="B675" s="558"/>
      <c r="C675" s="897"/>
      <c r="D675" s="851"/>
      <c r="E675" s="852"/>
      <c r="F675" s="852"/>
      <c r="G675" s="852"/>
      <c r="H675" s="862"/>
      <c r="J675" s="897"/>
      <c r="K675" s="851"/>
      <c r="L675" s="862"/>
    </row>
    <row r="676" spans="1:12" ht="25.5" x14ac:dyDescent="0.2">
      <c r="A676" s="851" t="s">
        <v>3381</v>
      </c>
      <c r="B676" s="687" t="s">
        <v>3301</v>
      </c>
      <c r="C676" s="901"/>
      <c r="D676" s="877" t="s">
        <v>451</v>
      </c>
      <c r="E676" s="852" t="s">
        <v>403</v>
      </c>
      <c r="F676" s="852" t="s">
        <v>403</v>
      </c>
      <c r="G676" s="852" t="s">
        <v>403</v>
      </c>
      <c r="H676" s="853" t="str">
        <f>'Series 1200 Design'!H676</f>
        <v/>
      </c>
      <c r="J676" s="901"/>
      <c r="K676" s="877" t="s">
        <v>451</v>
      </c>
      <c r="L676" s="853" t="str">
        <f>'Series 1200 Final'!H676</f>
        <v/>
      </c>
    </row>
    <row r="677" spans="1:12" x14ac:dyDescent="0.2">
      <c r="A677" s="851"/>
      <c r="B677" s="558"/>
      <c r="C677" s="897"/>
      <c r="D677" s="851"/>
      <c r="E677" s="852"/>
      <c r="F677" s="852"/>
      <c r="G677" s="852"/>
      <c r="H677" s="862"/>
      <c r="J677" s="897"/>
      <c r="K677" s="851"/>
      <c r="L677" s="862"/>
    </row>
    <row r="678" spans="1:12" ht="25.5" x14ac:dyDescent="0.2">
      <c r="A678" s="851" t="s">
        <v>3382</v>
      </c>
      <c r="B678" s="687" t="s">
        <v>3303</v>
      </c>
      <c r="C678" s="901"/>
      <c r="D678" s="877" t="s">
        <v>451</v>
      </c>
      <c r="E678" s="852" t="s">
        <v>403</v>
      </c>
      <c r="F678" s="852" t="s">
        <v>403</v>
      </c>
      <c r="G678" s="852" t="s">
        <v>403</v>
      </c>
      <c r="H678" s="853" t="str">
        <f>'Series 1200 Design'!H678</f>
        <v/>
      </c>
      <c r="J678" s="901"/>
      <c r="K678" s="877" t="s">
        <v>451</v>
      </c>
      <c r="L678" s="853" t="str">
        <f>'Series 1200 Final'!H678</f>
        <v/>
      </c>
    </row>
    <row r="679" spans="1:12" x14ac:dyDescent="0.2">
      <c r="A679" s="851"/>
      <c r="B679" s="558"/>
      <c r="C679" s="897"/>
      <c r="D679" s="843"/>
      <c r="E679" s="852"/>
      <c r="F679" s="852"/>
      <c r="G679" s="852"/>
      <c r="H679" s="862"/>
      <c r="J679" s="897"/>
      <c r="K679" s="843"/>
      <c r="L679" s="862"/>
    </row>
    <row r="680" spans="1:12" ht="25.5" x14ac:dyDescent="0.2">
      <c r="A680" s="851" t="s">
        <v>3383</v>
      </c>
      <c r="B680" s="558" t="s">
        <v>3305</v>
      </c>
      <c r="C680" s="897"/>
      <c r="D680" s="843" t="s">
        <v>451</v>
      </c>
      <c r="E680" s="852" t="s">
        <v>403</v>
      </c>
      <c r="F680" s="852" t="s">
        <v>403</v>
      </c>
      <c r="G680" s="852" t="s">
        <v>403</v>
      </c>
      <c r="H680" s="853" t="str">
        <f>'Series 1200 Design'!H680</f>
        <v/>
      </c>
      <c r="J680" s="897"/>
      <c r="K680" s="843" t="s">
        <v>451</v>
      </c>
      <c r="L680" s="853" t="str">
        <f>'Series 1200 Final'!H680</f>
        <v/>
      </c>
    </row>
    <row r="681" spans="1:12" x14ac:dyDescent="0.2">
      <c r="A681" s="851"/>
      <c r="B681" s="558"/>
      <c r="C681" s="897"/>
      <c r="D681" s="843"/>
      <c r="E681" s="852"/>
      <c r="F681" s="852"/>
      <c r="G681" s="852"/>
      <c r="H681" s="862"/>
      <c r="J681" s="897"/>
      <c r="K681" s="843"/>
      <c r="L681" s="862"/>
    </row>
    <row r="682" spans="1:12" ht="25.5" x14ac:dyDescent="0.2">
      <c r="A682" s="851" t="s">
        <v>3384</v>
      </c>
      <c r="B682" s="687" t="s">
        <v>3307</v>
      </c>
      <c r="C682" s="901"/>
      <c r="D682" s="889" t="s">
        <v>451</v>
      </c>
      <c r="E682" s="852" t="s">
        <v>403</v>
      </c>
      <c r="F682" s="852" t="s">
        <v>403</v>
      </c>
      <c r="G682" s="852" t="s">
        <v>403</v>
      </c>
      <c r="H682" s="853" t="str">
        <f>'Series 1200 Design'!H682</f>
        <v/>
      </c>
      <c r="J682" s="901"/>
      <c r="K682" s="889" t="s">
        <v>451</v>
      </c>
      <c r="L682" s="853" t="str">
        <f>'Series 1200 Final'!H682</f>
        <v/>
      </c>
    </row>
    <row r="683" spans="1:12" x14ac:dyDescent="0.2">
      <c r="A683" s="851"/>
      <c r="B683" s="558"/>
      <c r="C683" s="897"/>
      <c r="D683" s="843"/>
      <c r="E683" s="852"/>
      <c r="F683" s="852"/>
      <c r="G683" s="852"/>
      <c r="H683" s="862"/>
      <c r="J683" s="897"/>
      <c r="K683" s="843"/>
      <c r="L683" s="862"/>
    </row>
    <row r="684" spans="1:12" ht="25.5" x14ac:dyDescent="0.2">
      <c r="A684" s="851" t="s">
        <v>3385</v>
      </c>
      <c r="B684" s="558" t="s">
        <v>3309</v>
      </c>
      <c r="C684" s="897"/>
      <c r="D684" s="843" t="s">
        <v>451</v>
      </c>
      <c r="E684" s="852" t="s">
        <v>403</v>
      </c>
      <c r="F684" s="852" t="s">
        <v>403</v>
      </c>
      <c r="G684" s="852" t="s">
        <v>403</v>
      </c>
      <c r="H684" s="853" t="str">
        <f>'Series 1200 Design'!H684</f>
        <v/>
      </c>
      <c r="J684" s="897"/>
      <c r="K684" s="843" t="s">
        <v>451</v>
      </c>
      <c r="L684" s="853" t="str">
        <f>'Series 1200 Final'!H684</f>
        <v/>
      </c>
    </row>
    <row r="685" spans="1:12" x14ac:dyDescent="0.2">
      <c r="A685" s="851"/>
      <c r="B685" s="558"/>
      <c r="C685" s="897"/>
      <c r="D685" s="843"/>
      <c r="E685" s="852"/>
      <c r="F685" s="852"/>
      <c r="G685" s="852"/>
      <c r="H685" s="862"/>
      <c r="J685" s="897"/>
      <c r="K685" s="843"/>
      <c r="L685" s="862"/>
    </row>
    <row r="686" spans="1:12" ht="25.5" x14ac:dyDescent="0.2">
      <c r="A686" s="851" t="s">
        <v>3386</v>
      </c>
      <c r="B686" s="687" t="s">
        <v>3311</v>
      </c>
      <c r="C686" s="901"/>
      <c r="D686" s="889" t="s">
        <v>451</v>
      </c>
      <c r="E686" s="852" t="s">
        <v>403</v>
      </c>
      <c r="F686" s="852" t="s">
        <v>403</v>
      </c>
      <c r="G686" s="852" t="s">
        <v>403</v>
      </c>
      <c r="H686" s="853" t="str">
        <f>'Series 1200 Design'!H686</f>
        <v/>
      </c>
      <c r="J686" s="901"/>
      <c r="K686" s="889" t="s">
        <v>451</v>
      </c>
      <c r="L686" s="853" t="str">
        <f>'Series 1200 Final'!H686</f>
        <v/>
      </c>
    </row>
    <row r="687" spans="1:12" x14ac:dyDescent="0.2">
      <c r="A687" s="851"/>
      <c r="B687" s="558"/>
      <c r="C687" s="897"/>
      <c r="D687" s="843"/>
      <c r="E687" s="852"/>
      <c r="F687" s="852"/>
      <c r="G687" s="852"/>
      <c r="H687" s="862"/>
      <c r="J687" s="897"/>
      <c r="K687" s="843"/>
      <c r="L687" s="862"/>
    </row>
    <row r="688" spans="1:12" ht="25.5" x14ac:dyDescent="0.2">
      <c r="A688" s="851" t="s">
        <v>3387</v>
      </c>
      <c r="B688" s="558" t="s">
        <v>3311</v>
      </c>
      <c r="C688" s="897"/>
      <c r="D688" s="843" t="s">
        <v>451</v>
      </c>
      <c r="E688" s="852" t="s">
        <v>403</v>
      </c>
      <c r="F688" s="852" t="s">
        <v>403</v>
      </c>
      <c r="G688" s="852" t="s">
        <v>403</v>
      </c>
      <c r="H688" s="853" t="str">
        <f>'Series 1200 Design'!H688</f>
        <v/>
      </c>
      <c r="J688" s="897"/>
      <c r="K688" s="843" t="s">
        <v>451</v>
      </c>
      <c r="L688" s="853" t="str">
        <f>'Series 1200 Final'!H688</f>
        <v/>
      </c>
    </row>
    <row r="689" spans="1:12" x14ac:dyDescent="0.2">
      <c r="A689" s="851"/>
      <c r="B689" s="629"/>
      <c r="C689" s="897"/>
      <c r="D689" s="843"/>
      <c r="E689" s="852"/>
      <c r="F689" s="852"/>
      <c r="G689" s="852"/>
      <c r="H689" s="850"/>
      <c r="J689" s="897"/>
      <c r="K689" s="843"/>
      <c r="L689" s="850"/>
    </row>
    <row r="690" spans="1:12" x14ac:dyDescent="0.2">
      <c r="A690" s="866"/>
      <c r="B690" s="586" t="s">
        <v>569</v>
      </c>
      <c r="C690" s="900"/>
      <c r="D690" s="846"/>
      <c r="E690" s="887" t="s">
        <v>1633</v>
      </c>
      <c r="F690" s="887" t="s">
        <v>3276</v>
      </c>
      <c r="G690" s="887" t="s">
        <v>1596</v>
      </c>
      <c r="H690" s="846"/>
      <c r="J690" s="900"/>
      <c r="K690" s="846"/>
      <c r="L690" s="846"/>
    </row>
    <row r="691" spans="1:12" x14ac:dyDescent="0.2">
      <c r="A691" s="851"/>
      <c r="B691" s="596"/>
      <c r="C691" s="897"/>
      <c r="D691" s="843"/>
      <c r="E691" s="852"/>
      <c r="F691" s="852"/>
      <c r="G691" s="852"/>
      <c r="H691" s="850"/>
      <c r="J691" s="897"/>
      <c r="K691" s="843"/>
      <c r="L691" s="850"/>
    </row>
    <row r="692" spans="1:12" ht="25.5" x14ac:dyDescent="0.2">
      <c r="A692" s="851" t="s">
        <v>3388</v>
      </c>
      <c r="B692" s="558" t="s">
        <v>3389</v>
      </c>
      <c r="C692" s="897"/>
      <c r="D692" s="843" t="s">
        <v>30</v>
      </c>
      <c r="E692" s="852">
        <v>18.690000000000001</v>
      </c>
      <c r="F692" s="852">
        <v>18.690000000000001</v>
      </c>
      <c r="G692" s="852">
        <v>18.690000000000001</v>
      </c>
      <c r="H692" s="853" t="str">
        <f>'Series 1200 Design'!H692</f>
        <v/>
      </c>
      <c r="J692" s="897"/>
      <c r="K692" s="843" t="s">
        <v>30</v>
      </c>
      <c r="L692" s="853" t="str">
        <f>'Series 1200 Final'!H692</f>
        <v/>
      </c>
    </row>
    <row r="693" spans="1:12" x14ac:dyDescent="0.2">
      <c r="A693" s="851"/>
      <c r="B693" s="558"/>
      <c r="C693" s="897"/>
      <c r="D693" s="843"/>
      <c r="E693" s="852"/>
      <c r="F693" s="852"/>
      <c r="G693" s="852"/>
      <c r="H693" s="862"/>
      <c r="J693" s="897"/>
      <c r="K693" s="843"/>
      <c r="L693" s="862"/>
    </row>
    <row r="694" spans="1:12" ht="25.5" x14ac:dyDescent="0.2">
      <c r="A694" s="851" t="s">
        <v>3390</v>
      </c>
      <c r="B694" s="558" t="s">
        <v>3391</v>
      </c>
      <c r="C694" s="897"/>
      <c r="D694" s="843" t="s">
        <v>30</v>
      </c>
      <c r="E694" s="852">
        <v>18.690000000000001</v>
      </c>
      <c r="F694" s="852">
        <v>18.690000000000001</v>
      </c>
      <c r="G694" s="852">
        <v>18.690000000000001</v>
      </c>
      <c r="H694" s="853" t="str">
        <f>'Series 1200 Design'!H694</f>
        <v/>
      </c>
      <c r="J694" s="897"/>
      <c r="K694" s="843" t="s">
        <v>30</v>
      </c>
      <c r="L694" s="853" t="str">
        <f>'Series 1200 Final'!H694</f>
        <v/>
      </c>
    </row>
    <row r="695" spans="1:12" x14ac:dyDescent="0.2">
      <c r="A695" s="851"/>
      <c r="B695" s="558"/>
      <c r="C695" s="897"/>
      <c r="D695" s="843"/>
      <c r="E695" s="852"/>
      <c r="F695" s="852"/>
      <c r="G695" s="852"/>
      <c r="H695" s="862"/>
      <c r="J695" s="897"/>
      <c r="K695" s="843"/>
      <c r="L695" s="862"/>
    </row>
    <row r="696" spans="1:12" ht="25.5" x14ac:dyDescent="0.2">
      <c r="A696" s="851" t="s">
        <v>3392</v>
      </c>
      <c r="B696" s="558" t="s">
        <v>3393</v>
      </c>
      <c r="C696" s="897"/>
      <c r="D696" s="843" t="s">
        <v>30</v>
      </c>
      <c r="E696" s="852">
        <v>18.690000000000001</v>
      </c>
      <c r="F696" s="852">
        <v>18.690000000000001</v>
      </c>
      <c r="G696" s="852">
        <v>18.690000000000001</v>
      </c>
      <c r="H696" s="853" t="str">
        <f>'Series 1200 Design'!H696</f>
        <v/>
      </c>
      <c r="J696" s="897"/>
      <c r="K696" s="843" t="s">
        <v>30</v>
      </c>
      <c r="L696" s="853" t="str">
        <f>'Series 1200 Final'!H696</f>
        <v/>
      </c>
    </row>
    <row r="697" spans="1:12" x14ac:dyDescent="0.2">
      <c r="A697" s="851"/>
      <c r="B697" s="558"/>
      <c r="C697" s="897"/>
      <c r="D697" s="843"/>
      <c r="E697" s="852"/>
      <c r="F697" s="852"/>
      <c r="G697" s="852"/>
      <c r="H697" s="862"/>
      <c r="J697" s="897"/>
      <c r="K697" s="843"/>
      <c r="L697" s="862"/>
    </row>
    <row r="698" spans="1:12" ht="25.5" x14ac:dyDescent="0.2">
      <c r="A698" s="851" t="s">
        <v>3394</v>
      </c>
      <c r="B698" s="558" t="s">
        <v>3395</v>
      </c>
      <c r="C698" s="897"/>
      <c r="D698" s="843" t="s">
        <v>30</v>
      </c>
      <c r="E698" s="852">
        <v>18.690000000000001</v>
      </c>
      <c r="F698" s="852">
        <v>18.690000000000001</v>
      </c>
      <c r="G698" s="852">
        <v>18.690000000000001</v>
      </c>
      <c r="H698" s="853" t="str">
        <f>'Series 1200 Design'!H698</f>
        <v/>
      </c>
      <c r="J698" s="897"/>
      <c r="K698" s="843" t="s">
        <v>30</v>
      </c>
      <c r="L698" s="853" t="str">
        <f>'Series 1200 Final'!H698</f>
        <v/>
      </c>
    </row>
    <row r="699" spans="1:12" x14ac:dyDescent="0.2">
      <c r="A699" s="851"/>
      <c r="B699" s="558"/>
      <c r="C699" s="897"/>
      <c r="D699" s="843"/>
      <c r="E699" s="852"/>
      <c r="F699" s="852"/>
      <c r="G699" s="852"/>
      <c r="H699" s="850"/>
      <c r="J699" s="897"/>
      <c r="K699" s="843"/>
      <c r="L699" s="850"/>
    </row>
    <row r="700" spans="1:12" ht="25.5" x14ac:dyDescent="0.2">
      <c r="A700" s="851" t="s">
        <v>3396</v>
      </c>
      <c r="B700" s="558" t="s">
        <v>3397</v>
      </c>
      <c r="C700" s="897"/>
      <c r="D700" s="843" t="s">
        <v>30</v>
      </c>
      <c r="E700" s="852">
        <v>19.059999999999999</v>
      </c>
      <c r="F700" s="852">
        <v>19.059999999999999</v>
      </c>
      <c r="G700" s="852">
        <v>19.059999999999999</v>
      </c>
      <c r="H700" s="853" t="str">
        <f>'Series 1200 Design'!H700</f>
        <v/>
      </c>
      <c r="J700" s="897"/>
      <c r="K700" s="843" t="s">
        <v>30</v>
      </c>
      <c r="L700" s="853" t="str">
        <f>'Series 1200 Final'!H700</f>
        <v/>
      </c>
    </row>
    <row r="701" spans="1:12" x14ac:dyDescent="0.2">
      <c r="A701" s="851"/>
      <c r="B701" s="558"/>
      <c r="C701" s="897"/>
      <c r="D701" s="843"/>
      <c r="E701" s="852"/>
      <c r="F701" s="852"/>
      <c r="G701" s="852"/>
      <c r="H701" s="850"/>
      <c r="J701" s="897"/>
      <c r="K701" s="843"/>
      <c r="L701" s="850"/>
    </row>
    <row r="702" spans="1:12" ht="25.5" x14ac:dyDescent="0.2">
      <c r="A702" s="851" t="s">
        <v>3398</v>
      </c>
      <c r="B702" s="558" t="s">
        <v>3399</v>
      </c>
      <c r="C702" s="897"/>
      <c r="D702" s="843" t="s">
        <v>30</v>
      </c>
      <c r="E702" s="852">
        <v>19.059999999999999</v>
      </c>
      <c r="F702" s="852">
        <v>19.059999999999999</v>
      </c>
      <c r="G702" s="852">
        <v>19.059999999999999</v>
      </c>
      <c r="H702" s="853" t="str">
        <f>'Series 1200 Design'!H702</f>
        <v/>
      </c>
      <c r="J702" s="897"/>
      <c r="K702" s="843" t="s">
        <v>30</v>
      </c>
      <c r="L702" s="853" t="str">
        <f>'Series 1200 Final'!H702</f>
        <v/>
      </c>
    </row>
    <row r="703" spans="1:12" x14ac:dyDescent="0.2">
      <c r="A703" s="851"/>
      <c r="B703" s="558"/>
      <c r="C703" s="897"/>
      <c r="D703" s="843"/>
      <c r="E703" s="852"/>
      <c r="F703" s="852"/>
      <c r="G703" s="852"/>
      <c r="H703" s="850"/>
      <c r="J703" s="897"/>
      <c r="K703" s="843"/>
      <c r="L703" s="850"/>
    </row>
    <row r="704" spans="1:12" ht="25.5" x14ac:dyDescent="0.2">
      <c r="A704" s="851" t="s">
        <v>3400</v>
      </c>
      <c r="B704" s="558" t="s">
        <v>3401</v>
      </c>
      <c r="C704" s="897"/>
      <c r="D704" s="843" t="s">
        <v>30</v>
      </c>
      <c r="E704" s="852">
        <v>19.059999999999999</v>
      </c>
      <c r="F704" s="852">
        <v>19.059999999999999</v>
      </c>
      <c r="G704" s="852">
        <v>19.059999999999999</v>
      </c>
      <c r="H704" s="853" t="str">
        <f>'Series 1200 Design'!H704</f>
        <v/>
      </c>
      <c r="J704" s="897"/>
      <c r="K704" s="843" t="s">
        <v>30</v>
      </c>
      <c r="L704" s="853" t="str">
        <f>'Series 1200 Final'!H704</f>
        <v/>
      </c>
    </row>
    <row r="705" spans="1:12" x14ac:dyDescent="0.2">
      <c r="A705" s="851"/>
      <c r="B705" s="558"/>
      <c r="C705" s="897"/>
      <c r="D705" s="843"/>
      <c r="E705" s="852"/>
      <c r="F705" s="852"/>
      <c r="G705" s="852"/>
      <c r="H705" s="850"/>
      <c r="J705" s="897"/>
      <c r="K705" s="843"/>
      <c r="L705" s="850"/>
    </row>
    <row r="706" spans="1:12" ht="25.5" x14ac:dyDescent="0.2">
      <c r="A706" s="851" t="s">
        <v>3402</v>
      </c>
      <c r="B706" s="558" t="s">
        <v>3403</v>
      </c>
      <c r="C706" s="897"/>
      <c r="D706" s="843" t="s">
        <v>30</v>
      </c>
      <c r="E706" s="852">
        <v>19.059999999999999</v>
      </c>
      <c r="F706" s="852">
        <v>19.059999999999999</v>
      </c>
      <c r="G706" s="852">
        <v>19.059999999999999</v>
      </c>
      <c r="H706" s="853" t="str">
        <f>'Series 1200 Design'!H706</f>
        <v/>
      </c>
      <c r="J706" s="897"/>
      <c r="K706" s="843" t="s">
        <v>30</v>
      </c>
      <c r="L706" s="853" t="str">
        <f>'Series 1200 Final'!H706</f>
        <v/>
      </c>
    </row>
    <row r="707" spans="1:12" x14ac:dyDescent="0.2">
      <c r="A707" s="851"/>
      <c r="B707" s="558"/>
      <c r="C707" s="897"/>
      <c r="D707" s="843"/>
      <c r="E707" s="852"/>
      <c r="F707" s="852"/>
      <c r="G707" s="852"/>
      <c r="H707" s="850"/>
      <c r="J707" s="897"/>
      <c r="K707" s="843"/>
      <c r="L707" s="850"/>
    </row>
    <row r="708" spans="1:12" ht="25.5" x14ac:dyDescent="0.2">
      <c r="A708" s="851" t="s">
        <v>3404</v>
      </c>
      <c r="B708" s="558" t="s">
        <v>3397</v>
      </c>
      <c r="C708" s="897"/>
      <c r="D708" s="843" t="s">
        <v>30</v>
      </c>
      <c r="E708" s="852">
        <v>19.059999999999999</v>
      </c>
      <c r="F708" s="852">
        <v>19.059999999999999</v>
      </c>
      <c r="G708" s="852">
        <v>19.059999999999999</v>
      </c>
      <c r="H708" s="853" t="str">
        <f>'Series 1200 Design'!H708</f>
        <v/>
      </c>
      <c r="J708" s="897"/>
      <c r="K708" s="843" t="s">
        <v>30</v>
      </c>
      <c r="L708" s="853" t="str">
        <f>'Series 1200 Final'!H708</f>
        <v/>
      </c>
    </row>
    <row r="709" spans="1:12" x14ac:dyDescent="0.2">
      <c r="A709" s="851"/>
      <c r="B709" s="558"/>
      <c r="C709" s="897"/>
      <c r="D709" s="843"/>
      <c r="E709" s="852"/>
      <c r="F709" s="852"/>
      <c r="G709" s="852"/>
      <c r="H709" s="850"/>
      <c r="J709" s="897"/>
      <c r="K709" s="843"/>
      <c r="L709" s="850"/>
    </row>
    <row r="710" spans="1:12" ht="25.5" x14ac:dyDescent="0.2">
      <c r="A710" s="851" t="s">
        <v>3405</v>
      </c>
      <c r="B710" s="558" t="s">
        <v>3399</v>
      </c>
      <c r="C710" s="897"/>
      <c r="D710" s="843" t="s">
        <v>30</v>
      </c>
      <c r="E710" s="852">
        <v>19.059999999999999</v>
      </c>
      <c r="F710" s="852">
        <v>19.059999999999999</v>
      </c>
      <c r="G710" s="852">
        <v>19.059999999999999</v>
      </c>
      <c r="H710" s="853" t="str">
        <f>'Series 1200 Design'!H710</f>
        <v/>
      </c>
      <c r="J710" s="897"/>
      <c r="K710" s="843" t="s">
        <v>30</v>
      </c>
      <c r="L710" s="853" t="str">
        <f>'Series 1200 Final'!H710</f>
        <v/>
      </c>
    </row>
    <row r="711" spans="1:12" x14ac:dyDescent="0.2">
      <c r="A711" s="851"/>
      <c r="B711" s="558"/>
      <c r="C711" s="897"/>
      <c r="D711" s="843"/>
      <c r="E711" s="852"/>
      <c r="F711" s="852"/>
      <c r="G711" s="852"/>
      <c r="H711" s="850"/>
      <c r="J711" s="897"/>
      <c r="K711" s="843"/>
      <c r="L711" s="850"/>
    </row>
    <row r="712" spans="1:12" ht="25.5" x14ac:dyDescent="0.2">
      <c r="A712" s="851" t="s">
        <v>3406</v>
      </c>
      <c r="B712" s="558" t="s">
        <v>3407</v>
      </c>
      <c r="C712" s="897"/>
      <c r="D712" s="843" t="s">
        <v>30</v>
      </c>
      <c r="E712" s="852">
        <v>19.059999999999999</v>
      </c>
      <c r="F712" s="852">
        <v>19.059999999999999</v>
      </c>
      <c r="G712" s="852">
        <v>19.059999999999999</v>
      </c>
      <c r="H712" s="853" t="str">
        <f>'Series 1200 Design'!H712</f>
        <v/>
      </c>
      <c r="J712" s="897"/>
      <c r="K712" s="843" t="s">
        <v>30</v>
      </c>
      <c r="L712" s="853" t="str">
        <f>'Series 1200 Final'!H712</f>
        <v/>
      </c>
    </row>
    <row r="713" spans="1:12" x14ac:dyDescent="0.2">
      <c r="A713" s="851"/>
      <c r="B713" s="558"/>
      <c r="C713" s="897"/>
      <c r="D713" s="843"/>
      <c r="E713" s="852"/>
      <c r="F713" s="852"/>
      <c r="G713" s="852"/>
      <c r="H713" s="850"/>
      <c r="J713" s="897"/>
      <c r="K713" s="843"/>
      <c r="L713" s="850"/>
    </row>
    <row r="714" spans="1:12" x14ac:dyDescent="0.2">
      <c r="A714" s="851" t="s">
        <v>3408</v>
      </c>
      <c r="B714" s="687" t="s">
        <v>3409</v>
      </c>
      <c r="C714" s="901"/>
      <c r="D714" s="893" t="s">
        <v>30</v>
      </c>
      <c r="E714" s="852">
        <v>12.4</v>
      </c>
      <c r="F714" s="852">
        <v>12.4</v>
      </c>
      <c r="G714" s="852">
        <v>12.4</v>
      </c>
      <c r="H714" s="853" t="str">
        <f>'Series 1200 Design'!H714</f>
        <v/>
      </c>
      <c r="J714" s="901"/>
      <c r="K714" s="893" t="s">
        <v>30</v>
      </c>
      <c r="L714" s="853" t="str">
        <f>'Series 1200 Final'!H714</f>
        <v/>
      </c>
    </row>
    <row r="715" spans="1:12" x14ac:dyDescent="0.2">
      <c r="A715" s="851"/>
      <c r="B715" s="687"/>
      <c r="C715" s="901"/>
      <c r="D715" s="893"/>
      <c r="E715" s="852"/>
      <c r="F715" s="852"/>
      <c r="G715" s="852"/>
      <c r="H715" s="853"/>
      <c r="J715" s="901"/>
      <c r="K715" s="893"/>
      <c r="L715" s="853"/>
    </row>
    <row r="716" spans="1:12" x14ac:dyDescent="0.2">
      <c r="A716" s="866"/>
      <c r="B716" s="586" t="s">
        <v>3410</v>
      </c>
      <c r="C716" s="900"/>
      <c r="D716" s="846"/>
      <c r="E716" s="887" t="s">
        <v>396</v>
      </c>
      <c r="F716" s="887" t="s">
        <v>3411</v>
      </c>
      <c r="G716" s="887" t="s">
        <v>1596</v>
      </c>
      <c r="H716" s="875"/>
      <c r="J716" s="900"/>
      <c r="K716" s="846"/>
      <c r="L716" s="875"/>
    </row>
    <row r="717" spans="1:12" x14ac:dyDescent="0.2">
      <c r="A717" s="851"/>
      <c r="B717" s="596"/>
      <c r="C717" s="897"/>
      <c r="D717" s="843"/>
      <c r="E717" s="852"/>
      <c r="F717" s="852"/>
      <c r="G717" s="852"/>
      <c r="H717" s="862"/>
      <c r="J717" s="897"/>
      <c r="K717" s="843"/>
      <c r="L717" s="862"/>
    </row>
    <row r="718" spans="1:12" x14ac:dyDescent="0.2">
      <c r="A718" s="851" t="s">
        <v>3412</v>
      </c>
      <c r="B718" s="687" t="s">
        <v>3413</v>
      </c>
      <c r="C718" s="897"/>
      <c r="D718" s="851" t="s">
        <v>401</v>
      </c>
      <c r="E718" s="852" t="s">
        <v>392</v>
      </c>
      <c r="F718" s="852" t="s">
        <v>392</v>
      </c>
      <c r="G718" s="852" t="s">
        <v>392</v>
      </c>
      <c r="H718" s="853" t="str">
        <f>'Series 1200 Design'!H718</f>
        <v/>
      </c>
      <c r="J718" s="897"/>
      <c r="K718" s="851" t="s">
        <v>401</v>
      </c>
      <c r="L718" s="853" t="str">
        <f>'Series 1200 Final'!H718</f>
        <v/>
      </c>
    </row>
    <row r="719" spans="1:12" x14ac:dyDescent="0.2">
      <c r="A719" s="851"/>
      <c r="B719" s="687"/>
      <c r="C719" s="901"/>
      <c r="D719" s="893"/>
      <c r="E719" s="852"/>
      <c r="F719" s="852"/>
      <c r="G719" s="852"/>
      <c r="H719" s="853"/>
      <c r="J719" s="901"/>
      <c r="K719" s="893"/>
      <c r="L719" s="853"/>
    </row>
    <row r="720" spans="1:12" x14ac:dyDescent="0.2">
      <c r="A720" s="851" t="s">
        <v>3414</v>
      </c>
      <c r="B720" s="687" t="s">
        <v>3415</v>
      </c>
      <c r="C720" s="901"/>
      <c r="D720" s="893" t="s">
        <v>451</v>
      </c>
      <c r="E720" s="852" t="s">
        <v>392</v>
      </c>
      <c r="F720" s="852" t="s">
        <v>392</v>
      </c>
      <c r="G720" s="852" t="s">
        <v>392</v>
      </c>
      <c r="H720" s="853" t="str">
        <f>'Series 1200 Design'!H720</f>
        <v/>
      </c>
      <c r="J720" s="901"/>
      <c r="K720" s="893" t="s">
        <v>451</v>
      </c>
      <c r="L720" s="853" t="str">
        <f>'Series 1200 Final'!H720</f>
        <v/>
      </c>
    </row>
    <row r="721" spans="1:12" x14ac:dyDescent="0.2">
      <c r="A721" s="851"/>
      <c r="B721" s="687"/>
      <c r="C721" s="901"/>
      <c r="D721" s="893"/>
      <c r="E721" s="852"/>
      <c r="F721" s="852"/>
      <c r="G721" s="852"/>
      <c r="H721" s="853"/>
      <c r="J721" s="901"/>
      <c r="K721" s="893"/>
      <c r="L721" s="853"/>
    </row>
    <row r="722" spans="1:12" x14ac:dyDescent="0.2">
      <c r="A722" s="851" t="s">
        <v>3416</v>
      </c>
      <c r="B722" s="687" t="s">
        <v>3417</v>
      </c>
      <c r="C722" s="901"/>
      <c r="D722" s="893" t="s">
        <v>451</v>
      </c>
      <c r="E722" s="852" t="s">
        <v>392</v>
      </c>
      <c r="F722" s="852" t="s">
        <v>392</v>
      </c>
      <c r="G722" s="852" t="s">
        <v>392</v>
      </c>
      <c r="H722" s="853" t="str">
        <f>'Series 1200 Design'!H722</f>
        <v/>
      </c>
      <c r="J722" s="901"/>
      <c r="K722" s="893" t="s">
        <v>451</v>
      </c>
      <c r="L722" s="853" t="str">
        <f>'Series 1200 Final'!H722</f>
        <v/>
      </c>
    </row>
    <row r="723" spans="1:12" x14ac:dyDescent="0.2">
      <c r="A723" s="851"/>
      <c r="B723" s="687"/>
      <c r="C723" s="901"/>
      <c r="D723" s="893"/>
      <c r="E723" s="852"/>
      <c r="F723" s="852"/>
      <c r="G723" s="852"/>
      <c r="H723" s="853"/>
      <c r="J723" s="901"/>
      <c r="K723" s="893"/>
      <c r="L723" s="853"/>
    </row>
    <row r="724" spans="1:12" x14ac:dyDescent="0.2">
      <c r="A724" s="851" t="s">
        <v>3418</v>
      </c>
      <c r="B724" s="687" t="s">
        <v>3419</v>
      </c>
      <c r="C724" s="901"/>
      <c r="D724" s="893" t="s">
        <v>451</v>
      </c>
      <c r="E724" s="852" t="s">
        <v>392</v>
      </c>
      <c r="F724" s="852" t="s">
        <v>392</v>
      </c>
      <c r="G724" s="852" t="s">
        <v>392</v>
      </c>
      <c r="H724" s="853" t="str">
        <f>'Series 1200 Design'!H724</f>
        <v/>
      </c>
      <c r="J724" s="901"/>
      <c r="K724" s="893" t="s">
        <v>451</v>
      </c>
      <c r="L724" s="853" t="str">
        <f>'Series 1200 Final'!H724</f>
        <v/>
      </c>
    </row>
    <row r="725" spans="1:12" x14ac:dyDescent="0.2">
      <c r="A725" s="851"/>
      <c r="B725" s="687"/>
      <c r="C725" s="901"/>
      <c r="D725" s="893"/>
      <c r="E725" s="852"/>
      <c r="F725" s="852"/>
      <c r="G725" s="852"/>
      <c r="H725" s="853"/>
      <c r="J725" s="901"/>
      <c r="K725" s="893"/>
      <c r="L725" s="853"/>
    </row>
    <row r="726" spans="1:12" x14ac:dyDescent="0.2">
      <c r="A726" s="851" t="s">
        <v>3420</v>
      </c>
      <c r="B726" s="687" t="s">
        <v>3421</v>
      </c>
      <c r="C726" s="901"/>
      <c r="D726" s="893" t="s">
        <v>451</v>
      </c>
      <c r="E726" s="852" t="s">
        <v>392</v>
      </c>
      <c r="F726" s="852" t="s">
        <v>392</v>
      </c>
      <c r="G726" s="852" t="s">
        <v>392</v>
      </c>
      <c r="H726" s="853" t="str">
        <f>'Series 1200 Design'!H726</f>
        <v/>
      </c>
      <c r="J726" s="901"/>
      <c r="K726" s="893" t="s">
        <v>451</v>
      </c>
      <c r="L726" s="853" t="str">
        <f>'Series 1200 Final'!H726</f>
        <v/>
      </c>
    </row>
    <row r="727" spans="1:12" x14ac:dyDescent="0.2">
      <c r="A727" s="851"/>
      <c r="B727" s="687"/>
      <c r="C727" s="901"/>
      <c r="D727" s="893"/>
      <c r="E727" s="852"/>
      <c r="F727" s="852"/>
      <c r="G727" s="852"/>
      <c r="H727" s="853"/>
      <c r="J727" s="901"/>
      <c r="K727" s="893"/>
      <c r="L727" s="853"/>
    </row>
    <row r="728" spans="1:12" x14ac:dyDescent="0.2">
      <c r="A728" s="851" t="s">
        <v>3422</v>
      </c>
      <c r="B728" s="687" t="s">
        <v>3423</v>
      </c>
      <c r="C728" s="901"/>
      <c r="D728" s="893" t="s">
        <v>51</v>
      </c>
      <c r="E728" s="852" t="s">
        <v>392</v>
      </c>
      <c r="F728" s="852" t="s">
        <v>392</v>
      </c>
      <c r="G728" s="852" t="s">
        <v>392</v>
      </c>
      <c r="H728" s="853" t="str">
        <f>'Series 1200 Design'!H728</f>
        <v/>
      </c>
      <c r="J728" s="901"/>
      <c r="K728" s="893" t="s">
        <v>51</v>
      </c>
      <c r="L728" s="853" t="str">
        <f>'Series 1200 Final'!H728</f>
        <v/>
      </c>
    </row>
    <row r="729" spans="1:12" x14ac:dyDescent="0.2">
      <c r="A729" s="851"/>
      <c r="B729" s="687"/>
      <c r="C729" s="901"/>
      <c r="D729" s="893"/>
      <c r="E729" s="852"/>
      <c r="F729" s="852"/>
      <c r="G729" s="852"/>
      <c r="H729" s="853"/>
      <c r="J729" s="901"/>
      <c r="K729" s="893"/>
      <c r="L729" s="853"/>
    </row>
    <row r="730" spans="1:12" x14ac:dyDescent="0.2">
      <c r="A730" s="851" t="s">
        <v>3424</v>
      </c>
      <c r="B730" s="687" t="s">
        <v>3425</v>
      </c>
      <c r="C730" s="901"/>
      <c r="D730" s="893" t="s">
        <v>51</v>
      </c>
      <c r="E730" s="852" t="s">
        <v>392</v>
      </c>
      <c r="F730" s="852" t="s">
        <v>392</v>
      </c>
      <c r="G730" s="852" t="s">
        <v>392</v>
      </c>
      <c r="H730" s="853" t="str">
        <f>'Series 1200 Design'!H730</f>
        <v/>
      </c>
      <c r="J730" s="901"/>
      <c r="K730" s="893" t="s">
        <v>51</v>
      </c>
      <c r="L730" s="853" t="str">
        <f>'Series 1200 Final'!H730</f>
        <v/>
      </c>
    </row>
    <row r="731" spans="1:12" x14ac:dyDescent="0.2">
      <c r="A731" s="851"/>
      <c r="B731" s="687"/>
      <c r="C731" s="901"/>
      <c r="D731" s="893"/>
      <c r="E731" s="852"/>
      <c r="F731" s="852"/>
      <c r="G731" s="852"/>
      <c r="H731" s="853"/>
      <c r="J731" s="901"/>
      <c r="K731" s="893"/>
      <c r="L731" s="853"/>
    </row>
    <row r="732" spans="1:12" x14ac:dyDescent="0.2">
      <c r="A732" s="851" t="s">
        <v>3426</v>
      </c>
      <c r="B732" s="687" t="s">
        <v>3427</v>
      </c>
      <c r="C732" s="901"/>
      <c r="D732" s="893" t="s">
        <v>51</v>
      </c>
      <c r="E732" s="852" t="s">
        <v>392</v>
      </c>
      <c r="F732" s="852" t="s">
        <v>392</v>
      </c>
      <c r="G732" s="852" t="s">
        <v>392</v>
      </c>
      <c r="H732" s="853" t="str">
        <f>'Series 1200 Design'!H732</f>
        <v/>
      </c>
      <c r="J732" s="901"/>
      <c r="K732" s="893" t="s">
        <v>51</v>
      </c>
      <c r="L732" s="853" t="str">
        <f>'Series 1200 Final'!H732</f>
        <v/>
      </c>
    </row>
    <row r="733" spans="1:12" x14ac:dyDescent="0.2">
      <c r="A733" s="851"/>
      <c r="B733" s="687"/>
      <c r="C733" s="901"/>
      <c r="D733" s="893"/>
      <c r="E733" s="852"/>
      <c r="F733" s="852"/>
      <c r="G733" s="852"/>
      <c r="H733" s="853"/>
      <c r="J733" s="901"/>
      <c r="K733" s="893"/>
      <c r="L733" s="853"/>
    </row>
    <row r="734" spans="1:12" x14ac:dyDescent="0.2">
      <c r="A734" s="851" t="s">
        <v>3428</v>
      </c>
      <c r="B734" s="687" t="s">
        <v>3429</v>
      </c>
      <c r="C734" s="901"/>
      <c r="D734" s="893" t="s">
        <v>51</v>
      </c>
      <c r="E734" s="852" t="s">
        <v>392</v>
      </c>
      <c r="F734" s="852" t="s">
        <v>392</v>
      </c>
      <c r="G734" s="852" t="s">
        <v>392</v>
      </c>
      <c r="H734" s="853" t="str">
        <f>'Series 1200 Design'!H734</f>
        <v/>
      </c>
      <c r="J734" s="901"/>
      <c r="K734" s="893" t="s">
        <v>51</v>
      </c>
      <c r="L734" s="853" t="str">
        <f>'Series 1200 Final'!H734</f>
        <v/>
      </c>
    </row>
    <row r="735" spans="1:12" x14ac:dyDescent="0.2">
      <c r="A735" s="851"/>
      <c r="B735" s="687"/>
      <c r="C735" s="901"/>
      <c r="D735" s="893"/>
      <c r="E735" s="852"/>
      <c r="F735" s="852"/>
      <c r="G735" s="852"/>
      <c r="H735" s="853"/>
      <c r="J735" s="901"/>
      <c r="K735" s="893"/>
      <c r="L735" s="853"/>
    </row>
    <row r="736" spans="1:12" x14ac:dyDescent="0.2">
      <c r="A736" s="638"/>
      <c r="B736" s="563" t="s">
        <v>3430</v>
      </c>
      <c r="C736" s="660"/>
      <c r="D736" s="640"/>
      <c r="E736" s="872"/>
      <c r="F736" s="872"/>
      <c r="G736" s="872"/>
      <c r="H736" s="640"/>
      <c r="J736" s="660"/>
      <c r="K736" s="640"/>
      <c r="L736" s="640"/>
    </row>
    <row r="737" spans="1:12" x14ac:dyDescent="0.2">
      <c r="A737" s="851"/>
      <c r="B737" s="596"/>
      <c r="C737" s="897"/>
      <c r="D737" s="843"/>
      <c r="E737" s="852"/>
      <c r="F737" s="852"/>
      <c r="G737" s="852"/>
      <c r="H737" s="850"/>
      <c r="J737" s="897"/>
      <c r="K737" s="843"/>
      <c r="L737" s="850"/>
    </row>
    <row r="738" spans="1:12" x14ac:dyDescent="0.2">
      <c r="A738" s="866"/>
      <c r="B738" s="586" t="s">
        <v>3431</v>
      </c>
      <c r="C738" s="900"/>
      <c r="D738" s="846"/>
      <c r="E738" s="887" t="s">
        <v>2389</v>
      </c>
      <c r="F738" s="887" t="s">
        <v>1060</v>
      </c>
      <c r="G738" s="887" t="s">
        <v>486</v>
      </c>
      <c r="H738" s="846"/>
      <c r="J738" s="900"/>
      <c r="K738" s="846"/>
      <c r="L738" s="846"/>
    </row>
    <row r="739" spans="1:12" x14ac:dyDescent="0.2">
      <c r="A739" s="851"/>
      <c r="B739" s="596"/>
      <c r="C739" s="897"/>
      <c r="D739" s="843"/>
      <c r="E739" s="852"/>
      <c r="F739" s="852"/>
      <c r="G739" s="852"/>
      <c r="H739" s="850"/>
      <c r="J739" s="897"/>
      <c r="K739" s="843"/>
      <c r="L739" s="850"/>
    </row>
    <row r="740" spans="1:12" ht="25.5" x14ac:dyDescent="0.2">
      <c r="A740" s="851" t="s">
        <v>3432</v>
      </c>
      <c r="B740" s="558" t="s">
        <v>3433</v>
      </c>
      <c r="C740" s="897"/>
      <c r="D740" s="843" t="s">
        <v>30</v>
      </c>
      <c r="E740" s="852">
        <v>452.46</v>
      </c>
      <c r="F740" s="852">
        <v>431.43</v>
      </c>
      <c r="G740" s="852">
        <v>431.43</v>
      </c>
      <c r="H740" s="853" t="str">
        <f>'Series 1200 Design'!H740</f>
        <v/>
      </c>
      <c r="J740" s="897"/>
      <c r="K740" s="843" t="s">
        <v>30</v>
      </c>
      <c r="L740" s="853" t="str">
        <f>'Series 1200 Final'!H740</f>
        <v/>
      </c>
    </row>
    <row r="741" spans="1:12" x14ac:dyDescent="0.2">
      <c r="A741" s="851"/>
      <c r="B741" s="558"/>
      <c r="C741" s="897"/>
      <c r="D741" s="843"/>
      <c r="E741" s="852"/>
      <c r="F741" s="852"/>
      <c r="G741" s="852"/>
      <c r="H741" s="850"/>
      <c r="J741" s="897"/>
      <c r="K741" s="843"/>
      <c r="L741" s="850"/>
    </row>
    <row r="742" spans="1:12" ht="25.5" x14ac:dyDescent="0.2">
      <c r="A742" s="851" t="s">
        <v>3434</v>
      </c>
      <c r="B742" s="558" t="s">
        <v>3435</v>
      </c>
      <c r="C742" s="897"/>
      <c r="D742" s="843" t="s">
        <v>30</v>
      </c>
      <c r="E742" s="852">
        <v>532.69000000000005</v>
      </c>
      <c r="F742" s="852">
        <v>511.66</v>
      </c>
      <c r="G742" s="852">
        <v>511.66</v>
      </c>
      <c r="H742" s="853" t="str">
        <f>'Series 1200 Design'!H742</f>
        <v/>
      </c>
      <c r="J742" s="897"/>
      <c r="K742" s="843" t="s">
        <v>30</v>
      </c>
      <c r="L742" s="853" t="str">
        <f>'Series 1200 Final'!H742</f>
        <v/>
      </c>
    </row>
    <row r="743" spans="1:12" x14ac:dyDescent="0.2">
      <c r="A743" s="851"/>
      <c r="B743" s="558"/>
      <c r="C743" s="897"/>
      <c r="D743" s="843"/>
      <c r="E743" s="852"/>
      <c r="F743" s="852"/>
      <c r="G743" s="852"/>
      <c r="H743" s="850"/>
      <c r="J743" s="897"/>
      <c r="K743" s="843"/>
      <c r="L743" s="850"/>
    </row>
    <row r="744" spans="1:12" ht="25.5" x14ac:dyDescent="0.2">
      <c r="A744" s="851" t="s">
        <v>3436</v>
      </c>
      <c r="B744" s="558" t="s">
        <v>3437</v>
      </c>
      <c r="C744" s="897"/>
      <c r="D744" s="843" t="s">
        <v>30</v>
      </c>
      <c r="E744" s="852">
        <v>534.9</v>
      </c>
      <c r="F744" s="852">
        <v>513.87</v>
      </c>
      <c r="G744" s="852">
        <v>513.87</v>
      </c>
      <c r="H744" s="853" t="str">
        <f>'Series 1200 Design'!H744</f>
        <v/>
      </c>
      <c r="J744" s="897"/>
      <c r="K744" s="843" t="s">
        <v>30</v>
      </c>
      <c r="L744" s="853" t="str">
        <f>'Series 1200 Final'!H744</f>
        <v/>
      </c>
    </row>
    <row r="745" spans="1:12" x14ac:dyDescent="0.2">
      <c r="A745" s="851"/>
      <c r="B745" s="558"/>
      <c r="C745" s="897"/>
      <c r="D745" s="843"/>
      <c r="E745" s="852"/>
      <c r="F745" s="852"/>
      <c r="G745" s="852"/>
      <c r="H745" s="850"/>
      <c r="J745" s="897"/>
      <c r="K745" s="843"/>
      <c r="L745" s="850"/>
    </row>
    <row r="746" spans="1:12" ht="25.5" x14ac:dyDescent="0.2">
      <c r="A746" s="851" t="s">
        <v>3438</v>
      </c>
      <c r="B746" s="558" t="s">
        <v>3439</v>
      </c>
      <c r="C746" s="897"/>
      <c r="D746" s="843" t="s">
        <v>30</v>
      </c>
      <c r="E746" s="852">
        <v>576.15</v>
      </c>
      <c r="F746" s="852">
        <v>555.14</v>
      </c>
      <c r="G746" s="852">
        <v>555.14</v>
      </c>
      <c r="H746" s="853" t="str">
        <f>'Series 1200 Design'!H746</f>
        <v/>
      </c>
      <c r="J746" s="897"/>
      <c r="K746" s="843" t="s">
        <v>30</v>
      </c>
      <c r="L746" s="853" t="str">
        <f>'Series 1200 Final'!H746</f>
        <v/>
      </c>
    </row>
    <row r="747" spans="1:12" x14ac:dyDescent="0.2">
      <c r="A747" s="851"/>
      <c r="B747" s="558"/>
      <c r="C747" s="897"/>
      <c r="D747" s="843"/>
      <c r="E747" s="852"/>
      <c r="F747" s="852"/>
      <c r="G747" s="852"/>
      <c r="H747" s="850"/>
      <c r="J747" s="897"/>
      <c r="K747" s="843"/>
      <c r="L747" s="850"/>
    </row>
    <row r="748" spans="1:12" ht="25.5" x14ac:dyDescent="0.2">
      <c r="A748" s="851" t="s">
        <v>3440</v>
      </c>
      <c r="B748" s="558" t="s">
        <v>3441</v>
      </c>
      <c r="C748" s="897"/>
      <c r="D748" s="843" t="s">
        <v>30</v>
      </c>
      <c r="E748" s="852">
        <v>314.35000000000002</v>
      </c>
      <c r="F748" s="852">
        <v>293.32</v>
      </c>
      <c r="G748" s="852">
        <v>293.32</v>
      </c>
      <c r="H748" s="853" t="str">
        <f>'Series 1200 Design'!H748</f>
        <v/>
      </c>
      <c r="J748" s="897"/>
      <c r="K748" s="843" t="s">
        <v>30</v>
      </c>
      <c r="L748" s="853" t="str">
        <f>'Series 1200 Final'!H748</f>
        <v/>
      </c>
    </row>
    <row r="749" spans="1:12" x14ac:dyDescent="0.2">
      <c r="A749" s="851"/>
      <c r="B749" s="558"/>
      <c r="C749" s="897"/>
      <c r="D749" s="843"/>
      <c r="E749" s="852"/>
      <c r="F749" s="852"/>
      <c r="G749" s="852"/>
      <c r="H749" s="850"/>
      <c r="J749" s="897"/>
      <c r="K749" s="843"/>
      <c r="L749" s="850"/>
    </row>
    <row r="750" spans="1:12" ht="25.5" x14ac:dyDescent="0.2">
      <c r="A750" s="851" t="s">
        <v>3442</v>
      </c>
      <c r="B750" s="558" t="s">
        <v>3443</v>
      </c>
      <c r="C750" s="897"/>
      <c r="D750" s="843" t="s">
        <v>30</v>
      </c>
      <c r="E750" s="852">
        <v>386.76</v>
      </c>
      <c r="F750" s="852">
        <v>365.73</v>
      </c>
      <c r="G750" s="852">
        <v>365.73</v>
      </c>
      <c r="H750" s="853" t="str">
        <f>'Series 1200 Design'!H750</f>
        <v/>
      </c>
      <c r="J750" s="897"/>
      <c r="K750" s="843" t="s">
        <v>30</v>
      </c>
      <c r="L750" s="853" t="str">
        <f>'Series 1200 Final'!H750</f>
        <v/>
      </c>
    </row>
    <row r="751" spans="1:12" x14ac:dyDescent="0.2">
      <c r="A751" s="851"/>
      <c r="B751" s="558"/>
      <c r="C751" s="897"/>
      <c r="D751" s="843"/>
      <c r="E751" s="852"/>
      <c r="F751" s="852"/>
      <c r="G751" s="852"/>
      <c r="H751" s="850"/>
      <c r="J751" s="897"/>
      <c r="K751" s="843"/>
      <c r="L751" s="850"/>
    </row>
    <row r="752" spans="1:12" x14ac:dyDescent="0.2">
      <c r="A752" s="866"/>
      <c r="B752" s="586" t="s">
        <v>3444</v>
      </c>
      <c r="C752" s="900"/>
      <c r="D752" s="846"/>
      <c r="E752" s="887" t="s">
        <v>2389</v>
      </c>
      <c r="F752" s="887" t="s">
        <v>1060</v>
      </c>
      <c r="G752" s="887" t="s">
        <v>486</v>
      </c>
      <c r="H752" s="846"/>
      <c r="J752" s="900"/>
      <c r="K752" s="846"/>
      <c r="L752" s="846"/>
    </row>
    <row r="753" spans="1:12" x14ac:dyDescent="0.2">
      <c r="A753" s="851"/>
      <c r="B753" s="558"/>
      <c r="C753" s="897"/>
      <c r="D753" s="843"/>
      <c r="E753" s="852"/>
      <c r="F753" s="852"/>
      <c r="G753" s="852"/>
      <c r="H753" s="850"/>
      <c r="J753" s="897"/>
      <c r="K753" s="843"/>
      <c r="L753" s="850"/>
    </row>
    <row r="754" spans="1:12" ht="25.5" x14ac:dyDescent="0.2">
      <c r="A754" s="851" t="s">
        <v>3445</v>
      </c>
      <c r="B754" s="558" t="s">
        <v>3446</v>
      </c>
      <c r="C754" s="897"/>
      <c r="D754" s="856" t="s">
        <v>30</v>
      </c>
      <c r="E754" s="852">
        <v>362.38</v>
      </c>
      <c r="F754" s="852">
        <v>299.32</v>
      </c>
      <c r="G754" s="852">
        <v>299.32</v>
      </c>
      <c r="H754" s="853" t="str">
        <f>'Series 1200 Design'!H754</f>
        <v/>
      </c>
      <c r="J754" s="897"/>
      <c r="K754" s="856" t="s">
        <v>30</v>
      </c>
      <c r="L754" s="853" t="str">
        <f>'Series 1200 Final'!H754</f>
        <v/>
      </c>
    </row>
    <row r="755" spans="1:12" x14ac:dyDescent="0.2">
      <c r="A755" s="851"/>
      <c r="B755" s="558"/>
      <c r="C755" s="897"/>
      <c r="D755" s="843"/>
      <c r="E755" s="852"/>
      <c r="F755" s="852"/>
      <c r="G755" s="852"/>
      <c r="H755" s="850"/>
      <c r="J755" s="897"/>
      <c r="K755" s="843"/>
      <c r="L755" s="850"/>
    </row>
    <row r="756" spans="1:12" ht="25.5" x14ac:dyDescent="0.2">
      <c r="A756" s="851" t="s">
        <v>3447</v>
      </c>
      <c r="B756" s="558" t="s">
        <v>3448</v>
      </c>
      <c r="C756" s="897"/>
      <c r="D756" s="856" t="s">
        <v>30</v>
      </c>
      <c r="E756" s="852">
        <v>385.66</v>
      </c>
      <c r="F756" s="852">
        <v>364.49</v>
      </c>
      <c r="G756" s="852">
        <v>364.49</v>
      </c>
      <c r="H756" s="853" t="str">
        <f>'Series 1200 Design'!H756</f>
        <v/>
      </c>
      <c r="J756" s="897"/>
      <c r="K756" s="856" t="s">
        <v>30</v>
      </c>
      <c r="L756" s="853" t="str">
        <f>'Series 1200 Final'!H756</f>
        <v/>
      </c>
    </row>
    <row r="757" spans="1:12" x14ac:dyDescent="0.2">
      <c r="A757" s="851"/>
      <c r="B757" s="558"/>
      <c r="C757" s="897"/>
      <c r="D757" s="843"/>
      <c r="E757" s="852"/>
      <c r="F757" s="852"/>
      <c r="G757" s="852"/>
      <c r="H757" s="850"/>
      <c r="J757" s="897"/>
      <c r="K757" s="843"/>
      <c r="L757" s="850"/>
    </row>
    <row r="758" spans="1:12" x14ac:dyDescent="0.2">
      <c r="A758" s="866"/>
      <c r="B758" s="586" t="s">
        <v>3449</v>
      </c>
      <c r="C758" s="900"/>
      <c r="D758" s="846"/>
      <c r="E758" s="887" t="s">
        <v>2389</v>
      </c>
      <c r="F758" s="887" t="s">
        <v>1060</v>
      </c>
      <c r="G758" s="887" t="s">
        <v>486</v>
      </c>
      <c r="H758" s="846"/>
      <c r="J758" s="900"/>
      <c r="K758" s="846"/>
      <c r="L758" s="846"/>
    </row>
    <row r="759" spans="1:12" x14ac:dyDescent="0.2">
      <c r="A759" s="851"/>
      <c r="B759" s="596"/>
      <c r="C759" s="897"/>
      <c r="D759" s="843"/>
      <c r="E759" s="852"/>
      <c r="F759" s="852"/>
      <c r="G759" s="852"/>
      <c r="H759" s="850"/>
      <c r="J759" s="897"/>
      <c r="K759" s="843"/>
      <c r="L759" s="850"/>
    </row>
    <row r="760" spans="1:12" x14ac:dyDescent="0.2">
      <c r="A760" s="851" t="s">
        <v>3450</v>
      </c>
      <c r="B760" s="558" t="s">
        <v>3451</v>
      </c>
      <c r="C760" s="897"/>
      <c r="D760" s="843" t="s">
        <v>30</v>
      </c>
      <c r="E760" s="852">
        <v>442.64</v>
      </c>
      <c r="F760" s="852">
        <v>400.61</v>
      </c>
      <c r="G760" s="852">
        <v>400.61</v>
      </c>
      <c r="H760" s="853" t="str">
        <f>'Series 1200 Design'!H760</f>
        <v/>
      </c>
      <c r="J760" s="897"/>
      <c r="K760" s="843" t="s">
        <v>30</v>
      </c>
      <c r="L760" s="853" t="str">
        <f>'Series 1200 Final'!H760</f>
        <v/>
      </c>
    </row>
    <row r="761" spans="1:12" x14ac:dyDescent="0.2">
      <c r="A761" s="851"/>
      <c r="B761" s="596"/>
      <c r="C761" s="897"/>
      <c r="D761" s="843"/>
      <c r="E761" s="852"/>
      <c r="F761" s="852"/>
      <c r="G761" s="852"/>
      <c r="H761" s="850"/>
      <c r="J761" s="897"/>
      <c r="K761" s="843"/>
      <c r="L761" s="850"/>
    </row>
    <row r="762" spans="1:12" x14ac:dyDescent="0.2">
      <c r="A762" s="866"/>
      <c r="B762" s="586" t="s">
        <v>3452</v>
      </c>
      <c r="C762" s="900"/>
      <c r="D762" s="846"/>
      <c r="E762" s="887" t="s">
        <v>2389</v>
      </c>
      <c r="F762" s="887" t="s">
        <v>1060</v>
      </c>
      <c r="G762" s="887" t="s">
        <v>486</v>
      </c>
      <c r="H762" s="846"/>
      <c r="J762" s="900"/>
      <c r="K762" s="846"/>
      <c r="L762" s="846"/>
    </row>
    <row r="763" spans="1:12" x14ac:dyDescent="0.2">
      <c r="A763" s="851"/>
      <c r="B763" s="596"/>
      <c r="C763" s="897"/>
      <c r="D763" s="843"/>
      <c r="E763" s="852"/>
      <c r="F763" s="852"/>
      <c r="G763" s="852"/>
      <c r="H763" s="850"/>
      <c r="J763" s="897"/>
      <c r="K763" s="843"/>
      <c r="L763" s="850"/>
    </row>
    <row r="764" spans="1:12" ht="25.5" x14ac:dyDescent="0.2">
      <c r="A764" s="851" t="s">
        <v>3453</v>
      </c>
      <c r="B764" s="558" t="s">
        <v>3454</v>
      </c>
      <c r="C764" s="897"/>
      <c r="D764" s="856" t="s">
        <v>30</v>
      </c>
      <c r="E764" s="852">
        <v>69.930000000000007</v>
      </c>
      <c r="F764" s="852">
        <v>54.56</v>
      </c>
      <c r="G764" s="852">
        <v>54.56</v>
      </c>
      <c r="H764" s="853" t="str">
        <f>'Series 1200 Design'!H764</f>
        <v/>
      </c>
      <c r="J764" s="897"/>
      <c r="K764" s="856" t="s">
        <v>30</v>
      </c>
      <c r="L764" s="853" t="str">
        <f>'Series 1200 Final'!H764</f>
        <v/>
      </c>
    </row>
    <row r="765" spans="1:12" x14ac:dyDescent="0.2">
      <c r="A765" s="851"/>
      <c r="B765" s="596"/>
      <c r="C765" s="897"/>
      <c r="D765" s="843"/>
      <c r="E765" s="852"/>
      <c r="F765" s="852"/>
      <c r="G765" s="852"/>
      <c r="H765" s="850"/>
      <c r="J765" s="897"/>
      <c r="K765" s="843"/>
      <c r="L765" s="850"/>
    </row>
    <row r="766" spans="1:12" ht="25.5" x14ac:dyDescent="0.2">
      <c r="A766" s="851" t="s">
        <v>3455</v>
      </c>
      <c r="B766" s="558" t="s">
        <v>3456</v>
      </c>
      <c r="C766" s="897"/>
      <c r="D766" s="856" t="s">
        <v>30</v>
      </c>
      <c r="E766" s="852">
        <v>114.57</v>
      </c>
      <c r="F766" s="852">
        <v>83.84</v>
      </c>
      <c r="G766" s="852">
        <v>83.84</v>
      </c>
      <c r="H766" s="853" t="str">
        <f>'Series 1200 Design'!H766</f>
        <v/>
      </c>
      <c r="J766" s="897"/>
      <c r="K766" s="856" t="s">
        <v>30</v>
      </c>
      <c r="L766" s="853" t="str">
        <f>'Series 1200 Final'!H766</f>
        <v/>
      </c>
    </row>
    <row r="767" spans="1:12" x14ac:dyDescent="0.2">
      <c r="A767" s="851"/>
      <c r="B767" s="880"/>
      <c r="C767" s="898"/>
      <c r="D767" s="843"/>
      <c r="E767" s="852"/>
      <c r="F767" s="852"/>
      <c r="G767" s="852"/>
      <c r="H767" s="850"/>
      <c r="J767" s="898"/>
      <c r="K767" s="843"/>
      <c r="L767" s="850"/>
    </row>
    <row r="768" spans="1:12" ht="25.5" x14ac:dyDescent="0.2">
      <c r="A768" s="851" t="s">
        <v>3457</v>
      </c>
      <c r="B768" s="558" t="s">
        <v>3458</v>
      </c>
      <c r="C768" s="898"/>
      <c r="D768" s="856" t="s">
        <v>30</v>
      </c>
      <c r="E768" s="852">
        <v>100.66</v>
      </c>
      <c r="F768" s="852">
        <v>69.930000000000007</v>
      </c>
      <c r="G768" s="852">
        <v>69.930000000000007</v>
      </c>
      <c r="H768" s="853" t="str">
        <f>'Series 1200 Design'!H768</f>
        <v/>
      </c>
      <c r="J768" s="898"/>
      <c r="K768" s="856" t="s">
        <v>30</v>
      </c>
      <c r="L768" s="853" t="str">
        <f>'Series 1200 Final'!H768</f>
        <v/>
      </c>
    </row>
    <row r="769" spans="1:12" x14ac:dyDescent="0.2">
      <c r="A769" s="851"/>
      <c r="B769" s="880"/>
      <c r="C769" s="898"/>
      <c r="D769" s="843"/>
      <c r="E769" s="852"/>
      <c r="F769" s="852"/>
      <c r="G769" s="852"/>
      <c r="H769" s="850"/>
      <c r="J769" s="898"/>
      <c r="K769" s="843"/>
      <c r="L769" s="850"/>
    </row>
    <row r="770" spans="1:12" ht="25.5" x14ac:dyDescent="0.2">
      <c r="A770" s="851" t="s">
        <v>3459</v>
      </c>
      <c r="B770" s="558" t="s">
        <v>3460</v>
      </c>
      <c r="C770" s="898"/>
      <c r="D770" s="856" t="s">
        <v>30</v>
      </c>
      <c r="E770" s="852">
        <v>115.51</v>
      </c>
      <c r="F770" s="852">
        <v>84.77</v>
      </c>
      <c r="G770" s="852">
        <v>84.77</v>
      </c>
      <c r="H770" s="853" t="str">
        <f>'Series 1200 Design'!H770</f>
        <v/>
      </c>
      <c r="J770" s="898"/>
      <c r="K770" s="856" t="s">
        <v>30</v>
      </c>
      <c r="L770" s="853" t="str">
        <f>'Series 1200 Final'!H770</f>
        <v/>
      </c>
    </row>
    <row r="771" spans="1:12" x14ac:dyDescent="0.2">
      <c r="A771" s="851"/>
      <c r="B771" s="880"/>
      <c r="C771" s="843"/>
      <c r="D771" s="843"/>
      <c r="E771" s="845"/>
      <c r="F771" s="845"/>
      <c r="G771" s="845"/>
      <c r="H771" s="845"/>
      <c r="J771" s="843"/>
      <c r="K771" s="843"/>
      <c r="L771" s="845"/>
    </row>
    <row r="772" spans="1:12" x14ac:dyDescent="0.2">
      <c r="A772" s="640"/>
      <c r="B772" s="656" t="s">
        <v>3461</v>
      </c>
      <c r="C772" s="894"/>
      <c r="D772" s="894"/>
      <c r="E772" s="894"/>
      <c r="F772" s="894"/>
      <c r="G772" s="894"/>
      <c r="H772" s="895"/>
      <c r="J772" s="894"/>
      <c r="K772" s="894"/>
      <c r="L772" s="895"/>
    </row>
    <row r="773" spans="1:12" x14ac:dyDescent="0.2">
      <c r="A773" s="357"/>
      <c r="B773" s="358" t="s">
        <v>3462</v>
      </c>
      <c r="C773" s="361"/>
      <c r="D773" s="361"/>
      <c r="E773" s="361"/>
      <c r="F773" s="361"/>
      <c r="G773" s="361"/>
      <c r="H773" s="896">
        <f>'Series 1200 Design'!H773</f>
        <v>116.17018</v>
      </c>
      <c r="J773" s="361"/>
      <c r="K773" s="361"/>
      <c r="L773" s="896">
        <f>'Series 1200 Final'!H773</f>
        <v>0</v>
      </c>
    </row>
    <row r="774" spans="1:12" x14ac:dyDescent="0.2">
      <c r="A774" s="363"/>
      <c r="B774" s="364" t="s">
        <v>3463</v>
      </c>
      <c r="C774" s="367"/>
      <c r="D774" s="367"/>
      <c r="E774" s="367"/>
      <c r="F774" s="367"/>
      <c r="G774" s="367"/>
      <c r="H774" s="775">
        <f>'Series 1200 Design'!H774</f>
        <v>931</v>
      </c>
      <c r="J774" s="367"/>
      <c r="K774" s="367"/>
      <c r="L774" s="775">
        <f>'Series 1200 Final'!H774</f>
        <v>0</v>
      </c>
    </row>
    <row r="775" spans="1:12" x14ac:dyDescent="0.2">
      <c r="A775" s="474"/>
      <c r="B775" s="475" t="s">
        <v>4066</v>
      </c>
      <c r="C775" s="476"/>
      <c r="D775" s="476"/>
      <c r="E775" s="476"/>
      <c r="F775" s="476"/>
      <c r="G775" s="370"/>
      <c r="H775" s="661">
        <f>'Series 1200 Design'!H775</f>
        <v>695.625</v>
      </c>
      <c r="J775" s="476"/>
      <c r="K775" s="370"/>
      <c r="L775" s="661">
        <f>'Series 1200 Final'!H775</f>
        <v>0</v>
      </c>
    </row>
    <row r="776" spans="1:12" x14ac:dyDescent="0.2">
      <c r="A776" s="474"/>
      <c r="B776" s="475" t="s">
        <v>4049</v>
      </c>
      <c r="C776" s="476"/>
      <c r="D776" s="476"/>
      <c r="E776" s="476"/>
      <c r="F776" s="476"/>
      <c r="G776" s="370"/>
      <c r="H776" s="478">
        <f>'Series 1200 Design'!H776</f>
        <v>4</v>
      </c>
      <c r="J776" s="476"/>
      <c r="K776" s="370"/>
      <c r="L776" s="478">
        <f>'Series 1200 Final'!H776</f>
        <v>6</v>
      </c>
    </row>
  </sheetData>
  <sheetProtection algorithmName="SHA-512" hashValue="qL8x5Ui/uyl23KBz6aFqh1ajMniPEjtoJjA6YGVGRL9SGKeK+n0tOlU5Dfx8V3BcGhmTK77oH/UGvFxBMVxetg==" saltValue="PYo7lJ5V8Rc/uDO9aDxO2g==" spinCount="100000" sheet="1" objects="1" scenarios="1"/>
  <mergeCells count="4">
    <mergeCell ref="E2:G2"/>
    <mergeCell ref="E3:H3"/>
    <mergeCell ref="C3:D3"/>
    <mergeCell ref="J3:K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7030A0"/>
    <pageSetUpPr fitToPage="1"/>
  </sheetPr>
  <dimension ref="A1:AB523"/>
  <sheetViews>
    <sheetView zoomScale="85" zoomScaleNormal="85" zoomScaleSheetLayoutView="40" workbookViewId="0">
      <pane xSplit="2" ySplit="4" topLeftCell="C506"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
      <c r="A1" s="1086" t="s">
        <v>3464</v>
      </c>
      <c r="B1" s="1086"/>
      <c r="C1" s="1086"/>
      <c r="D1" s="1086"/>
      <c r="E1" s="1086"/>
      <c r="F1" s="1086"/>
      <c r="G1" s="1086"/>
      <c r="H1" s="1086"/>
      <c r="I1" s="1086"/>
      <c r="J1" s="1086"/>
      <c r="K1" s="1086"/>
      <c r="L1" s="1086"/>
      <c r="M1" s="1086"/>
      <c r="N1" s="1086"/>
      <c r="O1" s="1086"/>
      <c r="P1" s="1086"/>
      <c r="Q1" s="1086"/>
      <c r="R1" s="1086"/>
      <c r="S1" s="1086"/>
      <c r="T1" s="1086"/>
      <c r="U1" s="1086"/>
      <c r="V1" s="1086"/>
      <c r="W1" s="1086"/>
      <c r="X1" s="1086"/>
      <c r="Y1" s="1086"/>
      <c r="Z1" s="1086"/>
      <c r="AA1" s="1086"/>
      <c r="AB1" s="1086"/>
    </row>
    <row r="2" spans="1:28" ht="30.75" customHeight="1" x14ac:dyDescent="0.2">
      <c r="A2" s="1086"/>
      <c r="B2" s="1086"/>
      <c r="C2" s="1086"/>
      <c r="D2" s="1086"/>
      <c r="E2" s="1086"/>
      <c r="F2" s="1086"/>
      <c r="G2" s="1086"/>
      <c r="H2" s="1086"/>
      <c r="I2" s="1086"/>
      <c r="J2" s="1086"/>
      <c r="K2" s="1086"/>
      <c r="L2" s="1086"/>
      <c r="M2" s="1086"/>
      <c r="N2" s="1086"/>
      <c r="O2" s="1086"/>
      <c r="P2" s="1086"/>
      <c r="Q2" s="1086"/>
      <c r="R2" s="1086"/>
      <c r="S2" s="1086"/>
      <c r="T2" s="1086"/>
      <c r="U2" s="1086"/>
      <c r="V2" s="1086"/>
      <c r="W2" s="1086"/>
      <c r="X2" s="1086"/>
      <c r="Y2" s="1086"/>
      <c r="Z2" s="1086"/>
      <c r="AA2" s="1086"/>
      <c r="AB2" s="1086"/>
    </row>
    <row r="3" spans="1:28" s="651" customFormat="1" ht="15" customHeight="1" x14ac:dyDescent="0.2">
      <c r="A3" s="387" t="s">
        <v>1</v>
      </c>
      <c r="B3" s="388" t="s">
        <v>2</v>
      </c>
      <c r="C3" s="303" t="s">
        <v>3</v>
      </c>
      <c r="D3" s="303" t="s">
        <v>4</v>
      </c>
      <c r="E3" s="1087" t="s">
        <v>5</v>
      </c>
      <c r="F3" s="1087"/>
      <c r="G3" s="1087"/>
      <c r="H3" s="1087"/>
      <c r="I3" s="1057" t="s">
        <v>6</v>
      </c>
      <c r="J3" s="1057"/>
      <c r="K3" s="1057"/>
      <c r="L3" s="302"/>
      <c r="M3" s="1057" t="s">
        <v>7</v>
      </c>
      <c r="N3" s="1057"/>
      <c r="O3" s="1057"/>
      <c r="P3" s="302"/>
      <c r="Q3" s="1057" t="s">
        <v>381</v>
      </c>
      <c r="R3" s="1057"/>
      <c r="S3" s="1057"/>
      <c r="T3" s="302"/>
      <c r="U3" s="1057" t="s">
        <v>9</v>
      </c>
      <c r="V3" s="1057"/>
      <c r="W3" s="1057"/>
      <c r="X3" s="302"/>
      <c r="Y3" s="1057" t="s">
        <v>10</v>
      </c>
      <c r="Z3" s="1057"/>
      <c r="AA3" s="1057"/>
      <c r="AB3" s="1057"/>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Input'!C14</f>
        <v>13</v>
      </c>
      <c r="D14" s="562" t="s">
        <v>30</v>
      </c>
      <c r="E14" s="812">
        <v>100.04</v>
      </c>
      <c r="F14" s="812">
        <v>87.6</v>
      </c>
      <c r="G14" s="812">
        <v>87.6</v>
      </c>
      <c r="H14" s="813">
        <f>IF(ISBLANK($C14),"",IFERROR(IF($C14&lt;5,$C14*E14,IF(AND(5&lt;=$C14,$C14&lt;=10),$C14*F14,IF($C14&gt;10,$C14*G14,"No Offer"))),"No Offer"))</f>
        <v>1138.8</v>
      </c>
      <c r="I14" s="814">
        <v>30</v>
      </c>
      <c r="J14" s="814">
        <v>30</v>
      </c>
      <c r="K14" s="814">
        <v>30</v>
      </c>
      <c r="L14" s="814">
        <f>IF(ISBLANK($C14),"",IFERROR(IF($C14&lt;5,$C14*I14,IF(AND(5&lt;=$C14,$C14&lt;=10),$C14*J14,IF($C14&gt;10,$C14*K14,"No Offer"))),"No Offer"))</f>
        <v>390</v>
      </c>
      <c r="M14" s="812">
        <v>50.1</v>
      </c>
      <c r="N14" s="812">
        <v>50.1</v>
      </c>
      <c r="O14" s="812">
        <v>50.1</v>
      </c>
      <c r="P14" s="813">
        <f>IF(ISBLANK($C14),"",IFERROR(IF($C14&lt;5,$C14*M14,IF(AND(5&lt;=$C14,$C14&lt;=10),$C14*N14,IF($C14&gt;10,$C14*O14,"No Offer"))),"No Offer"))</f>
        <v>651.30000000000007</v>
      </c>
      <c r="Q14" s="817">
        <v>25</v>
      </c>
      <c r="R14" s="817">
        <v>25</v>
      </c>
      <c r="S14" s="817">
        <v>25</v>
      </c>
      <c r="T14" s="814">
        <f>IF(ISBLANK($C14),"",IFERROR(IF($C14&lt;5,$C14*Q14,IF(AND(5&lt;=$C14,$C14&lt;=10),$C14*R14,IF($C14&gt;10,$C14*S14,"No Offer"))),"No Offer"))</f>
        <v>325</v>
      </c>
      <c r="U14" s="813">
        <v>57.27</v>
      </c>
      <c r="V14" s="813">
        <v>57.27</v>
      </c>
      <c r="W14" s="813">
        <v>50.25</v>
      </c>
      <c r="X14" s="813">
        <f>IF(ISBLANK($C14),"",IFERROR(IF($C14&lt;5,$C14*U14,IF(AND(5&lt;=$C14,$C14&lt;=10),$C14*V14,IF($C14&gt;10,$C14*W14,"No Offer"))),"No Offer"))</f>
        <v>653.25</v>
      </c>
      <c r="Y14" s="814">
        <v>45</v>
      </c>
      <c r="Z14" s="814">
        <v>40</v>
      </c>
      <c r="AA14" s="814">
        <v>40</v>
      </c>
      <c r="AB14" s="814">
        <f>IF(ISBLANK($C14),"",IFERROR(IF($C14&lt;5,$C14*Y14,IF(AND(5&lt;=$C14,$C14&lt;=10),$C14*Z14,IF($C14&gt;10,$C14*AA14,"No Offer"))),"No Offer"))</f>
        <v>520</v>
      </c>
    </row>
    <row r="15" spans="1:28" x14ac:dyDescent="0.2">
      <c r="A15" s="316"/>
      <c r="B15" s="558"/>
      <c r="C15" s="318">
        <f>'Series 2700 Input'!C15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Input'!C16</f>
        <v>0</v>
      </c>
      <c r="D16" s="562" t="s">
        <v>30</v>
      </c>
      <c r="E16" s="812">
        <v>119.83</v>
      </c>
      <c r="F16" s="812">
        <v>109.4</v>
      </c>
      <c r="G16" s="812">
        <v>109.4</v>
      </c>
      <c r="H16" s="813">
        <f t="shared" ref="H16" si="0">IF(ISBLANK($C16),"",IFERROR(IF($C16&lt;5,$C16*E16,IF(AND(5&lt;=$C16,$C16&lt;=10),$C16*F16,IF($C16&gt;10,$C16*G16,"No Offer"))),"No Offer"))</f>
        <v>0</v>
      </c>
      <c r="I16" s="814">
        <v>30</v>
      </c>
      <c r="J16" s="814">
        <v>30</v>
      </c>
      <c r="K16" s="814">
        <v>30</v>
      </c>
      <c r="L16" s="814">
        <f t="shared" ref="L16" si="1">IF(ISBLANK($C16),"",IFERROR(IF($C16&lt;5,$C16*I16,IF(AND(5&lt;=$C16,$C16&lt;=10),$C16*J16,IF($C16&gt;10,$C16*K16,"No Offer"))),"No Offer"))</f>
        <v>0</v>
      </c>
      <c r="M16" s="812">
        <v>69.09</v>
      </c>
      <c r="N16" s="812">
        <v>69.09</v>
      </c>
      <c r="O16" s="812">
        <v>69.09</v>
      </c>
      <c r="P16" s="813">
        <f t="shared" ref="P16" si="2">IF(ISBLANK($C16),"",IFERROR(IF($C16&lt;5,$C16*M16,IF(AND(5&lt;=$C16,$C16&lt;=10),$C16*N16,IF($C16&gt;10,$C16*O16,"No Offer"))),"No Offer"))</f>
        <v>0</v>
      </c>
      <c r="Q16" s="817">
        <v>30</v>
      </c>
      <c r="R16" s="817">
        <v>30</v>
      </c>
      <c r="S16" s="817">
        <v>30</v>
      </c>
      <c r="T16" s="814">
        <f t="shared" ref="T16" si="3">IF(ISBLANK($C16),"",IFERROR(IF($C16&lt;5,$C16*Q16,IF(AND(5&lt;=$C16,$C16&lt;=10),$C16*R16,IF($C16&gt;10,$C16*S16,"No Offer"))),"No Offer"))</f>
        <v>0</v>
      </c>
      <c r="U16" s="813">
        <v>102.73</v>
      </c>
      <c r="V16" s="813">
        <v>102.73</v>
      </c>
      <c r="W16" s="813">
        <v>91.57</v>
      </c>
      <c r="X16" s="813">
        <f t="shared" ref="X16" si="4">IF(ISBLANK($C16),"",IFERROR(IF($C16&lt;5,$C16*U16,IF(AND(5&lt;=$C16,$C16&lt;=10),$C16*V16,IF($C16&gt;10,$C16*W16,"No Offer"))),"No Offer"))</f>
        <v>0</v>
      </c>
      <c r="Y16" s="814">
        <v>50</v>
      </c>
      <c r="Z16" s="814">
        <v>45</v>
      </c>
      <c r="AA16" s="814">
        <v>45</v>
      </c>
      <c r="AB16" s="814">
        <f t="shared" ref="AB16" si="5">IF(ISBLANK($C16),"",IFERROR(IF($C16&lt;5,$C16*Y16,IF(AND(5&lt;=$C16,$C16&lt;=10),$C16*Z16,IF($C16&gt;10,$C16*AA16,"No Offer"))),"No Offer"))</f>
        <v>0</v>
      </c>
    </row>
    <row r="17" spans="1:28" x14ac:dyDescent="0.2">
      <c r="A17" s="316"/>
      <c r="B17" s="558"/>
      <c r="C17" s="318">
        <f>'Series 2700 Input'!C17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Input'!C18</f>
        <v>0</v>
      </c>
      <c r="D18" s="562" t="s">
        <v>30</v>
      </c>
      <c r="E18" s="812">
        <v>149.05000000000001</v>
      </c>
      <c r="F18" s="812">
        <v>137.30000000000001</v>
      </c>
      <c r="G18" s="812">
        <v>137.30000000000001</v>
      </c>
      <c r="H18" s="813">
        <f t="shared" ref="H18" si="6">IF(ISBLANK($C18),"",IFERROR(IF($C18&lt;5,$C18*E18,IF(AND(5&lt;=$C18,$C18&lt;=10),$C18*F18,IF($C18&gt;10,$C18*G18,"No Offer"))),"No Offer"))</f>
        <v>0</v>
      </c>
      <c r="I18" s="814">
        <v>30</v>
      </c>
      <c r="J18" s="814">
        <v>30</v>
      </c>
      <c r="K18" s="814">
        <v>30</v>
      </c>
      <c r="L18" s="814">
        <f t="shared" ref="L18" si="7">IF(ISBLANK($C18),"",IFERROR(IF($C18&lt;5,$C18*I18,IF(AND(5&lt;=$C18,$C18&lt;=10),$C18*J18,IF($C18&gt;10,$C18*K18,"No Offer"))),"No Offer"))</f>
        <v>0</v>
      </c>
      <c r="M18" s="812">
        <v>100.19</v>
      </c>
      <c r="N18" s="812">
        <v>100.19</v>
      </c>
      <c r="O18" s="812">
        <v>100.19</v>
      </c>
      <c r="P18" s="813">
        <f t="shared" ref="P18" si="8">IF(ISBLANK($C18),"",IFERROR(IF($C18&lt;5,$C18*M18,IF(AND(5&lt;=$C18,$C18&lt;=10),$C18*N18,IF($C18&gt;10,$C18*O18,"No Offer"))),"No Offer"))</f>
        <v>0</v>
      </c>
      <c r="Q18" s="817">
        <v>50</v>
      </c>
      <c r="R18" s="817">
        <v>50</v>
      </c>
      <c r="S18" s="817">
        <v>50</v>
      </c>
      <c r="T18" s="814">
        <f t="shared" ref="T18" si="9">IF(ISBLANK($C18),"",IFERROR(IF($C18&lt;5,$C18*Q18,IF(AND(5&lt;=$C18,$C18&lt;=10),$C18*R18,IF($C18&gt;10,$C18*S18,"No Offer"))),"No Offer"))</f>
        <v>0</v>
      </c>
      <c r="U18" s="813">
        <v>184.55</v>
      </c>
      <c r="V18" s="813">
        <v>184.55</v>
      </c>
      <c r="W18" s="813">
        <v>165.95</v>
      </c>
      <c r="X18" s="813">
        <f t="shared" ref="X18" si="10">IF(ISBLANK($C18),"",IFERROR(IF($C18&lt;5,$C18*U18,IF(AND(5&lt;=$C18,$C18&lt;=10),$C18*V18,IF($C18&gt;10,$C18*W18,"No Offer"))),"No Offer"))</f>
        <v>0</v>
      </c>
      <c r="Y18" s="814">
        <v>65</v>
      </c>
      <c r="Z18" s="814">
        <v>60</v>
      </c>
      <c r="AA18" s="814">
        <v>60</v>
      </c>
      <c r="AB18" s="814">
        <f t="shared" ref="AB18" si="11">IF(ISBLANK($C18),"",IFERROR(IF($C18&lt;5,$C18*Y18,IF(AND(5&lt;=$C18,$C18&lt;=10),$C18*Z18,IF($C18&gt;10,$C18*AA18,"No Offer"))),"No Offer"))</f>
        <v>0</v>
      </c>
    </row>
    <row r="19" spans="1:28" x14ac:dyDescent="0.2">
      <c r="A19" s="316"/>
      <c r="B19" s="558"/>
      <c r="C19" s="318">
        <f>'Series 2700 Input'!C19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Input'!C20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Input'!C21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Input'!C22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Input'!C23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Input'!C24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Input'!C25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Input'!C26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Input'!C27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Input'!C28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Input'!C29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Input'!C30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Input'!C31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Input'!C32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Input'!C33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Input'!C34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Input'!C35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Input'!C36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Input'!C37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Input'!C38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Input'!C39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Input'!C40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Input'!C41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Input'!C42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Input'!C43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Input'!C44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Input'!C45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Input'!C46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Input'!C47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Input'!C48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Input'!C49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Input'!C50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Input'!C51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Input'!C52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Input'!C53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Input'!C54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Input'!C55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Input'!C56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Input'!C57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Input'!C58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Input'!C59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Input'!C60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Input'!C61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Input'!C62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Input'!C63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Input'!C64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Input'!C65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Input'!C66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Input'!C67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Input'!C68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Input'!C69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Input'!C70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Input'!C71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Input'!C72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Input'!C73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Input'!C74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Input'!C75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Input'!C76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Input'!C77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Input'!C78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Input'!C79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Input'!C80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Input'!C81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Input'!C82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Input'!C83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Input'!C84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Input'!C85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Input'!C86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Input'!C87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Input'!C88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Input'!C89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Input'!C90</f>
        <v>0</v>
      </c>
      <c r="D90" s="562" t="s">
        <v>30</v>
      </c>
      <c r="E90" s="812">
        <v>458.37</v>
      </c>
      <c r="F90" s="812">
        <v>458.37</v>
      </c>
      <c r="G90" s="812">
        <v>458.37</v>
      </c>
      <c r="H90" s="813">
        <f t="shared" si="60"/>
        <v>0</v>
      </c>
      <c r="I90" s="814">
        <v>50</v>
      </c>
      <c r="J90" s="814">
        <v>50</v>
      </c>
      <c r="K90" s="814">
        <v>50</v>
      </c>
      <c r="L90" s="814">
        <f t="shared" si="61"/>
        <v>0</v>
      </c>
      <c r="M90" s="812">
        <v>100.19</v>
      </c>
      <c r="N90" s="812">
        <v>100.19</v>
      </c>
      <c r="O90" s="812">
        <v>100.19</v>
      </c>
      <c r="P90" s="813">
        <f t="shared" si="62"/>
        <v>0</v>
      </c>
      <c r="Q90" s="817">
        <v>50</v>
      </c>
      <c r="R90" s="817">
        <v>50</v>
      </c>
      <c r="S90" s="817">
        <v>50</v>
      </c>
      <c r="T90" s="814">
        <f t="shared" si="63"/>
        <v>0</v>
      </c>
      <c r="U90" s="813">
        <v>184.55</v>
      </c>
      <c r="V90" s="813">
        <v>184.55</v>
      </c>
      <c r="W90" s="813">
        <v>165.95</v>
      </c>
      <c r="X90" s="813">
        <f t="shared" si="64"/>
        <v>0</v>
      </c>
      <c r="Y90" s="814">
        <v>65</v>
      </c>
      <c r="Z90" s="814">
        <v>60</v>
      </c>
      <c r="AA90" s="814">
        <v>60</v>
      </c>
      <c r="AB90" s="814">
        <f t="shared" si="65"/>
        <v>0</v>
      </c>
    </row>
    <row r="91" spans="1:28" x14ac:dyDescent="0.2">
      <c r="A91" s="316"/>
      <c r="B91" s="558"/>
      <c r="C91" s="318">
        <f>'Series 2700 Input'!C91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Input'!C92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Input'!C93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Input'!C94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Input'!C95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Input'!C96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Input'!C97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Input'!C98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Input'!C99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Input'!C100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Input'!C101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Input'!C102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Input'!C103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Input'!C104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Input'!C105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Input'!C106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Input'!C107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Input'!C108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Input'!C109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Input'!C110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Input'!C111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Input'!C112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Input'!C113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Input'!C114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Input'!C115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Input'!C116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Input'!C117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Input'!C118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Input'!C119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Input'!C120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Input'!C121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Input'!C122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Input'!C123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Input'!C124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Input'!C125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Input'!C126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Input'!C127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Input'!C128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Input'!C129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Input'!C130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Input'!C131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Input'!C132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Input'!C133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Input'!C134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Input'!C135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Input'!C136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Input'!C137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Input'!C138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Input'!C139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Input'!C140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Input'!C141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Input'!C142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Input'!C143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Input'!C144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Input'!C145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Input'!C146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Input'!C147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Input'!C148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Input'!C149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Input'!C150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Input'!C151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Input'!C152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Input'!C153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Input'!C154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Input'!C155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Input'!C156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Input'!C157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Input'!C158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Input'!C159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Input'!C160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Input'!C161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Input'!C162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Input'!C163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Input'!C164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Input'!C165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Input'!C166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Input'!C167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Input'!C168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Input'!C169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Input'!C170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Input'!C171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Input'!C172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Input'!C173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Input'!C174</f>
        <v>1</v>
      </c>
      <c r="D174" s="562" t="s">
        <v>30</v>
      </c>
      <c r="E174" s="812">
        <v>100.04</v>
      </c>
      <c r="F174" s="812">
        <v>87.6</v>
      </c>
      <c r="G174" s="812">
        <v>87.6</v>
      </c>
      <c r="H174" s="813">
        <f t="shared" si="72"/>
        <v>100.04</v>
      </c>
      <c r="I174" s="814">
        <v>50</v>
      </c>
      <c r="J174" s="814">
        <v>50</v>
      </c>
      <c r="K174" s="814">
        <v>50</v>
      </c>
      <c r="L174" s="814">
        <f t="shared" si="73"/>
        <v>50</v>
      </c>
      <c r="M174" s="812">
        <v>50.1</v>
      </c>
      <c r="N174" s="812">
        <v>50.1</v>
      </c>
      <c r="O174" s="812">
        <v>50.1</v>
      </c>
      <c r="P174" s="813">
        <f t="shared" si="74"/>
        <v>50.1</v>
      </c>
      <c r="Q174" s="817">
        <v>25</v>
      </c>
      <c r="R174" s="817">
        <v>25</v>
      </c>
      <c r="S174" s="817">
        <v>25</v>
      </c>
      <c r="T174" s="814">
        <f t="shared" si="75"/>
        <v>25</v>
      </c>
      <c r="U174" s="813">
        <v>57.27</v>
      </c>
      <c r="V174" s="813">
        <v>57.27</v>
      </c>
      <c r="W174" s="813">
        <v>50.25</v>
      </c>
      <c r="X174" s="813">
        <f t="shared" si="76"/>
        <v>57.27</v>
      </c>
      <c r="Y174" s="814">
        <v>45</v>
      </c>
      <c r="Z174" s="814">
        <v>40</v>
      </c>
      <c r="AA174" s="814">
        <v>40</v>
      </c>
      <c r="AB174" s="814">
        <f t="shared" si="77"/>
        <v>45</v>
      </c>
    </row>
    <row r="175" spans="1:28" x14ac:dyDescent="0.2">
      <c r="A175" s="909"/>
      <c r="B175" s="596"/>
      <c r="C175" s="330">
        <f>'Series 2700 Input'!C175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Input'!C176</f>
        <v>0</v>
      </c>
      <c r="D176" s="562" t="s">
        <v>30</v>
      </c>
      <c r="E176" s="812">
        <v>119.83</v>
      </c>
      <c r="F176" s="812">
        <v>109.4</v>
      </c>
      <c r="G176" s="812">
        <v>109.4</v>
      </c>
      <c r="H176" s="813">
        <f t="shared" si="72"/>
        <v>0</v>
      </c>
      <c r="I176" s="814">
        <v>50</v>
      </c>
      <c r="J176" s="814">
        <v>50</v>
      </c>
      <c r="K176" s="814">
        <v>50</v>
      </c>
      <c r="L176" s="814">
        <f t="shared" si="73"/>
        <v>0</v>
      </c>
      <c r="M176" s="812">
        <v>69.09</v>
      </c>
      <c r="N176" s="812">
        <v>69.09</v>
      </c>
      <c r="O176" s="812">
        <v>69.09</v>
      </c>
      <c r="P176" s="813">
        <f t="shared" si="74"/>
        <v>0</v>
      </c>
      <c r="Q176" s="817">
        <v>30</v>
      </c>
      <c r="R176" s="817">
        <v>30</v>
      </c>
      <c r="S176" s="817">
        <v>30</v>
      </c>
      <c r="T176" s="814">
        <f t="shared" si="75"/>
        <v>0</v>
      </c>
      <c r="U176" s="813">
        <v>102.73</v>
      </c>
      <c r="V176" s="813">
        <v>102.73</v>
      </c>
      <c r="W176" s="813">
        <v>91.57</v>
      </c>
      <c r="X176" s="813">
        <f t="shared" si="76"/>
        <v>0</v>
      </c>
      <c r="Y176" s="814">
        <v>50</v>
      </c>
      <c r="Z176" s="814">
        <v>45</v>
      </c>
      <c r="AA176" s="814">
        <v>45</v>
      </c>
      <c r="AB176" s="814">
        <f t="shared" si="77"/>
        <v>0</v>
      </c>
    </row>
    <row r="177" spans="1:28" x14ac:dyDescent="0.2">
      <c r="A177" s="909"/>
      <c r="B177" s="911"/>
      <c r="C177" s="910">
        <f>'Series 2700 Input'!C177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Input'!C178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Input'!C179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Input'!C180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Input'!C181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Input'!C182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Input'!C183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Input'!C184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Input'!C185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Input'!C186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Input'!C187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Input'!C188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Input'!C189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Input'!C190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Input'!C191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Input'!C192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Input'!C193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Input'!C194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Input'!C195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Input'!C196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Input'!C197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Input'!C198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Input'!C199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Input'!C200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Input'!C201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Input'!C202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Input'!C203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Input'!C204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Input'!C205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Input'!C206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Input'!C207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Input'!C208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Input'!C209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Input'!C210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Input'!C211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Input'!C212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Input'!C213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Input'!C214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Input'!C215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Input'!C216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Input'!C217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Input'!C218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Input'!C219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Input'!C220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Input'!C221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Input'!C222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Input'!C223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Input'!C224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Input'!C225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Input'!C226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Input'!C227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Input'!C228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Input'!C229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Input'!C230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Input'!C231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Input'!C232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Input'!C233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Input'!C234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Input'!C235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Input'!C236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Input'!C237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Input'!C238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Input'!C239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Input'!C240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Input'!C241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Input'!C242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Input'!C243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Input'!C244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Input'!C245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Input'!C246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Input'!C247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Input'!C248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Input'!C249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Input'!C250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Input'!C251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Input'!C252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Input'!C253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Input'!C254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Input'!C255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Input'!C256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Input'!C257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Input'!C258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Input'!C259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Input'!C260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Input'!C261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Input'!C262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Input'!C263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Input'!C264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Input'!C265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Input'!C266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Input'!C267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Input'!C268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Input'!C269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Input'!C270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Input'!C271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Input'!C272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Input'!C273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Input'!C274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Input'!C275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Input'!C276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Input'!C277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Input'!C278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Input'!C279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Input'!C280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Input'!C281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Input'!C282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Input'!C283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Input'!C284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Input'!C285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Input'!C286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Input'!C287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Input'!C288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Input'!C289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Input'!C290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Input'!C291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Input'!C292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Input'!C293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Input'!C294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Input'!C295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Input'!C296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Input'!C297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Input'!C298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Input'!C299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Input'!C300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Input'!C301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Input'!C302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Input'!C303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Input'!C304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Input'!C305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Input'!C306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Input'!C307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Input'!C308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Input'!C309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Input'!C310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Input'!C311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Input'!C312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Input'!C313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Input'!C314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Input'!C315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Input'!C316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Input'!C317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Input'!C318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Input'!C319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Input'!C320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Input'!C321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Input'!C322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Input'!C323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Input'!C324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Input'!C325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Input'!C326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Input'!C327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Input'!C328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Input'!C329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Input'!C330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Input'!C331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Input'!C332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Input'!C333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Input'!C334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Input'!C335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Input'!C336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Input'!C337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Input'!C338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Input'!C339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Input'!C340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Input'!C341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Input'!C342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Input'!C343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Input'!C344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Input'!C345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Input'!C346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Input'!C347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Input'!C348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Input'!C349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Input'!C350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Input'!C351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Input'!C352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Input'!C353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Input'!C354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Input'!C355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Input'!C356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Input'!C357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Input'!C358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Input'!C359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Input'!C360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Input'!C361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Input'!C362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Input'!C363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Input'!C364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Input'!C365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Input'!C366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Input'!C367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Input'!C368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Input'!C369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Input'!C370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Input'!C371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Input'!C372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Input'!C373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Input'!C374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Input'!C375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Input'!C376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Input'!C377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Input'!C378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Input'!C379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Input'!C380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Input'!C381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Input'!C382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Input'!C383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Input'!C384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Input'!C385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Input'!C386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Input'!C387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Input'!C388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Input'!C389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Input'!C390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Input'!C391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Input'!C392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Input'!C393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Input'!C394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Input'!C395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Input'!C396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Input'!C397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Input'!C398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Input'!C399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Input'!C400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Input'!C401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Input'!C402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Input'!C403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Input'!C404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Input'!C405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Input'!C406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Input'!C407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Input'!C408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Input'!C409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Input'!C410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Input'!C411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Input'!C412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Input'!C413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Input'!C414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Input'!C415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Input'!C416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Input'!C417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Input'!C418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Input'!C419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Input'!C420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Input'!C421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Input'!C422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Input'!C423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Input'!C424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Input'!C425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Input'!C426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Input'!C427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Input'!C428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Input'!C429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Input'!C430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Input'!C431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Input'!C432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Input'!C433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Input'!C434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Input'!C435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Input'!C436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Input'!C437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Input'!C438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Input'!C439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Input'!C440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Input'!C441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Input'!C442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Input'!C443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Input'!C444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Input'!C445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Input'!C446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Input'!C447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Input'!C448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Input'!C449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Input'!C450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Input'!C451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Input'!C452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Input'!C453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Input'!C454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Input'!C455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Input'!C456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Input'!C457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Input'!C458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Input'!C459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Input'!C460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Input'!C461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Input'!C462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Input'!C463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Input'!C464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Input'!C465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Input'!C466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Input'!C467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Input'!C468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Input'!C469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Input'!C470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Input'!C471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Input'!C472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Input'!C473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Input'!C474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Input'!C475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Input'!C476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Input'!C477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Input'!C478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Input'!C479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Input'!C480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Input'!C481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Input'!C482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Input'!C483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Input'!C484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Input'!C485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Input'!C486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Input'!C487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Input'!C488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Input'!C489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Input'!C490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Input'!C491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Input'!C492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Input'!C493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Input'!C494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Input'!C495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Input'!C496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Input'!C497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Input'!C498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Input'!C499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Input'!C500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Input'!C501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Input'!C502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Input'!C503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Input'!C504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Input'!C505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Input'!C506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Input'!C507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Input'!C508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Input'!C509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Input'!C510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Input'!C511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Input'!C512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Input'!C513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Input'!C514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Input'!C515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Input'!C516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c r="D520" s="772"/>
      <c r="E520" s="772"/>
      <c r="F520" s="772"/>
      <c r="G520" s="772"/>
      <c r="H520" s="773">
        <f>(SUM(H14:H509)*'Summary Design'!$E27)</f>
        <v>154.5824552</v>
      </c>
      <c r="I520" s="772"/>
      <c r="J520" s="772"/>
      <c r="K520" s="772"/>
      <c r="L520" s="773">
        <f>SUM(L14:L509)*'Summary Design'!$E27</f>
        <v>54.903199999999998</v>
      </c>
      <c r="M520" s="772"/>
      <c r="N520" s="772"/>
      <c r="O520" s="772"/>
      <c r="P520" s="773">
        <f>SUM(P14:P509)*'Summary Design'!$E27</f>
        <v>87.520692000000011</v>
      </c>
      <c r="Q520" s="772"/>
      <c r="R520" s="772"/>
      <c r="S520" s="772"/>
      <c r="T520" s="773">
        <f>SUM(T14:T509)*'Summary Design'!$E27</f>
        <v>43.673000000000002</v>
      </c>
      <c r="U520" s="772"/>
      <c r="V520" s="772"/>
      <c r="W520" s="772"/>
      <c r="X520" s="773">
        <f>SUM(X14:X509)*'Summary Design'!$E27</f>
        <v>88.658685599999998</v>
      </c>
      <c r="Y520" s="772"/>
      <c r="Z520" s="772"/>
      <c r="AA520" s="772"/>
      <c r="AB520" s="773">
        <f>SUM(AB14:AB509)*'Summary Design'!$E27</f>
        <v>70.500699999999995</v>
      </c>
    </row>
    <row r="521" spans="1:28" x14ac:dyDescent="0.2">
      <c r="A521" s="363"/>
      <c r="B521" s="364" t="s">
        <v>3937</v>
      </c>
      <c r="C521" s="367"/>
      <c r="D521" s="367"/>
      <c r="E521" s="367"/>
      <c r="F521" s="367"/>
      <c r="G521" s="368"/>
      <c r="H521" s="368">
        <f>IF(COUNTIF(H14:H517,"No offer")&gt;0,"No Offer",SUM(H14:H517))</f>
        <v>1238.8399999999999</v>
      </c>
      <c r="I521" s="367"/>
      <c r="J521" s="367"/>
      <c r="K521" s="368"/>
      <c r="L521" s="368">
        <f>IF(COUNTIF(L14:L517,"No offer")&gt;0,"No Offer",SUM(L14:L517))</f>
        <v>440</v>
      </c>
      <c r="M521" s="367"/>
      <c r="N521" s="367"/>
      <c r="O521" s="368"/>
      <c r="P521" s="368">
        <f>IF(COUNTIF(P14:P517,"No offer")&gt;0,"No Offer",SUM(P14:P517))</f>
        <v>701.40000000000009</v>
      </c>
      <c r="Q521" s="367"/>
      <c r="R521" s="367"/>
      <c r="S521" s="368"/>
      <c r="T521" s="368">
        <f>IF(COUNTIF(T14:T517,"No offer")&gt;0,"No Offer",SUM(T14:T517))</f>
        <v>350</v>
      </c>
      <c r="U521" s="367"/>
      <c r="V521" s="367"/>
      <c r="W521" s="368"/>
      <c r="X521" s="368">
        <f>IF(COUNTIF(X14:X517,"No offer")&gt;0,"No Offer",SUM(X14:X517))</f>
        <v>710.52</v>
      </c>
      <c r="Y521" s="367"/>
      <c r="Z521" s="367"/>
      <c r="AA521" s="368"/>
      <c r="AB521" s="368">
        <f>IF(COUNTIF(AB14:AB517,"No offer")&gt;0,"No Offer",SUM(AB14:AB517))</f>
        <v>565</v>
      </c>
    </row>
    <row r="522" spans="1:28" x14ac:dyDescent="0.2">
      <c r="A522" s="474"/>
      <c r="B522" s="475" t="s">
        <v>4048</v>
      </c>
      <c r="C522" s="476"/>
      <c r="D522" s="476"/>
      <c r="E522" s="476"/>
      <c r="F522" s="476"/>
      <c r="G522" s="370"/>
      <c r="H522" s="370">
        <f>SUM(H521:AB521)/H523</f>
        <v>667.62666666666667</v>
      </c>
    </row>
    <row r="523" spans="1:28" x14ac:dyDescent="0.2">
      <c r="A523" s="474"/>
      <c r="B523" s="475" t="s">
        <v>4049</v>
      </c>
      <c r="C523" s="476"/>
      <c r="D523" s="476"/>
      <c r="E523" s="476"/>
      <c r="F523" s="476"/>
      <c r="G523" s="370"/>
      <c r="H523" s="370">
        <f>6-COUNTIF(H521:AB521,"No offer")</f>
        <v>6</v>
      </c>
    </row>
  </sheetData>
  <sheetProtection algorithmName="SHA-512" hashValue="oMpVBsTnbvHdJEujdP+5fuHreJYUor5xqa7S3V+qf/VfWQurSA4PUJONZoFs5LltrP8oHOGchhU8EuS+yKFjNw==" saltValue="6CCSRPXpiNrtSgwgdoD08g==" spinCount="100000" sheet="1" objects="1" scenarios="1"/>
  <mergeCells count="7">
    <mergeCell ref="A1:AB2"/>
    <mergeCell ref="I3:K3"/>
    <mergeCell ref="M3:O3"/>
    <mergeCell ref="Q3:S3"/>
    <mergeCell ref="U3:W3"/>
    <mergeCell ref="Y3:AB3"/>
    <mergeCell ref="E3:H3"/>
  </mergeCells>
  <phoneticPr fontId="7" type="noConversion"/>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0946-1AAC-48DB-B14F-1897A631596D}">
  <sheetPr codeName="Sheet12">
    <tabColor rgb="FF7030A0"/>
    <pageSetUpPr fitToPage="1"/>
  </sheetPr>
  <dimension ref="A1:AB523"/>
  <sheetViews>
    <sheetView zoomScale="85" zoomScaleNormal="85" zoomScaleSheetLayoutView="40" workbookViewId="0">
      <pane xSplit="2" ySplit="4" topLeftCell="C505"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ht="30.7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s="651" customFormat="1" ht="15" customHeight="1" x14ac:dyDescent="0.2">
      <c r="A3" s="387" t="s">
        <v>1</v>
      </c>
      <c r="B3" s="388" t="s">
        <v>2</v>
      </c>
      <c r="C3" s="303" t="s">
        <v>3</v>
      </c>
      <c r="D3" s="303" t="s">
        <v>4</v>
      </c>
      <c r="E3" s="1087" t="s">
        <v>5</v>
      </c>
      <c r="F3" s="1087"/>
      <c r="G3" s="1087"/>
      <c r="H3" s="1087"/>
      <c r="I3" s="1057" t="s">
        <v>6</v>
      </c>
      <c r="J3" s="1057"/>
      <c r="K3" s="1057"/>
      <c r="L3" s="302"/>
      <c r="M3" s="1057" t="s">
        <v>7</v>
      </c>
      <c r="N3" s="1057"/>
      <c r="O3" s="1057"/>
      <c r="P3" s="302"/>
      <c r="Q3" s="1057" t="s">
        <v>381</v>
      </c>
      <c r="R3" s="1057"/>
      <c r="S3" s="1057"/>
      <c r="T3" s="302"/>
      <c r="U3" s="1057" t="s">
        <v>9</v>
      </c>
      <c r="V3" s="1057"/>
      <c r="W3" s="1057"/>
      <c r="X3" s="302"/>
      <c r="Y3" s="1057" t="s">
        <v>10</v>
      </c>
      <c r="Z3" s="1057"/>
      <c r="AA3" s="1057"/>
      <c r="AB3" s="1057"/>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f>'Series 2700 Input'!J6</f>
        <v>0</v>
      </c>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f>'Series 2700 Input'!J7</f>
        <v>0</v>
      </c>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f>'Series 2700 Input'!J8</f>
        <v>0</v>
      </c>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f>'Series 2700 Input'!J9</f>
        <v>0</v>
      </c>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f>'Series 2700 Input'!J10</f>
        <v>0</v>
      </c>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f>'Series 2700 Input'!J11</f>
        <v>0</v>
      </c>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f>'Series 2700 Input'!J12</f>
        <v>0</v>
      </c>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f>'Series 2700 Input'!J13</f>
        <v>0</v>
      </c>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Input'!J14</f>
        <v>0</v>
      </c>
      <c r="D14" s="562" t="s">
        <v>30</v>
      </c>
      <c r="E14" s="812">
        <v>100.04</v>
      </c>
      <c r="F14" s="812">
        <v>87.6</v>
      </c>
      <c r="G14" s="812">
        <v>87.6</v>
      </c>
      <c r="H14" s="813">
        <f>IF(ISBLANK($C14),"",IFERROR(IF($C14&lt;5,$C14*E14,IF(AND(5&lt;=$C14,$C14&lt;=10),$C14*F14,IF($C14&gt;10,$C14*G14,"No Offer"))),"No Offer"))</f>
        <v>0</v>
      </c>
      <c r="I14" s="814">
        <v>30</v>
      </c>
      <c r="J14" s="814">
        <v>30</v>
      </c>
      <c r="K14" s="814">
        <v>30</v>
      </c>
      <c r="L14" s="814">
        <f>IF(ISBLANK($C14),"",IFERROR(IF($C14&lt;5,$C14*I14,IF(AND(5&lt;=$C14,$C14&lt;=10),$C14*J14,IF($C14&gt;10,$C14*K14,"No Offer"))),"No Offer"))</f>
        <v>0</v>
      </c>
      <c r="M14" s="812">
        <v>50.1</v>
      </c>
      <c r="N14" s="812">
        <v>50.1</v>
      </c>
      <c r="O14" s="812">
        <v>50.1</v>
      </c>
      <c r="P14" s="813">
        <f>IF(ISBLANK($C14),"",IFERROR(IF($C14&lt;5,$C14*M14,IF(AND(5&lt;=$C14,$C14&lt;=10),$C14*N14,IF($C14&gt;10,$C14*O14,"No Offer"))),"No Offer"))</f>
        <v>0</v>
      </c>
      <c r="Q14" s="817">
        <v>25</v>
      </c>
      <c r="R14" s="817">
        <v>25</v>
      </c>
      <c r="S14" s="817">
        <v>25</v>
      </c>
      <c r="T14" s="814">
        <f>IF(ISBLANK($C14),"",IFERROR(IF($C14&lt;5,$C14*Q14,IF(AND(5&lt;=$C14,$C14&lt;=10),$C14*R14,IF($C14&gt;10,$C14*S14,"No Offer"))),"No Offer"))</f>
        <v>0</v>
      </c>
      <c r="U14" s="813">
        <v>57.27</v>
      </c>
      <c r="V14" s="813">
        <v>57.27</v>
      </c>
      <c r="W14" s="813">
        <v>50.25</v>
      </c>
      <c r="X14" s="813">
        <f>IF(ISBLANK($C14),"",IFERROR(IF($C14&lt;5,$C14*U14,IF(AND(5&lt;=$C14,$C14&lt;=10),$C14*V14,IF($C14&gt;10,$C14*W14,"No Offer"))),"No Offer"))</f>
        <v>0</v>
      </c>
      <c r="Y14" s="814">
        <v>45</v>
      </c>
      <c r="Z14" s="814">
        <v>40</v>
      </c>
      <c r="AA14" s="814">
        <v>40</v>
      </c>
      <c r="AB14" s="814">
        <f>IF(ISBLANK($C14),"",IFERROR(IF($C14&lt;5,$C14*Y14,IF(AND(5&lt;=$C14,$C14&lt;=10),$C14*Z14,IF($C14&gt;10,$C14*AA14,"No Offer"))),"No Offer"))</f>
        <v>0</v>
      </c>
    </row>
    <row r="15" spans="1:28" x14ac:dyDescent="0.2">
      <c r="A15" s="316"/>
      <c r="B15" s="558"/>
      <c r="C15" s="318">
        <f>'Series 2700 Input'!J15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Input'!J16</f>
        <v>0</v>
      </c>
      <c r="D16" s="562" t="s">
        <v>30</v>
      </c>
      <c r="E16" s="812">
        <v>119.83</v>
      </c>
      <c r="F16" s="812">
        <v>109.4</v>
      </c>
      <c r="G16" s="812">
        <v>109.4</v>
      </c>
      <c r="H16" s="813">
        <f t="shared" ref="H16" si="0">IF(ISBLANK($C16),"",IFERROR(IF($C16&lt;5,$C16*E16,IF(AND(5&lt;=$C16,$C16&lt;=10),$C16*F16,IF($C16&gt;10,$C16*G16,"No Offer"))),"No Offer"))</f>
        <v>0</v>
      </c>
      <c r="I16" s="814">
        <v>30</v>
      </c>
      <c r="J16" s="814">
        <v>30</v>
      </c>
      <c r="K16" s="814">
        <v>30</v>
      </c>
      <c r="L16" s="814">
        <f t="shared" ref="L16" si="1">IF(ISBLANK($C16),"",IFERROR(IF($C16&lt;5,$C16*I16,IF(AND(5&lt;=$C16,$C16&lt;=10),$C16*J16,IF($C16&gt;10,$C16*K16,"No Offer"))),"No Offer"))</f>
        <v>0</v>
      </c>
      <c r="M16" s="812">
        <v>69.09</v>
      </c>
      <c r="N16" s="812">
        <v>69.09</v>
      </c>
      <c r="O16" s="812">
        <v>69.09</v>
      </c>
      <c r="P16" s="813">
        <f t="shared" ref="P16" si="2">IF(ISBLANK($C16),"",IFERROR(IF($C16&lt;5,$C16*M16,IF(AND(5&lt;=$C16,$C16&lt;=10),$C16*N16,IF($C16&gt;10,$C16*O16,"No Offer"))),"No Offer"))</f>
        <v>0</v>
      </c>
      <c r="Q16" s="817">
        <v>30</v>
      </c>
      <c r="R16" s="817">
        <v>30</v>
      </c>
      <c r="S16" s="817">
        <v>30</v>
      </c>
      <c r="T16" s="814">
        <f t="shared" ref="T16" si="3">IF(ISBLANK($C16),"",IFERROR(IF($C16&lt;5,$C16*Q16,IF(AND(5&lt;=$C16,$C16&lt;=10),$C16*R16,IF($C16&gt;10,$C16*S16,"No Offer"))),"No Offer"))</f>
        <v>0</v>
      </c>
      <c r="U16" s="813">
        <v>102.73</v>
      </c>
      <c r="V16" s="813">
        <v>102.73</v>
      </c>
      <c r="W16" s="813">
        <v>91.57</v>
      </c>
      <c r="X16" s="813">
        <f t="shared" ref="X16" si="4">IF(ISBLANK($C16),"",IFERROR(IF($C16&lt;5,$C16*U16,IF(AND(5&lt;=$C16,$C16&lt;=10),$C16*V16,IF($C16&gt;10,$C16*W16,"No Offer"))),"No Offer"))</f>
        <v>0</v>
      </c>
      <c r="Y16" s="814">
        <v>50</v>
      </c>
      <c r="Z16" s="814">
        <v>45</v>
      </c>
      <c r="AA16" s="814">
        <v>45</v>
      </c>
      <c r="AB16" s="814">
        <f t="shared" ref="AB16" si="5">IF(ISBLANK($C16),"",IFERROR(IF($C16&lt;5,$C16*Y16,IF(AND(5&lt;=$C16,$C16&lt;=10),$C16*Z16,IF($C16&gt;10,$C16*AA16,"No Offer"))),"No Offer"))</f>
        <v>0</v>
      </c>
    </row>
    <row r="17" spans="1:28" x14ac:dyDescent="0.2">
      <c r="A17" s="316"/>
      <c r="B17" s="558"/>
      <c r="C17" s="318">
        <f>'Series 2700 Input'!J17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Input'!J18</f>
        <v>0</v>
      </c>
      <c r="D18" s="562" t="s">
        <v>30</v>
      </c>
      <c r="E18" s="812">
        <v>149.05000000000001</v>
      </c>
      <c r="F18" s="812">
        <v>137.30000000000001</v>
      </c>
      <c r="G18" s="812">
        <v>137.30000000000001</v>
      </c>
      <c r="H18" s="813">
        <f t="shared" ref="H18" si="6">IF(ISBLANK($C18),"",IFERROR(IF($C18&lt;5,$C18*E18,IF(AND(5&lt;=$C18,$C18&lt;=10),$C18*F18,IF($C18&gt;10,$C18*G18,"No Offer"))),"No Offer"))</f>
        <v>0</v>
      </c>
      <c r="I18" s="814">
        <v>30</v>
      </c>
      <c r="J18" s="814">
        <v>30</v>
      </c>
      <c r="K18" s="814">
        <v>30</v>
      </c>
      <c r="L18" s="814">
        <f t="shared" ref="L18" si="7">IF(ISBLANK($C18),"",IFERROR(IF($C18&lt;5,$C18*I18,IF(AND(5&lt;=$C18,$C18&lt;=10),$C18*J18,IF($C18&gt;10,$C18*K18,"No Offer"))),"No Offer"))</f>
        <v>0</v>
      </c>
      <c r="M18" s="812">
        <v>100.19</v>
      </c>
      <c r="N18" s="812">
        <v>100.19</v>
      </c>
      <c r="O18" s="812">
        <v>100.19</v>
      </c>
      <c r="P18" s="813">
        <f t="shared" ref="P18" si="8">IF(ISBLANK($C18),"",IFERROR(IF($C18&lt;5,$C18*M18,IF(AND(5&lt;=$C18,$C18&lt;=10),$C18*N18,IF($C18&gt;10,$C18*O18,"No Offer"))),"No Offer"))</f>
        <v>0</v>
      </c>
      <c r="Q18" s="817">
        <v>50</v>
      </c>
      <c r="R18" s="817">
        <v>50</v>
      </c>
      <c r="S18" s="817">
        <v>50</v>
      </c>
      <c r="T18" s="814">
        <f t="shared" ref="T18" si="9">IF(ISBLANK($C18),"",IFERROR(IF($C18&lt;5,$C18*Q18,IF(AND(5&lt;=$C18,$C18&lt;=10),$C18*R18,IF($C18&gt;10,$C18*S18,"No Offer"))),"No Offer"))</f>
        <v>0</v>
      </c>
      <c r="U18" s="813">
        <v>184.55</v>
      </c>
      <c r="V18" s="813">
        <v>184.55</v>
      </c>
      <c r="W18" s="813">
        <v>165.95</v>
      </c>
      <c r="X18" s="813">
        <f t="shared" ref="X18" si="10">IF(ISBLANK($C18),"",IFERROR(IF($C18&lt;5,$C18*U18,IF(AND(5&lt;=$C18,$C18&lt;=10),$C18*V18,IF($C18&gt;10,$C18*W18,"No Offer"))),"No Offer"))</f>
        <v>0</v>
      </c>
      <c r="Y18" s="814">
        <v>65</v>
      </c>
      <c r="Z18" s="814">
        <v>60</v>
      </c>
      <c r="AA18" s="814">
        <v>60</v>
      </c>
      <c r="AB18" s="814">
        <f t="shared" ref="AB18" si="11">IF(ISBLANK($C18),"",IFERROR(IF($C18&lt;5,$C18*Y18,IF(AND(5&lt;=$C18,$C18&lt;=10),$C18*Z18,IF($C18&gt;10,$C18*AA18,"No Offer"))),"No Offer"))</f>
        <v>0</v>
      </c>
    </row>
    <row r="19" spans="1:28" x14ac:dyDescent="0.2">
      <c r="A19" s="316"/>
      <c r="B19" s="558"/>
      <c r="C19" s="318">
        <f>'Series 2700 Input'!J19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Input'!J20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Input'!J21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Input'!J22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Input'!J23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Input'!J24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Input'!J25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Input'!J26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Input'!J27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Input'!J28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Input'!J29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Input'!J30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Input'!J31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Input'!J32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Input'!J33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Input'!J34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Input'!J35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Input'!J36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Input'!J37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Input'!J38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Input'!J39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Input'!J40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Input'!J41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Input'!J42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Input'!J43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Input'!J44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Input'!J45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Input'!J46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Input'!J47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Input'!J48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Input'!J49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Input'!J50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Input'!J51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Input'!J52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Input'!J53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Input'!J54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Input'!J55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Input'!J56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Input'!J57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Input'!J58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Input'!J59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Input'!J60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Input'!J61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Input'!J62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Input'!J63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Input'!J64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Input'!J65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Input'!J66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Input'!J67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Input'!J68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Input'!J69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Input'!J70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Input'!J71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Input'!J72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Input'!J73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Input'!J74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Input'!J75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Input'!J76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Input'!J77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Input'!J78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Input'!J79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Input'!J80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Input'!J81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Input'!J82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Input'!J83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Input'!J84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Input'!J85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Input'!J86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Input'!J87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Input'!J88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Input'!J89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Input'!J90</f>
        <v>0</v>
      </c>
      <c r="D90" s="562" t="s">
        <v>30</v>
      </c>
      <c r="E90" s="812">
        <v>458.37</v>
      </c>
      <c r="F90" s="812">
        <v>458.37</v>
      </c>
      <c r="G90" s="812">
        <v>458.37</v>
      </c>
      <c r="H90" s="813">
        <f t="shared" si="60"/>
        <v>0</v>
      </c>
      <c r="I90" s="814">
        <v>50</v>
      </c>
      <c r="J90" s="814">
        <v>50</v>
      </c>
      <c r="K90" s="814">
        <v>50</v>
      </c>
      <c r="L90" s="814">
        <f t="shared" si="61"/>
        <v>0</v>
      </c>
      <c r="M90" s="812">
        <v>100.19</v>
      </c>
      <c r="N90" s="812">
        <v>100.19</v>
      </c>
      <c r="O90" s="812">
        <v>100.19</v>
      </c>
      <c r="P90" s="813">
        <f t="shared" si="62"/>
        <v>0</v>
      </c>
      <c r="Q90" s="817">
        <v>50</v>
      </c>
      <c r="R90" s="817">
        <v>50</v>
      </c>
      <c r="S90" s="817">
        <v>50</v>
      </c>
      <c r="T90" s="814">
        <f t="shared" si="63"/>
        <v>0</v>
      </c>
      <c r="U90" s="813">
        <v>184.55</v>
      </c>
      <c r="V90" s="813">
        <v>184.55</v>
      </c>
      <c r="W90" s="813">
        <v>165.95</v>
      </c>
      <c r="X90" s="813">
        <f t="shared" si="64"/>
        <v>0</v>
      </c>
      <c r="Y90" s="814">
        <v>65</v>
      </c>
      <c r="Z90" s="814">
        <v>60</v>
      </c>
      <c r="AA90" s="814">
        <v>60</v>
      </c>
      <c r="AB90" s="814">
        <f t="shared" si="65"/>
        <v>0</v>
      </c>
    </row>
    <row r="91" spans="1:28" x14ac:dyDescent="0.2">
      <c r="A91" s="316"/>
      <c r="B91" s="558"/>
      <c r="C91" s="318">
        <f>'Series 2700 Input'!J91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Input'!J92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Input'!J93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Input'!J94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Input'!J95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Input'!J96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Input'!J97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Input'!J98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Input'!J99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Input'!J100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Input'!J101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Input'!J102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Input'!J103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Input'!J104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Input'!J105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Input'!J106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Input'!J107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Input'!J108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Input'!J109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Input'!J110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Input'!J111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Input'!J112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Input'!J113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Input'!J114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Input'!J115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Input'!J116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Input'!J117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Input'!J118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Input'!J119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Input'!J120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Input'!J121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Input'!J122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Input'!J123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Input'!J124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Input'!J125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Input'!J126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Input'!J127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Input'!J128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Input'!J129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Input'!J130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Input'!J131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Input'!J132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Input'!J133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Input'!J134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Input'!J135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Input'!J136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Input'!J137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Input'!J138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Input'!J139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Input'!J140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Input'!J141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Input'!J142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Input'!J143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Input'!J144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Input'!J145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Input'!J146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Input'!J147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Input'!J148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Input'!J149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Input'!J150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Input'!J151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Input'!J152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Input'!J153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Input'!J154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Input'!J155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Input'!J156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Input'!J157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Input'!J158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Input'!J159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Input'!J160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Input'!J161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Input'!J162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Input'!J163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Input'!J164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Input'!J165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Input'!J166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Input'!J167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Input'!J168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Input'!J169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Input'!J170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Input'!J171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Input'!J172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Input'!J173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Input'!J174</f>
        <v>0</v>
      </c>
      <c r="D174" s="562" t="s">
        <v>30</v>
      </c>
      <c r="E174" s="812">
        <v>100.04</v>
      </c>
      <c r="F174" s="812">
        <v>87.6</v>
      </c>
      <c r="G174" s="812">
        <v>87.6</v>
      </c>
      <c r="H174" s="813">
        <f t="shared" si="72"/>
        <v>0</v>
      </c>
      <c r="I174" s="814">
        <v>50</v>
      </c>
      <c r="J174" s="814">
        <v>50</v>
      </c>
      <c r="K174" s="814">
        <v>50</v>
      </c>
      <c r="L174" s="814">
        <f t="shared" si="73"/>
        <v>0</v>
      </c>
      <c r="M174" s="812">
        <v>50.1</v>
      </c>
      <c r="N174" s="812">
        <v>50.1</v>
      </c>
      <c r="O174" s="812">
        <v>50.1</v>
      </c>
      <c r="P174" s="813">
        <f t="shared" si="74"/>
        <v>0</v>
      </c>
      <c r="Q174" s="817">
        <v>25</v>
      </c>
      <c r="R174" s="817">
        <v>25</v>
      </c>
      <c r="S174" s="817">
        <v>25</v>
      </c>
      <c r="T174" s="814">
        <f t="shared" si="75"/>
        <v>0</v>
      </c>
      <c r="U174" s="813">
        <v>57.27</v>
      </c>
      <c r="V174" s="813">
        <v>57.27</v>
      </c>
      <c r="W174" s="813">
        <v>50.25</v>
      </c>
      <c r="X174" s="813">
        <f t="shared" si="76"/>
        <v>0</v>
      </c>
      <c r="Y174" s="814">
        <v>45</v>
      </c>
      <c r="Z174" s="814">
        <v>40</v>
      </c>
      <c r="AA174" s="814">
        <v>40</v>
      </c>
      <c r="AB174" s="814">
        <f t="shared" si="77"/>
        <v>0</v>
      </c>
    </row>
    <row r="175" spans="1:28" x14ac:dyDescent="0.2">
      <c r="A175" s="909"/>
      <c r="B175" s="596"/>
      <c r="C175" s="330">
        <f>'Series 2700 Input'!J175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Input'!J176</f>
        <v>0</v>
      </c>
      <c r="D176" s="562" t="s">
        <v>30</v>
      </c>
      <c r="E176" s="812">
        <v>119.83</v>
      </c>
      <c r="F176" s="812">
        <v>109.4</v>
      </c>
      <c r="G176" s="812">
        <v>109.4</v>
      </c>
      <c r="H176" s="813">
        <f t="shared" si="72"/>
        <v>0</v>
      </c>
      <c r="I176" s="814">
        <v>50</v>
      </c>
      <c r="J176" s="814">
        <v>50</v>
      </c>
      <c r="K176" s="814">
        <v>50</v>
      </c>
      <c r="L176" s="814">
        <f t="shared" si="73"/>
        <v>0</v>
      </c>
      <c r="M176" s="812">
        <v>69.09</v>
      </c>
      <c r="N176" s="812">
        <v>69.09</v>
      </c>
      <c r="O176" s="812">
        <v>69.09</v>
      </c>
      <c r="P176" s="813">
        <f t="shared" si="74"/>
        <v>0</v>
      </c>
      <c r="Q176" s="817">
        <v>30</v>
      </c>
      <c r="R176" s="817">
        <v>30</v>
      </c>
      <c r="S176" s="817">
        <v>30</v>
      </c>
      <c r="T176" s="814">
        <f t="shared" si="75"/>
        <v>0</v>
      </c>
      <c r="U176" s="813">
        <v>102.73</v>
      </c>
      <c r="V176" s="813">
        <v>102.73</v>
      </c>
      <c r="W176" s="813">
        <v>91.57</v>
      </c>
      <c r="X176" s="813">
        <f t="shared" si="76"/>
        <v>0</v>
      </c>
      <c r="Y176" s="814">
        <v>50</v>
      </c>
      <c r="Z176" s="814">
        <v>45</v>
      </c>
      <c r="AA176" s="814">
        <v>45</v>
      </c>
      <c r="AB176" s="814">
        <f t="shared" si="77"/>
        <v>0</v>
      </c>
    </row>
    <row r="177" spans="1:28" x14ac:dyDescent="0.2">
      <c r="A177" s="909"/>
      <c r="B177" s="911"/>
      <c r="C177" s="910">
        <f>'Series 2700 Input'!J177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Input'!J178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Input'!J179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Input'!J180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Input'!J181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Input'!J182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Input'!J183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Input'!J184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Input'!J185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Input'!J186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Input'!J187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Input'!J188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Input'!J189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Input'!J190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Input'!J191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Input'!J192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Input'!J193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Input'!J194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Input'!J195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Input'!J196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Input'!J197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Input'!J198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Input'!J199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Input'!J200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Input'!J201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Input'!J202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Input'!J203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Input'!J204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Input'!J205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Input'!J206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Input'!J207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Input'!J208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Input'!J209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Input'!J210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Input'!J211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Input'!J212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Input'!J213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Input'!J214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Input'!J215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Input'!J216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Input'!J217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Input'!J218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Input'!J219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Input'!J220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Input'!J221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Input'!J222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Input'!J223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Input'!J224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Input'!J225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Input'!J226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Input'!J227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Input'!J228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Input'!J229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Input'!J230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Input'!J231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Input'!J232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Input'!J233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Input'!J234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Input'!J235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Input'!J236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Input'!J237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Input'!J238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Input'!J239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Input'!J240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Input'!J241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Input'!J242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Input'!J243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Input'!J244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Input'!J245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Input'!J246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Input'!J247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Input'!J248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Input'!J249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Input'!J250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Input'!J251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Input'!J252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Input'!J253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Input'!J254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Input'!J255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Input'!J256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Input'!J257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Input'!J258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Input'!J259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Input'!J260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Input'!J261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Input'!J262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Input'!J263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Input'!J264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Input'!J265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Input'!J266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Input'!J267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Input'!J268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Input'!J269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Input'!J270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Input'!J271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Input'!J272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Input'!J273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Input'!J274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Input'!J275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Input'!J276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Input'!J277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Input'!J278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Input'!J279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Input'!J280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Input'!J281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Input'!J282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Input'!J283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Input'!J284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Input'!J285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Input'!J286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Input'!J287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Input'!J288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Input'!J289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Input'!J290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Input'!J291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Input'!J292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Input'!J293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Input'!J294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Input'!J295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Input'!J296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Input'!J297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Input'!J298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Input'!J299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Input'!J300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Input'!J301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Input'!J302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Input'!J303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Input'!J304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Input'!J305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Input'!J306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Input'!J307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Input'!J308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Input'!J309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Input'!J310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Input'!J311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Input'!J312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Input'!J313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Input'!J314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Input'!J315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Input'!J316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Input'!J317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Input'!J318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Input'!J319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Input'!J320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Input'!J321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Input'!J322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Input'!J323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Input'!J324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Input'!J325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Input'!J326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Input'!J327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Input'!J328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Input'!J329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Input'!J330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Input'!J331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Input'!J332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Input'!J333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Input'!J334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Input'!J335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Input'!J336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Input'!J337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Input'!J338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Input'!J339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Input'!J340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Input'!J341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Input'!J342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Input'!J343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Input'!J344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Input'!J345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Input'!J346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Input'!J347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Input'!J348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Input'!J349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Input'!J350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Input'!J351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Input'!J352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Input'!J353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Input'!J354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Input'!J355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Input'!J356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Input'!J357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Input'!J358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Input'!J359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Input'!J360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Input'!J361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Input'!J362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Input'!J363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Input'!J364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Input'!J365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Input'!J366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Input'!J367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Input'!J368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Input'!J369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Input'!J370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Input'!J371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Input'!J372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Input'!J373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Input'!J374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Input'!J375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Input'!J376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Input'!J377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Input'!J378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Input'!J379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Input'!J380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Input'!J381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Input'!J382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Input'!J383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Input'!J384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Input'!J385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Input'!J386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Input'!J387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Input'!J388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Input'!J389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Input'!J390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Input'!J391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Input'!J392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Input'!J393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Input'!J394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Input'!J395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Input'!J396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Input'!J397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Input'!J398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Input'!J399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Input'!J400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Input'!J401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Input'!J402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Input'!J403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Input'!J404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Input'!J405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Input'!J406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Input'!J407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Input'!J408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Input'!J409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Input'!J410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Input'!J411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Input'!J412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Input'!J413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Input'!J414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Input'!J415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Input'!J416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Input'!J417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Input'!J418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Input'!J419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Input'!J420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Input'!J421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Input'!J422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Input'!J423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Input'!J424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Input'!J425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Input'!J426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Input'!J427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Input'!J428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Input'!J429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Input'!J430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Input'!J431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Input'!J432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Input'!J433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Input'!J434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Input'!J435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Input'!J436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Input'!J437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Input'!J438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Input'!J439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Input'!J440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Input'!J441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Input'!J442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Input'!J443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Input'!J444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Input'!J445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Input'!J446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Input'!J447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Input'!J448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Input'!J449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Input'!J450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Input'!J451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Input'!J452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Input'!J453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Input'!J454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Input'!J455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Input'!J456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Input'!J457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Input'!J458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Input'!J459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Input'!J460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Input'!J461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Input'!J462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Input'!J463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Input'!J464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Input'!J465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Input'!J466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Input'!J467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Input'!J468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Input'!J469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Input'!J470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Input'!J471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Input'!J472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Input'!J473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Input'!J474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Input'!J475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Input'!J476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Input'!J477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Input'!J478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Input'!J479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Input'!J480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Input'!J481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Input'!J482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Input'!J483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Input'!J484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Input'!J485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Input'!J486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Input'!J487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Input'!J488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Input'!J489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Input'!J490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Input'!J491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Input'!J492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Input'!J493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Input'!J494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Input'!J495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Input'!J496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Input'!J497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Input'!J498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Input'!J499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Input'!J500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Input'!J501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Input'!J502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Input'!J503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Input'!J504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Input'!J505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Input'!J506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Input'!J507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Input'!J508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Input'!J509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Input'!J510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Input'!J511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Input'!J512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Input'!J513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Input'!J514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Input'!J515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Input'!J516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f>'Series 2700 Input'!J517</f>
        <v>0</v>
      </c>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f>'Series 2700 Input'!J518</f>
        <v>0</v>
      </c>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f>'Series 2700 Input'!J519</f>
        <v>0</v>
      </c>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f>'Series 2700 Input'!J520</f>
        <v>0</v>
      </c>
      <c r="D520" s="772"/>
      <c r="E520" s="772"/>
      <c r="F520" s="772"/>
      <c r="G520" s="772"/>
      <c r="H520" s="773">
        <f>(SUM(H14:H509)*'Summary Design'!$E27)</f>
        <v>0</v>
      </c>
      <c r="I520" s="772"/>
      <c r="J520" s="772"/>
      <c r="K520" s="772"/>
      <c r="L520" s="773">
        <f>SUM(L14:L509)*'Summary Design'!$E27</f>
        <v>0</v>
      </c>
      <c r="M520" s="772"/>
      <c r="N520" s="772"/>
      <c r="O520" s="772"/>
      <c r="P520" s="773">
        <f>SUM(P14:P509)*'Summary Design'!$E27</f>
        <v>0</v>
      </c>
      <c r="Q520" s="772"/>
      <c r="R520" s="772"/>
      <c r="S520" s="772"/>
      <c r="T520" s="773">
        <f>SUM(T14:T509)*'Summary Design'!$E27</f>
        <v>0</v>
      </c>
      <c r="U520" s="772"/>
      <c r="V520" s="772"/>
      <c r="W520" s="772"/>
      <c r="X520" s="773">
        <f>SUM(X14:X509)*'Summary Design'!$E27</f>
        <v>0</v>
      </c>
      <c r="Y520" s="772"/>
      <c r="Z520" s="772"/>
      <c r="AA520" s="772"/>
      <c r="AB520" s="773">
        <f>SUM(AB14:AB509)*'Summary Design'!$E27</f>
        <v>0</v>
      </c>
    </row>
    <row r="521" spans="1:28" x14ac:dyDescent="0.2">
      <c r="A521" s="363"/>
      <c r="B521" s="364" t="s">
        <v>3937</v>
      </c>
      <c r="C521" s="367">
        <f>'Series 2700 Input'!J521</f>
        <v>0</v>
      </c>
      <c r="D521" s="367"/>
      <c r="E521" s="367"/>
      <c r="F521" s="367"/>
      <c r="G521" s="368"/>
      <c r="H521" s="368">
        <f>IF(COUNTIF(H14:H517,"No offer")&gt;0,"No Offer",SUM(H14:H517))</f>
        <v>0</v>
      </c>
      <c r="I521" s="367"/>
      <c r="J521" s="367"/>
      <c r="K521" s="368"/>
      <c r="L521" s="368">
        <f>IF(COUNTIF(L14:L517,"No offer")&gt;0,"No Offer",SUM(L14:L517))</f>
        <v>0</v>
      </c>
      <c r="M521" s="367"/>
      <c r="N521" s="367"/>
      <c r="O521" s="368"/>
      <c r="P521" s="368">
        <f>IF(COUNTIF(P14:P517,"No offer")&gt;0,"No Offer",SUM(P14:P517))</f>
        <v>0</v>
      </c>
      <c r="Q521" s="367"/>
      <c r="R521" s="367"/>
      <c r="S521" s="368"/>
      <c r="T521" s="368">
        <f>IF(COUNTIF(T14:T517,"No offer")&gt;0,"No Offer",SUM(T14:T517))</f>
        <v>0</v>
      </c>
      <c r="U521" s="367"/>
      <c r="V521" s="367"/>
      <c r="W521" s="368"/>
      <c r="X521" s="368">
        <f>IF(COUNTIF(X14:X517,"No offer")&gt;0,"No Offer",SUM(X14:X517))</f>
        <v>0</v>
      </c>
      <c r="Y521" s="367"/>
      <c r="Z521" s="367"/>
      <c r="AA521" s="368"/>
      <c r="AB521" s="368">
        <f>IF(COUNTIF(AB14:AB517,"No offer")&gt;0,"No Offer",SUM(AB14:AB517))</f>
        <v>0</v>
      </c>
    </row>
    <row r="522" spans="1:28" x14ac:dyDescent="0.2">
      <c r="A522" s="474"/>
      <c r="B522" s="475" t="s">
        <v>4048</v>
      </c>
      <c r="C522" s="476">
        <f>'Series 2700 Input'!J522</f>
        <v>0</v>
      </c>
      <c r="D522" s="476"/>
      <c r="E522" s="476"/>
      <c r="F522" s="476"/>
      <c r="G522" s="370"/>
      <c r="H522" s="370">
        <f>SUM(H521:AB521)/H523</f>
        <v>0</v>
      </c>
    </row>
    <row r="523" spans="1:28" x14ac:dyDescent="0.2">
      <c r="A523" s="474"/>
      <c r="B523" s="475" t="s">
        <v>4049</v>
      </c>
      <c r="C523" s="476">
        <f>'Series 2700 Input'!J523</f>
        <v>0</v>
      </c>
      <c r="D523" s="476"/>
      <c r="E523" s="476"/>
      <c r="F523" s="476"/>
      <c r="G523" s="370"/>
      <c r="H523" s="370">
        <f>6-COUNTIF(H521:AB521,"No offer")</f>
        <v>6</v>
      </c>
    </row>
  </sheetData>
  <sheetProtection algorithmName="SHA-512" hashValue="FqYGd5pIioTvlNlTGstuA/AgaSlHOEgKOjTTu0gMSPlJBoftJ5BrjaU756C3fkFQ2zEG/ZboqGm2Olg53szyuA==" saltValue="PVYsz9HlZTJiLIwANV2aTA==" spinCount="100000" sheet="1" objects="1" scenarios="1" selectLockedCells="1" selectUnlockedCells="1"/>
  <mergeCells count="6">
    <mergeCell ref="Y3:AB3"/>
    <mergeCell ref="E3:H3"/>
    <mergeCell ref="I3:K3"/>
    <mergeCell ref="M3:O3"/>
    <mergeCell ref="Q3:S3"/>
    <mergeCell ref="U3:W3"/>
  </mergeCells>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9AD4-D032-498F-B97C-104DB1A9671B}">
  <sheetPr codeName="Sheet13">
    <tabColor rgb="FF7030A0"/>
  </sheetPr>
  <dimension ref="A1:AB523"/>
  <sheetViews>
    <sheetView tabSelected="1" topLeftCell="A186" zoomScaleNormal="100" workbookViewId="0">
      <selection activeCell="C182" sqref="C182"/>
    </sheetView>
  </sheetViews>
  <sheetFormatPr defaultColWidth="8.85546875" defaultRowHeight="12.75" x14ac:dyDescent="0.2"/>
  <cols>
    <col min="1" max="1" width="8.8554687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8.85546875" style="557"/>
    <col min="10" max="10" width="14.42578125" style="584" customWidth="1"/>
    <col min="11" max="11" width="8.85546875" style="584"/>
    <col min="12" max="12" width="11" style="584" customWidth="1"/>
    <col min="13" max="16384" width="8.85546875" style="557"/>
  </cols>
  <sheetData>
    <row r="1" spans="1:28" ht="13.1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s="584" customFormat="1" ht="13.1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ht="13.15" customHeight="1" x14ac:dyDescent="0.2">
      <c r="A3" s="651"/>
      <c r="B3" s="651"/>
      <c r="C3" s="1055" t="s">
        <v>4050</v>
      </c>
      <c r="D3" s="1055"/>
      <c r="E3" s="1058" t="s">
        <v>5</v>
      </c>
      <c r="F3" s="1058"/>
      <c r="G3" s="1058"/>
      <c r="H3" s="1058"/>
      <c r="I3" s="389"/>
      <c r="J3" s="1055" t="s">
        <v>4051</v>
      </c>
      <c r="K3" s="1055"/>
      <c r="L3" s="480"/>
    </row>
    <row r="4" spans="1:28" x14ac:dyDescent="0.2">
      <c r="A4" s="556" t="s">
        <v>1</v>
      </c>
      <c r="B4" s="464" t="s">
        <v>2</v>
      </c>
      <c r="C4" s="380" t="s">
        <v>3</v>
      </c>
      <c r="D4" s="234" t="s">
        <v>4</v>
      </c>
      <c r="E4" s="392" t="s">
        <v>382</v>
      </c>
      <c r="F4" s="392" t="s">
        <v>383</v>
      </c>
      <c r="G4" s="392" t="s">
        <v>384</v>
      </c>
      <c r="H4" s="393" t="s">
        <v>13</v>
      </c>
      <c r="I4" s="389"/>
      <c r="J4" s="380" t="s">
        <v>3</v>
      </c>
      <c r="K4" s="234" t="s">
        <v>4</v>
      </c>
      <c r="L4" s="393" t="s">
        <v>13</v>
      </c>
    </row>
    <row r="6" spans="1:28" ht="25.5" x14ac:dyDescent="0.2">
      <c r="A6" s="316"/>
      <c r="B6" s="596" t="s">
        <v>3465</v>
      </c>
      <c r="C6" s="330"/>
      <c r="D6" s="562"/>
      <c r="E6" s="562"/>
      <c r="F6" s="562"/>
      <c r="G6" s="562"/>
      <c r="H6" s="562"/>
      <c r="J6" s="330"/>
      <c r="K6" s="562"/>
      <c r="L6" s="562"/>
    </row>
    <row r="7" spans="1:28" x14ac:dyDescent="0.2">
      <c r="A7" s="316"/>
      <c r="B7" s="558"/>
      <c r="C7" s="318"/>
      <c r="D7" s="562"/>
      <c r="E7" s="562"/>
      <c r="F7" s="562"/>
      <c r="G7" s="562"/>
      <c r="H7" s="562"/>
      <c r="J7" s="318"/>
      <c r="K7" s="562"/>
      <c r="L7" s="562"/>
    </row>
    <row r="8" spans="1:28" ht="25.5" x14ac:dyDescent="0.2">
      <c r="A8" s="311"/>
      <c r="B8" s="563" t="s">
        <v>3466</v>
      </c>
      <c r="C8" s="313"/>
      <c r="D8" s="568"/>
      <c r="E8" s="568"/>
      <c r="F8" s="568"/>
      <c r="G8" s="568"/>
      <c r="H8" s="568"/>
      <c r="J8" s="313"/>
      <c r="K8" s="568"/>
      <c r="L8" s="568"/>
    </row>
    <row r="9" spans="1:28" x14ac:dyDescent="0.2">
      <c r="A9" s="316"/>
      <c r="B9" s="596"/>
      <c r="C9" s="330"/>
      <c r="D9" s="562"/>
      <c r="E9" s="562"/>
      <c r="F9" s="562"/>
      <c r="G9" s="562"/>
      <c r="H9" s="562"/>
      <c r="J9" s="330"/>
      <c r="K9" s="562"/>
      <c r="L9" s="562"/>
    </row>
    <row r="10" spans="1:28" x14ac:dyDescent="0.2">
      <c r="A10" s="331"/>
      <c r="B10" s="586" t="s">
        <v>3467</v>
      </c>
      <c r="C10" s="333"/>
      <c r="D10" s="587"/>
      <c r="E10" s="587"/>
      <c r="F10" s="587"/>
      <c r="G10" s="587"/>
      <c r="H10" s="587"/>
      <c r="J10" s="333"/>
      <c r="K10" s="587"/>
      <c r="L10" s="587"/>
    </row>
    <row r="11" spans="1:28" x14ac:dyDescent="0.2">
      <c r="A11" s="316"/>
      <c r="B11" s="558"/>
      <c r="C11" s="318"/>
      <c r="D11" s="562"/>
      <c r="E11" s="562"/>
      <c r="F11" s="562"/>
      <c r="G11" s="562"/>
      <c r="H11" s="562"/>
      <c r="J11" s="318"/>
      <c r="K11" s="562"/>
      <c r="L11" s="562"/>
    </row>
    <row r="12" spans="1:28" x14ac:dyDescent="0.2">
      <c r="A12" s="331"/>
      <c r="B12" s="586" t="s">
        <v>3468</v>
      </c>
      <c r="C12" s="334"/>
      <c r="D12" s="587"/>
      <c r="E12" s="634" t="s">
        <v>803</v>
      </c>
      <c r="F12" s="588" t="s">
        <v>804</v>
      </c>
      <c r="G12" s="634" t="s">
        <v>486</v>
      </c>
      <c r="H12" s="635"/>
      <c r="J12" s="334"/>
      <c r="K12" s="587"/>
      <c r="L12" s="635"/>
    </row>
    <row r="13" spans="1:28" x14ac:dyDescent="0.2">
      <c r="A13" s="316"/>
      <c r="B13" s="558"/>
      <c r="C13" s="318"/>
      <c r="D13" s="562"/>
      <c r="E13" s="817"/>
      <c r="F13" s="817"/>
      <c r="G13" s="817"/>
      <c r="H13" s="814"/>
      <c r="J13" s="318"/>
      <c r="K13" s="562"/>
      <c r="L13" s="814"/>
    </row>
    <row r="14" spans="1:28" ht="25.5" x14ac:dyDescent="0.2">
      <c r="A14" s="316" t="s">
        <v>3469</v>
      </c>
      <c r="B14" s="558" t="s">
        <v>3470</v>
      </c>
      <c r="C14" s="406">
        <v>13</v>
      </c>
      <c r="D14" s="562" t="s">
        <v>30</v>
      </c>
      <c r="E14" s="812">
        <v>100.04</v>
      </c>
      <c r="F14" s="812">
        <v>87.6</v>
      </c>
      <c r="G14" s="812">
        <v>87.6</v>
      </c>
      <c r="H14" s="919">
        <f>('Series 2700 Design'!H14)</f>
        <v>1138.8</v>
      </c>
      <c r="J14" s="406"/>
      <c r="K14" s="562" t="s">
        <v>30</v>
      </c>
      <c r="L14" s="919">
        <f>('Series 2700 Final'!H14)</f>
        <v>0</v>
      </c>
    </row>
    <row r="15" spans="1:28" x14ac:dyDescent="0.2">
      <c r="A15" s="316"/>
      <c r="B15" s="558"/>
      <c r="C15" s="406"/>
      <c r="D15" s="562"/>
      <c r="E15" s="812"/>
      <c r="F15" s="812"/>
      <c r="G15" s="812"/>
      <c r="H15" s="919"/>
      <c r="J15" s="406"/>
      <c r="K15" s="562"/>
      <c r="L15" s="919"/>
    </row>
    <row r="16" spans="1:28" ht="38.25" x14ac:dyDescent="0.2">
      <c r="A16" s="316" t="s">
        <v>3471</v>
      </c>
      <c r="B16" s="558" t="s">
        <v>3472</v>
      </c>
      <c r="C16" s="406"/>
      <c r="D16" s="562" t="s">
        <v>30</v>
      </c>
      <c r="E16" s="812">
        <v>119.83</v>
      </c>
      <c r="F16" s="812">
        <v>109.4</v>
      </c>
      <c r="G16" s="812">
        <v>109.4</v>
      </c>
      <c r="H16" s="919">
        <f>('Series 2700 Design'!H16)</f>
        <v>0</v>
      </c>
      <c r="J16" s="406"/>
      <c r="K16" s="562" t="s">
        <v>30</v>
      </c>
      <c r="L16" s="919">
        <f>('Series 2700 Final'!H16)</f>
        <v>0</v>
      </c>
    </row>
    <row r="17" spans="1:12" x14ac:dyDescent="0.2">
      <c r="A17" s="316"/>
      <c r="B17" s="558"/>
      <c r="C17" s="406"/>
      <c r="D17" s="562"/>
      <c r="E17" s="812"/>
      <c r="F17" s="812"/>
      <c r="G17" s="812"/>
      <c r="H17" s="919"/>
      <c r="J17" s="406"/>
      <c r="K17" s="562"/>
      <c r="L17" s="919"/>
    </row>
    <row r="18" spans="1:12" ht="38.25" x14ac:dyDescent="0.2">
      <c r="A18" s="316" t="s">
        <v>3473</v>
      </c>
      <c r="B18" s="558" t="s">
        <v>3474</v>
      </c>
      <c r="C18" s="406"/>
      <c r="D18" s="562" t="s">
        <v>30</v>
      </c>
      <c r="E18" s="812">
        <v>149.05000000000001</v>
      </c>
      <c r="F18" s="812">
        <v>137.30000000000001</v>
      </c>
      <c r="G18" s="812">
        <v>137.30000000000001</v>
      </c>
      <c r="H18" s="919">
        <f>('Series 2700 Design'!H18)</f>
        <v>0</v>
      </c>
      <c r="J18" s="406"/>
      <c r="K18" s="562" t="s">
        <v>30</v>
      </c>
      <c r="L18" s="919">
        <f>('Series 2700 Final'!H18)</f>
        <v>0</v>
      </c>
    </row>
    <row r="19" spans="1:12" x14ac:dyDescent="0.2">
      <c r="A19" s="316"/>
      <c r="B19" s="558"/>
      <c r="C19" s="406"/>
      <c r="D19" s="562"/>
      <c r="E19" s="812"/>
      <c r="F19" s="812"/>
      <c r="G19" s="812"/>
      <c r="H19" s="919"/>
      <c r="J19" s="406"/>
      <c r="K19" s="562"/>
      <c r="L19" s="919"/>
    </row>
    <row r="20" spans="1:12" ht="38.25" x14ac:dyDescent="0.2">
      <c r="A20" s="316" t="s">
        <v>3475</v>
      </c>
      <c r="B20" s="558" t="s">
        <v>3476</v>
      </c>
      <c r="C20" s="406"/>
      <c r="D20" s="562" t="s">
        <v>30</v>
      </c>
      <c r="E20" s="812">
        <v>118.73</v>
      </c>
      <c r="F20" s="812">
        <v>113.95</v>
      </c>
      <c r="G20" s="812">
        <v>113.95</v>
      </c>
      <c r="H20" s="919">
        <f>('Series 2700 Design'!H20)</f>
        <v>0</v>
      </c>
      <c r="J20" s="406"/>
      <c r="K20" s="562" t="s">
        <v>30</v>
      </c>
      <c r="L20" s="919">
        <f>('Series 2700 Final'!H20)</f>
        <v>0</v>
      </c>
    </row>
    <row r="21" spans="1:12" x14ac:dyDescent="0.2">
      <c r="A21" s="316"/>
      <c r="B21" s="558"/>
      <c r="C21" s="406"/>
      <c r="D21" s="562"/>
      <c r="E21" s="812"/>
      <c r="F21" s="812"/>
      <c r="G21" s="812"/>
      <c r="H21" s="919"/>
      <c r="J21" s="406"/>
      <c r="K21" s="562"/>
      <c r="L21" s="919"/>
    </row>
    <row r="22" spans="1:12" ht="38.25" x14ac:dyDescent="0.2">
      <c r="A22" s="316" t="s">
        <v>3477</v>
      </c>
      <c r="B22" s="687" t="s">
        <v>3478</v>
      </c>
      <c r="C22" s="406"/>
      <c r="D22" s="562" t="s">
        <v>30</v>
      </c>
      <c r="E22" s="812">
        <v>159.44</v>
      </c>
      <c r="F22" s="812">
        <v>147</v>
      </c>
      <c r="G22" s="812">
        <v>147</v>
      </c>
      <c r="H22" s="919">
        <f>('Series 2700 Design'!H22)</f>
        <v>0</v>
      </c>
      <c r="J22" s="406"/>
      <c r="K22" s="562" t="s">
        <v>30</v>
      </c>
      <c r="L22" s="919">
        <f>('Series 2700 Final'!H22)</f>
        <v>0</v>
      </c>
    </row>
    <row r="23" spans="1:12" x14ac:dyDescent="0.2">
      <c r="A23" s="316"/>
      <c r="B23" s="558"/>
      <c r="C23" s="406"/>
      <c r="D23" s="562"/>
      <c r="E23" s="812"/>
      <c r="F23" s="812"/>
      <c r="G23" s="812"/>
      <c r="H23" s="919"/>
      <c r="J23" s="406"/>
      <c r="K23" s="562"/>
      <c r="L23" s="919"/>
    </row>
    <row r="24" spans="1:12" ht="38.25" x14ac:dyDescent="0.2">
      <c r="A24" s="316" t="s">
        <v>3479</v>
      </c>
      <c r="B24" s="687" t="s">
        <v>3480</v>
      </c>
      <c r="C24" s="406"/>
      <c r="D24" s="562" t="s">
        <v>30</v>
      </c>
      <c r="E24" s="812">
        <v>219.7</v>
      </c>
      <c r="F24" s="812">
        <v>187.72</v>
      </c>
      <c r="G24" s="812">
        <v>187.72</v>
      </c>
      <c r="H24" s="919">
        <f>('Series 2700 Design'!H24)</f>
        <v>0</v>
      </c>
      <c r="J24" s="406"/>
      <c r="K24" s="562" t="s">
        <v>30</v>
      </c>
      <c r="L24" s="919">
        <f>('Series 2700 Final'!H24)</f>
        <v>0</v>
      </c>
    </row>
    <row r="25" spans="1:12" x14ac:dyDescent="0.2">
      <c r="A25" s="316"/>
      <c r="B25" s="558"/>
      <c r="C25" s="406"/>
      <c r="D25" s="562"/>
      <c r="E25" s="812"/>
      <c r="F25" s="812"/>
      <c r="G25" s="812"/>
      <c r="H25" s="919"/>
      <c r="J25" s="406"/>
      <c r="K25" s="562"/>
      <c r="L25" s="919"/>
    </row>
    <row r="26" spans="1:12" x14ac:dyDescent="0.2">
      <c r="A26" s="331"/>
      <c r="B26" s="586" t="s">
        <v>3481</v>
      </c>
      <c r="C26" s="484"/>
      <c r="D26" s="587"/>
      <c r="E26" s="635" t="s">
        <v>803</v>
      </c>
      <c r="F26" s="589" t="s">
        <v>804</v>
      </c>
      <c r="G26" s="635" t="s">
        <v>486</v>
      </c>
      <c r="H26" s="920"/>
      <c r="J26" s="484"/>
      <c r="K26" s="587"/>
      <c r="L26" s="920"/>
    </row>
    <row r="27" spans="1:12" x14ac:dyDescent="0.2">
      <c r="A27" s="316"/>
      <c r="B27" s="596"/>
      <c r="C27" s="406"/>
      <c r="D27" s="562"/>
      <c r="E27" s="812"/>
      <c r="F27" s="812"/>
      <c r="G27" s="812"/>
      <c r="H27" s="919"/>
      <c r="J27" s="406"/>
      <c r="K27" s="562"/>
      <c r="L27" s="919"/>
    </row>
    <row r="28" spans="1:12" ht="25.5" x14ac:dyDescent="0.2">
      <c r="A28" s="316" t="s">
        <v>3482</v>
      </c>
      <c r="B28" s="687" t="s">
        <v>3483</v>
      </c>
      <c r="C28" s="826"/>
      <c r="D28" s="906" t="s">
        <v>30</v>
      </c>
      <c r="E28" s="812">
        <v>137.35</v>
      </c>
      <c r="F28" s="812">
        <v>112.47</v>
      </c>
      <c r="G28" s="812">
        <v>112.47</v>
      </c>
      <c r="H28" s="919">
        <f>('Series 2700 Design'!H28)</f>
        <v>0</v>
      </c>
      <c r="J28" s="826"/>
      <c r="K28" s="906" t="s">
        <v>30</v>
      </c>
      <c r="L28" s="919">
        <f>('Series 2700 Final'!H28)</f>
        <v>0</v>
      </c>
    </row>
    <row r="29" spans="1:12" x14ac:dyDescent="0.2">
      <c r="A29" s="316"/>
      <c r="B29" s="687"/>
      <c r="C29" s="826"/>
      <c r="D29" s="906"/>
      <c r="E29" s="812"/>
      <c r="F29" s="812"/>
      <c r="G29" s="812"/>
      <c r="H29" s="919"/>
      <c r="J29" s="826"/>
      <c r="K29" s="906"/>
      <c r="L29" s="919"/>
    </row>
    <row r="30" spans="1:12" ht="38.25" x14ac:dyDescent="0.2">
      <c r="A30" s="316" t="s">
        <v>3484</v>
      </c>
      <c r="B30" s="687" t="s">
        <v>3485</v>
      </c>
      <c r="C30" s="826"/>
      <c r="D30" s="906" t="s">
        <v>30</v>
      </c>
      <c r="E30" s="812">
        <v>158.59</v>
      </c>
      <c r="F30" s="812">
        <v>134.9</v>
      </c>
      <c r="G30" s="812">
        <v>134.9</v>
      </c>
      <c r="H30" s="919">
        <f>('Series 2700 Design'!H30)</f>
        <v>0</v>
      </c>
      <c r="J30" s="826"/>
      <c r="K30" s="906" t="s">
        <v>30</v>
      </c>
      <c r="L30" s="919">
        <f>('Series 2700 Final'!H30)</f>
        <v>0</v>
      </c>
    </row>
    <row r="31" spans="1:12" x14ac:dyDescent="0.2">
      <c r="A31" s="316"/>
      <c r="B31" s="687"/>
      <c r="C31" s="826"/>
      <c r="D31" s="906"/>
      <c r="E31" s="812"/>
      <c r="F31" s="812"/>
      <c r="G31" s="812"/>
      <c r="H31" s="919"/>
      <c r="J31" s="826"/>
      <c r="K31" s="906"/>
      <c r="L31" s="919"/>
    </row>
    <row r="32" spans="1:12" ht="38.25" x14ac:dyDescent="0.2">
      <c r="A32" s="316" t="s">
        <v>3486</v>
      </c>
      <c r="B32" s="687" t="s">
        <v>3487</v>
      </c>
      <c r="C32" s="826"/>
      <c r="D32" s="906" t="s">
        <v>30</v>
      </c>
      <c r="E32" s="812">
        <v>209.67</v>
      </c>
      <c r="F32" s="812">
        <v>178.58</v>
      </c>
      <c r="G32" s="812">
        <v>178.58</v>
      </c>
      <c r="H32" s="919">
        <f>('Series 2700 Design'!H32)</f>
        <v>0</v>
      </c>
      <c r="J32" s="826"/>
      <c r="K32" s="906" t="s">
        <v>30</v>
      </c>
      <c r="L32" s="919">
        <f>('Series 2700 Final'!H32)</f>
        <v>0</v>
      </c>
    </row>
    <row r="33" spans="1:12" x14ac:dyDescent="0.2">
      <c r="A33" s="316"/>
      <c r="B33" s="687"/>
      <c r="C33" s="826"/>
      <c r="D33" s="906"/>
      <c r="E33" s="812"/>
      <c r="F33" s="812"/>
      <c r="G33" s="812"/>
      <c r="H33" s="919"/>
      <c r="J33" s="826"/>
      <c r="K33" s="906"/>
      <c r="L33" s="919"/>
    </row>
    <row r="34" spans="1:12" ht="38.25" x14ac:dyDescent="0.2">
      <c r="A34" s="316" t="s">
        <v>3488</v>
      </c>
      <c r="B34" s="687" t="s">
        <v>3489</v>
      </c>
      <c r="C34" s="826"/>
      <c r="D34" s="906" t="s">
        <v>30</v>
      </c>
      <c r="E34" s="812">
        <v>180.91</v>
      </c>
      <c r="F34" s="812">
        <v>131.16</v>
      </c>
      <c r="G34" s="812">
        <v>131.16</v>
      </c>
      <c r="H34" s="919">
        <f>('Series 2700 Design'!H34)</f>
        <v>0</v>
      </c>
      <c r="J34" s="826"/>
      <c r="K34" s="906" t="s">
        <v>30</v>
      </c>
      <c r="L34" s="919">
        <f>('Series 2700 Final'!H34)</f>
        <v>0</v>
      </c>
    </row>
    <row r="35" spans="1:12" x14ac:dyDescent="0.2">
      <c r="A35" s="316"/>
      <c r="B35" s="687"/>
      <c r="C35" s="826"/>
      <c r="D35" s="906"/>
      <c r="E35" s="812"/>
      <c r="F35" s="812"/>
      <c r="G35" s="812"/>
      <c r="H35" s="919"/>
      <c r="J35" s="826"/>
      <c r="K35" s="906"/>
      <c r="L35" s="919"/>
    </row>
    <row r="36" spans="1:12" ht="38.25" x14ac:dyDescent="0.2">
      <c r="A36" s="316" t="s">
        <v>3490</v>
      </c>
      <c r="B36" s="687" t="s">
        <v>3491</v>
      </c>
      <c r="C36" s="826"/>
      <c r="D36" s="906" t="s">
        <v>30</v>
      </c>
      <c r="E36" s="812">
        <v>209.19</v>
      </c>
      <c r="F36" s="812">
        <v>167.73</v>
      </c>
      <c r="G36" s="812">
        <v>167.73</v>
      </c>
      <c r="H36" s="919">
        <f>('Series 2700 Design'!H36)</f>
        <v>0</v>
      </c>
      <c r="J36" s="826"/>
      <c r="K36" s="906" t="s">
        <v>30</v>
      </c>
      <c r="L36" s="919">
        <f>('Series 2700 Final'!H36)</f>
        <v>0</v>
      </c>
    </row>
    <row r="37" spans="1:12" x14ac:dyDescent="0.2">
      <c r="A37" s="316"/>
      <c r="B37" s="687"/>
      <c r="C37" s="826"/>
      <c r="D37" s="906"/>
      <c r="E37" s="812"/>
      <c r="F37" s="812"/>
      <c r="G37" s="812"/>
      <c r="H37" s="919"/>
      <c r="J37" s="826"/>
      <c r="K37" s="906"/>
      <c r="L37" s="919"/>
    </row>
    <row r="38" spans="1:12" ht="38.25" x14ac:dyDescent="0.2">
      <c r="A38" s="316" t="s">
        <v>3492</v>
      </c>
      <c r="B38" s="687" t="s">
        <v>3493</v>
      </c>
      <c r="C38" s="826"/>
      <c r="D38" s="906" t="s">
        <v>30</v>
      </c>
      <c r="E38" s="812">
        <v>262.33</v>
      </c>
      <c r="F38" s="812">
        <v>206.38</v>
      </c>
      <c r="G38" s="812">
        <v>206.38</v>
      </c>
      <c r="H38" s="919">
        <f>('Series 2700 Design'!H38)</f>
        <v>0</v>
      </c>
      <c r="J38" s="826"/>
      <c r="K38" s="906" t="s">
        <v>30</v>
      </c>
      <c r="L38" s="919">
        <f>('Series 2700 Final'!H38)</f>
        <v>0</v>
      </c>
    </row>
    <row r="39" spans="1:12" x14ac:dyDescent="0.2">
      <c r="A39" s="316"/>
      <c r="B39" s="558"/>
      <c r="C39" s="406"/>
      <c r="D39" s="562"/>
      <c r="E39" s="812"/>
      <c r="F39" s="812"/>
      <c r="G39" s="812"/>
      <c r="H39" s="919"/>
      <c r="J39" s="406"/>
      <c r="K39" s="562"/>
      <c r="L39" s="919"/>
    </row>
    <row r="40" spans="1:12" x14ac:dyDescent="0.2">
      <c r="A40" s="331"/>
      <c r="B40" s="586" t="s">
        <v>3494</v>
      </c>
      <c r="C40" s="484"/>
      <c r="D40" s="587"/>
      <c r="E40" s="635" t="s">
        <v>803</v>
      </c>
      <c r="F40" s="589" t="s">
        <v>804</v>
      </c>
      <c r="G40" s="635" t="s">
        <v>486</v>
      </c>
      <c r="H40" s="920"/>
      <c r="J40" s="484"/>
      <c r="K40" s="587"/>
      <c r="L40" s="920"/>
    </row>
    <row r="41" spans="1:12" x14ac:dyDescent="0.2">
      <c r="A41" s="316"/>
      <c r="B41" s="596"/>
      <c r="C41" s="406"/>
      <c r="D41" s="562"/>
      <c r="E41" s="812"/>
      <c r="F41" s="812"/>
      <c r="G41" s="812"/>
      <c r="H41" s="919"/>
      <c r="J41" s="406"/>
      <c r="K41" s="562"/>
      <c r="L41" s="919"/>
    </row>
    <row r="42" spans="1:12" ht="25.5" x14ac:dyDescent="0.2">
      <c r="A42" s="316" t="s">
        <v>3495</v>
      </c>
      <c r="B42" s="558" t="s">
        <v>3496</v>
      </c>
      <c r="C42" s="406"/>
      <c r="D42" s="562" t="s">
        <v>30</v>
      </c>
      <c r="E42" s="812">
        <v>100.04</v>
      </c>
      <c r="F42" s="812">
        <v>87.6</v>
      </c>
      <c r="G42" s="812">
        <v>87.6</v>
      </c>
      <c r="H42" s="919">
        <f>('Series 2700 Design'!H42)</f>
        <v>0</v>
      </c>
      <c r="J42" s="406"/>
      <c r="K42" s="562" t="s">
        <v>30</v>
      </c>
      <c r="L42" s="919">
        <f>('Series 2700 Final'!H42)</f>
        <v>0</v>
      </c>
    </row>
    <row r="43" spans="1:12" x14ac:dyDescent="0.2">
      <c r="A43" s="316"/>
      <c r="B43" s="596"/>
      <c r="C43" s="486"/>
      <c r="D43" s="562"/>
      <c r="E43" s="812"/>
      <c r="F43" s="812"/>
      <c r="G43" s="812"/>
      <c r="H43" s="919"/>
      <c r="J43" s="486"/>
      <c r="K43" s="562"/>
      <c r="L43" s="919"/>
    </row>
    <row r="44" spans="1:12" ht="25.5" x14ac:dyDescent="0.2">
      <c r="A44" s="316" t="s">
        <v>3497</v>
      </c>
      <c r="B44" s="558" t="s">
        <v>3498</v>
      </c>
      <c r="C44" s="406"/>
      <c r="D44" s="562" t="s">
        <v>30</v>
      </c>
      <c r="E44" s="812">
        <v>119.83</v>
      </c>
      <c r="F44" s="812">
        <v>109.4</v>
      </c>
      <c r="G44" s="812">
        <v>109.4</v>
      </c>
      <c r="H44" s="919">
        <f>('Series 2700 Design'!H44)</f>
        <v>0</v>
      </c>
      <c r="J44" s="406"/>
      <c r="K44" s="562" t="s">
        <v>30</v>
      </c>
      <c r="L44" s="919">
        <f>('Series 2700 Final'!H44)</f>
        <v>0</v>
      </c>
    </row>
    <row r="45" spans="1:12" x14ac:dyDescent="0.2">
      <c r="A45" s="316"/>
      <c r="B45" s="558"/>
      <c r="C45" s="406"/>
      <c r="D45" s="562"/>
      <c r="E45" s="812"/>
      <c r="F45" s="812"/>
      <c r="G45" s="812"/>
      <c r="H45" s="919"/>
      <c r="J45" s="406"/>
      <c r="K45" s="562"/>
      <c r="L45" s="919"/>
    </row>
    <row r="46" spans="1:12" ht="25.5" x14ac:dyDescent="0.2">
      <c r="A46" s="316" t="s">
        <v>3499</v>
      </c>
      <c r="B46" s="558" t="s">
        <v>3500</v>
      </c>
      <c r="C46" s="406"/>
      <c r="D46" s="562" t="s">
        <v>30</v>
      </c>
      <c r="E46" s="812">
        <v>168.23</v>
      </c>
      <c r="F46" s="812">
        <v>153.15</v>
      </c>
      <c r="G46" s="812">
        <v>153.15</v>
      </c>
      <c r="H46" s="919">
        <f>('Series 2700 Design'!H46)</f>
        <v>0</v>
      </c>
      <c r="J46" s="406"/>
      <c r="K46" s="562" t="s">
        <v>30</v>
      </c>
      <c r="L46" s="919">
        <f>('Series 2700 Final'!H46)</f>
        <v>0</v>
      </c>
    </row>
    <row r="47" spans="1:12" x14ac:dyDescent="0.2">
      <c r="A47" s="316"/>
      <c r="B47" s="558"/>
      <c r="C47" s="406"/>
      <c r="D47" s="562"/>
      <c r="E47" s="812"/>
      <c r="F47" s="812"/>
      <c r="G47" s="812"/>
      <c r="H47" s="919"/>
      <c r="J47" s="406"/>
      <c r="K47" s="562"/>
      <c r="L47" s="919"/>
    </row>
    <row r="48" spans="1:12" ht="25.5" x14ac:dyDescent="0.2">
      <c r="A48" s="316" t="s">
        <v>3501</v>
      </c>
      <c r="B48" s="558" t="s">
        <v>3502</v>
      </c>
      <c r="C48" s="406"/>
      <c r="D48" s="562" t="s">
        <v>30</v>
      </c>
      <c r="E48" s="812">
        <v>211.14</v>
      </c>
      <c r="F48" s="812">
        <v>192.77</v>
      </c>
      <c r="G48" s="812">
        <v>192.77</v>
      </c>
      <c r="H48" s="919">
        <f>('Series 2700 Design'!H48)</f>
        <v>0</v>
      </c>
      <c r="J48" s="406"/>
      <c r="K48" s="562" t="s">
        <v>30</v>
      </c>
      <c r="L48" s="919">
        <f>('Series 2700 Final'!H48)</f>
        <v>0</v>
      </c>
    </row>
    <row r="49" spans="1:12" x14ac:dyDescent="0.2">
      <c r="A49" s="316"/>
      <c r="B49" s="558"/>
      <c r="C49" s="406"/>
      <c r="D49" s="562"/>
      <c r="E49" s="812"/>
      <c r="F49" s="812"/>
      <c r="G49" s="812"/>
      <c r="H49" s="919"/>
      <c r="J49" s="406"/>
      <c r="K49" s="562"/>
      <c r="L49" s="919"/>
    </row>
    <row r="50" spans="1:12" ht="25.5" x14ac:dyDescent="0.2">
      <c r="A50" s="316" t="s">
        <v>3503</v>
      </c>
      <c r="B50" s="558" t="s">
        <v>3504</v>
      </c>
      <c r="C50" s="406"/>
      <c r="D50" s="562" t="s">
        <v>30</v>
      </c>
      <c r="E50" s="812">
        <v>245.7</v>
      </c>
      <c r="F50" s="812">
        <v>222.01</v>
      </c>
      <c r="G50" s="812">
        <v>222.01</v>
      </c>
      <c r="H50" s="919">
        <f>('Series 2700 Design'!H50)</f>
        <v>0</v>
      </c>
      <c r="J50" s="406"/>
      <c r="K50" s="562" t="s">
        <v>30</v>
      </c>
      <c r="L50" s="919">
        <f>('Series 2700 Final'!H50)</f>
        <v>0</v>
      </c>
    </row>
    <row r="51" spans="1:12" x14ac:dyDescent="0.2">
      <c r="A51" s="316"/>
      <c r="B51" s="558"/>
      <c r="C51" s="406"/>
      <c r="D51" s="562"/>
      <c r="E51" s="812"/>
      <c r="F51" s="812"/>
      <c r="G51" s="812"/>
      <c r="H51" s="919"/>
      <c r="J51" s="406"/>
      <c r="K51" s="562"/>
      <c r="L51" s="919"/>
    </row>
    <row r="52" spans="1:12" ht="25.5" x14ac:dyDescent="0.2">
      <c r="A52" s="316" t="s">
        <v>3505</v>
      </c>
      <c r="B52" s="558" t="s">
        <v>3506</v>
      </c>
      <c r="C52" s="406"/>
      <c r="D52" s="562" t="s">
        <v>30</v>
      </c>
      <c r="E52" s="812">
        <v>180.91</v>
      </c>
      <c r="F52" s="812">
        <v>131.16</v>
      </c>
      <c r="G52" s="812">
        <v>131.16</v>
      </c>
      <c r="H52" s="919">
        <f>('Series 2700 Design'!H52)</f>
        <v>0</v>
      </c>
      <c r="J52" s="406"/>
      <c r="K52" s="562" t="s">
        <v>30</v>
      </c>
      <c r="L52" s="919">
        <f>('Series 2700 Final'!H52)</f>
        <v>0</v>
      </c>
    </row>
    <row r="53" spans="1:12" x14ac:dyDescent="0.2">
      <c r="A53" s="316"/>
      <c r="B53" s="596"/>
      <c r="C53" s="486"/>
      <c r="D53" s="562"/>
      <c r="E53" s="812"/>
      <c r="F53" s="812"/>
      <c r="G53" s="812"/>
      <c r="H53" s="919"/>
      <c r="J53" s="486"/>
      <c r="K53" s="562"/>
      <c r="L53" s="919"/>
    </row>
    <row r="54" spans="1:12" ht="38.25" x14ac:dyDescent="0.2">
      <c r="A54" s="316" t="s">
        <v>3507</v>
      </c>
      <c r="B54" s="558" t="s">
        <v>3508</v>
      </c>
      <c r="C54" s="406"/>
      <c r="D54" s="562" t="s">
        <v>30</v>
      </c>
      <c r="E54" s="812">
        <v>209.18</v>
      </c>
      <c r="F54" s="812">
        <v>167.73</v>
      </c>
      <c r="G54" s="812">
        <v>167.73</v>
      </c>
      <c r="H54" s="919">
        <f>('Series 2700 Design'!H54)</f>
        <v>0</v>
      </c>
      <c r="J54" s="406"/>
      <c r="K54" s="562" t="s">
        <v>30</v>
      </c>
      <c r="L54" s="919">
        <f>('Series 2700 Final'!H54)</f>
        <v>0</v>
      </c>
    </row>
    <row r="55" spans="1:12" x14ac:dyDescent="0.2">
      <c r="A55" s="316"/>
      <c r="B55" s="558"/>
      <c r="C55" s="406"/>
      <c r="D55" s="562"/>
      <c r="E55" s="812"/>
      <c r="F55" s="812"/>
      <c r="G55" s="812"/>
      <c r="H55" s="919"/>
      <c r="J55" s="406"/>
      <c r="K55" s="562"/>
      <c r="L55" s="919"/>
    </row>
    <row r="56" spans="1:12" ht="38.25" x14ac:dyDescent="0.2">
      <c r="A56" s="316" t="s">
        <v>3509</v>
      </c>
      <c r="B56" s="558" t="s">
        <v>3510</v>
      </c>
      <c r="C56" s="406"/>
      <c r="D56" s="562" t="s">
        <v>30</v>
      </c>
      <c r="E56" s="812">
        <v>237.46</v>
      </c>
      <c r="F56" s="812">
        <v>206.38</v>
      </c>
      <c r="G56" s="812">
        <v>206.38</v>
      </c>
      <c r="H56" s="919">
        <f>('Series 2700 Design'!H56)</f>
        <v>0</v>
      </c>
      <c r="J56" s="406"/>
      <c r="K56" s="562" t="s">
        <v>30</v>
      </c>
      <c r="L56" s="919">
        <f>('Series 2700 Final'!H56)</f>
        <v>0</v>
      </c>
    </row>
    <row r="57" spans="1:12" x14ac:dyDescent="0.2">
      <c r="A57" s="316"/>
      <c r="B57" s="558"/>
      <c r="C57" s="406"/>
      <c r="D57" s="562"/>
      <c r="E57" s="812"/>
      <c r="F57" s="812"/>
      <c r="G57" s="812"/>
      <c r="H57" s="919"/>
      <c r="J57" s="406"/>
      <c r="K57" s="562"/>
      <c r="L57" s="919"/>
    </row>
    <row r="58" spans="1:12" ht="38.25" x14ac:dyDescent="0.2">
      <c r="A58" s="316" t="s">
        <v>3511</v>
      </c>
      <c r="B58" s="558" t="s">
        <v>3512</v>
      </c>
      <c r="C58" s="406"/>
      <c r="D58" s="562" t="s">
        <v>30</v>
      </c>
      <c r="E58" s="812">
        <v>327.98</v>
      </c>
      <c r="F58" s="812">
        <v>285.35000000000002</v>
      </c>
      <c r="G58" s="812">
        <v>285.35000000000002</v>
      </c>
      <c r="H58" s="919">
        <f>('Series 2700 Design'!H58)</f>
        <v>0</v>
      </c>
      <c r="J58" s="406"/>
      <c r="K58" s="562" t="s">
        <v>30</v>
      </c>
      <c r="L58" s="919">
        <f>('Series 2700 Final'!H58)</f>
        <v>0</v>
      </c>
    </row>
    <row r="59" spans="1:12" x14ac:dyDescent="0.2">
      <c r="A59" s="316"/>
      <c r="B59" s="558"/>
      <c r="C59" s="406"/>
      <c r="D59" s="562"/>
      <c r="E59" s="812"/>
      <c r="F59" s="812"/>
      <c r="G59" s="812"/>
      <c r="H59" s="919"/>
      <c r="J59" s="406"/>
      <c r="K59" s="562"/>
      <c r="L59" s="919"/>
    </row>
    <row r="60" spans="1:12" ht="38.25" x14ac:dyDescent="0.2">
      <c r="A60" s="316" t="s">
        <v>3513</v>
      </c>
      <c r="B60" s="558" t="s">
        <v>3514</v>
      </c>
      <c r="C60" s="406"/>
      <c r="D60" s="562" t="s">
        <v>30</v>
      </c>
      <c r="E60" s="812">
        <v>369.91</v>
      </c>
      <c r="F60" s="812">
        <v>327.27999999999997</v>
      </c>
      <c r="G60" s="812">
        <v>327.27999999999997</v>
      </c>
      <c r="H60" s="919">
        <f>('Series 2700 Design'!H60)</f>
        <v>0</v>
      </c>
      <c r="J60" s="406"/>
      <c r="K60" s="562" t="s">
        <v>30</v>
      </c>
      <c r="L60" s="919">
        <f>('Series 2700 Final'!H60)</f>
        <v>0</v>
      </c>
    </row>
    <row r="61" spans="1:12" x14ac:dyDescent="0.2">
      <c r="A61" s="316"/>
      <c r="B61" s="558"/>
      <c r="C61" s="406"/>
      <c r="D61" s="562"/>
      <c r="E61" s="812"/>
      <c r="F61" s="812"/>
      <c r="G61" s="812"/>
      <c r="H61" s="919"/>
      <c r="J61" s="406"/>
      <c r="K61" s="562"/>
      <c r="L61" s="919"/>
    </row>
    <row r="62" spans="1:12" x14ac:dyDescent="0.2">
      <c r="A62" s="907"/>
      <c r="B62" s="586" t="s">
        <v>3515</v>
      </c>
      <c r="C62" s="924"/>
      <c r="D62" s="587"/>
      <c r="E62" s="635" t="s">
        <v>803</v>
      </c>
      <c r="F62" s="589" t="s">
        <v>804</v>
      </c>
      <c r="G62" s="635" t="s">
        <v>486</v>
      </c>
      <c r="H62" s="920"/>
      <c r="J62" s="924"/>
      <c r="K62" s="587"/>
      <c r="L62" s="920"/>
    </row>
    <row r="63" spans="1:12" x14ac:dyDescent="0.2">
      <c r="A63" s="316"/>
      <c r="B63" s="597"/>
      <c r="C63" s="659"/>
      <c r="D63" s="562"/>
      <c r="E63" s="812"/>
      <c r="F63" s="812"/>
      <c r="G63" s="812"/>
      <c r="H63" s="919"/>
      <c r="J63" s="659"/>
      <c r="K63" s="562"/>
      <c r="L63" s="919"/>
    </row>
    <row r="64" spans="1:12" ht="25.5" x14ac:dyDescent="0.2">
      <c r="A64" s="316" t="s">
        <v>3516</v>
      </c>
      <c r="B64" s="558" t="s">
        <v>3517</v>
      </c>
      <c r="C64" s="406"/>
      <c r="D64" s="562" t="s">
        <v>30</v>
      </c>
      <c r="E64" s="812">
        <v>131.13</v>
      </c>
      <c r="F64" s="812">
        <v>112.47</v>
      </c>
      <c r="G64" s="812">
        <v>112.47</v>
      </c>
      <c r="H64" s="919">
        <f>('Series 2700 Design'!H64)</f>
        <v>0</v>
      </c>
      <c r="J64" s="406"/>
      <c r="K64" s="562" t="s">
        <v>30</v>
      </c>
      <c r="L64" s="919">
        <f>('Series 2700 Final'!H64)</f>
        <v>0</v>
      </c>
    </row>
    <row r="65" spans="1:12" x14ac:dyDescent="0.2">
      <c r="A65" s="316"/>
      <c r="B65" s="558"/>
      <c r="C65" s="406"/>
      <c r="D65" s="562"/>
      <c r="E65" s="812"/>
      <c r="F65" s="812"/>
      <c r="G65" s="812"/>
      <c r="H65" s="919"/>
      <c r="J65" s="406"/>
      <c r="K65" s="562"/>
      <c r="L65" s="919"/>
    </row>
    <row r="66" spans="1:12" ht="25.5" x14ac:dyDescent="0.2">
      <c r="A66" s="316" t="s">
        <v>3518</v>
      </c>
      <c r="B66" s="558" t="s">
        <v>3519</v>
      </c>
      <c r="C66" s="406"/>
      <c r="D66" s="562" t="s">
        <v>30</v>
      </c>
      <c r="E66" s="812">
        <v>158.59</v>
      </c>
      <c r="F66" s="812">
        <v>134.9</v>
      </c>
      <c r="G66" s="812">
        <v>134.9</v>
      </c>
      <c r="H66" s="919">
        <f>('Series 2700 Design'!H66)</f>
        <v>0</v>
      </c>
      <c r="J66" s="406"/>
      <c r="K66" s="562" t="s">
        <v>30</v>
      </c>
      <c r="L66" s="919">
        <f>('Series 2700 Final'!H66)</f>
        <v>0</v>
      </c>
    </row>
    <row r="67" spans="1:12" x14ac:dyDescent="0.2">
      <c r="A67" s="316"/>
      <c r="B67" s="558"/>
      <c r="C67" s="406"/>
      <c r="D67" s="562"/>
      <c r="E67" s="812"/>
      <c r="F67" s="812"/>
      <c r="G67" s="812"/>
      <c r="H67" s="919"/>
      <c r="J67" s="406"/>
      <c r="K67" s="562"/>
      <c r="L67" s="919"/>
    </row>
    <row r="68" spans="1:12" ht="25.5" x14ac:dyDescent="0.2">
      <c r="A68" s="316" t="s">
        <v>3520</v>
      </c>
      <c r="B68" s="558" t="s">
        <v>3521</v>
      </c>
      <c r="C68" s="406"/>
      <c r="D68" s="562" t="s">
        <v>30</v>
      </c>
      <c r="E68" s="812">
        <v>209.67</v>
      </c>
      <c r="F68" s="812">
        <v>178.58</v>
      </c>
      <c r="G68" s="812">
        <v>178.58</v>
      </c>
      <c r="H68" s="919">
        <f>('Series 2700 Design'!H68)</f>
        <v>0</v>
      </c>
      <c r="J68" s="406"/>
      <c r="K68" s="562" t="s">
        <v>30</v>
      </c>
      <c r="L68" s="919">
        <f>('Series 2700 Final'!H68)</f>
        <v>0</v>
      </c>
    </row>
    <row r="69" spans="1:12" x14ac:dyDescent="0.2">
      <c r="A69" s="316"/>
      <c r="B69" s="558"/>
      <c r="C69" s="406"/>
      <c r="D69" s="562"/>
      <c r="E69" s="812"/>
      <c r="F69" s="812"/>
      <c r="G69" s="812"/>
      <c r="H69" s="919"/>
      <c r="J69" s="406"/>
      <c r="K69" s="562"/>
      <c r="L69" s="919"/>
    </row>
    <row r="70" spans="1:12" ht="25.5" x14ac:dyDescent="0.2">
      <c r="A70" s="316" t="s">
        <v>3522</v>
      </c>
      <c r="B70" s="558" t="s">
        <v>3523</v>
      </c>
      <c r="C70" s="406"/>
      <c r="D70" s="562" t="s">
        <v>30</v>
      </c>
      <c r="E70" s="812">
        <v>315.31</v>
      </c>
      <c r="F70" s="812">
        <v>272.69</v>
      </c>
      <c r="G70" s="812">
        <v>272.69</v>
      </c>
      <c r="H70" s="919">
        <f>('Series 2700 Design'!H70)</f>
        <v>0</v>
      </c>
      <c r="J70" s="406"/>
      <c r="K70" s="562" t="s">
        <v>30</v>
      </c>
      <c r="L70" s="919">
        <f>('Series 2700 Final'!H70)</f>
        <v>0</v>
      </c>
    </row>
    <row r="71" spans="1:12" x14ac:dyDescent="0.2">
      <c r="A71" s="316"/>
      <c r="B71" s="558"/>
      <c r="C71" s="406"/>
      <c r="D71" s="562"/>
      <c r="E71" s="812"/>
      <c r="F71" s="812"/>
      <c r="G71" s="812"/>
      <c r="H71" s="919"/>
      <c r="J71" s="406"/>
      <c r="K71" s="562"/>
      <c r="L71" s="919"/>
    </row>
    <row r="72" spans="1:12" ht="25.5" x14ac:dyDescent="0.2">
      <c r="A72" s="316" t="s">
        <v>3524</v>
      </c>
      <c r="B72" s="558" t="s">
        <v>3525</v>
      </c>
      <c r="C72" s="406"/>
      <c r="D72" s="562" t="s">
        <v>30</v>
      </c>
      <c r="E72" s="812">
        <v>363.99</v>
      </c>
      <c r="F72" s="812">
        <v>301.82</v>
      </c>
      <c r="G72" s="812">
        <v>301.82</v>
      </c>
      <c r="H72" s="919">
        <f>('Series 2700 Design'!H72)</f>
        <v>0</v>
      </c>
      <c r="J72" s="406"/>
      <c r="K72" s="562" t="s">
        <v>30</v>
      </c>
      <c r="L72" s="919">
        <f>('Series 2700 Final'!H72)</f>
        <v>0</v>
      </c>
    </row>
    <row r="73" spans="1:12" x14ac:dyDescent="0.2">
      <c r="A73" s="316"/>
      <c r="B73" s="558"/>
      <c r="C73" s="406"/>
      <c r="D73" s="562"/>
      <c r="E73" s="812"/>
      <c r="F73" s="812"/>
      <c r="G73" s="812"/>
      <c r="H73" s="919"/>
      <c r="J73" s="406"/>
      <c r="K73" s="562"/>
      <c r="L73" s="919"/>
    </row>
    <row r="74" spans="1:12" ht="38.25" x14ac:dyDescent="0.2">
      <c r="A74" s="316" t="s">
        <v>3526</v>
      </c>
      <c r="B74" s="558" t="s">
        <v>3527</v>
      </c>
      <c r="C74" s="406"/>
      <c r="D74" s="562" t="s">
        <v>30</v>
      </c>
      <c r="E74" s="812">
        <v>149.82</v>
      </c>
      <c r="F74" s="812">
        <v>131.16</v>
      </c>
      <c r="G74" s="812">
        <v>131.16</v>
      </c>
      <c r="H74" s="919">
        <f>('Series 2700 Design'!H74)</f>
        <v>0</v>
      </c>
      <c r="J74" s="406"/>
      <c r="K74" s="562" t="s">
        <v>30</v>
      </c>
      <c r="L74" s="919">
        <f>('Series 2700 Final'!H74)</f>
        <v>0</v>
      </c>
    </row>
    <row r="75" spans="1:12" x14ac:dyDescent="0.2">
      <c r="A75" s="316"/>
      <c r="B75" s="558"/>
      <c r="C75" s="406"/>
      <c r="D75" s="562"/>
      <c r="E75" s="812"/>
      <c r="F75" s="812"/>
      <c r="G75" s="812"/>
      <c r="H75" s="919"/>
      <c r="J75" s="406"/>
      <c r="K75" s="562"/>
      <c r="L75" s="919"/>
    </row>
    <row r="76" spans="1:12" ht="38.25" x14ac:dyDescent="0.2">
      <c r="A76" s="316" t="s">
        <v>3528</v>
      </c>
      <c r="B76" s="558" t="s">
        <v>3529</v>
      </c>
      <c r="C76" s="406"/>
      <c r="D76" s="562" t="s">
        <v>30</v>
      </c>
      <c r="E76" s="812">
        <v>191.42</v>
      </c>
      <c r="F76" s="812">
        <v>167.73</v>
      </c>
      <c r="G76" s="812">
        <v>167.73</v>
      </c>
      <c r="H76" s="919">
        <f>('Series 2700 Design'!H76)</f>
        <v>0</v>
      </c>
      <c r="J76" s="406"/>
      <c r="K76" s="562" t="s">
        <v>30</v>
      </c>
      <c r="L76" s="919">
        <f>('Series 2700 Final'!H76)</f>
        <v>0</v>
      </c>
    </row>
    <row r="77" spans="1:12" x14ac:dyDescent="0.2">
      <c r="A77" s="316"/>
      <c r="B77" s="558"/>
      <c r="C77" s="406"/>
      <c r="D77" s="562"/>
      <c r="E77" s="812"/>
      <c r="F77" s="812"/>
      <c r="G77" s="812"/>
      <c r="H77" s="919"/>
      <c r="J77" s="406"/>
      <c r="K77" s="562"/>
      <c r="L77" s="919"/>
    </row>
    <row r="78" spans="1:12" ht="38.25" x14ac:dyDescent="0.2">
      <c r="A78" s="316" t="s">
        <v>3530</v>
      </c>
      <c r="B78" s="558" t="s">
        <v>3531</v>
      </c>
      <c r="C78" s="406"/>
      <c r="D78" s="562" t="s">
        <v>30</v>
      </c>
      <c r="E78" s="812">
        <v>237.46</v>
      </c>
      <c r="F78" s="812">
        <v>206.38</v>
      </c>
      <c r="G78" s="812">
        <v>206.38</v>
      </c>
      <c r="H78" s="919">
        <f>('Series 2700 Design'!H78)</f>
        <v>0</v>
      </c>
      <c r="J78" s="406"/>
      <c r="K78" s="562" t="s">
        <v>30</v>
      </c>
      <c r="L78" s="919">
        <f>('Series 2700 Final'!H78)</f>
        <v>0</v>
      </c>
    </row>
    <row r="79" spans="1:12" x14ac:dyDescent="0.2">
      <c r="A79" s="316"/>
      <c r="B79" s="558"/>
      <c r="C79" s="406"/>
      <c r="D79" s="562"/>
      <c r="E79" s="812"/>
      <c r="F79" s="812"/>
      <c r="G79" s="812"/>
      <c r="H79" s="919"/>
      <c r="J79" s="406"/>
      <c r="K79" s="562"/>
      <c r="L79" s="919"/>
    </row>
    <row r="80" spans="1:12" ht="38.25" x14ac:dyDescent="0.2">
      <c r="A80" s="316" t="s">
        <v>3532</v>
      </c>
      <c r="B80" s="558" t="s">
        <v>3533</v>
      </c>
      <c r="C80" s="406"/>
      <c r="D80" s="562" t="s">
        <v>30</v>
      </c>
      <c r="E80" s="812">
        <v>366.34</v>
      </c>
      <c r="F80" s="812">
        <v>323.70999999999998</v>
      </c>
      <c r="G80" s="812">
        <v>323.70999999999998</v>
      </c>
      <c r="H80" s="919">
        <f>('Series 2700 Design'!H80)</f>
        <v>0</v>
      </c>
      <c r="J80" s="406"/>
      <c r="K80" s="562" t="s">
        <v>30</v>
      </c>
      <c r="L80" s="919">
        <f>('Series 2700 Final'!H80)</f>
        <v>0</v>
      </c>
    </row>
    <row r="81" spans="1:12" x14ac:dyDescent="0.2">
      <c r="A81" s="316"/>
      <c r="B81" s="558"/>
      <c r="C81" s="406"/>
      <c r="D81" s="562"/>
      <c r="E81" s="812"/>
      <c r="F81" s="812"/>
      <c r="G81" s="812"/>
      <c r="H81" s="919"/>
      <c r="J81" s="406"/>
      <c r="K81" s="562"/>
      <c r="L81" s="919"/>
    </row>
    <row r="82" spans="1:12" ht="38.25" x14ac:dyDescent="0.2">
      <c r="A82" s="316" t="s">
        <v>3534</v>
      </c>
      <c r="B82" s="558" t="s">
        <v>3535</v>
      </c>
      <c r="C82" s="406"/>
      <c r="D82" s="562" t="s">
        <v>30</v>
      </c>
      <c r="E82" s="812">
        <v>426.39</v>
      </c>
      <c r="F82" s="812">
        <v>364.22</v>
      </c>
      <c r="G82" s="812">
        <v>364.22</v>
      </c>
      <c r="H82" s="919">
        <f>('Series 2700 Design'!H82)</f>
        <v>0</v>
      </c>
      <c r="J82" s="406"/>
      <c r="K82" s="562" t="s">
        <v>30</v>
      </c>
      <c r="L82" s="919">
        <f>('Series 2700 Final'!H82)</f>
        <v>0</v>
      </c>
    </row>
    <row r="83" spans="1:12" x14ac:dyDescent="0.2">
      <c r="A83" s="316"/>
      <c r="B83" s="558"/>
      <c r="C83" s="406"/>
      <c r="D83" s="562"/>
      <c r="E83" s="812"/>
      <c r="F83" s="812"/>
      <c r="G83" s="812"/>
      <c r="H83" s="919"/>
      <c r="J83" s="406"/>
      <c r="K83" s="562"/>
      <c r="L83" s="919"/>
    </row>
    <row r="84" spans="1:12" x14ac:dyDescent="0.2">
      <c r="A84" s="907"/>
      <c r="B84" s="586" t="s">
        <v>3536</v>
      </c>
      <c r="C84" s="924"/>
      <c r="D84" s="587"/>
      <c r="E84" s="635" t="s">
        <v>803</v>
      </c>
      <c r="F84" s="589" t="s">
        <v>804</v>
      </c>
      <c r="G84" s="635" t="s">
        <v>486</v>
      </c>
      <c r="H84" s="920"/>
      <c r="J84" s="924"/>
      <c r="K84" s="587"/>
      <c r="L84" s="920"/>
    </row>
    <row r="85" spans="1:12" x14ac:dyDescent="0.2">
      <c r="A85" s="316"/>
      <c r="B85" s="596"/>
      <c r="C85" s="406"/>
      <c r="D85" s="562"/>
      <c r="E85" s="812"/>
      <c r="F85" s="812"/>
      <c r="G85" s="812"/>
      <c r="H85" s="919"/>
      <c r="J85" s="406"/>
      <c r="K85" s="562"/>
      <c r="L85" s="919"/>
    </row>
    <row r="86" spans="1:12" ht="25.5" x14ac:dyDescent="0.2">
      <c r="A86" s="316" t="s">
        <v>3537</v>
      </c>
      <c r="B86" s="558" t="s">
        <v>3538</v>
      </c>
      <c r="C86" s="406"/>
      <c r="D86" s="562" t="s">
        <v>30</v>
      </c>
      <c r="E86" s="812">
        <v>410.92</v>
      </c>
      <c r="F86" s="812">
        <v>410.92</v>
      </c>
      <c r="G86" s="812">
        <v>410.92</v>
      </c>
      <c r="H86" s="919">
        <f>('Series 2700 Design'!H86)</f>
        <v>0</v>
      </c>
      <c r="J86" s="406"/>
      <c r="K86" s="562" t="s">
        <v>30</v>
      </c>
      <c r="L86" s="919">
        <f>('Series 2700 Final'!H86)</f>
        <v>0</v>
      </c>
    </row>
    <row r="87" spans="1:12" x14ac:dyDescent="0.2">
      <c r="A87" s="316"/>
      <c r="B87" s="596"/>
      <c r="C87" s="486"/>
      <c r="D87" s="562"/>
      <c r="E87" s="812"/>
      <c r="F87" s="812"/>
      <c r="G87" s="812"/>
      <c r="H87" s="919"/>
      <c r="J87" s="486"/>
      <c r="K87" s="562"/>
      <c r="L87" s="919"/>
    </row>
    <row r="88" spans="1:12" ht="25.5" x14ac:dyDescent="0.2">
      <c r="A88" s="316" t="s">
        <v>3539</v>
      </c>
      <c r="B88" s="558" t="s">
        <v>3540</v>
      </c>
      <c r="C88" s="406"/>
      <c r="D88" s="562" t="s">
        <v>30</v>
      </c>
      <c r="E88" s="812">
        <v>425.05</v>
      </c>
      <c r="F88" s="812">
        <v>425.05</v>
      </c>
      <c r="G88" s="812">
        <v>425.05</v>
      </c>
      <c r="H88" s="919">
        <f>('Series 2700 Design'!H88)</f>
        <v>0</v>
      </c>
      <c r="J88" s="406"/>
      <c r="K88" s="562" t="s">
        <v>30</v>
      </c>
      <c r="L88" s="919">
        <f>('Series 2700 Final'!H88)</f>
        <v>0</v>
      </c>
    </row>
    <row r="89" spans="1:12" x14ac:dyDescent="0.2">
      <c r="A89" s="316"/>
      <c r="B89" s="558"/>
      <c r="C89" s="406"/>
      <c r="D89" s="562"/>
      <c r="E89" s="812"/>
      <c r="F89" s="812"/>
      <c r="G89" s="812"/>
      <c r="H89" s="919"/>
      <c r="J89" s="406"/>
      <c r="K89" s="562"/>
      <c r="L89" s="919"/>
    </row>
    <row r="90" spans="1:12" ht="25.5" x14ac:dyDescent="0.2">
      <c r="A90" s="316" t="s">
        <v>3541</v>
      </c>
      <c r="B90" s="558" t="s">
        <v>3542</v>
      </c>
      <c r="C90" s="406"/>
      <c r="D90" s="562" t="s">
        <v>30</v>
      </c>
      <c r="E90" s="812">
        <v>458.37</v>
      </c>
      <c r="F90" s="812">
        <v>458.37</v>
      </c>
      <c r="G90" s="812">
        <v>458.37</v>
      </c>
      <c r="H90" s="919">
        <f>('Series 2700 Design'!H90)</f>
        <v>0</v>
      </c>
      <c r="J90" s="406"/>
      <c r="K90" s="562" t="s">
        <v>30</v>
      </c>
      <c r="L90" s="919">
        <f>('Series 2700 Final'!H90)</f>
        <v>0</v>
      </c>
    </row>
    <row r="91" spans="1:12" x14ac:dyDescent="0.2">
      <c r="A91" s="316"/>
      <c r="B91" s="558"/>
      <c r="C91" s="406"/>
      <c r="D91" s="562"/>
      <c r="E91" s="812"/>
      <c r="F91" s="812"/>
      <c r="G91" s="812"/>
      <c r="H91" s="919"/>
      <c r="J91" s="406"/>
      <c r="K91" s="562"/>
      <c r="L91" s="919"/>
    </row>
    <row r="92" spans="1:12" ht="25.5" x14ac:dyDescent="0.2">
      <c r="A92" s="316" t="s">
        <v>3543</v>
      </c>
      <c r="B92" s="558" t="s">
        <v>3544</v>
      </c>
      <c r="C92" s="406"/>
      <c r="D92" s="562" t="s">
        <v>30</v>
      </c>
      <c r="E92" s="812">
        <v>491.2</v>
      </c>
      <c r="F92" s="812">
        <v>491.2</v>
      </c>
      <c r="G92" s="812">
        <v>491.2</v>
      </c>
      <c r="H92" s="919">
        <f>('Series 2700 Design'!H92)</f>
        <v>0</v>
      </c>
      <c r="J92" s="406"/>
      <c r="K92" s="562" t="s">
        <v>30</v>
      </c>
      <c r="L92" s="919">
        <f>('Series 2700 Final'!H92)</f>
        <v>0</v>
      </c>
    </row>
    <row r="93" spans="1:12" x14ac:dyDescent="0.2">
      <c r="A93" s="316"/>
      <c r="B93" s="558"/>
      <c r="C93" s="406"/>
      <c r="D93" s="562"/>
      <c r="E93" s="812"/>
      <c r="F93" s="812"/>
      <c r="G93" s="812"/>
      <c r="H93" s="919"/>
      <c r="J93" s="406"/>
      <c r="K93" s="562"/>
      <c r="L93" s="919"/>
    </row>
    <row r="94" spans="1:12" ht="25.5" x14ac:dyDescent="0.2">
      <c r="A94" s="316" t="s">
        <v>3545</v>
      </c>
      <c r="B94" s="558" t="s">
        <v>3546</v>
      </c>
      <c r="C94" s="406"/>
      <c r="D94" s="562" t="s">
        <v>30</v>
      </c>
      <c r="E94" s="812">
        <v>512.16</v>
      </c>
      <c r="F94" s="812">
        <v>512.16</v>
      </c>
      <c r="G94" s="812">
        <v>512.16</v>
      </c>
      <c r="H94" s="919">
        <f>('Series 2700 Design'!H94)</f>
        <v>0</v>
      </c>
      <c r="J94" s="406"/>
      <c r="K94" s="562" t="s">
        <v>30</v>
      </c>
      <c r="L94" s="919">
        <f>('Series 2700 Final'!H94)</f>
        <v>0</v>
      </c>
    </row>
    <row r="95" spans="1:12" x14ac:dyDescent="0.2">
      <c r="A95" s="316"/>
      <c r="B95" s="558"/>
      <c r="C95" s="406"/>
      <c r="D95" s="562"/>
      <c r="E95" s="812"/>
      <c r="F95" s="812"/>
      <c r="G95" s="812"/>
      <c r="H95" s="919"/>
      <c r="J95" s="406"/>
      <c r="K95" s="562"/>
      <c r="L95" s="919"/>
    </row>
    <row r="96" spans="1:12" ht="25.5" x14ac:dyDescent="0.2">
      <c r="A96" s="316" t="s">
        <v>3547</v>
      </c>
      <c r="B96" s="558" t="s">
        <v>3548</v>
      </c>
      <c r="C96" s="406"/>
      <c r="D96" s="562" t="s">
        <v>30</v>
      </c>
      <c r="E96" s="812">
        <v>553.95000000000005</v>
      </c>
      <c r="F96" s="812">
        <v>553.95000000000005</v>
      </c>
      <c r="G96" s="812">
        <v>553.95000000000005</v>
      </c>
      <c r="H96" s="919">
        <f>('Series 2700 Design'!H96)</f>
        <v>0</v>
      </c>
      <c r="J96" s="406"/>
      <c r="K96" s="562" t="s">
        <v>30</v>
      </c>
      <c r="L96" s="919">
        <f>('Series 2700 Final'!H96)</f>
        <v>0</v>
      </c>
    </row>
    <row r="97" spans="1:12" x14ac:dyDescent="0.2">
      <c r="A97" s="316"/>
      <c r="B97" s="596"/>
      <c r="C97" s="486"/>
      <c r="D97" s="562"/>
      <c r="E97" s="812"/>
      <c r="F97" s="812"/>
      <c r="G97" s="812"/>
      <c r="H97" s="919"/>
      <c r="J97" s="486"/>
      <c r="K97" s="562"/>
      <c r="L97" s="919"/>
    </row>
    <row r="98" spans="1:12" ht="38.25" x14ac:dyDescent="0.2">
      <c r="A98" s="316" t="s">
        <v>3549</v>
      </c>
      <c r="B98" s="558" t="s">
        <v>3550</v>
      </c>
      <c r="C98" s="406"/>
      <c r="D98" s="562" t="s">
        <v>30</v>
      </c>
      <c r="E98" s="812">
        <v>443.76</v>
      </c>
      <c r="F98" s="812">
        <v>443.76</v>
      </c>
      <c r="G98" s="812">
        <v>443.76</v>
      </c>
      <c r="H98" s="919">
        <f>('Series 2700 Design'!H98)</f>
        <v>0</v>
      </c>
      <c r="J98" s="406"/>
      <c r="K98" s="562" t="s">
        <v>30</v>
      </c>
      <c r="L98" s="919">
        <f>('Series 2700 Final'!H98)</f>
        <v>0</v>
      </c>
    </row>
    <row r="99" spans="1:12" x14ac:dyDescent="0.2">
      <c r="A99" s="316"/>
      <c r="B99" s="558"/>
      <c r="C99" s="406"/>
      <c r="D99" s="562"/>
      <c r="E99" s="812"/>
      <c r="F99" s="812"/>
      <c r="G99" s="812"/>
      <c r="H99" s="919"/>
      <c r="J99" s="406"/>
      <c r="K99" s="562"/>
      <c r="L99" s="919"/>
    </row>
    <row r="100" spans="1:12" ht="38.25" x14ac:dyDescent="0.2">
      <c r="A100" s="316" t="s">
        <v>3551</v>
      </c>
      <c r="B100" s="558" t="s">
        <v>3552</v>
      </c>
      <c r="C100" s="406"/>
      <c r="D100" s="562" t="s">
        <v>30</v>
      </c>
      <c r="E100" s="812">
        <v>610.51</v>
      </c>
      <c r="F100" s="812">
        <v>610.51</v>
      </c>
      <c r="G100" s="812">
        <v>610.51</v>
      </c>
      <c r="H100" s="919">
        <f>('Series 2700 Design'!H100)</f>
        <v>0</v>
      </c>
      <c r="J100" s="406"/>
      <c r="K100" s="562" t="s">
        <v>30</v>
      </c>
      <c r="L100" s="919">
        <f>('Series 2700 Final'!H100)</f>
        <v>0</v>
      </c>
    </row>
    <row r="101" spans="1:12" x14ac:dyDescent="0.2">
      <c r="A101" s="316"/>
      <c r="B101" s="558"/>
      <c r="C101" s="406"/>
      <c r="D101" s="562"/>
      <c r="E101" s="812"/>
      <c r="F101" s="812"/>
      <c r="G101" s="812"/>
      <c r="H101" s="919"/>
      <c r="J101" s="406"/>
      <c r="K101" s="562"/>
      <c r="L101" s="919"/>
    </row>
    <row r="102" spans="1:12" ht="38.25" x14ac:dyDescent="0.2">
      <c r="A102" s="316" t="s">
        <v>3553</v>
      </c>
      <c r="B102" s="558" t="s">
        <v>3554</v>
      </c>
      <c r="C102" s="406"/>
      <c r="D102" s="562" t="s">
        <v>30</v>
      </c>
      <c r="E102" s="812">
        <v>676.16</v>
      </c>
      <c r="F102" s="812">
        <v>676.16</v>
      </c>
      <c r="G102" s="812">
        <v>676.16</v>
      </c>
      <c r="H102" s="919">
        <f>('Series 2700 Design'!H102)</f>
        <v>0</v>
      </c>
      <c r="J102" s="406"/>
      <c r="K102" s="562" t="s">
        <v>30</v>
      </c>
      <c r="L102" s="919">
        <f>('Series 2700 Final'!H102)</f>
        <v>0</v>
      </c>
    </row>
    <row r="103" spans="1:12" x14ac:dyDescent="0.2">
      <c r="A103" s="316"/>
      <c r="B103" s="558"/>
      <c r="C103" s="406"/>
      <c r="D103" s="562"/>
      <c r="E103" s="812"/>
      <c r="F103" s="812"/>
      <c r="G103" s="812"/>
      <c r="H103" s="919"/>
      <c r="J103" s="406"/>
      <c r="K103" s="562"/>
      <c r="L103" s="919"/>
    </row>
    <row r="104" spans="1:12" ht="38.25" x14ac:dyDescent="0.2">
      <c r="A104" s="316" t="s">
        <v>3555</v>
      </c>
      <c r="B104" s="558" t="s">
        <v>3556</v>
      </c>
      <c r="C104" s="406"/>
      <c r="D104" s="562" t="s">
        <v>30</v>
      </c>
      <c r="E104" s="812">
        <v>718.09</v>
      </c>
      <c r="F104" s="812">
        <v>718.09</v>
      </c>
      <c r="G104" s="812">
        <v>718.09</v>
      </c>
      <c r="H104" s="919">
        <f>('Series 2700 Design'!H104)</f>
        <v>0</v>
      </c>
      <c r="J104" s="406"/>
      <c r="K104" s="562" t="s">
        <v>30</v>
      </c>
      <c r="L104" s="919">
        <f>('Series 2700 Final'!H104)</f>
        <v>0</v>
      </c>
    </row>
    <row r="105" spans="1:12" x14ac:dyDescent="0.2">
      <c r="A105" s="316"/>
      <c r="B105" s="558"/>
      <c r="C105" s="406"/>
      <c r="D105" s="562"/>
      <c r="E105" s="812"/>
      <c r="F105" s="812"/>
      <c r="G105" s="812"/>
      <c r="H105" s="919"/>
      <c r="J105" s="406"/>
      <c r="K105" s="562"/>
      <c r="L105" s="919"/>
    </row>
    <row r="106" spans="1:12" x14ac:dyDescent="0.2">
      <c r="A106" s="907"/>
      <c r="B106" s="586" t="s">
        <v>3557</v>
      </c>
      <c r="C106" s="924"/>
      <c r="D106" s="587"/>
      <c r="E106" s="635" t="s">
        <v>803</v>
      </c>
      <c r="F106" s="589" t="s">
        <v>804</v>
      </c>
      <c r="G106" s="635" t="s">
        <v>486</v>
      </c>
      <c r="H106" s="920"/>
      <c r="J106" s="924"/>
      <c r="K106" s="587"/>
      <c r="L106" s="920"/>
    </row>
    <row r="107" spans="1:12" x14ac:dyDescent="0.2">
      <c r="A107" s="316"/>
      <c r="B107" s="597"/>
      <c r="C107" s="659"/>
      <c r="D107" s="562"/>
      <c r="E107" s="812"/>
      <c r="F107" s="812"/>
      <c r="G107" s="812"/>
      <c r="H107" s="919"/>
      <c r="J107" s="659"/>
      <c r="K107" s="562"/>
      <c r="L107" s="919"/>
    </row>
    <row r="108" spans="1:12" ht="25.5" x14ac:dyDescent="0.2">
      <c r="A108" s="316" t="s">
        <v>3558</v>
      </c>
      <c r="B108" s="558" t="s">
        <v>3559</v>
      </c>
      <c r="C108" s="406"/>
      <c r="D108" s="562" t="s">
        <v>30</v>
      </c>
      <c r="E108" s="812">
        <v>659.61</v>
      </c>
      <c r="F108" s="812">
        <v>659.61</v>
      </c>
      <c r="G108" s="812">
        <v>659.61</v>
      </c>
      <c r="H108" s="919">
        <f>('Series 2700 Design'!H108)</f>
        <v>0</v>
      </c>
      <c r="J108" s="406"/>
      <c r="K108" s="562" t="s">
        <v>30</v>
      </c>
      <c r="L108" s="919">
        <f>('Series 2700 Final'!H108)</f>
        <v>0</v>
      </c>
    </row>
    <row r="109" spans="1:12" x14ac:dyDescent="0.2">
      <c r="A109" s="316"/>
      <c r="B109" s="558"/>
      <c r="C109" s="406"/>
      <c r="D109" s="562"/>
      <c r="E109" s="812"/>
      <c r="F109" s="812"/>
      <c r="G109" s="812"/>
      <c r="H109" s="919"/>
      <c r="J109" s="406"/>
      <c r="K109" s="562"/>
      <c r="L109" s="919"/>
    </row>
    <row r="110" spans="1:12" ht="25.5" x14ac:dyDescent="0.2">
      <c r="A110" s="316" t="s">
        <v>3560</v>
      </c>
      <c r="B110" s="558" t="s">
        <v>3561</v>
      </c>
      <c r="C110" s="406"/>
      <c r="D110" s="562" t="s">
        <v>30</v>
      </c>
      <c r="E110" s="812">
        <v>673.74</v>
      </c>
      <c r="F110" s="812">
        <v>673.74</v>
      </c>
      <c r="G110" s="812">
        <v>673.74</v>
      </c>
      <c r="H110" s="919">
        <f>('Series 2700 Design'!H110)</f>
        <v>0</v>
      </c>
      <c r="J110" s="406"/>
      <c r="K110" s="562" t="s">
        <v>30</v>
      </c>
      <c r="L110" s="919">
        <f>('Series 2700 Final'!H110)</f>
        <v>0</v>
      </c>
    </row>
    <row r="111" spans="1:12" x14ac:dyDescent="0.2">
      <c r="A111" s="316"/>
      <c r="B111" s="558"/>
      <c r="C111" s="406"/>
      <c r="D111" s="562"/>
      <c r="E111" s="812"/>
      <c r="F111" s="812"/>
      <c r="G111" s="812"/>
      <c r="H111" s="919"/>
      <c r="J111" s="406"/>
      <c r="K111" s="562"/>
      <c r="L111" s="919"/>
    </row>
    <row r="112" spans="1:12" ht="25.5" x14ac:dyDescent="0.2">
      <c r="A112" s="316" t="s">
        <v>3562</v>
      </c>
      <c r="B112" s="558" t="s">
        <v>3563</v>
      </c>
      <c r="C112" s="406"/>
      <c r="D112" s="562" t="s">
        <v>30</v>
      </c>
      <c r="E112" s="812">
        <v>707.06</v>
      </c>
      <c r="F112" s="812">
        <v>707.06</v>
      </c>
      <c r="G112" s="812">
        <v>707.06</v>
      </c>
      <c r="H112" s="919">
        <f>('Series 2700 Design'!H112)</f>
        <v>0</v>
      </c>
      <c r="J112" s="406"/>
      <c r="K112" s="562" t="s">
        <v>30</v>
      </c>
      <c r="L112" s="919">
        <f>('Series 2700 Final'!H112)</f>
        <v>0</v>
      </c>
    </row>
    <row r="113" spans="1:12" x14ac:dyDescent="0.2">
      <c r="A113" s="316"/>
      <c r="B113" s="558"/>
      <c r="C113" s="406"/>
      <c r="D113" s="562"/>
      <c r="E113" s="812"/>
      <c r="F113" s="812"/>
      <c r="G113" s="812"/>
      <c r="H113" s="919"/>
      <c r="J113" s="406"/>
      <c r="K113" s="562"/>
      <c r="L113" s="919"/>
    </row>
    <row r="114" spans="1:12" ht="25.5" x14ac:dyDescent="0.2">
      <c r="A114" s="316" t="s">
        <v>3564</v>
      </c>
      <c r="B114" s="558" t="s">
        <v>3565</v>
      </c>
      <c r="C114" s="406"/>
      <c r="D114" s="562" t="s">
        <v>30</v>
      </c>
      <c r="E114" s="812">
        <v>562.59</v>
      </c>
      <c r="F114" s="812">
        <v>562.59</v>
      </c>
      <c r="G114" s="812">
        <v>562.59</v>
      </c>
      <c r="H114" s="919">
        <f>('Series 2700 Design'!H114)</f>
        <v>0</v>
      </c>
      <c r="J114" s="406"/>
      <c r="K114" s="562" t="s">
        <v>30</v>
      </c>
      <c r="L114" s="919">
        <f>('Series 2700 Final'!H114)</f>
        <v>0</v>
      </c>
    </row>
    <row r="115" spans="1:12" x14ac:dyDescent="0.2">
      <c r="A115" s="316"/>
      <c r="B115" s="558"/>
      <c r="C115" s="406"/>
      <c r="D115" s="562"/>
      <c r="E115" s="812"/>
      <c r="F115" s="812"/>
      <c r="G115" s="812"/>
      <c r="H115" s="919"/>
      <c r="J115" s="406"/>
      <c r="K115" s="562"/>
      <c r="L115" s="919"/>
    </row>
    <row r="116" spans="1:12" ht="25.5" x14ac:dyDescent="0.2">
      <c r="A116" s="316" t="s">
        <v>3566</v>
      </c>
      <c r="B116" s="558" t="s">
        <v>3567</v>
      </c>
      <c r="C116" s="406"/>
      <c r="D116" s="562" t="s">
        <v>30</v>
      </c>
      <c r="E116" s="812">
        <v>799.21</v>
      </c>
      <c r="F116" s="812">
        <v>799.21</v>
      </c>
      <c r="G116" s="812">
        <v>799.21</v>
      </c>
      <c r="H116" s="919">
        <f>('Series 2700 Design'!H116)</f>
        <v>0</v>
      </c>
      <c r="J116" s="406"/>
      <c r="K116" s="562" t="s">
        <v>30</v>
      </c>
      <c r="L116" s="919">
        <f>('Series 2700 Final'!H116)</f>
        <v>0</v>
      </c>
    </row>
    <row r="117" spans="1:12" x14ac:dyDescent="0.2">
      <c r="A117" s="316"/>
      <c r="B117" s="558"/>
      <c r="C117" s="406"/>
      <c r="D117" s="562"/>
      <c r="E117" s="812"/>
      <c r="F117" s="812"/>
      <c r="G117" s="812"/>
      <c r="H117" s="919"/>
      <c r="J117" s="406"/>
      <c r="K117" s="562"/>
      <c r="L117" s="919"/>
    </row>
    <row r="118" spans="1:12" ht="38.25" x14ac:dyDescent="0.2">
      <c r="A118" s="316" t="s">
        <v>3568</v>
      </c>
      <c r="B118" s="558" t="s">
        <v>3569</v>
      </c>
      <c r="C118" s="406"/>
      <c r="D118" s="562" t="s">
        <v>30</v>
      </c>
      <c r="E118" s="812">
        <v>678.29</v>
      </c>
      <c r="F118" s="812">
        <v>678.29</v>
      </c>
      <c r="G118" s="812">
        <v>678.29</v>
      </c>
      <c r="H118" s="919">
        <f>('Series 2700 Design'!H118)</f>
        <v>0</v>
      </c>
      <c r="J118" s="406"/>
      <c r="K118" s="562" t="s">
        <v>30</v>
      </c>
      <c r="L118" s="919">
        <f>('Series 2700 Final'!H118)</f>
        <v>0</v>
      </c>
    </row>
    <row r="119" spans="1:12" x14ac:dyDescent="0.2">
      <c r="A119" s="316"/>
      <c r="B119" s="558"/>
      <c r="C119" s="406"/>
      <c r="D119" s="562"/>
      <c r="E119" s="812"/>
      <c r="F119" s="812"/>
      <c r="G119" s="812"/>
      <c r="H119" s="919"/>
      <c r="J119" s="406"/>
      <c r="K119" s="562"/>
      <c r="L119" s="919"/>
    </row>
    <row r="120" spans="1:12" ht="38.25" x14ac:dyDescent="0.2">
      <c r="A120" s="316" t="s">
        <v>3570</v>
      </c>
      <c r="B120" s="558" t="s">
        <v>3571</v>
      </c>
      <c r="C120" s="406"/>
      <c r="D120" s="562" t="s">
        <v>30</v>
      </c>
      <c r="E120" s="812">
        <v>706.57</v>
      </c>
      <c r="F120" s="812">
        <v>706.57</v>
      </c>
      <c r="G120" s="812">
        <v>706.57</v>
      </c>
      <c r="H120" s="919">
        <f>('Series 2700 Design'!H120)</f>
        <v>0</v>
      </c>
      <c r="J120" s="406"/>
      <c r="K120" s="562" t="s">
        <v>30</v>
      </c>
      <c r="L120" s="919">
        <f>('Series 2700 Final'!H120)</f>
        <v>0</v>
      </c>
    </row>
    <row r="121" spans="1:12" x14ac:dyDescent="0.2">
      <c r="A121" s="316"/>
      <c r="B121" s="558"/>
      <c r="C121" s="406"/>
      <c r="D121" s="562"/>
      <c r="E121" s="812"/>
      <c r="F121" s="812"/>
      <c r="G121" s="812"/>
      <c r="H121" s="919"/>
      <c r="J121" s="406"/>
      <c r="K121" s="562"/>
      <c r="L121" s="919"/>
    </row>
    <row r="122" spans="1:12" ht="38.25" x14ac:dyDescent="0.2">
      <c r="A122" s="316" t="s">
        <v>3572</v>
      </c>
      <c r="B122" s="558" t="s">
        <v>3573</v>
      </c>
      <c r="C122" s="406"/>
      <c r="D122" s="562" t="s">
        <v>30</v>
      </c>
      <c r="E122" s="812">
        <v>734.85</v>
      </c>
      <c r="F122" s="812">
        <v>734.85</v>
      </c>
      <c r="G122" s="812">
        <v>734.85</v>
      </c>
      <c r="H122" s="919">
        <f>('Series 2700 Design'!H122)</f>
        <v>0</v>
      </c>
      <c r="J122" s="406"/>
      <c r="K122" s="562" t="s">
        <v>30</v>
      </c>
      <c r="L122" s="919">
        <f>('Series 2700 Final'!H122)</f>
        <v>0</v>
      </c>
    </row>
    <row r="123" spans="1:12" x14ac:dyDescent="0.2">
      <c r="A123" s="316"/>
      <c r="B123" s="558"/>
      <c r="C123" s="406"/>
      <c r="D123" s="562"/>
      <c r="E123" s="812"/>
      <c r="F123" s="812"/>
      <c r="G123" s="812"/>
      <c r="H123" s="919"/>
      <c r="J123" s="406"/>
      <c r="K123" s="562"/>
      <c r="L123" s="919"/>
    </row>
    <row r="124" spans="1:12" ht="38.25" x14ac:dyDescent="0.2">
      <c r="A124" s="316" t="s">
        <v>3574</v>
      </c>
      <c r="B124" s="558" t="s">
        <v>3575</v>
      </c>
      <c r="C124" s="406"/>
      <c r="D124" s="562" t="s">
        <v>30</v>
      </c>
      <c r="E124" s="812">
        <v>838.86</v>
      </c>
      <c r="F124" s="812">
        <v>838.68</v>
      </c>
      <c r="G124" s="812">
        <v>838.68</v>
      </c>
      <c r="H124" s="919">
        <f>('Series 2700 Design'!H124)</f>
        <v>0</v>
      </c>
      <c r="J124" s="406"/>
      <c r="K124" s="562" t="s">
        <v>30</v>
      </c>
      <c r="L124" s="919">
        <f>('Series 2700 Final'!H124)</f>
        <v>0</v>
      </c>
    </row>
    <row r="125" spans="1:12" x14ac:dyDescent="0.2">
      <c r="A125" s="316"/>
      <c r="B125" s="558"/>
      <c r="C125" s="406"/>
      <c r="D125" s="562"/>
      <c r="E125" s="812"/>
      <c r="F125" s="812"/>
      <c r="G125" s="812"/>
      <c r="H125" s="919"/>
      <c r="J125" s="406"/>
      <c r="K125" s="562"/>
      <c r="L125" s="919"/>
    </row>
    <row r="126" spans="1:12" ht="38.25" x14ac:dyDescent="0.2">
      <c r="A126" s="316" t="s">
        <v>3576</v>
      </c>
      <c r="B126" s="558" t="s">
        <v>3577</v>
      </c>
      <c r="C126" s="406"/>
      <c r="D126" s="562" t="s">
        <v>30</v>
      </c>
      <c r="E126" s="812">
        <v>861.6</v>
      </c>
      <c r="F126" s="812">
        <v>861.6</v>
      </c>
      <c r="G126" s="812">
        <v>861.6</v>
      </c>
      <c r="H126" s="919">
        <f>('Series 2700 Design'!H126)</f>
        <v>0</v>
      </c>
      <c r="J126" s="406"/>
      <c r="K126" s="562" t="s">
        <v>30</v>
      </c>
      <c r="L126" s="919">
        <f>('Series 2700 Final'!H126)</f>
        <v>0</v>
      </c>
    </row>
    <row r="127" spans="1:12" x14ac:dyDescent="0.2">
      <c r="A127" s="316"/>
      <c r="B127" s="558"/>
      <c r="C127" s="406"/>
      <c r="D127" s="562"/>
      <c r="E127" s="812"/>
      <c r="F127" s="812"/>
      <c r="G127" s="812"/>
      <c r="H127" s="919"/>
      <c r="J127" s="406"/>
      <c r="K127" s="562"/>
      <c r="L127" s="919"/>
    </row>
    <row r="128" spans="1:12" x14ac:dyDescent="0.2">
      <c r="A128" s="907"/>
      <c r="B128" s="586" t="s">
        <v>3578</v>
      </c>
      <c r="C128" s="924"/>
      <c r="D128" s="587"/>
      <c r="E128" s="635" t="s">
        <v>803</v>
      </c>
      <c r="F128" s="589" t="s">
        <v>804</v>
      </c>
      <c r="G128" s="635" t="s">
        <v>486</v>
      </c>
      <c r="H128" s="920"/>
      <c r="J128" s="924"/>
      <c r="K128" s="587"/>
      <c r="L128" s="920"/>
    </row>
    <row r="129" spans="1:12" x14ac:dyDescent="0.2">
      <c r="A129" s="909"/>
      <c r="B129" s="596"/>
      <c r="C129" s="925"/>
      <c r="D129" s="562"/>
      <c r="E129" s="812"/>
      <c r="F129" s="812"/>
      <c r="G129" s="812"/>
      <c r="H129" s="919"/>
      <c r="J129" s="925"/>
      <c r="K129" s="562"/>
      <c r="L129" s="919"/>
    </row>
    <row r="130" spans="1:12" ht="25.5" x14ac:dyDescent="0.2">
      <c r="A130" s="909" t="s">
        <v>3579</v>
      </c>
      <c r="B130" s="911" t="s">
        <v>3580</v>
      </c>
      <c r="C130" s="925"/>
      <c r="D130" s="562" t="s">
        <v>30</v>
      </c>
      <c r="E130" s="812">
        <v>100.04</v>
      </c>
      <c r="F130" s="812">
        <v>87.6</v>
      </c>
      <c r="G130" s="812">
        <v>87.6</v>
      </c>
      <c r="H130" s="919">
        <f>('Series 2700 Design'!H130)</f>
        <v>0</v>
      </c>
      <c r="J130" s="925"/>
      <c r="K130" s="562" t="s">
        <v>30</v>
      </c>
      <c r="L130" s="919">
        <f>('Series 2700 Final'!H130)</f>
        <v>0</v>
      </c>
    </row>
    <row r="131" spans="1:12" x14ac:dyDescent="0.2">
      <c r="A131" s="909"/>
      <c r="B131" s="596"/>
      <c r="C131" s="486"/>
      <c r="D131" s="562"/>
      <c r="E131" s="812"/>
      <c r="F131" s="812"/>
      <c r="G131" s="812"/>
      <c r="H131" s="919"/>
      <c r="J131" s="486"/>
      <c r="K131" s="562"/>
      <c r="L131" s="919"/>
    </row>
    <row r="132" spans="1:12" ht="25.5" x14ac:dyDescent="0.2">
      <c r="A132" s="909" t="s">
        <v>3581</v>
      </c>
      <c r="B132" s="911" t="s">
        <v>3582</v>
      </c>
      <c r="C132" s="925"/>
      <c r="D132" s="562" t="s">
        <v>30</v>
      </c>
      <c r="E132" s="812">
        <v>119.83</v>
      </c>
      <c r="F132" s="812">
        <v>109.4</v>
      </c>
      <c r="G132" s="812">
        <v>109.4</v>
      </c>
      <c r="H132" s="919">
        <f>('Series 2700 Design'!H132)</f>
        <v>0</v>
      </c>
      <c r="J132" s="925"/>
      <c r="K132" s="562" t="s">
        <v>30</v>
      </c>
      <c r="L132" s="919">
        <f>('Series 2700 Final'!H132)</f>
        <v>0</v>
      </c>
    </row>
    <row r="133" spans="1:12" x14ac:dyDescent="0.2">
      <c r="A133" s="909"/>
      <c r="B133" s="911"/>
      <c r="C133" s="925"/>
      <c r="D133" s="562"/>
      <c r="E133" s="812"/>
      <c r="F133" s="812"/>
      <c r="G133" s="812"/>
      <c r="H133" s="919"/>
      <c r="J133" s="925"/>
      <c r="K133" s="562"/>
      <c r="L133" s="919"/>
    </row>
    <row r="134" spans="1:12" ht="25.5" x14ac:dyDescent="0.2">
      <c r="A134" s="909" t="s">
        <v>3583</v>
      </c>
      <c r="B134" s="911" t="s">
        <v>3584</v>
      </c>
      <c r="C134" s="925"/>
      <c r="D134" s="562" t="s">
        <v>30</v>
      </c>
      <c r="E134" s="812">
        <v>168.23</v>
      </c>
      <c r="F134" s="812">
        <v>153.15</v>
      </c>
      <c r="G134" s="812">
        <v>153.15</v>
      </c>
      <c r="H134" s="919">
        <f>('Series 2700 Design'!H134)</f>
        <v>0</v>
      </c>
      <c r="J134" s="925"/>
      <c r="K134" s="562" t="s">
        <v>30</v>
      </c>
      <c r="L134" s="919">
        <f>('Series 2700 Final'!H134)</f>
        <v>0</v>
      </c>
    </row>
    <row r="135" spans="1:12" x14ac:dyDescent="0.2">
      <c r="A135" s="909"/>
      <c r="B135" s="911"/>
      <c r="C135" s="925"/>
      <c r="D135" s="562"/>
      <c r="E135" s="812"/>
      <c r="F135" s="812"/>
      <c r="G135" s="812"/>
      <c r="H135" s="919"/>
      <c r="J135" s="925"/>
      <c r="K135" s="562"/>
      <c r="L135" s="919"/>
    </row>
    <row r="136" spans="1:12" ht="25.5" x14ac:dyDescent="0.2">
      <c r="A136" s="909" t="s">
        <v>3585</v>
      </c>
      <c r="B136" s="911" t="s">
        <v>3586</v>
      </c>
      <c r="C136" s="925"/>
      <c r="D136" s="562" t="s">
        <v>30</v>
      </c>
      <c r="E136" s="812">
        <v>211.43</v>
      </c>
      <c r="F136" s="812">
        <v>192.77</v>
      </c>
      <c r="G136" s="812">
        <v>192.77</v>
      </c>
      <c r="H136" s="919">
        <f>('Series 2700 Design'!H136)</f>
        <v>0</v>
      </c>
      <c r="J136" s="925"/>
      <c r="K136" s="562" t="s">
        <v>30</v>
      </c>
      <c r="L136" s="919">
        <f>('Series 2700 Final'!H136)</f>
        <v>0</v>
      </c>
    </row>
    <row r="137" spans="1:12" x14ac:dyDescent="0.2">
      <c r="A137" s="909"/>
      <c r="B137" s="911"/>
      <c r="C137" s="925"/>
      <c r="D137" s="562"/>
      <c r="E137" s="812"/>
      <c r="F137" s="812"/>
      <c r="G137" s="812"/>
      <c r="H137" s="919"/>
      <c r="J137" s="925"/>
      <c r="K137" s="562"/>
      <c r="L137" s="919"/>
    </row>
    <row r="138" spans="1:12" ht="25.5" x14ac:dyDescent="0.2">
      <c r="A138" s="909" t="s">
        <v>3587</v>
      </c>
      <c r="B138" s="911" t="s">
        <v>3588</v>
      </c>
      <c r="C138" s="925"/>
      <c r="D138" s="562" t="s">
        <v>30</v>
      </c>
      <c r="E138" s="812">
        <v>245.7</v>
      </c>
      <c r="F138" s="812">
        <v>222.01</v>
      </c>
      <c r="G138" s="812">
        <v>222.01</v>
      </c>
      <c r="H138" s="919">
        <f>('Series 2700 Design'!H138)</f>
        <v>0</v>
      </c>
      <c r="J138" s="925"/>
      <c r="K138" s="562" t="s">
        <v>30</v>
      </c>
      <c r="L138" s="919">
        <f>('Series 2700 Final'!H138)</f>
        <v>0</v>
      </c>
    </row>
    <row r="139" spans="1:12" x14ac:dyDescent="0.2">
      <c r="A139" s="909"/>
      <c r="B139" s="911"/>
      <c r="C139" s="925"/>
      <c r="D139" s="562"/>
      <c r="E139" s="812"/>
      <c r="F139" s="812"/>
      <c r="G139" s="812"/>
      <c r="H139" s="919"/>
      <c r="J139" s="925"/>
      <c r="K139" s="562"/>
      <c r="L139" s="919"/>
    </row>
    <row r="140" spans="1:12" ht="38.25" x14ac:dyDescent="0.2">
      <c r="A140" s="909" t="s">
        <v>3589</v>
      </c>
      <c r="B140" s="911" t="s">
        <v>3590</v>
      </c>
      <c r="C140" s="925"/>
      <c r="D140" s="562" t="s">
        <v>30</v>
      </c>
      <c r="E140" s="812">
        <v>180.91</v>
      </c>
      <c r="F140" s="812">
        <v>131.16</v>
      </c>
      <c r="G140" s="812">
        <v>131.16</v>
      </c>
      <c r="H140" s="919">
        <f>('Series 2700 Design'!H140)</f>
        <v>0</v>
      </c>
      <c r="J140" s="925"/>
      <c r="K140" s="562" t="s">
        <v>30</v>
      </c>
      <c r="L140" s="919">
        <f>('Series 2700 Final'!H140)</f>
        <v>0</v>
      </c>
    </row>
    <row r="141" spans="1:12" x14ac:dyDescent="0.2">
      <c r="A141" s="909"/>
      <c r="B141" s="596"/>
      <c r="C141" s="486"/>
      <c r="D141" s="562"/>
      <c r="E141" s="812"/>
      <c r="F141" s="812"/>
      <c r="G141" s="812"/>
      <c r="H141" s="919"/>
      <c r="J141" s="486"/>
      <c r="K141" s="562"/>
      <c r="L141" s="919"/>
    </row>
    <row r="142" spans="1:12" ht="38.25" x14ac:dyDescent="0.2">
      <c r="A142" s="909" t="s">
        <v>3591</v>
      </c>
      <c r="B142" s="911" t="s">
        <v>3592</v>
      </c>
      <c r="C142" s="925"/>
      <c r="D142" s="562" t="s">
        <v>30</v>
      </c>
      <c r="E142" s="812">
        <v>209.18</v>
      </c>
      <c r="F142" s="812">
        <v>167.73</v>
      </c>
      <c r="G142" s="812">
        <v>167.73</v>
      </c>
      <c r="H142" s="919">
        <f>('Series 2700 Design'!H142)</f>
        <v>0</v>
      </c>
      <c r="J142" s="925"/>
      <c r="K142" s="562" t="s">
        <v>30</v>
      </c>
      <c r="L142" s="919">
        <f>('Series 2700 Final'!H142)</f>
        <v>0</v>
      </c>
    </row>
    <row r="143" spans="1:12" x14ac:dyDescent="0.2">
      <c r="A143" s="909"/>
      <c r="B143" s="911"/>
      <c r="C143" s="925"/>
      <c r="D143" s="562"/>
      <c r="E143" s="812"/>
      <c r="F143" s="812"/>
      <c r="G143" s="812"/>
      <c r="H143" s="919"/>
      <c r="J143" s="925"/>
      <c r="K143" s="562"/>
      <c r="L143" s="919"/>
    </row>
    <row r="144" spans="1:12" ht="38.25" x14ac:dyDescent="0.2">
      <c r="A144" s="909" t="s">
        <v>3593</v>
      </c>
      <c r="B144" s="911" t="s">
        <v>3594</v>
      </c>
      <c r="C144" s="925"/>
      <c r="D144" s="562" t="s">
        <v>30</v>
      </c>
      <c r="E144" s="812">
        <v>237.46</v>
      </c>
      <c r="F144" s="812">
        <v>206.38</v>
      </c>
      <c r="G144" s="812">
        <v>206.38</v>
      </c>
      <c r="H144" s="919">
        <f>('Series 2700 Design'!H144)</f>
        <v>0</v>
      </c>
      <c r="J144" s="925"/>
      <c r="K144" s="562" t="s">
        <v>30</v>
      </c>
      <c r="L144" s="919">
        <f>('Series 2700 Final'!H144)</f>
        <v>0</v>
      </c>
    </row>
    <row r="145" spans="1:12" x14ac:dyDescent="0.2">
      <c r="A145" s="909"/>
      <c r="B145" s="911"/>
      <c r="C145" s="925"/>
      <c r="D145" s="562"/>
      <c r="E145" s="812"/>
      <c r="F145" s="812"/>
      <c r="G145" s="812"/>
      <c r="H145" s="919"/>
      <c r="J145" s="925"/>
      <c r="K145" s="562"/>
      <c r="L145" s="919"/>
    </row>
    <row r="146" spans="1:12" ht="38.25" x14ac:dyDescent="0.2">
      <c r="A146" s="909" t="s">
        <v>3595</v>
      </c>
      <c r="B146" s="911" t="s">
        <v>3596</v>
      </c>
      <c r="C146" s="925"/>
      <c r="D146" s="562" t="s">
        <v>30</v>
      </c>
      <c r="E146" s="812">
        <v>327.89</v>
      </c>
      <c r="F146" s="812">
        <v>285.35000000000002</v>
      </c>
      <c r="G146" s="812">
        <v>285.35000000000002</v>
      </c>
      <c r="H146" s="919">
        <f>('Series 2700 Design'!H146)</f>
        <v>0</v>
      </c>
      <c r="J146" s="925"/>
      <c r="K146" s="562" t="s">
        <v>30</v>
      </c>
      <c r="L146" s="919">
        <f>('Series 2700 Final'!H146)</f>
        <v>0</v>
      </c>
    </row>
    <row r="147" spans="1:12" x14ac:dyDescent="0.2">
      <c r="A147" s="909"/>
      <c r="B147" s="911"/>
      <c r="C147" s="925"/>
      <c r="D147" s="562"/>
      <c r="E147" s="812"/>
      <c r="F147" s="812"/>
      <c r="G147" s="812"/>
      <c r="H147" s="919"/>
      <c r="J147" s="925"/>
      <c r="K147" s="562"/>
      <c r="L147" s="919"/>
    </row>
    <row r="148" spans="1:12" ht="38.25" x14ac:dyDescent="0.2">
      <c r="A148" s="909" t="s">
        <v>3597</v>
      </c>
      <c r="B148" s="911" t="s">
        <v>3598</v>
      </c>
      <c r="C148" s="925"/>
      <c r="D148" s="562" t="s">
        <v>30</v>
      </c>
      <c r="E148" s="812">
        <v>369.91</v>
      </c>
      <c r="F148" s="812">
        <v>327.27999999999997</v>
      </c>
      <c r="G148" s="812">
        <v>327.27999999999997</v>
      </c>
      <c r="H148" s="919">
        <f>('Series 2700 Design'!H148)</f>
        <v>0</v>
      </c>
      <c r="J148" s="925"/>
      <c r="K148" s="562" t="s">
        <v>30</v>
      </c>
      <c r="L148" s="919">
        <f>('Series 2700 Final'!H148)</f>
        <v>0</v>
      </c>
    </row>
    <row r="149" spans="1:12" x14ac:dyDescent="0.2">
      <c r="A149" s="909"/>
      <c r="B149" s="911"/>
      <c r="C149" s="925"/>
      <c r="D149" s="562"/>
      <c r="E149" s="812"/>
      <c r="F149" s="812"/>
      <c r="G149" s="812"/>
      <c r="H149" s="919"/>
      <c r="J149" s="925"/>
      <c r="K149" s="562"/>
      <c r="L149" s="919"/>
    </row>
    <row r="150" spans="1:12" x14ac:dyDescent="0.2">
      <c r="A150" s="907"/>
      <c r="B150" s="586" t="s">
        <v>3599</v>
      </c>
      <c r="C150" s="924"/>
      <c r="D150" s="587"/>
      <c r="E150" s="635" t="s">
        <v>803</v>
      </c>
      <c r="F150" s="589" t="s">
        <v>804</v>
      </c>
      <c r="G150" s="635" t="s">
        <v>486</v>
      </c>
      <c r="H150" s="920"/>
      <c r="J150" s="924"/>
      <c r="K150" s="587"/>
      <c r="L150" s="920"/>
    </row>
    <row r="151" spans="1:12" x14ac:dyDescent="0.2">
      <c r="A151" s="909"/>
      <c r="B151" s="597"/>
      <c r="C151" s="659"/>
      <c r="D151" s="562"/>
      <c r="E151" s="812"/>
      <c r="F151" s="812"/>
      <c r="G151" s="812"/>
      <c r="H151" s="919"/>
      <c r="J151" s="659"/>
      <c r="K151" s="562"/>
      <c r="L151" s="919"/>
    </row>
    <row r="152" spans="1:12" ht="25.5" x14ac:dyDescent="0.2">
      <c r="A152" s="909" t="s">
        <v>3600</v>
      </c>
      <c r="B152" s="911" t="s">
        <v>3601</v>
      </c>
      <c r="C152" s="925"/>
      <c r="D152" s="562" t="s">
        <v>30</v>
      </c>
      <c r="E152" s="812">
        <v>131.13</v>
      </c>
      <c r="F152" s="812">
        <v>112.47</v>
      </c>
      <c r="G152" s="812">
        <v>112.47</v>
      </c>
      <c r="H152" s="919">
        <f>('Series 2700 Design'!H152)</f>
        <v>0</v>
      </c>
      <c r="J152" s="925"/>
      <c r="K152" s="562" t="s">
        <v>30</v>
      </c>
      <c r="L152" s="919">
        <f>('Series 2700 Final'!H152)</f>
        <v>0</v>
      </c>
    </row>
    <row r="153" spans="1:12" x14ac:dyDescent="0.2">
      <c r="A153" s="909"/>
      <c r="B153" s="911"/>
      <c r="C153" s="925"/>
      <c r="D153" s="562"/>
      <c r="E153" s="812"/>
      <c r="F153" s="812"/>
      <c r="G153" s="812"/>
      <c r="H153" s="919"/>
      <c r="J153" s="925"/>
      <c r="K153" s="562"/>
      <c r="L153" s="919"/>
    </row>
    <row r="154" spans="1:12" ht="25.5" x14ac:dyDescent="0.2">
      <c r="A154" s="909" t="s">
        <v>3602</v>
      </c>
      <c r="B154" s="911" t="s">
        <v>3603</v>
      </c>
      <c r="C154" s="925"/>
      <c r="D154" s="562" t="s">
        <v>30</v>
      </c>
      <c r="E154" s="812">
        <v>158.59</v>
      </c>
      <c r="F154" s="812">
        <v>134.9</v>
      </c>
      <c r="G154" s="812">
        <v>134.9</v>
      </c>
      <c r="H154" s="919">
        <f>('Series 2700 Design'!H154)</f>
        <v>0</v>
      </c>
      <c r="J154" s="925"/>
      <c r="K154" s="562" t="s">
        <v>30</v>
      </c>
      <c r="L154" s="919">
        <f>('Series 2700 Final'!H154)</f>
        <v>0</v>
      </c>
    </row>
    <row r="155" spans="1:12" x14ac:dyDescent="0.2">
      <c r="A155" s="909"/>
      <c r="B155" s="911"/>
      <c r="C155" s="925"/>
      <c r="D155" s="562"/>
      <c r="E155" s="812"/>
      <c r="F155" s="812"/>
      <c r="G155" s="812"/>
      <c r="H155" s="919"/>
      <c r="J155" s="925"/>
      <c r="K155" s="562"/>
      <c r="L155" s="919"/>
    </row>
    <row r="156" spans="1:12" ht="25.5" x14ac:dyDescent="0.2">
      <c r="A156" s="909" t="s">
        <v>3604</v>
      </c>
      <c r="B156" s="911" t="s">
        <v>3605</v>
      </c>
      <c r="C156" s="925"/>
      <c r="D156" s="562" t="s">
        <v>30</v>
      </c>
      <c r="E156" s="812">
        <v>209.67</v>
      </c>
      <c r="F156" s="812">
        <v>178.58</v>
      </c>
      <c r="G156" s="812">
        <v>178.58</v>
      </c>
      <c r="H156" s="919">
        <f>('Series 2700 Design'!H156)</f>
        <v>0</v>
      </c>
      <c r="J156" s="925"/>
      <c r="K156" s="562" t="s">
        <v>30</v>
      </c>
      <c r="L156" s="919">
        <f>('Series 2700 Final'!H156)</f>
        <v>0</v>
      </c>
    </row>
    <row r="157" spans="1:12" x14ac:dyDescent="0.2">
      <c r="A157" s="909"/>
      <c r="B157" s="911"/>
      <c r="C157" s="925"/>
      <c r="D157" s="562"/>
      <c r="E157" s="812"/>
      <c r="F157" s="812"/>
      <c r="G157" s="812"/>
      <c r="H157" s="919"/>
      <c r="J157" s="925"/>
      <c r="K157" s="562"/>
      <c r="L157" s="919"/>
    </row>
    <row r="158" spans="1:12" ht="25.5" x14ac:dyDescent="0.2">
      <c r="A158" s="909" t="s">
        <v>3606</v>
      </c>
      <c r="B158" s="911" t="s">
        <v>3607</v>
      </c>
      <c r="C158" s="925"/>
      <c r="D158" s="562" t="s">
        <v>30</v>
      </c>
      <c r="E158" s="812">
        <v>315.31</v>
      </c>
      <c r="F158" s="812">
        <v>272.69</v>
      </c>
      <c r="G158" s="812">
        <v>272.69</v>
      </c>
      <c r="H158" s="919">
        <f>('Series 2700 Design'!H158)</f>
        <v>0</v>
      </c>
      <c r="J158" s="925"/>
      <c r="K158" s="562" t="s">
        <v>30</v>
      </c>
      <c r="L158" s="919">
        <f>('Series 2700 Final'!H158)</f>
        <v>0</v>
      </c>
    </row>
    <row r="159" spans="1:12" x14ac:dyDescent="0.2">
      <c r="A159" s="909"/>
      <c r="B159" s="911"/>
      <c r="C159" s="925"/>
      <c r="D159" s="562"/>
      <c r="E159" s="812"/>
      <c r="F159" s="812"/>
      <c r="G159" s="812"/>
      <c r="H159" s="919"/>
      <c r="J159" s="925"/>
      <c r="K159" s="562"/>
      <c r="L159" s="919"/>
    </row>
    <row r="160" spans="1:12" ht="25.5" x14ac:dyDescent="0.2">
      <c r="A160" s="909" t="s">
        <v>3608</v>
      </c>
      <c r="B160" s="911" t="s">
        <v>3609</v>
      </c>
      <c r="C160" s="925"/>
      <c r="D160" s="562" t="s">
        <v>30</v>
      </c>
      <c r="E160" s="812">
        <v>363.99</v>
      </c>
      <c r="F160" s="812">
        <v>301.82</v>
      </c>
      <c r="G160" s="812">
        <v>301.82</v>
      </c>
      <c r="H160" s="919">
        <f>('Series 2700 Design'!H160)</f>
        <v>0</v>
      </c>
      <c r="J160" s="925"/>
      <c r="K160" s="562" t="s">
        <v>30</v>
      </c>
      <c r="L160" s="919">
        <f>('Series 2700 Final'!H160)</f>
        <v>0</v>
      </c>
    </row>
    <row r="161" spans="1:12" x14ac:dyDescent="0.2">
      <c r="A161" s="909"/>
      <c r="B161" s="911"/>
      <c r="C161" s="925"/>
      <c r="D161" s="562"/>
      <c r="E161" s="812"/>
      <c r="F161" s="812"/>
      <c r="G161" s="812"/>
      <c r="H161" s="919"/>
      <c r="J161" s="925"/>
      <c r="K161" s="562"/>
      <c r="L161" s="919"/>
    </row>
    <row r="162" spans="1:12" ht="38.25" x14ac:dyDescent="0.2">
      <c r="A162" s="909" t="s">
        <v>3610</v>
      </c>
      <c r="B162" s="911" t="s">
        <v>3611</v>
      </c>
      <c r="C162" s="925"/>
      <c r="D162" s="562" t="s">
        <v>30</v>
      </c>
      <c r="E162" s="812">
        <v>149.82</v>
      </c>
      <c r="F162" s="812">
        <v>131.16</v>
      </c>
      <c r="G162" s="812">
        <v>131.16</v>
      </c>
      <c r="H162" s="919">
        <f>('Series 2700 Design'!H162)</f>
        <v>0</v>
      </c>
      <c r="J162" s="925"/>
      <c r="K162" s="562" t="s">
        <v>30</v>
      </c>
      <c r="L162" s="919">
        <f>('Series 2700 Final'!H162)</f>
        <v>0</v>
      </c>
    </row>
    <row r="163" spans="1:12" x14ac:dyDescent="0.2">
      <c r="A163" s="909"/>
      <c r="B163" s="911"/>
      <c r="C163" s="925"/>
      <c r="D163" s="562"/>
      <c r="E163" s="812"/>
      <c r="F163" s="812"/>
      <c r="G163" s="812"/>
      <c r="H163" s="919"/>
      <c r="J163" s="925"/>
      <c r="K163" s="562"/>
      <c r="L163" s="919"/>
    </row>
    <row r="164" spans="1:12" ht="38.25" x14ac:dyDescent="0.2">
      <c r="A164" s="909" t="s">
        <v>3612</v>
      </c>
      <c r="B164" s="911" t="s">
        <v>3613</v>
      </c>
      <c r="C164" s="925"/>
      <c r="D164" s="562" t="s">
        <v>30</v>
      </c>
      <c r="E164" s="812">
        <v>191.42</v>
      </c>
      <c r="F164" s="812">
        <v>167.73</v>
      </c>
      <c r="G164" s="812">
        <v>167.73</v>
      </c>
      <c r="H164" s="919">
        <f>('Series 2700 Design'!H164)</f>
        <v>0</v>
      </c>
      <c r="J164" s="925"/>
      <c r="K164" s="562" t="s">
        <v>30</v>
      </c>
      <c r="L164" s="919">
        <f>('Series 2700 Final'!H164)</f>
        <v>0</v>
      </c>
    </row>
    <row r="165" spans="1:12" x14ac:dyDescent="0.2">
      <c r="A165" s="909"/>
      <c r="B165" s="911"/>
      <c r="C165" s="925"/>
      <c r="D165" s="562"/>
      <c r="E165" s="812"/>
      <c r="F165" s="812"/>
      <c r="G165" s="812"/>
      <c r="H165" s="919"/>
      <c r="J165" s="925"/>
      <c r="K165" s="562"/>
      <c r="L165" s="919"/>
    </row>
    <row r="166" spans="1:12" ht="38.25" x14ac:dyDescent="0.2">
      <c r="A166" s="909" t="s">
        <v>3614</v>
      </c>
      <c r="B166" s="911" t="s">
        <v>3615</v>
      </c>
      <c r="C166" s="925"/>
      <c r="D166" s="562" t="s">
        <v>30</v>
      </c>
      <c r="E166" s="812">
        <v>237.46</v>
      </c>
      <c r="F166" s="812">
        <v>206.38</v>
      </c>
      <c r="G166" s="812">
        <v>206.38</v>
      </c>
      <c r="H166" s="919">
        <f>('Series 2700 Design'!H166)</f>
        <v>0</v>
      </c>
      <c r="J166" s="925"/>
      <c r="K166" s="562" t="s">
        <v>30</v>
      </c>
      <c r="L166" s="919">
        <f>('Series 2700 Final'!H166)</f>
        <v>0</v>
      </c>
    </row>
    <row r="167" spans="1:12" x14ac:dyDescent="0.2">
      <c r="A167" s="909"/>
      <c r="B167" s="911"/>
      <c r="C167" s="925"/>
      <c r="D167" s="562"/>
      <c r="E167" s="812"/>
      <c r="F167" s="812"/>
      <c r="G167" s="812"/>
      <c r="H167" s="919"/>
      <c r="J167" s="925"/>
      <c r="K167" s="562"/>
      <c r="L167" s="919"/>
    </row>
    <row r="168" spans="1:12" ht="38.25" x14ac:dyDescent="0.2">
      <c r="A168" s="909" t="s">
        <v>3616</v>
      </c>
      <c r="B168" s="911" t="s">
        <v>3617</v>
      </c>
      <c r="C168" s="925"/>
      <c r="D168" s="562" t="s">
        <v>30</v>
      </c>
      <c r="E168" s="812">
        <v>366.34</v>
      </c>
      <c r="F168" s="812">
        <v>323.70999999999998</v>
      </c>
      <c r="G168" s="812">
        <v>323.70999999999998</v>
      </c>
      <c r="H168" s="919">
        <f>('Series 2700 Design'!H168)</f>
        <v>0</v>
      </c>
      <c r="J168" s="925"/>
      <c r="K168" s="562" t="s">
        <v>30</v>
      </c>
      <c r="L168" s="919">
        <f>('Series 2700 Final'!H168)</f>
        <v>0</v>
      </c>
    </row>
    <row r="169" spans="1:12" x14ac:dyDescent="0.2">
      <c r="A169" s="909"/>
      <c r="B169" s="911"/>
      <c r="C169" s="925"/>
      <c r="D169" s="562"/>
      <c r="E169" s="812"/>
      <c r="F169" s="812"/>
      <c r="G169" s="812"/>
      <c r="H169" s="919"/>
      <c r="J169" s="925"/>
      <c r="K169" s="562"/>
      <c r="L169" s="919"/>
    </row>
    <row r="170" spans="1:12" ht="38.25" x14ac:dyDescent="0.2">
      <c r="A170" s="909" t="s">
        <v>3618</v>
      </c>
      <c r="B170" s="911" t="s">
        <v>3619</v>
      </c>
      <c r="C170" s="925"/>
      <c r="D170" s="562" t="s">
        <v>30</v>
      </c>
      <c r="E170" s="812">
        <v>426.39</v>
      </c>
      <c r="F170" s="812">
        <v>364.22</v>
      </c>
      <c r="G170" s="812">
        <v>364.22</v>
      </c>
      <c r="H170" s="919">
        <f>('Series 2700 Design'!H170)</f>
        <v>0</v>
      </c>
      <c r="J170" s="925"/>
      <c r="K170" s="562" t="s">
        <v>30</v>
      </c>
      <c r="L170" s="919">
        <f>('Series 2700 Final'!H170)</f>
        <v>0</v>
      </c>
    </row>
    <row r="171" spans="1:12" x14ac:dyDescent="0.2">
      <c r="A171" s="316"/>
      <c r="B171" s="558"/>
      <c r="C171" s="406"/>
      <c r="D171" s="562"/>
      <c r="E171" s="812"/>
      <c r="F171" s="812"/>
      <c r="G171" s="812"/>
      <c r="H171" s="919"/>
      <c r="J171" s="406"/>
      <c r="K171" s="562"/>
      <c r="L171" s="919"/>
    </row>
    <row r="172" spans="1:12" x14ac:dyDescent="0.2">
      <c r="A172" s="907"/>
      <c r="B172" s="586" t="s">
        <v>3620</v>
      </c>
      <c r="C172" s="924"/>
      <c r="D172" s="587"/>
      <c r="E172" s="635" t="s">
        <v>803</v>
      </c>
      <c r="F172" s="589" t="s">
        <v>804</v>
      </c>
      <c r="G172" s="635" t="s">
        <v>486</v>
      </c>
      <c r="H172" s="920"/>
      <c r="J172" s="924"/>
      <c r="K172" s="587"/>
      <c r="L172" s="920"/>
    </row>
    <row r="173" spans="1:12" x14ac:dyDescent="0.2">
      <c r="A173" s="909"/>
      <c r="B173" s="596"/>
      <c r="C173" s="925"/>
      <c r="D173" s="562"/>
      <c r="E173" s="812"/>
      <c r="F173" s="812"/>
      <c r="G173" s="812"/>
      <c r="H173" s="919"/>
      <c r="J173" s="925"/>
      <c r="K173" s="562"/>
      <c r="L173" s="919"/>
    </row>
    <row r="174" spans="1:12" ht="25.5" x14ac:dyDescent="0.2">
      <c r="A174" s="909" t="s">
        <v>3621</v>
      </c>
      <c r="B174" s="911" t="s">
        <v>3622</v>
      </c>
      <c r="C174" s="925">
        <v>1</v>
      </c>
      <c r="D174" s="562" t="s">
        <v>30</v>
      </c>
      <c r="E174" s="812">
        <v>100.04</v>
      </c>
      <c r="F174" s="812">
        <v>87.6</v>
      </c>
      <c r="G174" s="812">
        <v>87.6</v>
      </c>
      <c r="H174" s="919">
        <f>('Series 2700 Design'!H174)</f>
        <v>100.04</v>
      </c>
      <c r="J174" s="925"/>
      <c r="K174" s="562" t="s">
        <v>30</v>
      </c>
      <c r="L174" s="919">
        <f>('Series 2700 Final'!H174)</f>
        <v>0</v>
      </c>
    </row>
    <row r="175" spans="1:12" x14ac:dyDescent="0.2">
      <c r="A175" s="909"/>
      <c r="B175" s="596"/>
      <c r="C175" s="486"/>
      <c r="D175" s="562"/>
      <c r="E175" s="812"/>
      <c r="F175" s="812"/>
      <c r="G175" s="812"/>
      <c r="H175" s="919"/>
      <c r="J175" s="486"/>
      <c r="K175" s="562"/>
      <c r="L175" s="919"/>
    </row>
    <row r="176" spans="1:12" ht="25.5" x14ac:dyDescent="0.2">
      <c r="A176" s="909" t="s">
        <v>3623</v>
      </c>
      <c r="B176" s="911" t="s">
        <v>3624</v>
      </c>
      <c r="C176" s="925"/>
      <c r="D176" s="562" t="s">
        <v>30</v>
      </c>
      <c r="E176" s="812">
        <v>119.83</v>
      </c>
      <c r="F176" s="812">
        <v>109.4</v>
      </c>
      <c r="G176" s="812">
        <v>109.4</v>
      </c>
      <c r="H176" s="919">
        <f>('Series 2700 Design'!H176)</f>
        <v>0</v>
      </c>
      <c r="J176" s="925"/>
      <c r="K176" s="562" t="s">
        <v>30</v>
      </c>
      <c r="L176" s="919">
        <f>('Series 2700 Final'!H176)</f>
        <v>0</v>
      </c>
    </row>
    <row r="177" spans="1:12" x14ac:dyDescent="0.2">
      <c r="A177" s="909"/>
      <c r="B177" s="911"/>
      <c r="C177" s="925"/>
      <c r="D177" s="562"/>
      <c r="E177" s="812"/>
      <c r="F177" s="812"/>
      <c r="G177" s="812"/>
      <c r="H177" s="919"/>
      <c r="J177" s="925"/>
      <c r="K177" s="562"/>
      <c r="L177" s="919"/>
    </row>
    <row r="178" spans="1:12" ht="25.5" x14ac:dyDescent="0.2">
      <c r="A178" s="909" t="s">
        <v>3625</v>
      </c>
      <c r="B178" s="911" t="s">
        <v>3626</v>
      </c>
      <c r="C178" s="925"/>
      <c r="D178" s="562" t="s">
        <v>30</v>
      </c>
      <c r="E178" s="812">
        <v>168.23</v>
      </c>
      <c r="F178" s="812">
        <v>153.15</v>
      </c>
      <c r="G178" s="812">
        <v>153.15</v>
      </c>
      <c r="H178" s="919">
        <f>('Series 2700 Design'!H178)</f>
        <v>0</v>
      </c>
      <c r="J178" s="925"/>
      <c r="K178" s="562" t="s">
        <v>30</v>
      </c>
      <c r="L178" s="919">
        <f>('Series 2700 Final'!H178)</f>
        <v>0</v>
      </c>
    </row>
    <row r="179" spans="1:12" x14ac:dyDescent="0.2">
      <c r="A179" s="909"/>
      <c r="B179" s="911"/>
      <c r="C179" s="925"/>
      <c r="D179" s="562"/>
      <c r="E179" s="812"/>
      <c r="F179" s="812"/>
      <c r="G179" s="812"/>
      <c r="H179" s="919"/>
      <c r="J179" s="925"/>
      <c r="K179" s="562"/>
      <c r="L179" s="919"/>
    </row>
    <row r="180" spans="1:12" ht="25.5" x14ac:dyDescent="0.2">
      <c r="A180" s="909" t="s">
        <v>3627</v>
      </c>
      <c r="B180" s="911" t="s">
        <v>3628</v>
      </c>
      <c r="C180" s="925"/>
      <c r="D180" s="562" t="s">
        <v>30</v>
      </c>
      <c r="E180" s="812">
        <v>211.41</v>
      </c>
      <c r="F180" s="812">
        <v>192.77</v>
      </c>
      <c r="G180" s="812">
        <v>192.77</v>
      </c>
      <c r="H180" s="919">
        <f>('Series 2700 Design'!H180)</f>
        <v>0</v>
      </c>
      <c r="J180" s="925"/>
      <c r="K180" s="562" t="s">
        <v>30</v>
      </c>
      <c r="L180" s="919">
        <f>('Series 2700 Final'!H180)</f>
        <v>0</v>
      </c>
    </row>
    <row r="181" spans="1:12" x14ac:dyDescent="0.2">
      <c r="A181" s="909"/>
      <c r="B181" s="911"/>
      <c r="C181" s="925"/>
      <c r="D181" s="562"/>
      <c r="E181" s="812"/>
      <c r="F181" s="812"/>
      <c r="G181" s="812"/>
      <c r="H181" s="919"/>
      <c r="J181" s="925"/>
      <c r="K181" s="562"/>
      <c r="L181" s="919"/>
    </row>
    <row r="182" spans="1:12" ht="25.5" x14ac:dyDescent="0.2">
      <c r="A182" s="909" t="s">
        <v>3629</v>
      </c>
      <c r="B182" s="911" t="s">
        <v>3630</v>
      </c>
      <c r="C182" s="925"/>
      <c r="D182" s="562" t="s">
        <v>30</v>
      </c>
      <c r="E182" s="812">
        <v>245.7</v>
      </c>
      <c r="F182" s="812">
        <v>222.01</v>
      </c>
      <c r="G182" s="812">
        <v>222.01</v>
      </c>
      <c r="H182" s="919">
        <f>('Series 2700 Design'!H182)</f>
        <v>0</v>
      </c>
      <c r="J182" s="925"/>
      <c r="K182" s="562" t="s">
        <v>30</v>
      </c>
      <c r="L182" s="919">
        <f>('Series 2700 Final'!H182)</f>
        <v>0</v>
      </c>
    </row>
    <row r="183" spans="1:12" x14ac:dyDescent="0.2">
      <c r="A183" s="909"/>
      <c r="B183" s="911"/>
      <c r="C183" s="925"/>
      <c r="D183" s="562"/>
      <c r="E183" s="812"/>
      <c r="F183" s="812"/>
      <c r="G183" s="812"/>
      <c r="H183" s="919"/>
      <c r="J183" s="925"/>
      <c r="K183" s="562"/>
      <c r="L183" s="919"/>
    </row>
    <row r="184" spans="1:12" ht="25.5" x14ac:dyDescent="0.2">
      <c r="A184" s="909" t="s">
        <v>3631</v>
      </c>
      <c r="B184" s="911" t="s">
        <v>3632</v>
      </c>
      <c r="C184" s="925"/>
      <c r="D184" s="562" t="s">
        <v>30</v>
      </c>
      <c r="E184" s="812">
        <v>180.91</v>
      </c>
      <c r="F184" s="812">
        <v>131.16</v>
      </c>
      <c r="G184" s="812">
        <v>131.16</v>
      </c>
      <c r="H184" s="919">
        <f>('Series 2700 Design'!H184)</f>
        <v>0</v>
      </c>
      <c r="J184" s="925"/>
      <c r="K184" s="562" t="s">
        <v>30</v>
      </c>
      <c r="L184" s="919">
        <f>('Series 2700 Final'!H184)</f>
        <v>0</v>
      </c>
    </row>
    <row r="185" spans="1:12" x14ac:dyDescent="0.2">
      <c r="A185" s="909"/>
      <c r="B185" s="596"/>
      <c r="C185" s="486"/>
      <c r="D185" s="562"/>
      <c r="E185" s="812"/>
      <c r="F185" s="812"/>
      <c r="G185" s="812"/>
      <c r="H185" s="919"/>
      <c r="J185" s="486"/>
      <c r="K185" s="562"/>
      <c r="L185" s="919"/>
    </row>
    <row r="186" spans="1:12" ht="38.25" x14ac:dyDescent="0.2">
      <c r="A186" s="909" t="s">
        <v>3633</v>
      </c>
      <c r="B186" s="911" t="s">
        <v>3634</v>
      </c>
      <c r="C186" s="925"/>
      <c r="D186" s="562" t="s">
        <v>30</v>
      </c>
      <c r="E186" s="812">
        <v>209.18</v>
      </c>
      <c r="F186" s="812">
        <v>167.73</v>
      </c>
      <c r="G186" s="812">
        <v>167.73</v>
      </c>
      <c r="H186" s="919">
        <f>('Series 2700 Design'!H186)</f>
        <v>0</v>
      </c>
      <c r="J186" s="925"/>
      <c r="K186" s="562" t="s">
        <v>30</v>
      </c>
      <c r="L186" s="919">
        <f>('Series 2700 Final'!H186)</f>
        <v>0</v>
      </c>
    </row>
    <row r="187" spans="1:12" x14ac:dyDescent="0.2">
      <c r="A187" s="909"/>
      <c r="B187" s="911"/>
      <c r="C187" s="925"/>
      <c r="D187" s="562"/>
      <c r="E187" s="812"/>
      <c r="F187" s="812"/>
      <c r="G187" s="812"/>
      <c r="H187" s="919"/>
      <c r="J187" s="925"/>
      <c r="K187" s="562"/>
      <c r="L187" s="919"/>
    </row>
    <row r="188" spans="1:12" ht="38.25" x14ac:dyDescent="0.2">
      <c r="A188" s="909" t="s">
        <v>3635</v>
      </c>
      <c r="B188" s="911" t="s">
        <v>3636</v>
      </c>
      <c r="C188" s="925"/>
      <c r="D188" s="562" t="s">
        <v>30</v>
      </c>
      <c r="E188" s="812">
        <v>237.46</v>
      </c>
      <c r="F188" s="812">
        <v>206.38</v>
      </c>
      <c r="G188" s="812">
        <v>206.38</v>
      </c>
      <c r="H188" s="919">
        <f>('Series 2700 Design'!H188)</f>
        <v>0</v>
      </c>
      <c r="J188" s="925"/>
      <c r="K188" s="562" t="s">
        <v>30</v>
      </c>
      <c r="L188" s="919">
        <f>('Series 2700 Final'!H188)</f>
        <v>0</v>
      </c>
    </row>
    <row r="189" spans="1:12" x14ac:dyDescent="0.2">
      <c r="A189" s="909"/>
      <c r="B189" s="911"/>
      <c r="C189" s="925"/>
      <c r="D189" s="562"/>
      <c r="E189" s="812"/>
      <c r="F189" s="812"/>
      <c r="G189" s="812"/>
      <c r="H189" s="919"/>
      <c r="J189" s="925"/>
      <c r="K189" s="562"/>
      <c r="L189" s="919"/>
    </row>
    <row r="190" spans="1:12" ht="38.25" x14ac:dyDescent="0.2">
      <c r="A190" s="909" t="s">
        <v>3637</v>
      </c>
      <c r="B190" s="911" t="s">
        <v>3638</v>
      </c>
      <c r="C190" s="925"/>
      <c r="D190" s="562" t="s">
        <v>30</v>
      </c>
      <c r="E190" s="812">
        <v>327.98</v>
      </c>
      <c r="F190" s="812">
        <v>285.35000000000002</v>
      </c>
      <c r="G190" s="812">
        <v>285.35000000000002</v>
      </c>
      <c r="H190" s="919">
        <f>('Series 2700 Design'!H190)</f>
        <v>0</v>
      </c>
      <c r="J190" s="925"/>
      <c r="K190" s="562" t="s">
        <v>30</v>
      </c>
      <c r="L190" s="919">
        <f>('Series 2700 Final'!H190)</f>
        <v>0</v>
      </c>
    </row>
    <row r="191" spans="1:12" x14ac:dyDescent="0.2">
      <c r="A191" s="909"/>
      <c r="B191" s="911"/>
      <c r="C191" s="925"/>
      <c r="D191" s="562"/>
      <c r="E191" s="812"/>
      <c r="F191" s="812"/>
      <c r="G191" s="812"/>
      <c r="H191" s="919"/>
      <c r="J191" s="925"/>
      <c r="K191" s="562"/>
      <c r="L191" s="919"/>
    </row>
    <row r="192" spans="1:12" ht="38.25" x14ac:dyDescent="0.2">
      <c r="A192" s="909" t="s">
        <v>3639</v>
      </c>
      <c r="B192" s="911" t="s">
        <v>3640</v>
      </c>
      <c r="C192" s="925"/>
      <c r="D192" s="562" t="s">
        <v>30</v>
      </c>
      <c r="E192" s="812">
        <v>369.91</v>
      </c>
      <c r="F192" s="812">
        <v>327.27999999999997</v>
      </c>
      <c r="G192" s="812">
        <v>327.27999999999997</v>
      </c>
      <c r="H192" s="919">
        <f>('Series 2700 Design'!H192)</f>
        <v>0</v>
      </c>
      <c r="J192" s="925"/>
      <c r="K192" s="562" t="s">
        <v>30</v>
      </c>
      <c r="L192" s="919">
        <f>('Series 2700 Final'!H192)</f>
        <v>0</v>
      </c>
    </row>
    <row r="193" spans="1:12" x14ac:dyDescent="0.2">
      <c r="A193" s="909"/>
      <c r="B193" s="911"/>
      <c r="C193" s="925"/>
      <c r="D193" s="562"/>
      <c r="E193" s="812"/>
      <c r="F193" s="812"/>
      <c r="G193" s="812"/>
      <c r="H193" s="919"/>
      <c r="J193" s="925"/>
      <c r="K193" s="562"/>
      <c r="L193" s="919"/>
    </row>
    <row r="194" spans="1:12" x14ac:dyDescent="0.2">
      <c r="A194" s="907"/>
      <c r="B194" s="586" t="s">
        <v>3641</v>
      </c>
      <c r="C194" s="924"/>
      <c r="D194" s="587"/>
      <c r="E194" s="635" t="s">
        <v>803</v>
      </c>
      <c r="F194" s="589" t="s">
        <v>804</v>
      </c>
      <c r="G194" s="635" t="s">
        <v>486</v>
      </c>
      <c r="H194" s="920"/>
      <c r="J194" s="924"/>
      <c r="K194" s="587"/>
      <c r="L194" s="920"/>
    </row>
    <row r="195" spans="1:12" x14ac:dyDescent="0.2">
      <c r="A195" s="909"/>
      <c r="B195" s="597"/>
      <c r="C195" s="659"/>
      <c r="D195" s="562"/>
      <c r="E195" s="812"/>
      <c r="F195" s="812"/>
      <c r="G195" s="812"/>
      <c r="H195" s="919"/>
      <c r="J195" s="659"/>
      <c r="K195" s="562"/>
      <c r="L195" s="919"/>
    </row>
    <row r="196" spans="1:12" ht="25.5" x14ac:dyDescent="0.2">
      <c r="A196" s="909" t="s">
        <v>3642</v>
      </c>
      <c r="B196" s="911" t="s">
        <v>3643</v>
      </c>
      <c r="C196" s="925"/>
      <c r="D196" s="562" t="s">
        <v>30</v>
      </c>
      <c r="E196" s="812">
        <v>134.9</v>
      </c>
      <c r="F196" s="812">
        <v>112.47</v>
      </c>
      <c r="G196" s="812">
        <v>112.47</v>
      </c>
      <c r="H196" s="919">
        <f>('Series 2700 Design'!H196)</f>
        <v>0</v>
      </c>
      <c r="J196" s="925"/>
      <c r="K196" s="562" t="s">
        <v>30</v>
      </c>
      <c r="L196" s="919">
        <f>('Series 2700 Final'!H196)</f>
        <v>0</v>
      </c>
    </row>
    <row r="197" spans="1:12" x14ac:dyDescent="0.2">
      <c r="A197" s="909"/>
      <c r="B197" s="911"/>
      <c r="C197" s="925"/>
      <c r="D197" s="562"/>
      <c r="E197" s="812"/>
      <c r="F197" s="812"/>
      <c r="G197" s="812"/>
      <c r="H197" s="919"/>
      <c r="J197" s="925"/>
      <c r="K197" s="562"/>
      <c r="L197" s="919"/>
    </row>
    <row r="198" spans="1:12" ht="25.5" x14ac:dyDescent="0.2">
      <c r="A198" s="909" t="s">
        <v>3644</v>
      </c>
      <c r="B198" s="911" t="s">
        <v>3645</v>
      </c>
      <c r="C198" s="925"/>
      <c r="D198" s="562" t="s">
        <v>30</v>
      </c>
      <c r="E198" s="812">
        <v>178.58</v>
      </c>
      <c r="F198" s="812">
        <v>134.9</v>
      </c>
      <c r="G198" s="812">
        <v>134.9</v>
      </c>
      <c r="H198" s="919">
        <f>('Series 2700 Design'!H198)</f>
        <v>0</v>
      </c>
      <c r="J198" s="925"/>
      <c r="K198" s="562" t="s">
        <v>30</v>
      </c>
      <c r="L198" s="919">
        <f>('Series 2700 Final'!H198)</f>
        <v>0</v>
      </c>
    </row>
    <row r="199" spans="1:12" x14ac:dyDescent="0.2">
      <c r="A199" s="909"/>
      <c r="B199" s="911"/>
      <c r="C199" s="925"/>
      <c r="D199" s="562"/>
      <c r="E199" s="812"/>
      <c r="F199" s="812"/>
      <c r="G199" s="812"/>
      <c r="H199" s="919"/>
      <c r="J199" s="925"/>
      <c r="K199" s="562"/>
      <c r="L199" s="919"/>
    </row>
    <row r="200" spans="1:12" ht="25.5" x14ac:dyDescent="0.2">
      <c r="A200" s="909" t="s">
        <v>3646</v>
      </c>
      <c r="B200" s="911" t="s">
        <v>3647</v>
      </c>
      <c r="C200" s="925"/>
      <c r="D200" s="562" t="s">
        <v>30</v>
      </c>
      <c r="E200" s="812">
        <v>178.58</v>
      </c>
      <c r="F200" s="812">
        <v>178.58</v>
      </c>
      <c r="G200" s="812">
        <v>178.58</v>
      </c>
      <c r="H200" s="919">
        <f>('Series 2700 Design'!H200)</f>
        <v>0</v>
      </c>
      <c r="J200" s="925"/>
      <c r="K200" s="562" t="s">
        <v>30</v>
      </c>
      <c r="L200" s="919">
        <f>('Series 2700 Final'!H200)</f>
        <v>0</v>
      </c>
    </row>
    <row r="201" spans="1:12" x14ac:dyDescent="0.2">
      <c r="A201" s="909"/>
      <c r="B201" s="911"/>
      <c r="C201" s="925"/>
      <c r="D201" s="562"/>
      <c r="E201" s="812"/>
      <c r="F201" s="812"/>
      <c r="G201" s="812"/>
      <c r="H201" s="919"/>
      <c r="J201" s="925"/>
      <c r="K201" s="562"/>
      <c r="L201" s="919"/>
    </row>
    <row r="202" spans="1:12" ht="25.5" x14ac:dyDescent="0.2">
      <c r="A202" s="909" t="s">
        <v>3648</v>
      </c>
      <c r="B202" s="911" t="s">
        <v>3649</v>
      </c>
      <c r="C202" s="925"/>
      <c r="D202" s="562" t="s">
        <v>30</v>
      </c>
      <c r="E202" s="812">
        <v>272.69</v>
      </c>
      <c r="F202" s="812">
        <v>272.69</v>
      </c>
      <c r="G202" s="812">
        <v>272.69</v>
      </c>
      <c r="H202" s="919">
        <f>('Series 2700 Design'!H202)</f>
        <v>0</v>
      </c>
      <c r="J202" s="925"/>
      <c r="K202" s="562" t="s">
        <v>30</v>
      </c>
      <c r="L202" s="919">
        <f>('Series 2700 Final'!H202)</f>
        <v>0</v>
      </c>
    </row>
    <row r="203" spans="1:12" x14ac:dyDescent="0.2">
      <c r="A203" s="909"/>
      <c r="B203" s="911"/>
      <c r="C203" s="925"/>
      <c r="D203" s="562"/>
      <c r="E203" s="812"/>
      <c r="F203" s="812"/>
      <c r="G203" s="812"/>
      <c r="H203" s="919"/>
      <c r="J203" s="925"/>
      <c r="K203" s="562"/>
      <c r="L203" s="919"/>
    </row>
    <row r="204" spans="1:12" ht="25.5" x14ac:dyDescent="0.2">
      <c r="A204" s="909" t="s">
        <v>3650</v>
      </c>
      <c r="B204" s="911" t="s">
        <v>3651</v>
      </c>
      <c r="C204" s="925"/>
      <c r="D204" s="562" t="s">
        <v>30</v>
      </c>
      <c r="E204" s="812">
        <v>301.82</v>
      </c>
      <c r="F204" s="812">
        <v>301.82</v>
      </c>
      <c r="G204" s="812">
        <v>301.82</v>
      </c>
      <c r="H204" s="919">
        <f>('Series 2700 Design'!H204)</f>
        <v>0</v>
      </c>
      <c r="J204" s="925"/>
      <c r="K204" s="562" t="s">
        <v>30</v>
      </c>
      <c r="L204" s="919">
        <f>('Series 2700 Final'!H204)</f>
        <v>0</v>
      </c>
    </row>
    <row r="205" spans="1:12" x14ac:dyDescent="0.2">
      <c r="A205" s="909"/>
      <c r="B205" s="911"/>
      <c r="C205" s="925"/>
      <c r="D205" s="562"/>
      <c r="E205" s="812"/>
      <c r="F205" s="812"/>
      <c r="G205" s="812"/>
      <c r="H205" s="919"/>
      <c r="J205" s="925"/>
      <c r="K205" s="562"/>
      <c r="L205" s="919"/>
    </row>
    <row r="206" spans="1:12" ht="38.25" x14ac:dyDescent="0.2">
      <c r="A206" s="909" t="s">
        <v>3652</v>
      </c>
      <c r="B206" s="911" t="s">
        <v>3653</v>
      </c>
      <c r="C206" s="925"/>
      <c r="D206" s="562" t="s">
        <v>30</v>
      </c>
      <c r="E206" s="812">
        <v>131.16</v>
      </c>
      <c r="F206" s="812">
        <v>131.16</v>
      </c>
      <c r="G206" s="812">
        <v>131.16</v>
      </c>
      <c r="H206" s="919">
        <f>('Series 2700 Design'!H206)</f>
        <v>0</v>
      </c>
      <c r="J206" s="925"/>
      <c r="K206" s="562" t="s">
        <v>30</v>
      </c>
      <c r="L206" s="919">
        <f>('Series 2700 Final'!H206)</f>
        <v>0</v>
      </c>
    </row>
    <row r="207" spans="1:12" x14ac:dyDescent="0.2">
      <c r="A207" s="909"/>
      <c r="B207" s="911"/>
      <c r="C207" s="925"/>
      <c r="D207" s="562"/>
      <c r="E207" s="812"/>
      <c r="F207" s="812"/>
      <c r="G207" s="812"/>
      <c r="H207" s="919"/>
      <c r="J207" s="925"/>
      <c r="K207" s="562"/>
      <c r="L207" s="919"/>
    </row>
    <row r="208" spans="1:12" ht="38.25" x14ac:dyDescent="0.2">
      <c r="A208" s="909" t="s">
        <v>3654</v>
      </c>
      <c r="B208" s="911" t="s">
        <v>3655</v>
      </c>
      <c r="C208" s="925"/>
      <c r="D208" s="562" t="s">
        <v>30</v>
      </c>
      <c r="E208" s="812">
        <v>167.73</v>
      </c>
      <c r="F208" s="812">
        <v>167.73</v>
      </c>
      <c r="G208" s="812">
        <v>167.73</v>
      </c>
      <c r="H208" s="919">
        <f>('Series 2700 Design'!H208)</f>
        <v>0</v>
      </c>
      <c r="J208" s="925"/>
      <c r="K208" s="562" t="s">
        <v>30</v>
      </c>
      <c r="L208" s="919">
        <f>('Series 2700 Final'!H208)</f>
        <v>0</v>
      </c>
    </row>
    <row r="209" spans="1:12" x14ac:dyDescent="0.2">
      <c r="A209" s="909"/>
      <c r="B209" s="911"/>
      <c r="C209" s="925"/>
      <c r="D209" s="562"/>
      <c r="E209" s="812"/>
      <c r="F209" s="812"/>
      <c r="G209" s="812"/>
      <c r="H209" s="919"/>
      <c r="J209" s="925"/>
      <c r="K209" s="562"/>
      <c r="L209" s="919"/>
    </row>
    <row r="210" spans="1:12" ht="38.25" x14ac:dyDescent="0.2">
      <c r="A210" s="909" t="s">
        <v>3656</v>
      </c>
      <c r="B210" s="911" t="s">
        <v>3657</v>
      </c>
      <c r="C210" s="925"/>
      <c r="D210" s="562" t="s">
        <v>30</v>
      </c>
      <c r="E210" s="812">
        <v>206.38</v>
      </c>
      <c r="F210" s="812">
        <v>206.38</v>
      </c>
      <c r="G210" s="812">
        <v>206.38</v>
      </c>
      <c r="H210" s="919">
        <f>('Series 2700 Design'!H210)</f>
        <v>0</v>
      </c>
      <c r="J210" s="925"/>
      <c r="K210" s="562" t="s">
        <v>30</v>
      </c>
      <c r="L210" s="919">
        <f>('Series 2700 Final'!H210)</f>
        <v>0</v>
      </c>
    </row>
    <row r="211" spans="1:12" x14ac:dyDescent="0.2">
      <c r="A211" s="909"/>
      <c r="B211" s="911"/>
      <c r="C211" s="925"/>
      <c r="D211" s="562"/>
      <c r="E211" s="812"/>
      <c r="F211" s="812"/>
      <c r="G211" s="812"/>
      <c r="H211" s="919"/>
      <c r="J211" s="925"/>
      <c r="K211" s="562"/>
      <c r="L211" s="919"/>
    </row>
    <row r="212" spans="1:12" ht="38.25" x14ac:dyDescent="0.2">
      <c r="A212" s="909" t="s">
        <v>3658</v>
      </c>
      <c r="B212" s="911" t="s">
        <v>3659</v>
      </c>
      <c r="C212" s="925"/>
      <c r="D212" s="562" t="s">
        <v>30</v>
      </c>
      <c r="E212" s="812">
        <v>323.70999999999998</v>
      </c>
      <c r="F212" s="812">
        <v>323.70999999999998</v>
      </c>
      <c r="G212" s="812">
        <v>323.70999999999998</v>
      </c>
      <c r="H212" s="919">
        <f>('Series 2700 Design'!H212)</f>
        <v>0</v>
      </c>
      <c r="J212" s="925"/>
      <c r="K212" s="562" t="s">
        <v>30</v>
      </c>
      <c r="L212" s="919">
        <f>('Series 2700 Final'!H212)</f>
        <v>0</v>
      </c>
    </row>
    <row r="213" spans="1:12" x14ac:dyDescent="0.2">
      <c r="A213" s="909"/>
      <c r="B213" s="911"/>
      <c r="C213" s="925"/>
      <c r="D213" s="562"/>
      <c r="E213" s="812"/>
      <c r="F213" s="812"/>
      <c r="G213" s="812"/>
      <c r="H213" s="919"/>
      <c r="J213" s="925"/>
      <c r="K213" s="562"/>
      <c r="L213" s="919"/>
    </row>
    <row r="214" spans="1:12" ht="38.25" x14ac:dyDescent="0.2">
      <c r="A214" s="909" t="s">
        <v>3660</v>
      </c>
      <c r="B214" s="911" t="s">
        <v>3661</v>
      </c>
      <c r="C214" s="925"/>
      <c r="D214" s="562" t="s">
        <v>30</v>
      </c>
      <c r="E214" s="812">
        <v>364.22</v>
      </c>
      <c r="F214" s="812">
        <v>364.22</v>
      </c>
      <c r="G214" s="812">
        <v>364.22</v>
      </c>
      <c r="H214" s="919">
        <f>('Series 2700 Design'!H214)</f>
        <v>0</v>
      </c>
      <c r="J214" s="925"/>
      <c r="K214" s="562" t="s">
        <v>30</v>
      </c>
      <c r="L214" s="919">
        <f>('Series 2700 Final'!H214)</f>
        <v>0</v>
      </c>
    </row>
    <row r="215" spans="1:12" x14ac:dyDescent="0.2">
      <c r="A215" s="316"/>
      <c r="B215" s="558"/>
      <c r="C215" s="406"/>
      <c r="D215" s="562"/>
      <c r="E215" s="812"/>
      <c r="F215" s="812"/>
      <c r="G215" s="812"/>
      <c r="H215" s="919"/>
      <c r="J215" s="406"/>
      <c r="K215" s="562"/>
      <c r="L215" s="919"/>
    </row>
    <row r="216" spans="1:12" x14ac:dyDescent="0.2">
      <c r="A216" s="907"/>
      <c r="B216" s="586" t="s">
        <v>3662</v>
      </c>
      <c r="C216" s="924"/>
      <c r="D216" s="587"/>
      <c r="E216" s="635" t="s">
        <v>803</v>
      </c>
      <c r="F216" s="589" t="s">
        <v>804</v>
      </c>
      <c r="G216" s="635" t="s">
        <v>486</v>
      </c>
      <c r="H216" s="920"/>
      <c r="J216" s="924"/>
      <c r="K216" s="587"/>
      <c r="L216" s="920"/>
    </row>
    <row r="217" spans="1:12" x14ac:dyDescent="0.2">
      <c r="A217" s="909"/>
      <c r="B217" s="596"/>
      <c r="C217" s="925"/>
      <c r="D217" s="562"/>
      <c r="E217" s="812"/>
      <c r="F217" s="812"/>
      <c r="G217" s="812"/>
      <c r="H217" s="919"/>
      <c r="J217" s="925"/>
      <c r="K217" s="562"/>
      <c r="L217" s="919"/>
    </row>
    <row r="218" spans="1:12" ht="25.5" x14ac:dyDescent="0.2">
      <c r="A218" s="909" t="s">
        <v>3663</v>
      </c>
      <c r="B218" s="911" t="s">
        <v>3664</v>
      </c>
      <c r="C218" s="925"/>
      <c r="D218" s="562" t="s">
        <v>30</v>
      </c>
      <c r="E218" s="812">
        <v>100.04</v>
      </c>
      <c r="F218" s="812">
        <v>87.6</v>
      </c>
      <c r="G218" s="812">
        <v>87.6</v>
      </c>
      <c r="H218" s="919">
        <f>('Series 2700 Design'!H218)</f>
        <v>0</v>
      </c>
      <c r="J218" s="925"/>
      <c r="K218" s="562" t="s">
        <v>30</v>
      </c>
      <c r="L218" s="919">
        <f>('Series 2700 Final'!H218)</f>
        <v>0</v>
      </c>
    </row>
    <row r="219" spans="1:12" x14ac:dyDescent="0.2">
      <c r="A219" s="909"/>
      <c r="B219" s="596"/>
      <c r="C219" s="486"/>
      <c r="D219" s="562"/>
      <c r="E219" s="812"/>
      <c r="F219" s="812"/>
      <c r="G219" s="812"/>
      <c r="H219" s="919"/>
      <c r="J219" s="486"/>
      <c r="K219" s="562"/>
      <c r="L219" s="919"/>
    </row>
    <row r="220" spans="1:12" ht="25.5" x14ac:dyDescent="0.2">
      <c r="A220" s="909" t="s">
        <v>3665</v>
      </c>
      <c r="B220" s="911" t="s">
        <v>3666</v>
      </c>
      <c r="C220" s="925"/>
      <c r="D220" s="562" t="s">
        <v>30</v>
      </c>
      <c r="E220" s="812">
        <v>119.83</v>
      </c>
      <c r="F220" s="812">
        <v>109.4</v>
      </c>
      <c r="G220" s="812">
        <v>109.4</v>
      </c>
      <c r="H220" s="919">
        <f>('Series 2700 Design'!H220)</f>
        <v>0</v>
      </c>
      <c r="J220" s="925"/>
      <c r="K220" s="562" t="s">
        <v>30</v>
      </c>
      <c r="L220" s="919">
        <f>('Series 2700 Final'!H220)</f>
        <v>0</v>
      </c>
    </row>
    <row r="221" spans="1:12" x14ac:dyDescent="0.2">
      <c r="A221" s="909"/>
      <c r="B221" s="911"/>
      <c r="C221" s="925"/>
      <c r="D221" s="562"/>
      <c r="E221" s="812"/>
      <c r="F221" s="812"/>
      <c r="G221" s="812"/>
      <c r="H221" s="919"/>
      <c r="J221" s="925"/>
      <c r="K221" s="562"/>
      <c r="L221" s="919"/>
    </row>
    <row r="222" spans="1:12" ht="25.5" x14ac:dyDescent="0.2">
      <c r="A222" s="909" t="s">
        <v>3667</v>
      </c>
      <c r="B222" s="911" t="s">
        <v>3668</v>
      </c>
      <c r="C222" s="925"/>
      <c r="D222" s="562" t="s">
        <v>30</v>
      </c>
      <c r="E222" s="812">
        <v>168.23</v>
      </c>
      <c r="F222" s="812">
        <v>153.15</v>
      </c>
      <c r="G222" s="812">
        <v>153.15</v>
      </c>
      <c r="H222" s="919">
        <f>('Series 2700 Design'!H222)</f>
        <v>0</v>
      </c>
      <c r="J222" s="925"/>
      <c r="K222" s="562" t="s">
        <v>30</v>
      </c>
      <c r="L222" s="919">
        <f>('Series 2700 Final'!H222)</f>
        <v>0</v>
      </c>
    </row>
    <row r="223" spans="1:12" x14ac:dyDescent="0.2">
      <c r="A223" s="909"/>
      <c r="B223" s="911"/>
      <c r="C223" s="925"/>
      <c r="D223" s="562"/>
      <c r="E223" s="812"/>
      <c r="F223" s="812"/>
      <c r="G223" s="812"/>
      <c r="H223" s="919"/>
      <c r="J223" s="925"/>
      <c r="K223" s="562"/>
      <c r="L223" s="919"/>
    </row>
    <row r="224" spans="1:12" ht="25.5" x14ac:dyDescent="0.2">
      <c r="A224" s="909" t="s">
        <v>3669</v>
      </c>
      <c r="B224" s="911" t="s">
        <v>3670</v>
      </c>
      <c r="C224" s="925"/>
      <c r="D224" s="562" t="s">
        <v>30</v>
      </c>
      <c r="E224" s="812">
        <v>211.41</v>
      </c>
      <c r="F224" s="812">
        <v>192.77</v>
      </c>
      <c r="G224" s="812">
        <v>192.77</v>
      </c>
      <c r="H224" s="919">
        <f>('Series 2700 Design'!H224)</f>
        <v>0</v>
      </c>
      <c r="J224" s="925"/>
      <c r="K224" s="562" t="s">
        <v>30</v>
      </c>
      <c r="L224" s="919">
        <f>('Series 2700 Final'!H224)</f>
        <v>0</v>
      </c>
    </row>
    <row r="225" spans="1:12" x14ac:dyDescent="0.2">
      <c r="A225" s="909"/>
      <c r="B225" s="911"/>
      <c r="C225" s="925"/>
      <c r="D225" s="562"/>
      <c r="E225" s="812"/>
      <c r="F225" s="812"/>
      <c r="G225" s="812"/>
      <c r="H225" s="919"/>
      <c r="J225" s="925"/>
      <c r="K225" s="562"/>
      <c r="L225" s="919"/>
    </row>
    <row r="226" spans="1:12" ht="25.5" x14ac:dyDescent="0.2">
      <c r="A226" s="909" t="s">
        <v>3671</v>
      </c>
      <c r="B226" s="911" t="s">
        <v>3672</v>
      </c>
      <c r="C226" s="925"/>
      <c r="D226" s="562" t="s">
        <v>30</v>
      </c>
      <c r="E226" s="812">
        <v>245.7</v>
      </c>
      <c r="F226" s="812">
        <v>222.01</v>
      </c>
      <c r="G226" s="812">
        <v>222.01</v>
      </c>
      <c r="H226" s="919">
        <f>('Series 2700 Design'!H226)</f>
        <v>0</v>
      </c>
      <c r="J226" s="925"/>
      <c r="K226" s="562" t="s">
        <v>30</v>
      </c>
      <c r="L226" s="919">
        <f>('Series 2700 Final'!H226)</f>
        <v>0</v>
      </c>
    </row>
    <row r="227" spans="1:12" x14ac:dyDescent="0.2">
      <c r="A227" s="909"/>
      <c r="B227" s="911"/>
      <c r="C227" s="925"/>
      <c r="D227" s="562"/>
      <c r="E227" s="812"/>
      <c r="F227" s="812"/>
      <c r="G227" s="812"/>
      <c r="H227" s="919"/>
      <c r="J227" s="925"/>
      <c r="K227" s="562"/>
      <c r="L227" s="919"/>
    </row>
    <row r="228" spans="1:12" ht="38.25" x14ac:dyDescent="0.2">
      <c r="A228" s="909" t="s">
        <v>3673</v>
      </c>
      <c r="B228" s="911" t="s">
        <v>3674</v>
      </c>
      <c r="C228" s="925"/>
      <c r="D228" s="562" t="s">
        <v>30</v>
      </c>
      <c r="E228" s="812">
        <v>180.91</v>
      </c>
      <c r="F228" s="812">
        <v>131.16</v>
      </c>
      <c r="G228" s="812">
        <v>131.16</v>
      </c>
      <c r="H228" s="919">
        <f>('Series 2700 Design'!H228)</f>
        <v>0</v>
      </c>
      <c r="J228" s="925"/>
      <c r="K228" s="562" t="s">
        <v>30</v>
      </c>
      <c r="L228" s="919">
        <f>('Series 2700 Final'!H228)</f>
        <v>0</v>
      </c>
    </row>
    <row r="229" spans="1:12" x14ac:dyDescent="0.2">
      <c r="A229" s="909"/>
      <c r="B229" s="596"/>
      <c r="C229" s="486"/>
      <c r="D229" s="562"/>
      <c r="E229" s="812"/>
      <c r="F229" s="812"/>
      <c r="G229" s="812"/>
      <c r="H229" s="919"/>
      <c r="J229" s="486"/>
      <c r="K229" s="562"/>
      <c r="L229" s="919"/>
    </row>
    <row r="230" spans="1:12" ht="38.25" x14ac:dyDescent="0.2">
      <c r="A230" s="909" t="s">
        <v>3675</v>
      </c>
      <c r="B230" s="911" t="s">
        <v>3676</v>
      </c>
      <c r="C230" s="925"/>
      <c r="D230" s="562" t="s">
        <v>30</v>
      </c>
      <c r="E230" s="812">
        <v>209.18</v>
      </c>
      <c r="F230" s="812">
        <v>167.73</v>
      </c>
      <c r="G230" s="812">
        <v>167.73</v>
      </c>
      <c r="H230" s="919">
        <f>('Series 2700 Design'!H230)</f>
        <v>0</v>
      </c>
      <c r="J230" s="925"/>
      <c r="K230" s="562" t="s">
        <v>30</v>
      </c>
      <c r="L230" s="919">
        <f>('Series 2700 Final'!H230)</f>
        <v>0</v>
      </c>
    </row>
    <row r="231" spans="1:12" x14ac:dyDescent="0.2">
      <c r="A231" s="909"/>
      <c r="B231" s="911"/>
      <c r="C231" s="925"/>
      <c r="D231" s="562"/>
      <c r="E231" s="812"/>
      <c r="F231" s="812"/>
      <c r="G231" s="812"/>
      <c r="H231" s="919"/>
      <c r="J231" s="925"/>
      <c r="K231" s="562"/>
      <c r="L231" s="919"/>
    </row>
    <row r="232" spans="1:12" ht="38.25" x14ac:dyDescent="0.2">
      <c r="A232" s="909" t="s">
        <v>3677</v>
      </c>
      <c r="B232" s="911" t="s">
        <v>3678</v>
      </c>
      <c r="C232" s="925"/>
      <c r="D232" s="562" t="s">
        <v>30</v>
      </c>
      <c r="E232" s="812">
        <v>237.46</v>
      </c>
      <c r="F232" s="812">
        <v>206.38</v>
      </c>
      <c r="G232" s="812">
        <v>206.38</v>
      </c>
      <c r="H232" s="919">
        <f>('Series 2700 Design'!H232)</f>
        <v>0</v>
      </c>
      <c r="J232" s="925"/>
      <c r="K232" s="562" t="s">
        <v>30</v>
      </c>
      <c r="L232" s="919">
        <f>('Series 2700 Final'!H232)</f>
        <v>0</v>
      </c>
    </row>
    <row r="233" spans="1:12" x14ac:dyDescent="0.2">
      <c r="A233" s="909"/>
      <c r="B233" s="911"/>
      <c r="C233" s="925"/>
      <c r="D233" s="562"/>
      <c r="E233" s="812"/>
      <c r="F233" s="812"/>
      <c r="G233" s="812"/>
      <c r="H233" s="919"/>
      <c r="J233" s="925"/>
      <c r="K233" s="562"/>
      <c r="L233" s="919"/>
    </row>
    <row r="234" spans="1:12" ht="38.25" x14ac:dyDescent="0.2">
      <c r="A234" s="909" t="s">
        <v>3679</v>
      </c>
      <c r="B234" s="911" t="s">
        <v>3680</v>
      </c>
      <c r="C234" s="925"/>
      <c r="D234" s="562" t="s">
        <v>30</v>
      </c>
      <c r="E234" s="812">
        <v>327.98</v>
      </c>
      <c r="F234" s="812">
        <v>285.35000000000002</v>
      </c>
      <c r="G234" s="812">
        <v>285.35000000000002</v>
      </c>
      <c r="H234" s="919">
        <f>('Series 2700 Design'!H234)</f>
        <v>0</v>
      </c>
      <c r="J234" s="925"/>
      <c r="K234" s="562" t="s">
        <v>30</v>
      </c>
      <c r="L234" s="919">
        <f>('Series 2700 Final'!H234)</f>
        <v>0</v>
      </c>
    </row>
    <row r="235" spans="1:12" x14ac:dyDescent="0.2">
      <c r="A235" s="909"/>
      <c r="B235" s="911"/>
      <c r="C235" s="925"/>
      <c r="D235" s="562"/>
      <c r="E235" s="812"/>
      <c r="F235" s="812"/>
      <c r="G235" s="812"/>
      <c r="H235" s="919"/>
      <c r="J235" s="925"/>
      <c r="K235" s="562"/>
      <c r="L235" s="919"/>
    </row>
    <row r="236" spans="1:12" ht="38.25" x14ac:dyDescent="0.2">
      <c r="A236" s="909" t="s">
        <v>3681</v>
      </c>
      <c r="B236" s="911" t="s">
        <v>3682</v>
      </c>
      <c r="C236" s="925"/>
      <c r="D236" s="562" t="s">
        <v>30</v>
      </c>
      <c r="E236" s="812">
        <v>369.91</v>
      </c>
      <c r="F236" s="812">
        <v>327.27999999999997</v>
      </c>
      <c r="G236" s="812">
        <v>327.27999999999997</v>
      </c>
      <c r="H236" s="919">
        <f>('Series 2700 Design'!H236)</f>
        <v>0</v>
      </c>
      <c r="J236" s="925"/>
      <c r="K236" s="562" t="s">
        <v>30</v>
      </c>
      <c r="L236" s="919">
        <f>('Series 2700 Final'!H236)</f>
        <v>0</v>
      </c>
    </row>
    <row r="237" spans="1:12" x14ac:dyDescent="0.2">
      <c r="A237" s="909"/>
      <c r="B237" s="911"/>
      <c r="C237" s="925"/>
      <c r="D237" s="562"/>
      <c r="E237" s="812"/>
      <c r="F237" s="812"/>
      <c r="G237" s="812"/>
      <c r="H237" s="919"/>
      <c r="J237" s="925"/>
      <c r="K237" s="562"/>
      <c r="L237" s="919"/>
    </row>
    <row r="238" spans="1:12" x14ac:dyDescent="0.2">
      <c r="A238" s="907"/>
      <c r="B238" s="586" t="s">
        <v>3683</v>
      </c>
      <c r="C238" s="924"/>
      <c r="D238" s="587"/>
      <c r="E238" s="635" t="s">
        <v>803</v>
      </c>
      <c r="F238" s="589" t="s">
        <v>804</v>
      </c>
      <c r="G238" s="635" t="s">
        <v>486</v>
      </c>
      <c r="H238" s="920"/>
      <c r="J238" s="924"/>
      <c r="K238" s="587"/>
      <c r="L238" s="920"/>
    </row>
    <row r="239" spans="1:12" x14ac:dyDescent="0.2">
      <c r="A239" s="909"/>
      <c r="B239" s="597"/>
      <c r="C239" s="659"/>
      <c r="D239" s="562"/>
      <c r="E239" s="812"/>
      <c r="F239" s="812"/>
      <c r="G239" s="812"/>
      <c r="H239" s="919"/>
      <c r="J239" s="659"/>
      <c r="K239" s="562"/>
      <c r="L239" s="919"/>
    </row>
    <row r="240" spans="1:12" ht="25.5" x14ac:dyDescent="0.2">
      <c r="A240" s="909" t="s">
        <v>3684</v>
      </c>
      <c r="B240" s="911" t="s">
        <v>3685</v>
      </c>
      <c r="C240" s="925"/>
      <c r="D240" s="562" t="s">
        <v>30</v>
      </c>
      <c r="E240" s="812">
        <v>131.13</v>
      </c>
      <c r="F240" s="812">
        <v>112.47</v>
      </c>
      <c r="G240" s="812">
        <v>112.47</v>
      </c>
      <c r="H240" s="919">
        <f>('Series 2700 Design'!H240)</f>
        <v>0</v>
      </c>
      <c r="J240" s="925"/>
      <c r="K240" s="562" t="s">
        <v>30</v>
      </c>
      <c r="L240" s="919">
        <f>('Series 2700 Final'!H240)</f>
        <v>0</v>
      </c>
    </row>
    <row r="241" spans="1:12" x14ac:dyDescent="0.2">
      <c r="A241" s="909"/>
      <c r="B241" s="911"/>
      <c r="C241" s="925"/>
      <c r="D241" s="562"/>
      <c r="E241" s="812"/>
      <c r="F241" s="812"/>
      <c r="G241" s="812"/>
      <c r="H241" s="919"/>
      <c r="J241" s="925"/>
      <c r="K241" s="562"/>
      <c r="L241" s="919"/>
    </row>
    <row r="242" spans="1:12" ht="25.5" x14ac:dyDescent="0.2">
      <c r="A242" s="909" t="s">
        <v>3686</v>
      </c>
      <c r="B242" s="911" t="s">
        <v>3687</v>
      </c>
      <c r="C242" s="925"/>
      <c r="D242" s="562" t="s">
        <v>30</v>
      </c>
      <c r="E242" s="812">
        <v>158.59</v>
      </c>
      <c r="F242" s="812">
        <v>134.9</v>
      </c>
      <c r="G242" s="812">
        <v>134.9</v>
      </c>
      <c r="H242" s="919">
        <f>('Series 2700 Design'!H242)</f>
        <v>0</v>
      </c>
      <c r="J242" s="925"/>
      <c r="K242" s="562" t="s">
        <v>30</v>
      </c>
      <c r="L242" s="919">
        <f>('Series 2700 Final'!H242)</f>
        <v>0</v>
      </c>
    </row>
    <row r="243" spans="1:12" x14ac:dyDescent="0.2">
      <c r="A243" s="909"/>
      <c r="B243" s="911"/>
      <c r="C243" s="925"/>
      <c r="D243" s="562"/>
      <c r="E243" s="812"/>
      <c r="F243" s="812"/>
      <c r="G243" s="812"/>
      <c r="H243" s="919"/>
      <c r="J243" s="925"/>
      <c r="K243" s="562"/>
      <c r="L243" s="919"/>
    </row>
    <row r="244" spans="1:12" ht="25.5" x14ac:dyDescent="0.2">
      <c r="A244" s="909" t="s">
        <v>3688</v>
      </c>
      <c r="B244" s="911" t="s">
        <v>3689</v>
      </c>
      <c r="C244" s="925"/>
      <c r="D244" s="562" t="s">
        <v>30</v>
      </c>
      <c r="E244" s="812">
        <v>209.67</v>
      </c>
      <c r="F244" s="812">
        <v>178.58</v>
      </c>
      <c r="G244" s="812">
        <v>178.58</v>
      </c>
      <c r="H244" s="919">
        <f>('Series 2700 Design'!H244)</f>
        <v>0</v>
      </c>
      <c r="J244" s="925"/>
      <c r="K244" s="562" t="s">
        <v>30</v>
      </c>
      <c r="L244" s="919">
        <f>('Series 2700 Final'!H244)</f>
        <v>0</v>
      </c>
    </row>
    <row r="245" spans="1:12" x14ac:dyDescent="0.2">
      <c r="A245" s="909"/>
      <c r="B245" s="911"/>
      <c r="C245" s="925"/>
      <c r="D245" s="562"/>
      <c r="E245" s="812"/>
      <c r="F245" s="812"/>
      <c r="G245" s="812"/>
      <c r="H245" s="919"/>
      <c r="J245" s="925"/>
      <c r="K245" s="562"/>
      <c r="L245" s="919"/>
    </row>
    <row r="246" spans="1:12" ht="25.5" x14ac:dyDescent="0.2">
      <c r="A246" s="909" t="s">
        <v>3690</v>
      </c>
      <c r="B246" s="911" t="s">
        <v>3691</v>
      </c>
      <c r="C246" s="925"/>
      <c r="D246" s="562" t="s">
        <v>30</v>
      </c>
      <c r="E246" s="812">
        <v>315.31</v>
      </c>
      <c r="F246" s="812">
        <v>272.69</v>
      </c>
      <c r="G246" s="812">
        <v>272.69</v>
      </c>
      <c r="H246" s="919">
        <f>('Series 2700 Design'!H246)</f>
        <v>0</v>
      </c>
      <c r="J246" s="925"/>
      <c r="K246" s="562" t="s">
        <v>30</v>
      </c>
      <c r="L246" s="919">
        <f>('Series 2700 Final'!H246)</f>
        <v>0</v>
      </c>
    </row>
    <row r="247" spans="1:12" x14ac:dyDescent="0.2">
      <c r="A247" s="909"/>
      <c r="B247" s="911"/>
      <c r="C247" s="925"/>
      <c r="D247" s="562"/>
      <c r="E247" s="812"/>
      <c r="F247" s="812"/>
      <c r="G247" s="812"/>
      <c r="H247" s="919"/>
      <c r="J247" s="925"/>
      <c r="K247" s="562"/>
      <c r="L247" s="919"/>
    </row>
    <row r="248" spans="1:12" ht="25.5" x14ac:dyDescent="0.2">
      <c r="A248" s="909" t="s">
        <v>3692</v>
      </c>
      <c r="B248" s="911" t="s">
        <v>3693</v>
      </c>
      <c r="C248" s="925"/>
      <c r="D248" s="562" t="s">
        <v>30</v>
      </c>
      <c r="E248" s="812">
        <v>363.99</v>
      </c>
      <c r="F248" s="812">
        <v>301.82</v>
      </c>
      <c r="G248" s="812">
        <v>301.82</v>
      </c>
      <c r="H248" s="919">
        <f>('Series 2700 Design'!H248)</f>
        <v>0</v>
      </c>
      <c r="J248" s="925"/>
      <c r="K248" s="562" t="s">
        <v>30</v>
      </c>
      <c r="L248" s="919">
        <f>('Series 2700 Final'!H248)</f>
        <v>0</v>
      </c>
    </row>
    <row r="249" spans="1:12" x14ac:dyDescent="0.2">
      <c r="A249" s="909"/>
      <c r="B249" s="911"/>
      <c r="C249" s="925"/>
      <c r="D249" s="562"/>
      <c r="E249" s="812"/>
      <c r="F249" s="812"/>
      <c r="G249" s="812"/>
      <c r="H249" s="919"/>
      <c r="J249" s="925"/>
      <c r="K249" s="562"/>
      <c r="L249" s="919"/>
    </row>
    <row r="250" spans="1:12" ht="38.25" x14ac:dyDescent="0.2">
      <c r="A250" s="909" t="s">
        <v>3694</v>
      </c>
      <c r="B250" s="911" t="s">
        <v>3695</v>
      </c>
      <c r="C250" s="925"/>
      <c r="D250" s="562" t="s">
        <v>30</v>
      </c>
      <c r="E250" s="812">
        <v>149.82</v>
      </c>
      <c r="F250" s="812">
        <v>131.16</v>
      </c>
      <c r="G250" s="812">
        <v>131.16</v>
      </c>
      <c r="H250" s="919">
        <f>('Series 2700 Design'!H250)</f>
        <v>0</v>
      </c>
      <c r="J250" s="925"/>
      <c r="K250" s="562" t="s">
        <v>30</v>
      </c>
      <c r="L250" s="919">
        <f>('Series 2700 Final'!H250)</f>
        <v>0</v>
      </c>
    </row>
    <row r="251" spans="1:12" x14ac:dyDescent="0.2">
      <c r="A251" s="909"/>
      <c r="B251" s="911"/>
      <c r="C251" s="925"/>
      <c r="D251" s="562"/>
      <c r="E251" s="812"/>
      <c r="F251" s="812"/>
      <c r="G251" s="812"/>
      <c r="H251" s="919"/>
      <c r="J251" s="925"/>
      <c r="K251" s="562"/>
      <c r="L251" s="919"/>
    </row>
    <row r="252" spans="1:12" ht="38.25" x14ac:dyDescent="0.2">
      <c r="A252" s="909" t="s">
        <v>3696</v>
      </c>
      <c r="B252" s="911" t="s">
        <v>3697</v>
      </c>
      <c r="C252" s="925"/>
      <c r="D252" s="562" t="s">
        <v>30</v>
      </c>
      <c r="E252" s="812">
        <v>191.42</v>
      </c>
      <c r="F252" s="812">
        <v>167.73</v>
      </c>
      <c r="G252" s="812">
        <v>167.73</v>
      </c>
      <c r="H252" s="919">
        <f>('Series 2700 Design'!H252)</f>
        <v>0</v>
      </c>
      <c r="J252" s="925"/>
      <c r="K252" s="562" t="s">
        <v>30</v>
      </c>
      <c r="L252" s="919">
        <f>('Series 2700 Final'!H252)</f>
        <v>0</v>
      </c>
    </row>
    <row r="253" spans="1:12" x14ac:dyDescent="0.2">
      <c r="A253" s="909"/>
      <c r="B253" s="911"/>
      <c r="C253" s="925"/>
      <c r="D253" s="562"/>
      <c r="E253" s="812"/>
      <c r="F253" s="812"/>
      <c r="G253" s="812"/>
      <c r="H253" s="919"/>
      <c r="J253" s="925"/>
      <c r="K253" s="562"/>
      <c r="L253" s="919"/>
    </row>
    <row r="254" spans="1:12" ht="38.25" x14ac:dyDescent="0.2">
      <c r="A254" s="909" t="s">
        <v>3698</v>
      </c>
      <c r="B254" s="911" t="s">
        <v>3699</v>
      </c>
      <c r="C254" s="925"/>
      <c r="D254" s="562" t="s">
        <v>30</v>
      </c>
      <c r="E254" s="812">
        <v>237.46</v>
      </c>
      <c r="F254" s="812">
        <v>206.38</v>
      </c>
      <c r="G254" s="812">
        <v>206.38</v>
      </c>
      <c r="H254" s="919">
        <f>('Series 2700 Design'!H254)</f>
        <v>0</v>
      </c>
      <c r="J254" s="925"/>
      <c r="K254" s="562" t="s">
        <v>30</v>
      </c>
      <c r="L254" s="919">
        <f>('Series 2700 Final'!H254)</f>
        <v>0</v>
      </c>
    </row>
    <row r="255" spans="1:12" x14ac:dyDescent="0.2">
      <c r="A255" s="909"/>
      <c r="B255" s="911"/>
      <c r="C255" s="925"/>
      <c r="D255" s="562"/>
      <c r="E255" s="812"/>
      <c r="F255" s="812"/>
      <c r="G255" s="812"/>
      <c r="H255" s="919"/>
      <c r="J255" s="925"/>
      <c r="K255" s="562"/>
      <c r="L255" s="919"/>
    </row>
    <row r="256" spans="1:12" ht="38.25" x14ac:dyDescent="0.2">
      <c r="A256" s="909" t="s">
        <v>3700</v>
      </c>
      <c r="B256" s="911" t="s">
        <v>3701</v>
      </c>
      <c r="C256" s="925"/>
      <c r="D256" s="562" t="s">
        <v>30</v>
      </c>
      <c r="E256" s="812">
        <v>366.34</v>
      </c>
      <c r="F256" s="812">
        <v>323.70999999999998</v>
      </c>
      <c r="G256" s="812">
        <v>323.70999999999998</v>
      </c>
      <c r="H256" s="919">
        <f>('Series 2700 Design'!H256)</f>
        <v>0</v>
      </c>
      <c r="J256" s="925"/>
      <c r="K256" s="562" t="s">
        <v>30</v>
      </c>
      <c r="L256" s="919">
        <f>('Series 2700 Final'!H256)</f>
        <v>0</v>
      </c>
    </row>
    <row r="257" spans="1:12" x14ac:dyDescent="0.2">
      <c r="A257" s="909"/>
      <c r="B257" s="911"/>
      <c r="C257" s="925"/>
      <c r="D257" s="562"/>
      <c r="E257" s="812"/>
      <c r="F257" s="812"/>
      <c r="G257" s="812"/>
      <c r="H257" s="919"/>
      <c r="J257" s="925"/>
      <c r="K257" s="562"/>
      <c r="L257" s="919"/>
    </row>
    <row r="258" spans="1:12" ht="38.25" x14ac:dyDescent="0.2">
      <c r="A258" s="909" t="s">
        <v>3702</v>
      </c>
      <c r="B258" s="911" t="s">
        <v>3703</v>
      </c>
      <c r="C258" s="925"/>
      <c r="D258" s="562" t="s">
        <v>30</v>
      </c>
      <c r="E258" s="812">
        <v>426.39</v>
      </c>
      <c r="F258" s="812">
        <v>364.22</v>
      </c>
      <c r="G258" s="812">
        <v>364.22</v>
      </c>
      <c r="H258" s="919">
        <f>('Series 2700 Design'!H258)</f>
        <v>0</v>
      </c>
      <c r="J258" s="925"/>
      <c r="K258" s="562" t="s">
        <v>30</v>
      </c>
      <c r="L258" s="919">
        <f>('Series 2700 Final'!H258)</f>
        <v>0</v>
      </c>
    </row>
    <row r="259" spans="1:12" x14ac:dyDescent="0.2">
      <c r="A259" s="316"/>
      <c r="B259" s="558"/>
      <c r="C259" s="406"/>
      <c r="D259" s="562"/>
      <c r="E259" s="812"/>
      <c r="F259" s="812"/>
      <c r="G259" s="812"/>
      <c r="H259" s="919"/>
      <c r="J259" s="406"/>
      <c r="K259" s="562"/>
      <c r="L259" s="919"/>
    </row>
    <row r="260" spans="1:12" x14ac:dyDescent="0.2">
      <c r="A260" s="331"/>
      <c r="B260" s="586" t="s">
        <v>3704</v>
      </c>
      <c r="C260" s="484"/>
      <c r="D260" s="587"/>
      <c r="E260" s="587"/>
      <c r="F260" s="587"/>
      <c r="G260" s="587"/>
      <c r="H260" s="921"/>
      <c r="J260" s="484"/>
      <c r="K260" s="587"/>
      <c r="L260" s="921"/>
    </row>
    <row r="261" spans="1:12" x14ac:dyDescent="0.2">
      <c r="A261" s="562"/>
      <c r="B261" s="597"/>
      <c r="C261" s="659"/>
      <c r="D261" s="562"/>
      <c r="E261" s="652"/>
      <c r="F261" s="652"/>
      <c r="G261" s="652"/>
      <c r="H261" s="919"/>
      <c r="J261" s="659"/>
      <c r="K261" s="562"/>
      <c r="L261" s="919"/>
    </row>
    <row r="262" spans="1:12" x14ac:dyDescent="0.2">
      <c r="A262" s="907"/>
      <c r="B262" s="586" t="s">
        <v>3468</v>
      </c>
      <c r="C262" s="924"/>
      <c r="D262" s="587"/>
      <c r="E262" s="635" t="s">
        <v>803</v>
      </c>
      <c r="F262" s="589" t="s">
        <v>804</v>
      </c>
      <c r="G262" s="635" t="s">
        <v>486</v>
      </c>
      <c r="H262" s="920"/>
      <c r="J262" s="924"/>
      <c r="K262" s="587"/>
      <c r="L262" s="920"/>
    </row>
    <row r="263" spans="1:12" x14ac:dyDescent="0.2">
      <c r="A263" s="909"/>
      <c r="B263" s="911"/>
      <c r="C263" s="925"/>
      <c r="D263" s="562"/>
      <c r="E263" s="812"/>
      <c r="F263" s="812"/>
      <c r="G263" s="812"/>
      <c r="H263" s="919"/>
      <c r="J263" s="925"/>
      <c r="K263" s="562"/>
      <c r="L263" s="919"/>
    </row>
    <row r="264" spans="1:12" ht="25.5" x14ac:dyDescent="0.2">
      <c r="A264" s="909" t="s">
        <v>3705</v>
      </c>
      <c r="B264" s="558" t="s">
        <v>3706</v>
      </c>
      <c r="C264" s="925"/>
      <c r="D264" s="562" t="s">
        <v>30</v>
      </c>
      <c r="E264" s="812">
        <v>95.49</v>
      </c>
      <c r="F264" s="812">
        <v>83.05</v>
      </c>
      <c r="G264" s="812">
        <v>83.05</v>
      </c>
      <c r="H264" s="919">
        <f>('Series 2700 Design'!H264)</f>
        <v>0</v>
      </c>
      <c r="J264" s="925"/>
      <c r="K264" s="562" t="s">
        <v>30</v>
      </c>
      <c r="L264" s="919">
        <f>('Series 2700 Final'!H264)</f>
        <v>0</v>
      </c>
    </row>
    <row r="265" spans="1:12" x14ac:dyDescent="0.2">
      <c r="A265" s="909"/>
      <c r="B265" s="911"/>
      <c r="C265" s="925"/>
      <c r="D265" s="562"/>
      <c r="E265" s="812"/>
      <c r="F265" s="812"/>
      <c r="G265" s="812"/>
      <c r="H265" s="919"/>
      <c r="J265" s="925"/>
      <c r="K265" s="562"/>
      <c r="L265" s="919"/>
    </row>
    <row r="266" spans="1:12" ht="38.25" x14ac:dyDescent="0.2">
      <c r="A266" s="909" t="s">
        <v>3707</v>
      </c>
      <c r="B266" s="911" t="s">
        <v>3708</v>
      </c>
      <c r="C266" s="925"/>
      <c r="D266" s="562" t="s">
        <v>30</v>
      </c>
      <c r="E266" s="812">
        <v>113</v>
      </c>
      <c r="F266" s="812">
        <v>102.57</v>
      </c>
      <c r="G266" s="812">
        <v>102.57</v>
      </c>
      <c r="H266" s="919">
        <f>('Series 2700 Design'!H266)</f>
        <v>0</v>
      </c>
      <c r="J266" s="925"/>
      <c r="K266" s="562" t="s">
        <v>30</v>
      </c>
      <c r="L266" s="919">
        <f>('Series 2700 Final'!H266)</f>
        <v>0</v>
      </c>
    </row>
    <row r="267" spans="1:12" x14ac:dyDescent="0.2">
      <c r="A267" s="909"/>
      <c r="B267" s="911"/>
      <c r="C267" s="925"/>
      <c r="D267" s="562"/>
      <c r="E267" s="812"/>
      <c r="F267" s="812"/>
      <c r="G267" s="812"/>
      <c r="H267" s="919"/>
      <c r="J267" s="925"/>
      <c r="K267" s="562"/>
      <c r="L267" s="919"/>
    </row>
    <row r="268" spans="1:12" ht="38.25" x14ac:dyDescent="0.2">
      <c r="A268" s="909" t="s">
        <v>3709</v>
      </c>
      <c r="B268" s="911" t="s">
        <v>3710</v>
      </c>
      <c r="C268" s="925"/>
      <c r="D268" s="562" t="s">
        <v>30</v>
      </c>
      <c r="E268" s="812">
        <v>139.94999999999999</v>
      </c>
      <c r="F268" s="812">
        <v>124.87</v>
      </c>
      <c r="G268" s="812">
        <v>124.87</v>
      </c>
      <c r="H268" s="919">
        <f>('Series 2700 Design'!H268)</f>
        <v>0</v>
      </c>
      <c r="J268" s="925"/>
      <c r="K268" s="562" t="s">
        <v>30</v>
      </c>
      <c r="L268" s="919">
        <f>('Series 2700 Final'!H268)</f>
        <v>0</v>
      </c>
    </row>
    <row r="269" spans="1:12" x14ac:dyDescent="0.2">
      <c r="A269" s="909"/>
      <c r="B269" s="911"/>
      <c r="C269" s="925"/>
      <c r="D269" s="562"/>
      <c r="E269" s="812"/>
      <c r="F269" s="812"/>
      <c r="G269" s="812"/>
      <c r="H269" s="919"/>
      <c r="J269" s="925"/>
      <c r="K269" s="562"/>
      <c r="L269" s="919"/>
    </row>
    <row r="270" spans="1:12" ht="38.25" x14ac:dyDescent="0.2">
      <c r="A270" s="909" t="s">
        <v>3711</v>
      </c>
      <c r="B270" s="911" t="s">
        <v>3712</v>
      </c>
      <c r="C270" s="925"/>
      <c r="D270" s="562" t="s">
        <v>30</v>
      </c>
      <c r="E270" s="812">
        <v>101.14</v>
      </c>
      <c r="F270" s="812">
        <v>90.71</v>
      </c>
      <c r="G270" s="812">
        <v>90.71</v>
      </c>
      <c r="H270" s="919">
        <f>('Series 2700 Design'!H270)</f>
        <v>0</v>
      </c>
      <c r="J270" s="925"/>
      <c r="K270" s="562" t="s">
        <v>30</v>
      </c>
      <c r="L270" s="919">
        <f>('Series 2700 Final'!H270)</f>
        <v>0</v>
      </c>
    </row>
    <row r="271" spans="1:12" x14ac:dyDescent="0.2">
      <c r="A271" s="909"/>
      <c r="B271" s="911"/>
      <c r="C271" s="925"/>
      <c r="D271" s="562"/>
      <c r="E271" s="812"/>
      <c r="F271" s="812"/>
      <c r="G271" s="812"/>
      <c r="H271" s="919"/>
      <c r="J271" s="925"/>
      <c r="K271" s="562"/>
      <c r="L271" s="919"/>
    </row>
    <row r="272" spans="1:12" ht="38.25" x14ac:dyDescent="0.2">
      <c r="A272" s="909" t="s">
        <v>3713</v>
      </c>
      <c r="B272" s="912" t="s">
        <v>3714</v>
      </c>
      <c r="C272" s="925"/>
      <c r="D272" s="562" t="s">
        <v>30</v>
      </c>
      <c r="E272" s="812">
        <v>119.79</v>
      </c>
      <c r="F272" s="812">
        <v>107.35</v>
      </c>
      <c r="G272" s="812">
        <v>107.35</v>
      </c>
      <c r="H272" s="919">
        <f>('Series 2700 Design'!H272)</f>
        <v>0</v>
      </c>
      <c r="J272" s="925"/>
      <c r="K272" s="562" t="s">
        <v>30</v>
      </c>
      <c r="L272" s="919">
        <f>('Series 2700 Final'!H272)</f>
        <v>0</v>
      </c>
    </row>
    <row r="273" spans="1:12" x14ac:dyDescent="0.2">
      <c r="A273" s="909"/>
      <c r="B273" s="911"/>
      <c r="C273" s="925"/>
      <c r="D273" s="562"/>
      <c r="E273" s="812"/>
      <c r="F273" s="812"/>
      <c r="G273" s="812"/>
      <c r="H273" s="919"/>
      <c r="J273" s="925"/>
      <c r="K273" s="562"/>
      <c r="L273" s="919"/>
    </row>
    <row r="274" spans="1:12" ht="38.25" x14ac:dyDescent="0.2">
      <c r="A274" s="909" t="s">
        <v>3715</v>
      </c>
      <c r="B274" s="912" t="s">
        <v>3716</v>
      </c>
      <c r="C274" s="925"/>
      <c r="D274" s="562" t="s">
        <v>30</v>
      </c>
      <c r="E274" s="812">
        <v>159.9</v>
      </c>
      <c r="F274" s="812">
        <v>141.24</v>
      </c>
      <c r="G274" s="812">
        <v>141.24</v>
      </c>
      <c r="H274" s="919">
        <f>('Series 2700 Design'!H274)</f>
        <v>0</v>
      </c>
      <c r="J274" s="925"/>
      <c r="K274" s="562" t="s">
        <v>30</v>
      </c>
      <c r="L274" s="919">
        <f>('Series 2700 Final'!H274)</f>
        <v>0</v>
      </c>
    </row>
    <row r="275" spans="1:12" x14ac:dyDescent="0.2">
      <c r="A275" s="909"/>
      <c r="B275" s="911"/>
      <c r="C275" s="925"/>
      <c r="D275" s="562"/>
      <c r="E275" s="812"/>
      <c r="F275" s="812"/>
      <c r="G275" s="812"/>
      <c r="H275" s="919"/>
      <c r="J275" s="925"/>
      <c r="K275" s="562"/>
      <c r="L275" s="919"/>
    </row>
    <row r="276" spans="1:12" x14ac:dyDescent="0.2">
      <c r="A276" s="907"/>
      <c r="B276" s="586" t="s">
        <v>3481</v>
      </c>
      <c r="C276" s="924"/>
      <c r="D276" s="587"/>
      <c r="E276" s="635" t="s">
        <v>803</v>
      </c>
      <c r="F276" s="589" t="s">
        <v>804</v>
      </c>
      <c r="G276" s="635" t="s">
        <v>486</v>
      </c>
      <c r="H276" s="920"/>
      <c r="J276" s="924"/>
      <c r="K276" s="587"/>
      <c r="L276" s="920"/>
    </row>
    <row r="277" spans="1:12" x14ac:dyDescent="0.2">
      <c r="A277" s="909"/>
      <c r="B277" s="596"/>
      <c r="C277" s="925"/>
      <c r="D277" s="562"/>
      <c r="E277" s="812"/>
      <c r="F277" s="812"/>
      <c r="G277" s="812"/>
      <c r="H277" s="919"/>
      <c r="J277" s="925"/>
      <c r="K277" s="562"/>
      <c r="L277" s="919"/>
    </row>
    <row r="278" spans="1:12" ht="25.5" x14ac:dyDescent="0.2">
      <c r="A278" s="909" t="s">
        <v>3717</v>
      </c>
      <c r="B278" s="912" t="s">
        <v>3718</v>
      </c>
      <c r="C278" s="926"/>
      <c r="D278" s="906" t="s">
        <v>30</v>
      </c>
      <c r="E278" s="812">
        <v>126.58</v>
      </c>
      <c r="F278" s="812">
        <v>107.93</v>
      </c>
      <c r="G278" s="812">
        <v>107.93</v>
      </c>
      <c r="H278" s="919">
        <f>('Series 2700 Design'!H278)</f>
        <v>0</v>
      </c>
      <c r="J278" s="926"/>
      <c r="K278" s="906" t="s">
        <v>30</v>
      </c>
      <c r="L278" s="919">
        <f>('Series 2700 Final'!H278)</f>
        <v>0</v>
      </c>
    </row>
    <row r="279" spans="1:12" x14ac:dyDescent="0.2">
      <c r="A279" s="909"/>
      <c r="B279" s="912"/>
      <c r="C279" s="926"/>
      <c r="D279" s="906"/>
      <c r="E279" s="812"/>
      <c r="F279" s="812"/>
      <c r="G279" s="812"/>
      <c r="H279" s="919"/>
      <c r="J279" s="926"/>
      <c r="K279" s="906"/>
      <c r="L279" s="919"/>
    </row>
    <row r="280" spans="1:12" ht="38.25" x14ac:dyDescent="0.2">
      <c r="A280" s="909" t="s">
        <v>3719</v>
      </c>
      <c r="B280" s="912" t="s">
        <v>3720</v>
      </c>
      <c r="C280" s="926"/>
      <c r="D280" s="562" t="s">
        <v>30</v>
      </c>
      <c r="E280" s="812">
        <v>151.77000000000001</v>
      </c>
      <c r="F280" s="812">
        <v>128.08000000000001</v>
      </c>
      <c r="G280" s="812">
        <v>128.08000000000001</v>
      </c>
      <c r="H280" s="919">
        <f>('Series 2700 Design'!H280)</f>
        <v>0</v>
      </c>
      <c r="J280" s="926"/>
      <c r="K280" s="562" t="s">
        <v>30</v>
      </c>
      <c r="L280" s="919">
        <f>('Series 2700 Final'!H280)</f>
        <v>0</v>
      </c>
    </row>
    <row r="281" spans="1:12" x14ac:dyDescent="0.2">
      <c r="A281" s="909"/>
      <c r="B281" s="912"/>
      <c r="C281" s="926"/>
      <c r="D281" s="906"/>
      <c r="E281" s="812"/>
      <c r="F281" s="812"/>
      <c r="G281" s="812"/>
      <c r="H281" s="919"/>
      <c r="J281" s="926"/>
      <c r="K281" s="906"/>
      <c r="L281" s="919"/>
    </row>
    <row r="282" spans="1:12" ht="38.25" x14ac:dyDescent="0.2">
      <c r="A282" s="909" t="s">
        <v>3721</v>
      </c>
      <c r="B282" s="912" t="s">
        <v>3722</v>
      </c>
      <c r="C282" s="926"/>
      <c r="D282" s="562" t="s">
        <v>30</v>
      </c>
      <c r="E282" s="812">
        <v>181.39</v>
      </c>
      <c r="F282" s="812">
        <v>150.31</v>
      </c>
      <c r="G282" s="812">
        <v>150.31</v>
      </c>
      <c r="H282" s="919">
        <f>('Series 2700 Design'!H282)</f>
        <v>0</v>
      </c>
      <c r="J282" s="926"/>
      <c r="K282" s="562" t="s">
        <v>30</v>
      </c>
      <c r="L282" s="919">
        <f>('Series 2700 Final'!H282)</f>
        <v>0</v>
      </c>
    </row>
    <row r="283" spans="1:12" x14ac:dyDescent="0.2">
      <c r="A283" s="909"/>
      <c r="B283" s="912"/>
      <c r="C283" s="926"/>
      <c r="D283" s="906"/>
      <c r="E283" s="812"/>
      <c r="F283" s="812"/>
      <c r="G283" s="812"/>
      <c r="H283" s="919"/>
      <c r="J283" s="926"/>
      <c r="K283" s="906"/>
      <c r="L283" s="919"/>
    </row>
    <row r="284" spans="1:12" ht="38.25" x14ac:dyDescent="0.2">
      <c r="A284" s="909" t="s">
        <v>3723</v>
      </c>
      <c r="B284" s="912" t="s">
        <v>3724</v>
      </c>
      <c r="C284" s="926"/>
      <c r="D284" s="562" t="s">
        <v>30</v>
      </c>
      <c r="E284" s="812">
        <v>136.16999999999999</v>
      </c>
      <c r="F284" s="812">
        <v>117.52</v>
      </c>
      <c r="G284" s="812">
        <v>117.52</v>
      </c>
      <c r="H284" s="919">
        <f>('Series 2700 Design'!H284)</f>
        <v>0</v>
      </c>
      <c r="J284" s="926"/>
      <c r="K284" s="562" t="s">
        <v>30</v>
      </c>
      <c r="L284" s="919">
        <f>('Series 2700 Final'!H284)</f>
        <v>0</v>
      </c>
    </row>
    <row r="285" spans="1:12" x14ac:dyDescent="0.2">
      <c r="A285" s="909"/>
      <c r="B285" s="912"/>
      <c r="C285" s="926"/>
      <c r="D285" s="906"/>
      <c r="E285" s="812"/>
      <c r="F285" s="812"/>
      <c r="G285" s="812"/>
      <c r="H285" s="919"/>
      <c r="J285" s="926"/>
      <c r="K285" s="906"/>
      <c r="L285" s="919"/>
    </row>
    <row r="286" spans="1:12" ht="38.25" x14ac:dyDescent="0.2">
      <c r="A286" s="909" t="s">
        <v>3725</v>
      </c>
      <c r="B286" s="912" t="s">
        <v>3726</v>
      </c>
      <c r="C286" s="926"/>
      <c r="D286" s="562" t="s">
        <v>30</v>
      </c>
      <c r="E286" s="812">
        <v>161.35</v>
      </c>
      <c r="F286" s="812">
        <v>137.66999999999999</v>
      </c>
      <c r="G286" s="812">
        <v>137.66999999999999</v>
      </c>
      <c r="H286" s="919">
        <f>('Series 2700 Design'!H286)</f>
        <v>0</v>
      </c>
      <c r="J286" s="926"/>
      <c r="K286" s="562" t="s">
        <v>30</v>
      </c>
      <c r="L286" s="919">
        <f>('Series 2700 Final'!H286)</f>
        <v>0</v>
      </c>
    </row>
    <row r="287" spans="1:12" x14ac:dyDescent="0.2">
      <c r="A287" s="909"/>
      <c r="B287" s="912"/>
      <c r="C287" s="926"/>
      <c r="D287" s="906"/>
      <c r="E287" s="812"/>
      <c r="F287" s="812"/>
      <c r="G287" s="812"/>
      <c r="H287" s="919"/>
      <c r="J287" s="926"/>
      <c r="K287" s="906"/>
      <c r="L287" s="919"/>
    </row>
    <row r="288" spans="1:12" ht="38.25" x14ac:dyDescent="0.2">
      <c r="A288" s="909" t="s">
        <v>3727</v>
      </c>
      <c r="B288" s="912" t="s">
        <v>3728</v>
      </c>
      <c r="C288" s="926"/>
      <c r="D288" s="562" t="s">
        <v>30</v>
      </c>
      <c r="E288" s="812">
        <v>190.99</v>
      </c>
      <c r="F288" s="812">
        <v>159.9</v>
      </c>
      <c r="G288" s="812">
        <v>159.9</v>
      </c>
      <c r="H288" s="919">
        <f>('Series 2700 Design'!H288)</f>
        <v>0</v>
      </c>
      <c r="J288" s="926"/>
      <c r="K288" s="562" t="s">
        <v>30</v>
      </c>
      <c r="L288" s="919">
        <f>('Series 2700 Final'!H288)</f>
        <v>0</v>
      </c>
    </row>
    <row r="289" spans="1:12" x14ac:dyDescent="0.2">
      <c r="A289" s="909"/>
      <c r="B289" s="911"/>
      <c r="C289" s="925"/>
      <c r="D289" s="562"/>
      <c r="E289" s="812"/>
      <c r="F289" s="812"/>
      <c r="G289" s="812"/>
      <c r="H289" s="919"/>
      <c r="J289" s="925"/>
      <c r="K289" s="562"/>
      <c r="L289" s="919"/>
    </row>
    <row r="290" spans="1:12" x14ac:dyDescent="0.2">
      <c r="A290" s="907"/>
      <c r="B290" s="586" t="s">
        <v>3494</v>
      </c>
      <c r="C290" s="924"/>
      <c r="D290" s="587"/>
      <c r="E290" s="635" t="s">
        <v>803</v>
      </c>
      <c r="F290" s="589" t="s">
        <v>804</v>
      </c>
      <c r="G290" s="635" t="s">
        <v>486</v>
      </c>
      <c r="H290" s="920"/>
      <c r="J290" s="924"/>
      <c r="K290" s="587"/>
      <c r="L290" s="920"/>
    </row>
    <row r="291" spans="1:12" x14ac:dyDescent="0.2">
      <c r="A291" s="909"/>
      <c r="B291" s="596"/>
      <c r="C291" s="925"/>
      <c r="D291" s="562"/>
      <c r="E291" s="812"/>
      <c r="F291" s="812"/>
      <c r="G291" s="812"/>
      <c r="H291" s="919"/>
      <c r="J291" s="925"/>
      <c r="K291" s="562"/>
      <c r="L291" s="919"/>
    </row>
    <row r="292" spans="1:12" ht="25.5" x14ac:dyDescent="0.2">
      <c r="A292" s="909" t="s">
        <v>3729</v>
      </c>
      <c r="B292" s="911" t="s">
        <v>3730</v>
      </c>
      <c r="C292" s="925"/>
      <c r="D292" s="562" t="s">
        <v>30</v>
      </c>
      <c r="E292" s="812">
        <v>90.71</v>
      </c>
      <c r="F292" s="812">
        <v>83.05</v>
      </c>
      <c r="G292" s="812">
        <v>83.05</v>
      </c>
      <c r="H292" s="919">
        <f>('Series 2700 Design'!H292)</f>
        <v>0</v>
      </c>
      <c r="J292" s="925"/>
      <c r="K292" s="562" t="s">
        <v>30</v>
      </c>
      <c r="L292" s="919">
        <f>('Series 2700 Final'!H292)</f>
        <v>0</v>
      </c>
    </row>
    <row r="293" spans="1:12" x14ac:dyDescent="0.2">
      <c r="A293" s="909"/>
      <c r="B293" s="596"/>
      <c r="C293" s="486"/>
      <c r="D293" s="562"/>
      <c r="E293" s="812"/>
      <c r="F293" s="812"/>
      <c r="G293" s="812"/>
      <c r="H293" s="919"/>
      <c r="J293" s="486"/>
      <c r="K293" s="562"/>
      <c r="L293" s="919"/>
    </row>
    <row r="294" spans="1:12" ht="25.5" x14ac:dyDescent="0.2">
      <c r="A294" s="909" t="s">
        <v>3731</v>
      </c>
      <c r="B294" s="911" t="s">
        <v>3732</v>
      </c>
      <c r="C294" s="925"/>
      <c r="D294" s="562" t="s">
        <v>30</v>
      </c>
      <c r="E294" s="812">
        <v>113</v>
      </c>
      <c r="F294" s="812">
        <v>102.57</v>
      </c>
      <c r="G294" s="812">
        <v>102.57</v>
      </c>
      <c r="H294" s="919">
        <f>('Series 2700 Design'!H294)</f>
        <v>0</v>
      </c>
      <c r="J294" s="925"/>
      <c r="K294" s="562" t="s">
        <v>30</v>
      </c>
      <c r="L294" s="919">
        <f>('Series 2700 Final'!H294)</f>
        <v>0</v>
      </c>
    </row>
    <row r="295" spans="1:12" x14ac:dyDescent="0.2">
      <c r="A295" s="909"/>
      <c r="B295" s="911"/>
      <c r="C295" s="925"/>
      <c r="D295" s="562"/>
      <c r="E295" s="812"/>
      <c r="F295" s="812"/>
      <c r="G295" s="812"/>
      <c r="H295" s="919"/>
      <c r="J295" s="925"/>
      <c r="K295" s="562"/>
      <c r="L295" s="919"/>
    </row>
    <row r="296" spans="1:12" ht="25.5" x14ac:dyDescent="0.2">
      <c r="A296" s="909" t="s">
        <v>3733</v>
      </c>
      <c r="B296" s="911" t="s">
        <v>3734</v>
      </c>
      <c r="C296" s="925"/>
      <c r="D296" s="562" t="s">
        <v>30</v>
      </c>
      <c r="E296" s="812">
        <v>124.87</v>
      </c>
      <c r="F296" s="812">
        <v>124.87</v>
      </c>
      <c r="G296" s="812">
        <v>124.87</v>
      </c>
      <c r="H296" s="919">
        <f>('Series 2700 Design'!H296)</f>
        <v>0</v>
      </c>
      <c r="J296" s="925"/>
      <c r="K296" s="562" t="s">
        <v>30</v>
      </c>
      <c r="L296" s="919">
        <f>('Series 2700 Final'!H296)</f>
        <v>0</v>
      </c>
    </row>
    <row r="297" spans="1:12" x14ac:dyDescent="0.2">
      <c r="A297" s="909"/>
      <c r="B297" s="911"/>
      <c r="C297" s="925"/>
      <c r="D297" s="562"/>
      <c r="E297" s="812"/>
      <c r="F297" s="812"/>
      <c r="G297" s="812"/>
      <c r="H297" s="919"/>
      <c r="J297" s="925"/>
      <c r="K297" s="562"/>
      <c r="L297" s="919"/>
    </row>
    <row r="298" spans="1:12" ht="25.5" x14ac:dyDescent="0.2">
      <c r="A298" s="909" t="s">
        <v>3735</v>
      </c>
      <c r="B298" s="911" t="s">
        <v>3736</v>
      </c>
      <c r="C298" s="925"/>
      <c r="D298" s="562" t="s">
        <v>30</v>
      </c>
      <c r="E298" s="812">
        <v>185.9</v>
      </c>
      <c r="F298" s="812">
        <v>167.25</v>
      </c>
      <c r="G298" s="812">
        <v>167.25</v>
      </c>
      <c r="H298" s="919">
        <f>('Series 2700 Design'!H298)</f>
        <v>0</v>
      </c>
      <c r="J298" s="925"/>
      <c r="K298" s="562" t="s">
        <v>30</v>
      </c>
      <c r="L298" s="919">
        <f>('Series 2700 Final'!H298)</f>
        <v>0</v>
      </c>
    </row>
    <row r="299" spans="1:12" x14ac:dyDescent="0.2">
      <c r="A299" s="909"/>
      <c r="B299" s="911"/>
      <c r="C299" s="925"/>
      <c r="D299" s="562"/>
      <c r="E299" s="812"/>
      <c r="F299" s="812"/>
      <c r="G299" s="812"/>
      <c r="H299" s="919"/>
      <c r="J299" s="925"/>
      <c r="K299" s="562"/>
      <c r="L299" s="919"/>
    </row>
    <row r="300" spans="1:12" ht="25.5" x14ac:dyDescent="0.2">
      <c r="A300" s="909" t="s">
        <v>3737</v>
      </c>
      <c r="B300" s="911" t="s">
        <v>3738</v>
      </c>
      <c r="C300" s="925"/>
      <c r="D300" s="562" t="s">
        <v>30</v>
      </c>
      <c r="E300" s="812">
        <v>214.5</v>
      </c>
      <c r="F300" s="812">
        <v>190.82</v>
      </c>
      <c r="G300" s="812">
        <v>190.82</v>
      </c>
      <c r="H300" s="919">
        <f>('Series 2700 Design'!H300)</f>
        <v>0</v>
      </c>
      <c r="J300" s="925"/>
      <c r="K300" s="562" t="s">
        <v>30</v>
      </c>
      <c r="L300" s="919">
        <f>('Series 2700 Final'!H300)</f>
        <v>0</v>
      </c>
    </row>
    <row r="301" spans="1:12" x14ac:dyDescent="0.2">
      <c r="A301" s="909"/>
      <c r="B301" s="911"/>
      <c r="C301" s="925"/>
      <c r="D301" s="562"/>
      <c r="E301" s="812"/>
      <c r="F301" s="812"/>
      <c r="G301" s="812"/>
      <c r="H301" s="919"/>
      <c r="J301" s="925"/>
      <c r="K301" s="562"/>
      <c r="L301" s="919"/>
    </row>
    <row r="302" spans="1:12" ht="25.5" x14ac:dyDescent="0.2">
      <c r="A302" s="909" t="s">
        <v>3739</v>
      </c>
      <c r="B302" s="911" t="s">
        <v>3740</v>
      </c>
      <c r="C302" s="925"/>
      <c r="D302" s="562" t="s">
        <v>30</v>
      </c>
      <c r="E302" s="812">
        <v>101.14</v>
      </c>
      <c r="F302" s="812">
        <v>90.71</v>
      </c>
      <c r="G302" s="812">
        <v>90.71</v>
      </c>
      <c r="H302" s="919">
        <f>('Series 2700 Design'!H302)</f>
        <v>0</v>
      </c>
      <c r="J302" s="925"/>
      <c r="K302" s="562" t="s">
        <v>30</v>
      </c>
      <c r="L302" s="919">
        <f>('Series 2700 Final'!H302)</f>
        <v>0</v>
      </c>
    </row>
    <row r="303" spans="1:12" x14ac:dyDescent="0.2">
      <c r="A303" s="909"/>
      <c r="B303" s="596"/>
      <c r="C303" s="486"/>
      <c r="D303" s="562"/>
      <c r="E303" s="812"/>
      <c r="F303" s="812"/>
      <c r="G303" s="812"/>
      <c r="H303" s="919"/>
      <c r="J303" s="486"/>
      <c r="K303" s="562"/>
      <c r="L303" s="919"/>
    </row>
    <row r="304" spans="1:12" ht="38.25" x14ac:dyDescent="0.2">
      <c r="A304" s="909" t="s">
        <v>3741</v>
      </c>
      <c r="B304" s="911" t="s">
        <v>3742</v>
      </c>
      <c r="C304" s="925"/>
      <c r="D304" s="562" t="s">
        <v>30</v>
      </c>
      <c r="E304" s="812">
        <v>119.79</v>
      </c>
      <c r="F304" s="812">
        <v>107.35</v>
      </c>
      <c r="G304" s="812">
        <v>107.35</v>
      </c>
      <c r="H304" s="919">
        <f>('Series 2700 Design'!H304)</f>
        <v>0</v>
      </c>
      <c r="J304" s="925"/>
      <c r="K304" s="562" t="s">
        <v>30</v>
      </c>
      <c r="L304" s="919">
        <f>('Series 2700 Final'!H304)</f>
        <v>0</v>
      </c>
    </row>
    <row r="305" spans="1:12" x14ac:dyDescent="0.2">
      <c r="A305" s="909"/>
      <c r="B305" s="911"/>
      <c r="C305" s="925"/>
      <c r="D305" s="562"/>
      <c r="E305" s="812"/>
      <c r="F305" s="812"/>
      <c r="G305" s="812"/>
      <c r="H305" s="919"/>
      <c r="J305" s="925"/>
      <c r="K305" s="562"/>
      <c r="L305" s="919"/>
    </row>
    <row r="306" spans="1:12" ht="38.25" x14ac:dyDescent="0.2">
      <c r="A306" s="909" t="s">
        <v>3743</v>
      </c>
      <c r="B306" s="911" t="s">
        <v>3744</v>
      </c>
      <c r="C306" s="925"/>
      <c r="D306" s="562" t="s">
        <v>30</v>
      </c>
      <c r="E306" s="812">
        <v>159.9</v>
      </c>
      <c r="F306" s="812">
        <v>141.24</v>
      </c>
      <c r="G306" s="812">
        <v>141.24</v>
      </c>
      <c r="H306" s="919">
        <f>('Series 2700 Design'!H306)</f>
        <v>0</v>
      </c>
      <c r="J306" s="925"/>
      <c r="K306" s="562" t="s">
        <v>30</v>
      </c>
      <c r="L306" s="919">
        <f>('Series 2700 Final'!H306)</f>
        <v>0</v>
      </c>
    </row>
    <row r="307" spans="1:12" x14ac:dyDescent="0.2">
      <c r="A307" s="909"/>
      <c r="B307" s="911"/>
      <c r="C307" s="925"/>
      <c r="D307" s="562"/>
      <c r="E307" s="812"/>
      <c r="F307" s="812"/>
      <c r="G307" s="812"/>
      <c r="H307" s="919"/>
      <c r="J307" s="925"/>
      <c r="K307" s="562"/>
      <c r="L307" s="919"/>
    </row>
    <row r="308" spans="1:12" ht="38.25" x14ac:dyDescent="0.2">
      <c r="A308" s="909" t="s">
        <v>3745</v>
      </c>
      <c r="B308" s="911" t="s">
        <v>3746</v>
      </c>
      <c r="C308" s="925"/>
      <c r="D308" s="562" t="s">
        <v>30</v>
      </c>
      <c r="E308" s="812">
        <v>207.39</v>
      </c>
      <c r="F308" s="812">
        <v>176.31</v>
      </c>
      <c r="G308" s="812">
        <v>176.31</v>
      </c>
      <c r="H308" s="919">
        <f>('Series 2700 Design'!H308)</f>
        <v>0</v>
      </c>
      <c r="J308" s="925"/>
      <c r="K308" s="562" t="s">
        <v>30</v>
      </c>
      <c r="L308" s="919">
        <f>('Series 2700 Final'!H308)</f>
        <v>0</v>
      </c>
    </row>
    <row r="309" spans="1:12" x14ac:dyDescent="0.2">
      <c r="A309" s="909"/>
      <c r="B309" s="911"/>
      <c r="C309" s="925"/>
      <c r="D309" s="562"/>
      <c r="E309" s="812"/>
      <c r="F309" s="812"/>
      <c r="G309" s="812"/>
      <c r="H309" s="919"/>
      <c r="J309" s="925"/>
      <c r="K309" s="562"/>
      <c r="L309" s="919"/>
    </row>
    <row r="310" spans="1:12" ht="38.25" x14ac:dyDescent="0.2">
      <c r="A310" s="909" t="s">
        <v>3747</v>
      </c>
      <c r="B310" s="911" t="s">
        <v>3748</v>
      </c>
      <c r="C310" s="925"/>
      <c r="D310" s="562" t="s">
        <v>30</v>
      </c>
      <c r="E310" s="812">
        <v>78.790000000000006</v>
      </c>
      <c r="F310" s="812">
        <v>204.91</v>
      </c>
      <c r="G310" s="812">
        <v>204.91</v>
      </c>
      <c r="H310" s="919">
        <f>('Series 2700 Design'!H310)</f>
        <v>0</v>
      </c>
      <c r="J310" s="925"/>
      <c r="K310" s="562" t="s">
        <v>30</v>
      </c>
      <c r="L310" s="919">
        <f>('Series 2700 Final'!H310)</f>
        <v>0</v>
      </c>
    </row>
    <row r="311" spans="1:12" x14ac:dyDescent="0.2">
      <c r="A311" s="909"/>
      <c r="B311" s="911"/>
      <c r="C311" s="925"/>
      <c r="D311" s="562"/>
      <c r="E311" s="812"/>
      <c r="F311" s="812"/>
      <c r="G311" s="812"/>
      <c r="H311" s="919"/>
      <c r="J311" s="925"/>
      <c r="K311" s="562"/>
      <c r="L311" s="919"/>
    </row>
    <row r="312" spans="1:12" x14ac:dyDescent="0.2">
      <c r="A312" s="907"/>
      <c r="B312" s="586" t="s">
        <v>3515</v>
      </c>
      <c r="C312" s="924"/>
      <c r="D312" s="587"/>
      <c r="E312" s="635" t="s">
        <v>803</v>
      </c>
      <c r="F312" s="589" t="s">
        <v>804</v>
      </c>
      <c r="G312" s="635" t="s">
        <v>486</v>
      </c>
      <c r="H312" s="920"/>
      <c r="J312" s="924"/>
      <c r="K312" s="587"/>
      <c r="L312" s="920"/>
    </row>
    <row r="313" spans="1:12" x14ac:dyDescent="0.2">
      <c r="A313" s="909"/>
      <c r="B313" s="597"/>
      <c r="C313" s="659"/>
      <c r="D313" s="562"/>
      <c r="E313" s="812"/>
      <c r="F313" s="812"/>
      <c r="G313" s="812"/>
      <c r="H313" s="919"/>
      <c r="J313" s="659"/>
      <c r="K313" s="562"/>
      <c r="L313" s="919"/>
    </row>
    <row r="314" spans="1:12" ht="25.5" x14ac:dyDescent="0.2">
      <c r="A314" s="909" t="s">
        <v>3749</v>
      </c>
      <c r="B314" s="911" t="s">
        <v>3750</v>
      </c>
      <c r="C314" s="925"/>
      <c r="D314" s="562" t="s">
        <v>30</v>
      </c>
      <c r="E314" s="812">
        <v>126.58</v>
      </c>
      <c r="F314" s="812">
        <v>107.93</v>
      </c>
      <c r="G314" s="812">
        <v>107.93</v>
      </c>
      <c r="H314" s="919">
        <f>('Series 2700 Design'!H314)</f>
        <v>0</v>
      </c>
      <c r="J314" s="925"/>
      <c r="K314" s="562" t="s">
        <v>30</v>
      </c>
      <c r="L314" s="919">
        <f>('Series 2700 Final'!H314)</f>
        <v>0</v>
      </c>
    </row>
    <row r="315" spans="1:12" x14ac:dyDescent="0.2">
      <c r="A315" s="909"/>
      <c r="B315" s="911"/>
      <c r="C315" s="925"/>
      <c r="D315" s="562"/>
      <c r="E315" s="812"/>
      <c r="F315" s="812"/>
      <c r="G315" s="812"/>
      <c r="H315" s="919"/>
      <c r="J315" s="925"/>
      <c r="K315" s="562"/>
      <c r="L315" s="919"/>
    </row>
    <row r="316" spans="1:12" ht="25.5" x14ac:dyDescent="0.2">
      <c r="A316" s="909" t="s">
        <v>3751</v>
      </c>
      <c r="B316" s="911" t="s">
        <v>3752</v>
      </c>
      <c r="C316" s="925"/>
      <c r="D316" s="562" t="s">
        <v>30</v>
      </c>
      <c r="E316" s="812">
        <v>151.77000000000001</v>
      </c>
      <c r="F316" s="812">
        <v>128.08000000000001</v>
      </c>
      <c r="G316" s="812">
        <v>128.08000000000001</v>
      </c>
      <c r="H316" s="919">
        <f>('Series 2700 Design'!H316)</f>
        <v>0</v>
      </c>
      <c r="J316" s="925"/>
      <c r="K316" s="562" t="s">
        <v>30</v>
      </c>
      <c r="L316" s="919">
        <f>('Series 2700 Final'!H316)</f>
        <v>0</v>
      </c>
    </row>
    <row r="317" spans="1:12" x14ac:dyDescent="0.2">
      <c r="A317" s="909"/>
      <c r="B317" s="911"/>
      <c r="C317" s="925"/>
      <c r="D317" s="562"/>
      <c r="E317" s="812"/>
      <c r="F317" s="812"/>
      <c r="G317" s="812"/>
      <c r="H317" s="919"/>
      <c r="J317" s="925"/>
      <c r="K317" s="562"/>
      <c r="L317" s="919"/>
    </row>
    <row r="318" spans="1:12" ht="25.5" x14ac:dyDescent="0.2">
      <c r="A318" s="909" t="s">
        <v>3753</v>
      </c>
      <c r="B318" s="911" t="s">
        <v>3754</v>
      </c>
      <c r="C318" s="925"/>
      <c r="D318" s="562" t="s">
        <v>30</v>
      </c>
      <c r="E318" s="812">
        <v>181.39</v>
      </c>
      <c r="F318" s="812">
        <v>150.31</v>
      </c>
      <c r="G318" s="812">
        <v>150.31</v>
      </c>
      <c r="H318" s="919">
        <f>('Series 2700 Design'!H318)</f>
        <v>0</v>
      </c>
      <c r="J318" s="925"/>
      <c r="K318" s="562" t="s">
        <v>30</v>
      </c>
      <c r="L318" s="919">
        <f>('Series 2700 Final'!H318)</f>
        <v>0</v>
      </c>
    </row>
    <row r="319" spans="1:12" x14ac:dyDescent="0.2">
      <c r="A319" s="909"/>
      <c r="B319" s="911"/>
      <c r="C319" s="925"/>
      <c r="D319" s="562"/>
      <c r="E319" s="812"/>
      <c r="F319" s="812"/>
      <c r="G319" s="812"/>
      <c r="H319" s="919"/>
      <c r="J319" s="925"/>
      <c r="K319" s="562"/>
      <c r="L319" s="919"/>
    </row>
    <row r="320" spans="1:12" ht="25.5" x14ac:dyDescent="0.2">
      <c r="A320" s="909" t="s">
        <v>3755</v>
      </c>
      <c r="B320" s="911" t="s">
        <v>3756</v>
      </c>
      <c r="C320" s="925"/>
      <c r="D320" s="562" t="s">
        <v>30</v>
      </c>
      <c r="E320" s="812">
        <v>259.98</v>
      </c>
      <c r="F320" s="812">
        <v>197.81</v>
      </c>
      <c r="G320" s="812">
        <v>197.81</v>
      </c>
      <c r="H320" s="919">
        <f>('Series 2700 Design'!H320)</f>
        <v>0</v>
      </c>
      <c r="J320" s="925"/>
      <c r="K320" s="562" t="s">
        <v>30</v>
      </c>
      <c r="L320" s="919">
        <f>('Series 2700 Final'!H320)</f>
        <v>0</v>
      </c>
    </row>
    <row r="321" spans="1:12" x14ac:dyDescent="0.2">
      <c r="A321" s="909"/>
      <c r="B321" s="911"/>
      <c r="C321" s="925"/>
      <c r="D321" s="562"/>
      <c r="E321" s="812"/>
      <c r="F321" s="812"/>
      <c r="G321" s="812"/>
      <c r="H321" s="919"/>
      <c r="J321" s="925"/>
      <c r="K321" s="562"/>
      <c r="L321" s="919"/>
    </row>
    <row r="322" spans="1:12" ht="25.5" x14ac:dyDescent="0.2">
      <c r="A322" s="909" t="s">
        <v>3757</v>
      </c>
      <c r="B322" s="911" t="s">
        <v>3758</v>
      </c>
      <c r="C322" s="925"/>
      <c r="D322" s="562" t="s">
        <v>30</v>
      </c>
      <c r="E322" s="812">
        <v>337.43</v>
      </c>
      <c r="F322" s="812">
        <v>237.96</v>
      </c>
      <c r="G322" s="812">
        <v>237.96</v>
      </c>
      <c r="H322" s="919">
        <f>('Series 2700 Design'!H322)</f>
        <v>0</v>
      </c>
      <c r="J322" s="925"/>
      <c r="K322" s="562" t="s">
        <v>30</v>
      </c>
      <c r="L322" s="919">
        <f>('Series 2700 Final'!H322)</f>
        <v>0</v>
      </c>
    </row>
    <row r="323" spans="1:12" x14ac:dyDescent="0.2">
      <c r="A323" s="909"/>
      <c r="B323" s="911"/>
      <c r="C323" s="925"/>
      <c r="D323" s="562"/>
      <c r="E323" s="812"/>
      <c r="F323" s="812"/>
      <c r="G323" s="812"/>
      <c r="H323" s="919"/>
      <c r="J323" s="925"/>
      <c r="K323" s="562"/>
      <c r="L323" s="919"/>
    </row>
    <row r="324" spans="1:12" ht="38.25" x14ac:dyDescent="0.2">
      <c r="A324" s="909" t="s">
        <v>3759</v>
      </c>
      <c r="B324" s="911" t="s">
        <v>3760</v>
      </c>
      <c r="C324" s="925"/>
      <c r="D324" s="562" t="s">
        <v>30</v>
      </c>
      <c r="E324" s="812">
        <v>136.16999999999999</v>
      </c>
      <c r="F324" s="812">
        <v>117.52</v>
      </c>
      <c r="G324" s="812">
        <v>117.52</v>
      </c>
      <c r="H324" s="919">
        <f>('Series 2700 Design'!H324)</f>
        <v>0</v>
      </c>
      <c r="J324" s="925"/>
      <c r="K324" s="562" t="s">
        <v>30</v>
      </c>
      <c r="L324" s="919">
        <f>('Series 2700 Final'!H324)</f>
        <v>0</v>
      </c>
    </row>
    <row r="325" spans="1:12" x14ac:dyDescent="0.2">
      <c r="A325" s="909"/>
      <c r="B325" s="911"/>
      <c r="C325" s="925"/>
      <c r="D325" s="562"/>
      <c r="E325" s="812"/>
      <c r="F325" s="812"/>
      <c r="G325" s="812"/>
      <c r="H325" s="919"/>
      <c r="J325" s="925"/>
      <c r="K325" s="562"/>
      <c r="L325" s="919"/>
    </row>
    <row r="326" spans="1:12" ht="38.25" x14ac:dyDescent="0.2">
      <c r="A326" s="909" t="s">
        <v>3761</v>
      </c>
      <c r="B326" s="911" t="s">
        <v>3762</v>
      </c>
      <c r="C326" s="925"/>
      <c r="D326" s="562" t="s">
        <v>30</v>
      </c>
      <c r="E326" s="812">
        <v>161.35</v>
      </c>
      <c r="F326" s="812">
        <v>137.66999999999999</v>
      </c>
      <c r="G326" s="812">
        <v>137.66999999999999</v>
      </c>
      <c r="H326" s="919">
        <f>('Series 2700 Design'!H326)</f>
        <v>0</v>
      </c>
      <c r="J326" s="925"/>
      <c r="K326" s="562" t="s">
        <v>30</v>
      </c>
      <c r="L326" s="919">
        <f>('Series 2700 Final'!H326)</f>
        <v>0</v>
      </c>
    </row>
    <row r="327" spans="1:12" x14ac:dyDescent="0.2">
      <c r="A327" s="909"/>
      <c r="B327" s="911"/>
      <c r="C327" s="925"/>
      <c r="D327" s="562"/>
      <c r="E327" s="812"/>
      <c r="F327" s="812"/>
      <c r="G327" s="812"/>
      <c r="H327" s="919"/>
      <c r="J327" s="925"/>
      <c r="K327" s="562"/>
      <c r="L327" s="919"/>
    </row>
    <row r="328" spans="1:12" ht="38.25" x14ac:dyDescent="0.2">
      <c r="A328" s="909" t="s">
        <v>3763</v>
      </c>
      <c r="B328" s="911" t="s">
        <v>3764</v>
      </c>
      <c r="C328" s="925"/>
      <c r="D328" s="562" t="s">
        <v>30</v>
      </c>
      <c r="E328" s="812">
        <v>190.99</v>
      </c>
      <c r="F328" s="812">
        <v>159.9</v>
      </c>
      <c r="G328" s="812">
        <v>159.9</v>
      </c>
      <c r="H328" s="919">
        <f>('Series 2700 Design'!H328)</f>
        <v>0</v>
      </c>
      <c r="J328" s="925"/>
      <c r="K328" s="562" t="s">
        <v>30</v>
      </c>
      <c r="L328" s="919">
        <f>('Series 2700 Final'!H328)</f>
        <v>0</v>
      </c>
    </row>
    <row r="329" spans="1:12" x14ac:dyDescent="0.2">
      <c r="A329" s="909"/>
      <c r="B329" s="911"/>
      <c r="C329" s="925"/>
      <c r="D329" s="562"/>
      <c r="E329" s="812"/>
      <c r="F329" s="812"/>
      <c r="G329" s="812"/>
      <c r="H329" s="919"/>
      <c r="J329" s="925"/>
      <c r="K329" s="562"/>
      <c r="L329" s="919"/>
    </row>
    <row r="330" spans="1:12" ht="38.25" x14ac:dyDescent="0.2">
      <c r="A330" s="909" t="s">
        <v>3765</v>
      </c>
      <c r="B330" s="911" t="s">
        <v>3766</v>
      </c>
      <c r="C330" s="925"/>
      <c r="D330" s="562" t="s">
        <v>30</v>
      </c>
      <c r="E330" s="812">
        <v>269.58</v>
      </c>
      <c r="F330" s="812">
        <v>207.39</v>
      </c>
      <c r="G330" s="812">
        <v>207.39</v>
      </c>
      <c r="H330" s="919">
        <f>('Series 2700 Design'!H330)</f>
        <v>0</v>
      </c>
      <c r="J330" s="925"/>
      <c r="K330" s="562" t="s">
        <v>30</v>
      </c>
      <c r="L330" s="919">
        <f>('Series 2700 Final'!H330)</f>
        <v>0</v>
      </c>
    </row>
    <row r="331" spans="1:12" x14ac:dyDescent="0.2">
      <c r="A331" s="909"/>
      <c r="B331" s="911"/>
      <c r="C331" s="925"/>
      <c r="D331" s="562"/>
      <c r="E331" s="812"/>
      <c r="F331" s="812"/>
      <c r="G331" s="812"/>
      <c r="H331" s="919"/>
      <c r="J331" s="925"/>
      <c r="K331" s="562"/>
      <c r="L331" s="919"/>
    </row>
    <row r="332" spans="1:12" ht="38.25" x14ac:dyDescent="0.2">
      <c r="A332" s="909" t="s">
        <v>3767</v>
      </c>
      <c r="B332" s="911" t="s">
        <v>3768</v>
      </c>
      <c r="C332" s="925"/>
      <c r="D332" s="562" t="s">
        <v>30</v>
      </c>
      <c r="E332" s="812">
        <v>347.02</v>
      </c>
      <c r="F332" s="812">
        <v>247.54</v>
      </c>
      <c r="G332" s="812">
        <v>247.54</v>
      </c>
      <c r="H332" s="919">
        <f>('Series 2700 Design'!H332)</f>
        <v>0</v>
      </c>
      <c r="J332" s="925"/>
      <c r="K332" s="562" t="s">
        <v>30</v>
      </c>
      <c r="L332" s="919">
        <f>('Series 2700 Final'!H332)</f>
        <v>0</v>
      </c>
    </row>
    <row r="333" spans="1:12" x14ac:dyDescent="0.2">
      <c r="A333" s="909"/>
      <c r="B333" s="911"/>
      <c r="C333" s="925"/>
      <c r="D333" s="562"/>
      <c r="E333" s="812"/>
      <c r="F333" s="812"/>
      <c r="G333" s="812"/>
      <c r="H333" s="919"/>
      <c r="J333" s="925"/>
      <c r="K333" s="562"/>
      <c r="L333" s="919"/>
    </row>
    <row r="334" spans="1:12" x14ac:dyDescent="0.2">
      <c r="A334" s="907"/>
      <c r="B334" s="586" t="s">
        <v>3536</v>
      </c>
      <c r="C334" s="924"/>
      <c r="D334" s="587"/>
      <c r="E334" s="635" t="s">
        <v>803</v>
      </c>
      <c r="F334" s="589" t="s">
        <v>804</v>
      </c>
      <c r="G334" s="635" t="s">
        <v>486</v>
      </c>
      <c r="H334" s="920"/>
      <c r="J334" s="924"/>
      <c r="K334" s="587"/>
      <c r="L334" s="920"/>
    </row>
    <row r="335" spans="1:12" x14ac:dyDescent="0.2">
      <c r="A335" s="909"/>
      <c r="B335" s="596"/>
      <c r="C335" s="925"/>
      <c r="D335" s="562"/>
      <c r="E335" s="812"/>
      <c r="F335" s="812"/>
      <c r="G335" s="812"/>
      <c r="H335" s="919"/>
      <c r="J335" s="925"/>
      <c r="K335" s="562"/>
      <c r="L335" s="919"/>
    </row>
    <row r="336" spans="1:12" ht="25.5" x14ac:dyDescent="0.2">
      <c r="A336" s="909" t="s">
        <v>3769</v>
      </c>
      <c r="B336" s="911" t="s">
        <v>3770</v>
      </c>
      <c r="C336" s="925"/>
      <c r="D336" s="562" t="s">
        <v>30</v>
      </c>
      <c r="E336" s="812">
        <v>406.37</v>
      </c>
      <c r="F336" s="812">
        <v>406.37</v>
      </c>
      <c r="G336" s="812">
        <v>406.37</v>
      </c>
      <c r="H336" s="919">
        <f>('Series 2700 Design'!H336)</f>
        <v>0</v>
      </c>
      <c r="J336" s="925"/>
      <c r="K336" s="562" t="s">
        <v>30</v>
      </c>
      <c r="L336" s="919">
        <f>('Series 2700 Final'!H336)</f>
        <v>0</v>
      </c>
    </row>
    <row r="337" spans="1:12" x14ac:dyDescent="0.2">
      <c r="A337" s="909"/>
      <c r="B337" s="596"/>
      <c r="C337" s="486"/>
      <c r="D337" s="562"/>
      <c r="E337" s="812"/>
      <c r="F337" s="812"/>
      <c r="G337" s="812"/>
      <c r="H337" s="919"/>
      <c r="J337" s="486"/>
      <c r="K337" s="562"/>
      <c r="L337" s="919"/>
    </row>
    <row r="338" spans="1:12" ht="25.5" x14ac:dyDescent="0.2">
      <c r="A338" s="909" t="s">
        <v>3771</v>
      </c>
      <c r="B338" s="911" t="s">
        <v>3772</v>
      </c>
      <c r="C338" s="925"/>
      <c r="D338" s="562" t="s">
        <v>30</v>
      </c>
      <c r="E338" s="812">
        <v>418.22</v>
      </c>
      <c r="F338" s="812">
        <v>418.22</v>
      </c>
      <c r="G338" s="812">
        <v>418.22</v>
      </c>
      <c r="H338" s="919">
        <f>('Series 2700 Design'!H338)</f>
        <v>0</v>
      </c>
      <c r="J338" s="925"/>
      <c r="K338" s="562" t="s">
        <v>30</v>
      </c>
      <c r="L338" s="919">
        <f>('Series 2700 Final'!H338)</f>
        <v>0</v>
      </c>
    </row>
    <row r="339" spans="1:12" x14ac:dyDescent="0.2">
      <c r="A339" s="909"/>
      <c r="B339" s="911"/>
      <c r="C339" s="925"/>
      <c r="D339" s="562"/>
      <c r="E339" s="812"/>
      <c r="F339" s="812"/>
      <c r="G339" s="812"/>
      <c r="H339" s="919"/>
      <c r="J339" s="925"/>
      <c r="K339" s="562"/>
      <c r="L339" s="919"/>
    </row>
    <row r="340" spans="1:12" ht="25.5" x14ac:dyDescent="0.2">
      <c r="A340" s="909" t="s">
        <v>3773</v>
      </c>
      <c r="B340" s="911" t="s">
        <v>3774</v>
      </c>
      <c r="C340" s="925"/>
      <c r="D340" s="562" t="s">
        <v>30</v>
      </c>
      <c r="E340" s="812">
        <v>430.09</v>
      </c>
      <c r="F340" s="812">
        <v>430.09</v>
      </c>
      <c r="G340" s="812">
        <v>430.09</v>
      </c>
      <c r="H340" s="919">
        <f>('Series 2700 Design'!H340)</f>
        <v>0</v>
      </c>
      <c r="J340" s="925"/>
      <c r="K340" s="562" t="s">
        <v>30</v>
      </c>
      <c r="L340" s="919">
        <f>('Series 2700 Final'!H340)</f>
        <v>0</v>
      </c>
    </row>
    <row r="341" spans="1:12" x14ac:dyDescent="0.2">
      <c r="A341" s="909"/>
      <c r="B341" s="911"/>
      <c r="C341" s="925"/>
      <c r="D341" s="562"/>
      <c r="E341" s="812"/>
      <c r="F341" s="812"/>
      <c r="G341" s="812"/>
      <c r="H341" s="919"/>
      <c r="J341" s="925"/>
      <c r="K341" s="562"/>
      <c r="L341" s="919"/>
    </row>
    <row r="342" spans="1:12" ht="25.5" x14ac:dyDescent="0.2">
      <c r="A342" s="909" t="s">
        <v>3775</v>
      </c>
      <c r="B342" s="911" t="s">
        <v>3776</v>
      </c>
      <c r="C342" s="925"/>
      <c r="D342" s="562" t="s">
        <v>30</v>
      </c>
      <c r="E342" s="812">
        <v>465.68</v>
      </c>
      <c r="F342" s="812">
        <v>465.68</v>
      </c>
      <c r="G342" s="812">
        <v>465.68</v>
      </c>
      <c r="H342" s="919">
        <f>('Series 2700 Design'!H342)</f>
        <v>0</v>
      </c>
      <c r="J342" s="925"/>
      <c r="K342" s="562" t="s">
        <v>30</v>
      </c>
      <c r="L342" s="919">
        <f>('Series 2700 Final'!H342)</f>
        <v>0</v>
      </c>
    </row>
    <row r="343" spans="1:12" x14ac:dyDescent="0.2">
      <c r="A343" s="909"/>
      <c r="B343" s="911"/>
      <c r="C343" s="925"/>
      <c r="D343" s="562"/>
      <c r="E343" s="812"/>
      <c r="F343" s="812"/>
      <c r="G343" s="812"/>
      <c r="H343" s="919"/>
      <c r="J343" s="925"/>
      <c r="K343" s="562"/>
      <c r="L343" s="919"/>
    </row>
    <row r="344" spans="1:12" ht="25.5" x14ac:dyDescent="0.2">
      <c r="A344" s="909" t="s">
        <v>3777</v>
      </c>
      <c r="B344" s="911" t="s">
        <v>3778</v>
      </c>
      <c r="C344" s="925"/>
      <c r="D344" s="562" t="s">
        <v>30</v>
      </c>
      <c r="E344" s="812">
        <v>480.96</v>
      </c>
      <c r="F344" s="812">
        <v>480.96</v>
      </c>
      <c r="G344" s="812">
        <v>480.96</v>
      </c>
      <c r="H344" s="919">
        <f>('Series 2700 Design'!H344)</f>
        <v>0</v>
      </c>
      <c r="J344" s="925"/>
      <c r="K344" s="562" t="s">
        <v>30</v>
      </c>
      <c r="L344" s="919">
        <f>('Series 2700 Final'!H344)</f>
        <v>0</v>
      </c>
    </row>
    <row r="345" spans="1:12" x14ac:dyDescent="0.2">
      <c r="A345" s="909"/>
      <c r="B345" s="911"/>
      <c r="C345" s="925"/>
      <c r="D345" s="562"/>
      <c r="E345" s="812"/>
      <c r="F345" s="812"/>
      <c r="G345" s="812"/>
      <c r="H345" s="919"/>
      <c r="J345" s="925"/>
      <c r="K345" s="562"/>
      <c r="L345" s="919"/>
    </row>
    <row r="346" spans="1:12" ht="25.5" x14ac:dyDescent="0.2">
      <c r="A346" s="909" t="s">
        <v>3779</v>
      </c>
      <c r="B346" s="911" t="s">
        <v>3780</v>
      </c>
      <c r="C346" s="925"/>
      <c r="D346" s="562" t="s">
        <v>30</v>
      </c>
      <c r="E346" s="812">
        <v>406.37</v>
      </c>
      <c r="F346" s="812">
        <v>406.37</v>
      </c>
      <c r="G346" s="812">
        <v>406.37</v>
      </c>
      <c r="H346" s="919">
        <f>('Series 2700 Design'!H346)</f>
        <v>0</v>
      </c>
      <c r="J346" s="925"/>
      <c r="K346" s="562" t="s">
        <v>30</v>
      </c>
      <c r="L346" s="919">
        <f>('Series 2700 Final'!H346)</f>
        <v>0</v>
      </c>
    </row>
    <row r="347" spans="1:12" x14ac:dyDescent="0.2">
      <c r="A347" s="909"/>
      <c r="B347" s="596"/>
      <c r="C347" s="486"/>
      <c r="D347" s="562"/>
      <c r="E347" s="812"/>
      <c r="F347" s="812"/>
      <c r="G347" s="812"/>
      <c r="H347" s="919"/>
      <c r="J347" s="486"/>
      <c r="K347" s="562"/>
      <c r="L347" s="919"/>
    </row>
    <row r="348" spans="1:12" ht="38.25" x14ac:dyDescent="0.2">
      <c r="A348" s="909" t="s">
        <v>3781</v>
      </c>
      <c r="B348" s="911" t="s">
        <v>3782</v>
      </c>
      <c r="C348" s="925"/>
      <c r="D348" s="562" t="s">
        <v>30</v>
      </c>
      <c r="E348" s="812">
        <v>418.22</v>
      </c>
      <c r="F348" s="812">
        <v>418.22</v>
      </c>
      <c r="G348" s="812">
        <v>418.22</v>
      </c>
      <c r="H348" s="919">
        <f>('Series 2700 Design'!H348)</f>
        <v>0</v>
      </c>
      <c r="J348" s="925"/>
      <c r="K348" s="562" t="s">
        <v>30</v>
      </c>
      <c r="L348" s="919">
        <f>('Series 2700 Final'!H348)</f>
        <v>0</v>
      </c>
    </row>
    <row r="349" spans="1:12" x14ac:dyDescent="0.2">
      <c r="A349" s="909"/>
      <c r="B349" s="911"/>
      <c r="C349" s="925"/>
      <c r="D349" s="562"/>
      <c r="E349" s="812"/>
      <c r="F349" s="812"/>
      <c r="G349" s="812"/>
      <c r="H349" s="919"/>
      <c r="J349" s="925"/>
      <c r="K349" s="562"/>
      <c r="L349" s="919"/>
    </row>
    <row r="350" spans="1:12" ht="38.25" x14ac:dyDescent="0.2">
      <c r="A350" s="909" t="s">
        <v>3783</v>
      </c>
      <c r="B350" s="911" t="s">
        <v>3784</v>
      </c>
      <c r="C350" s="925"/>
      <c r="D350" s="562" t="s">
        <v>30</v>
      </c>
      <c r="E350" s="812">
        <v>439.68</v>
      </c>
      <c r="F350" s="812">
        <v>439.68</v>
      </c>
      <c r="G350" s="812">
        <v>439.68</v>
      </c>
      <c r="H350" s="919">
        <f>('Series 2700 Design'!H350)</f>
        <v>0</v>
      </c>
      <c r="J350" s="925"/>
      <c r="K350" s="562" t="s">
        <v>30</v>
      </c>
      <c r="L350" s="919">
        <f>('Series 2700 Final'!H350)</f>
        <v>0</v>
      </c>
    </row>
    <row r="351" spans="1:12" x14ac:dyDescent="0.2">
      <c r="A351" s="909"/>
      <c r="B351" s="911"/>
      <c r="C351" s="925"/>
      <c r="D351" s="562"/>
      <c r="E351" s="812"/>
      <c r="F351" s="812"/>
      <c r="G351" s="812"/>
      <c r="H351" s="919"/>
      <c r="J351" s="925"/>
      <c r="K351" s="562"/>
      <c r="L351" s="919"/>
    </row>
    <row r="352" spans="1:12" ht="38.25" x14ac:dyDescent="0.2">
      <c r="A352" s="909" t="s">
        <v>3785</v>
      </c>
      <c r="B352" s="911" t="s">
        <v>3786</v>
      </c>
      <c r="C352" s="925"/>
      <c r="D352" s="562" t="s">
        <v>30</v>
      </c>
      <c r="E352" s="812">
        <v>860.58</v>
      </c>
      <c r="F352" s="812">
        <v>860.58</v>
      </c>
      <c r="G352" s="812">
        <v>860.58</v>
      </c>
      <c r="H352" s="919">
        <f>('Series 2700 Design'!H352)</f>
        <v>0</v>
      </c>
      <c r="J352" s="925"/>
      <c r="K352" s="562" t="s">
        <v>30</v>
      </c>
      <c r="L352" s="919">
        <f>('Series 2700 Final'!H352)</f>
        <v>0</v>
      </c>
    </row>
    <row r="353" spans="1:12" x14ac:dyDescent="0.2">
      <c r="A353" s="909"/>
      <c r="B353" s="911"/>
      <c r="C353" s="925"/>
      <c r="D353" s="562"/>
      <c r="E353" s="812"/>
      <c r="F353" s="812"/>
      <c r="G353" s="812"/>
      <c r="H353" s="919"/>
      <c r="J353" s="925"/>
      <c r="K353" s="562"/>
      <c r="L353" s="919"/>
    </row>
    <row r="354" spans="1:12" ht="38.25" x14ac:dyDescent="0.2">
      <c r="A354" s="909" t="s">
        <v>3787</v>
      </c>
      <c r="B354" s="911" t="s">
        <v>3788</v>
      </c>
      <c r="C354" s="925"/>
      <c r="D354" s="562" t="s">
        <v>30</v>
      </c>
      <c r="E354" s="812">
        <v>456.1</v>
      </c>
      <c r="F354" s="812">
        <v>456.1</v>
      </c>
      <c r="G354" s="812">
        <v>456.1</v>
      </c>
      <c r="H354" s="919">
        <f>('Series 2700 Design'!H354)</f>
        <v>0</v>
      </c>
      <c r="J354" s="925"/>
      <c r="K354" s="562" t="s">
        <v>30</v>
      </c>
      <c r="L354" s="919">
        <f>('Series 2700 Final'!H354)</f>
        <v>0</v>
      </c>
    </row>
    <row r="355" spans="1:12" x14ac:dyDescent="0.2">
      <c r="A355" s="909"/>
      <c r="B355" s="911"/>
      <c r="C355" s="925"/>
      <c r="D355" s="562"/>
      <c r="E355" s="812"/>
      <c r="F355" s="812"/>
      <c r="G355" s="812"/>
      <c r="H355" s="919"/>
      <c r="J355" s="925"/>
      <c r="K355" s="562"/>
      <c r="L355" s="919"/>
    </row>
    <row r="356" spans="1:12" x14ac:dyDescent="0.2">
      <c r="A356" s="907"/>
      <c r="B356" s="586" t="s">
        <v>3557</v>
      </c>
      <c r="C356" s="924"/>
      <c r="D356" s="587"/>
      <c r="E356" s="635" t="s">
        <v>803</v>
      </c>
      <c r="F356" s="589" t="s">
        <v>804</v>
      </c>
      <c r="G356" s="635" t="s">
        <v>486</v>
      </c>
      <c r="H356" s="920"/>
      <c r="J356" s="924"/>
      <c r="K356" s="587"/>
      <c r="L356" s="920"/>
    </row>
    <row r="357" spans="1:12" x14ac:dyDescent="0.2">
      <c r="A357" s="909"/>
      <c r="B357" s="597"/>
      <c r="C357" s="659"/>
      <c r="D357" s="562"/>
      <c r="E357" s="812"/>
      <c r="F357" s="812"/>
      <c r="G357" s="812"/>
      <c r="H357" s="919"/>
      <c r="J357" s="659"/>
      <c r="K357" s="562"/>
      <c r="L357" s="919"/>
    </row>
    <row r="358" spans="1:12" ht="25.5" x14ac:dyDescent="0.2">
      <c r="A358" s="909" t="s">
        <v>3789</v>
      </c>
      <c r="B358" s="911" t="s">
        <v>3790</v>
      </c>
      <c r="C358" s="925"/>
      <c r="D358" s="562" t="s">
        <v>30</v>
      </c>
      <c r="E358" s="812">
        <v>530.71</v>
      </c>
      <c r="F358" s="812">
        <v>530.71</v>
      </c>
      <c r="G358" s="812">
        <v>530.71</v>
      </c>
      <c r="H358" s="919">
        <f>('Series 2700 Design'!H358)</f>
        <v>0</v>
      </c>
      <c r="J358" s="925"/>
      <c r="K358" s="562" t="s">
        <v>30</v>
      </c>
      <c r="L358" s="919">
        <f>('Series 2700 Final'!H358)</f>
        <v>0</v>
      </c>
    </row>
    <row r="359" spans="1:12" x14ac:dyDescent="0.2">
      <c r="A359" s="909"/>
      <c r="B359" s="911"/>
      <c r="C359" s="925"/>
      <c r="D359" s="562"/>
      <c r="E359" s="812"/>
      <c r="F359" s="812"/>
      <c r="G359" s="812"/>
      <c r="H359" s="919"/>
      <c r="J359" s="925"/>
      <c r="K359" s="562"/>
      <c r="L359" s="919"/>
    </row>
    <row r="360" spans="1:12" ht="25.5" x14ac:dyDescent="0.2">
      <c r="A360" s="909" t="s">
        <v>3791</v>
      </c>
      <c r="B360" s="911" t="s">
        <v>3792</v>
      </c>
      <c r="C360" s="925"/>
      <c r="D360" s="562" t="s">
        <v>30</v>
      </c>
      <c r="E360" s="812">
        <v>542.58000000000004</v>
      </c>
      <c r="F360" s="812">
        <v>542.58000000000004</v>
      </c>
      <c r="G360" s="812">
        <v>542.58000000000004</v>
      </c>
      <c r="H360" s="919">
        <f>('Series 2700 Design'!H360)</f>
        <v>0</v>
      </c>
      <c r="J360" s="925"/>
      <c r="K360" s="562" t="s">
        <v>30</v>
      </c>
      <c r="L360" s="919">
        <f>('Series 2700 Final'!H360)</f>
        <v>0</v>
      </c>
    </row>
    <row r="361" spans="1:12" x14ac:dyDescent="0.2">
      <c r="A361" s="909"/>
      <c r="B361" s="911"/>
      <c r="C361" s="925"/>
      <c r="D361" s="562"/>
      <c r="E361" s="812"/>
      <c r="F361" s="812"/>
      <c r="G361" s="812"/>
      <c r="H361" s="919"/>
      <c r="J361" s="925"/>
      <c r="K361" s="562"/>
      <c r="L361" s="919"/>
    </row>
    <row r="362" spans="1:12" ht="25.5" x14ac:dyDescent="0.2">
      <c r="A362" s="909" t="s">
        <v>3793</v>
      </c>
      <c r="B362" s="911" t="s">
        <v>3794</v>
      </c>
      <c r="C362" s="925"/>
      <c r="D362" s="562" t="s">
        <v>30</v>
      </c>
      <c r="E362" s="812">
        <v>554.42999999999995</v>
      </c>
      <c r="F362" s="812">
        <v>554.42999999999995</v>
      </c>
      <c r="G362" s="812">
        <v>554.42999999999995</v>
      </c>
      <c r="H362" s="919">
        <f>('Series 2700 Design'!H362)</f>
        <v>0</v>
      </c>
      <c r="J362" s="925"/>
      <c r="K362" s="562" t="s">
        <v>30</v>
      </c>
      <c r="L362" s="919">
        <f>('Series 2700 Final'!H362)</f>
        <v>0</v>
      </c>
    </row>
    <row r="363" spans="1:12" x14ac:dyDescent="0.2">
      <c r="A363" s="909"/>
      <c r="B363" s="911"/>
      <c r="C363" s="925"/>
      <c r="D363" s="562"/>
      <c r="E363" s="812"/>
      <c r="F363" s="812"/>
      <c r="G363" s="812"/>
      <c r="H363" s="919"/>
      <c r="J363" s="925"/>
      <c r="K363" s="562"/>
      <c r="L363" s="919"/>
    </row>
    <row r="364" spans="1:12" ht="25.5" x14ac:dyDescent="0.2">
      <c r="A364" s="909" t="s">
        <v>3795</v>
      </c>
      <c r="B364" s="911" t="s">
        <v>3796</v>
      </c>
      <c r="C364" s="925"/>
      <c r="D364" s="562" t="s">
        <v>30</v>
      </c>
      <c r="E364" s="812">
        <v>570.85</v>
      </c>
      <c r="F364" s="812">
        <v>570.85</v>
      </c>
      <c r="G364" s="812">
        <v>570.85</v>
      </c>
      <c r="H364" s="919">
        <f>('Series 2700 Design'!H364)</f>
        <v>0</v>
      </c>
      <c r="J364" s="925"/>
      <c r="K364" s="562" t="s">
        <v>30</v>
      </c>
      <c r="L364" s="919">
        <f>('Series 2700 Final'!H364)</f>
        <v>0</v>
      </c>
    </row>
    <row r="365" spans="1:12" x14ac:dyDescent="0.2">
      <c r="A365" s="909"/>
      <c r="B365" s="911"/>
      <c r="C365" s="925"/>
      <c r="D365" s="562"/>
      <c r="E365" s="812"/>
      <c r="F365" s="812"/>
      <c r="G365" s="812"/>
      <c r="H365" s="919"/>
      <c r="J365" s="925"/>
      <c r="K365" s="562"/>
      <c r="L365" s="919"/>
    </row>
    <row r="366" spans="1:12" ht="25.5" x14ac:dyDescent="0.2">
      <c r="A366" s="909" t="s">
        <v>3797</v>
      </c>
      <c r="B366" s="911" t="s">
        <v>3798</v>
      </c>
      <c r="C366" s="925"/>
      <c r="D366" s="562" t="s">
        <v>30</v>
      </c>
      <c r="E366" s="812">
        <v>586.12</v>
      </c>
      <c r="F366" s="812">
        <v>586.12</v>
      </c>
      <c r="G366" s="812">
        <v>586.12</v>
      </c>
      <c r="H366" s="919">
        <f>('Series 2700 Design'!H366)</f>
        <v>0</v>
      </c>
      <c r="J366" s="925"/>
      <c r="K366" s="562" t="s">
        <v>30</v>
      </c>
      <c r="L366" s="919">
        <f>('Series 2700 Final'!H366)</f>
        <v>0</v>
      </c>
    </row>
    <row r="367" spans="1:12" x14ac:dyDescent="0.2">
      <c r="A367" s="909"/>
      <c r="B367" s="911"/>
      <c r="C367" s="925"/>
      <c r="D367" s="562"/>
      <c r="E367" s="812"/>
      <c r="F367" s="812"/>
      <c r="G367" s="812"/>
      <c r="H367" s="919"/>
      <c r="J367" s="925"/>
      <c r="K367" s="562"/>
      <c r="L367" s="919"/>
    </row>
    <row r="368" spans="1:12" ht="38.25" x14ac:dyDescent="0.2">
      <c r="A368" s="909" t="s">
        <v>3799</v>
      </c>
      <c r="B368" s="911" t="s">
        <v>3800</v>
      </c>
      <c r="C368" s="925"/>
      <c r="D368" s="562" t="s">
        <v>30</v>
      </c>
      <c r="E368" s="812">
        <v>664.64</v>
      </c>
      <c r="F368" s="812">
        <v>664.64</v>
      </c>
      <c r="G368" s="812">
        <v>664.64</v>
      </c>
      <c r="H368" s="919">
        <f>('Series 2700 Design'!H368)</f>
        <v>0</v>
      </c>
      <c r="J368" s="925"/>
      <c r="K368" s="562" t="s">
        <v>30</v>
      </c>
      <c r="L368" s="919">
        <f>('Series 2700 Final'!H368)</f>
        <v>0</v>
      </c>
    </row>
    <row r="369" spans="1:12" x14ac:dyDescent="0.2">
      <c r="A369" s="909"/>
      <c r="B369" s="911"/>
      <c r="C369" s="925"/>
      <c r="D369" s="562"/>
      <c r="E369" s="812"/>
      <c r="F369" s="812"/>
      <c r="G369" s="812"/>
      <c r="H369" s="919"/>
      <c r="J369" s="925"/>
      <c r="K369" s="562"/>
      <c r="L369" s="919"/>
    </row>
    <row r="370" spans="1:12" ht="38.25" x14ac:dyDescent="0.2">
      <c r="A370" s="909" t="s">
        <v>3801</v>
      </c>
      <c r="B370" s="911" t="s">
        <v>3802</v>
      </c>
      <c r="C370" s="925"/>
      <c r="D370" s="562" t="s">
        <v>30</v>
      </c>
      <c r="E370" s="812">
        <v>676.51</v>
      </c>
      <c r="F370" s="812">
        <v>676.51</v>
      </c>
      <c r="G370" s="812">
        <v>676.51</v>
      </c>
      <c r="H370" s="919">
        <f>('Series 2700 Design'!H370)</f>
        <v>0</v>
      </c>
      <c r="J370" s="925"/>
      <c r="K370" s="562" t="s">
        <v>30</v>
      </c>
      <c r="L370" s="919">
        <f>('Series 2700 Final'!H370)</f>
        <v>0</v>
      </c>
    </row>
    <row r="371" spans="1:12" x14ac:dyDescent="0.2">
      <c r="A371" s="909"/>
      <c r="B371" s="911"/>
      <c r="C371" s="925"/>
      <c r="D371" s="562"/>
      <c r="E371" s="812"/>
      <c r="F371" s="812"/>
      <c r="G371" s="812"/>
      <c r="H371" s="919"/>
      <c r="J371" s="925"/>
      <c r="K371" s="562"/>
      <c r="L371" s="919"/>
    </row>
    <row r="372" spans="1:12" ht="38.25" x14ac:dyDescent="0.2">
      <c r="A372" s="909" t="s">
        <v>3803</v>
      </c>
      <c r="B372" s="911" t="s">
        <v>3804</v>
      </c>
      <c r="C372" s="925"/>
      <c r="D372" s="562" t="s">
        <v>30</v>
      </c>
      <c r="E372" s="812">
        <v>688.37</v>
      </c>
      <c r="F372" s="812">
        <v>688.37</v>
      </c>
      <c r="G372" s="812">
        <v>688.37</v>
      </c>
      <c r="H372" s="919">
        <f>('Series 2700 Design'!H372)</f>
        <v>0</v>
      </c>
      <c r="J372" s="925"/>
      <c r="K372" s="562" t="s">
        <v>30</v>
      </c>
      <c r="L372" s="919">
        <f>('Series 2700 Final'!H372)</f>
        <v>0</v>
      </c>
    </row>
    <row r="373" spans="1:12" x14ac:dyDescent="0.2">
      <c r="A373" s="909"/>
      <c r="B373" s="911"/>
      <c r="C373" s="925"/>
      <c r="D373" s="562"/>
      <c r="E373" s="812"/>
      <c r="F373" s="812"/>
      <c r="G373" s="812"/>
      <c r="H373" s="919"/>
      <c r="J373" s="925"/>
      <c r="K373" s="562"/>
      <c r="L373" s="919"/>
    </row>
    <row r="374" spans="1:12" ht="38.25" x14ac:dyDescent="0.2">
      <c r="A374" s="909" t="s">
        <v>3805</v>
      </c>
      <c r="B374" s="911" t="s">
        <v>3806</v>
      </c>
      <c r="C374" s="925"/>
      <c r="D374" s="562" t="s">
        <v>30</v>
      </c>
      <c r="E374" s="812">
        <v>704.79</v>
      </c>
      <c r="F374" s="812">
        <v>704.79</v>
      </c>
      <c r="G374" s="812">
        <v>704.79</v>
      </c>
      <c r="H374" s="919">
        <f>('Series 2700 Design'!H374)</f>
        <v>0</v>
      </c>
      <c r="J374" s="925"/>
      <c r="K374" s="562" t="s">
        <v>30</v>
      </c>
      <c r="L374" s="919">
        <f>('Series 2700 Final'!H374)</f>
        <v>0</v>
      </c>
    </row>
    <row r="375" spans="1:12" x14ac:dyDescent="0.2">
      <c r="A375" s="909"/>
      <c r="B375" s="911"/>
      <c r="C375" s="925"/>
      <c r="D375" s="562"/>
      <c r="E375" s="812"/>
      <c r="F375" s="812"/>
      <c r="G375" s="812"/>
      <c r="H375" s="919"/>
      <c r="J375" s="925"/>
      <c r="K375" s="562"/>
      <c r="L375" s="919"/>
    </row>
    <row r="376" spans="1:12" ht="38.25" x14ac:dyDescent="0.2">
      <c r="A376" s="909" t="s">
        <v>3807</v>
      </c>
      <c r="B376" s="911" t="s">
        <v>3808</v>
      </c>
      <c r="C376" s="925"/>
      <c r="D376" s="562" t="s">
        <v>30</v>
      </c>
      <c r="E376" s="812">
        <v>720.06</v>
      </c>
      <c r="F376" s="812">
        <v>720.06</v>
      </c>
      <c r="G376" s="812">
        <v>720.06</v>
      </c>
      <c r="H376" s="919">
        <f>('Series 2700 Design'!H376)</f>
        <v>0</v>
      </c>
      <c r="J376" s="925"/>
      <c r="K376" s="562" t="s">
        <v>30</v>
      </c>
      <c r="L376" s="919">
        <f>('Series 2700 Final'!H376)</f>
        <v>0</v>
      </c>
    </row>
    <row r="377" spans="1:12" x14ac:dyDescent="0.2">
      <c r="A377" s="909"/>
      <c r="B377" s="911"/>
      <c r="C377" s="925"/>
      <c r="D377" s="562"/>
      <c r="E377" s="812"/>
      <c r="F377" s="812"/>
      <c r="G377" s="812"/>
      <c r="H377" s="919"/>
      <c r="J377" s="925"/>
      <c r="K377" s="562"/>
      <c r="L377" s="919"/>
    </row>
    <row r="378" spans="1:12" x14ac:dyDescent="0.2">
      <c r="A378" s="907"/>
      <c r="B378" s="586" t="s">
        <v>3578</v>
      </c>
      <c r="C378" s="924"/>
      <c r="D378" s="587"/>
      <c r="E378" s="635" t="s">
        <v>803</v>
      </c>
      <c r="F378" s="589" t="s">
        <v>804</v>
      </c>
      <c r="G378" s="635" t="s">
        <v>486</v>
      </c>
      <c r="H378" s="920"/>
      <c r="J378" s="924"/>
      <c r="K378" s="587"/>
      <c r="L378" s="920"/>
    </row>
    <row r="379" spans="1:12" x14ac:dyDescent="0.2">
      <c r="A379" s="909"/>
      <c r="B379" s="596"/>
      <c r="C379" s="925"/>
      <c r="D379" s="562"/>
      <c r="E379" s="812"/>
      <c r="F379" s="812"/>
      <c r="G379" s="812"/>
      <c r="H379" s="919"/>
      <c r="J379" s="925"/>
      <c r="K379" s="562"/>
      <c r="L379" s="919"/>
    </row>
    <row r="380" spans="1:12" ht="25.5" x14ac:dyDescent="0.2">
      <c r="A380" s="909" t="s">
        <v>3809</v>
      </c>
      <c r="B380" s="911" t="s">
        <v>3810</v>
      </c>
      <c r="C380" s="925"/>
      <c r="D380" s="562" t="s">
        <v>30</v>
      </c>
      <c r="E380" s="812">
        <v>90.71</v>
      </c>
      <c r="F380" s="812">
        <v>83.05</v>
      </c>
      <c r="G380" s="812">
        <v>83.05</v>
      </c>
      <c r="H380" s="919">
        <f>('Series 2700 Design'!H380)</f>
        <v>0</v>
      </c>
      <c r="J380" s="925"/>
      <c r="K380" s="562" t="s">
        <v>30</v>
      </c>
      <c r="L380" s="919">
        <f>('Series 2700 Final'!H380)</f>
        <v>0</v>
      </c>
    </row>
    <row r="381" spans="1:12" x14ac:dyDescent="0.2">
      <c r="A381" s="909"/>
      <c r="B381" s="596"/>
      <c r="C381" s="486"/>
      <c r="D381" s="562"/>
      <c r="E381" s="812"/>
      <c r="F381" s="812"/>
      <c r="G381" s="812"/>
      <c r="H381" s="919"/>
      <c r="J381" s="486"/>
      <c r="K381" s="562"/>
      <c r="L381" s="919"/>
    </row>
    <row r="382" spans="1:12" ht="25.5" x14ac:dyDescent="0.2">
      <c r="A382" s="909" t="s">
        <v>3811</v>
      </c>
      <c r="B382" s="911" t="s">
        <v>3812</v>
      </c>
      <c r="C382" s="925"/>
      <c r="D382" s="562" t="s">
        <v>30</v>
      </c>
      <c r="E382" s="812">
        <v>113</v>
      </c>
      <c r="F382" s="812">
        <v>102.57</v>
      </c>
      <c r="G382" s="812">
        <v>102.57</v>
      </c>
      <c r="H382" s="919">
        <f>('Series 2700 Design'!H382)</f>
        <v>0</v>
      </c>
      <c r="J382" s="925"/>
      <c r="K382" s="562" t="s">
        <v>30</v>
      </c>
      <c r="L382" s="919">
        <f>('Series 2700 Final'!H382)</f>
        <v>0</v>
      </c>
    </row>
    <row r="383" spans="1:12" x14ac:dyDescent="0.2">
      <c r="A383" s="909"/>
      <c r="B383" s="911"/>
      <c r="C383" s="925"/>
      <c r="D383" s="562"/>
      <c r="E383" s="812"/>
      <c r="F383" s="812"/>
      <c r="G383" s="812"/>
      <c r="H383" s="919"/>
      <c r="J383" s="925"/>
      <c r="K383" s="562"/>
      <c r="L383" s="919"/>
    </row>
    <row r="384" spans="1:12" ht="25.5" x14ac:dyDescent="0.2">
      <c r="A384" s="909" t="s">
        <v>3813</v>
      </c>
      <c r="B384" s="911" t="s">
        <v>3814</v>
      </c>
      <c r="C384" s="925"/>
      <c r="D384" s="562" t="s">
        <v>30</v>
      </c>
      <c r="E384" s="812">
        <v>124.87</v>
      </c>
      <c r="F384" s="812">
        <v>124.87</v>
      </c>
      <c r="G384" s="812">
        <v>124.87</v>
      </c>
      <c r="H384" s="919">
        <f>('Series 2700 Design'!H384)</f>
        <v>0</v>
      </c>
      <c r="J384" s="925"/>
      <c r="K384" s="562" t="s">
        <v>30</v>
      </c>
      <c r="L384" s="919">
        <f>('Series 2700 Final'!H384)</f>
        <v>0</v>
      </c>
    </row>
    <row r="385" spans="1:12" x14ac:dyDescent="0.2">
      <c r="A385" s="909"/>
      <c r="B385" s="911"/>
      <c r="C385" s="925"/>
      <c r="D385" s="562"/>
      <c r="E385" s="812"/>
      <c r="F385" s="812"/>
      <c r="G385" s="812"/>
      <c r="H385" s="919"/>
      <c r="J385" s="925"/>
      <c r="K385" s="562"/>
      <c r="L385" s="919"/>
    </row>
    <row r="386" spans="1:12" ht="25.5" x14ac:dyDescent="0.2">
      <c r="A386" s="909" t="s">
        <v>3815</v>
      </c>
      <c r="B386" s="911" t="s">
        <v>3816</v>
      </c>
      <c r="C386" s="925"/>
      <c r="D386" s="562" t="s">
        <v>30</v>
      </c>
      <c r="E386" s="812">
        <v>185.9</v>
      </c>
      <c r="F386" s="812">
        <v>167.25</v>
      </c>
      <c r="G386" s="812">
        <v>167.25</v>
      </c>
      <c r="H386" s="919">
        <f>('Series 2700 Design'!H386)</f>
        <v>0</v>
      </c>
      <c r="J386" s="925"/>
      <c r="K386" s="562" t="s">
        <v>30</v>
      </c>
      <c r="L386" s="919">
        <f>('Series 2700 Final'!H386)</f>
        <v>0</v>
      </c>
    </row>
    <row r="387" spans="1:12" x14ac:dyDescent="0.2">
      <c r="A387" s="909"/>
      <c r="B387" s="911"/>
      <c r="C387" s="925"/>
      <c r="D387" s="562"/>
      <c r="E387" s="812"/>
      <c r="F387" s="812"/>
      <c r="G387" s="812"/>
      <c r="H387" s="919"/>
      <c r="J387" s="925"/>
      <c r="K387" s="562"/>
      <c r="L387" s="919"/>
    </row>
    <row r="388" spans="1:12" ht="25.5" x14ac:dyDescent="0.2">
      <c r="A388" s="909" t="s">
        <v>3817</v>
      </c>
      <c r="B388" s="911" t="s">
        <v>3818</v>
      </c>
      <c r="C388" s="925"/>
      <c r="D388" s="562" t="s">
        <v>30</v>
      </c>
      <c r="E388" s="812">
        <v>214.5</v>
      </c>
      <c r="F388" s="812">
        <v>190.82</v>
      </c>
      <c r="G388" s="812">
        <v>190.82</v>
      </c>
      <c r="H388" s="919">
        <f>('Series 2700 Design'!H388)</f>
        <v>0</v>
      </c>
      <c r="J388" s="925"/>
      <c r="K388" s="562" t="s">
        <v>30</v>
      </c>
      <c r="L388" s="919">
        <f>('Series 2700 Final'!H388)</f>
        <v>0</v>
      </c>
    </row>
    <row r="389" spans="1:12" x14ac:dyDescent="0.2">
      <c r="A389" s="909"/>
      <c r="B389" s="911"/>
      <c r="C389" s="925"/>
      <c r="D389" s="562"/>
      <c r="E389" s="812"/>
      <c r="F389" s="812"/>
      <c r="G389" s="812"/>
      <c r="H389" s="919"/>
      <c r="J389" s="925"/>
      <c r="K389" s="562"/>
      <c r="L389" s="919"/>
    </row>
    <row r="390" spans="1:12" ht="38.25" x14ac:dyDescent="0.2">
      <c r="A390" s="909" t="s">
        <v>3819</v>
      </c>
      <c r="B390" s="911" t="s">
        <v>3820</v>
      </c>
      <c r="C390" s="925"/>
      <c r="D390" s="562" t="s">
        <v>30</v>
      </c>
      <c r="E390" s="812">
        <v>101.14</v>
      </c>
      <c r="F390" s="812">
        <v>90.71</v>
      </c>
      <c r="G390" s="812">
        <v>90.71</v>
      </c>
      <c r="H390" s="919">
        <f>('Series 2700 Design'!H390)</f>
        <v>0</v>
      </c>
      <c r="J390" s="925"/>
      <c r="K390" s="562" t="s">
        <v>30</v>
      </c>
      <c r="L390" s="919">
        <f>('Series 2700 Final'!H390)</f>
        <v>0</v>
      </c>
    </row>
    <row r="391" spans="1:12" x14ac:dyDescent="0.2">
      <c r="A391" s="909"/>
      <c r="B391" s="596"/>
      <c r="C391" s="486"/>
      <c r="D391" s="562"/>
      <c r="E391" s="812"/>
      <c r="F391" s="812"/>
      <c r="G391" s="812"/>
      <c r="H391" s="919"/>
      <c r="J391" s="486"/>
      <c r="K391" s="562"/>
      <c r="L391" s="919"/>
    </row>
    <row r="392" spans="1:12" ht="38.25" x14ac:dyDescent="0.2">
      <c r="A392" s="909" t="s">
        <v>3821</v>
      </c>
      <c r="B392" s="911" t="s">
        <v>3822</v>
      </c>
      <c r="C392" s="925"/>
      <c r="D392" s="562" t="s">
        <v>30</v>
      </c>
      <c r="E392" s="812">
        <v>119.79</v>
      </c>
      <c r="F392" s="812">
        <v>107.35</v>
      </c>
      <c r="G392" s="812">
        <v>107.35</v>
      </c>
      <c r="H392" s="919">
        <f>('Series 2700 Design'!H392)</f>
        <v>0</v>
      </c>
      <c r="J392" s="925"/>
      <c r="K392" s="562" t="s">
        <v>30</v>
      </c>
      <c r="L392" s="919">
        <f>('Series 2700 Final'!H392)</f>
        <v>0</v>
      </c>
    </row>
    <row r="393" spans="1:12" x14ac:dyDescent="0.2">
      <c r="A393" s="909"/>
      <c r="B393" s="911"/>
      <c r="C393" s="925"/>
      <c r="D393" s="562"/>
      <c r="E393" s="812"/>
      <c r="F393" s="812"/>
      <c r="G393" s="812"/>
      <c r="H393" s="919"/>
      <c r="J393" s="925"/>
      <c r="K393" s="562"/>
      <c r="L393" s="919"/>
    </row>
    <row r="394" spans="1:12" ht="38.25" x14ac:dyDescent="0.2">
      <c r="A394" s="909" t="s">
        <v>3823</v>
      </c>
      <c r="B394" s="911" t="s">
        <v>3824</v>
      </c>
      <c r="C394" s="925"/>
      <c r="D394" s="562" t="s">
        <v>30</v>
      </c>
      <c r="E394" s="812">
        <v>159.9</v>
      </c>
      <c r="F394" s="812">
        <v>141.24</v>
      </c>
      <c r="G394" s="812">
        <v>141.24</v>
      </c>
      <c r="H394" s="919">
        <f>('Series 2700 Design'!H394)</f>
        <v>0</v>
      </c>
      <c r="J394" s="925"/>
      <c r="K394" s="562" t="s">
        <v>30</v>
      </c>
      <c r="L394" s="919">
        <f>('Series 2700 Final'!H394)</f>
        <v>0</v>
      </c>
    </row>
    <row r="395" spans="1:12" x14ac:dyDescent="0.2">
      <c r="A395" s="909"/>
      <c r="B395" s="911"/>
      <c r="C395" s="925"/>
      <c r="D395" s="562"/>
      <c r="E395" s="812"/>
      <c r="F395" s="812"/>
      <c r="G395" s="812"/>
      <c r="H395" s="919"/>
      <c r="J395" s="925"/>
      <c r="K395" s="562"/>
      <c r="L395" s="919"/>
    </row>
    <row r="396" spans="1:12" ht="38.25" x14ac:dyDescent="0.2">
      <c r="A396" s="909" t="s">
        <v>3825</v>
      </c>
      <c r="B396" s="911" t="s">
        <v>3826</v>
      </c>
      <c r="C396" s="925"/>
      <c r="D396" s="562" t="s">
        <v>30</v>
      </c>
      <c r="E396" s="812">
        <v>207.39</v>
      </c>
      <c r="F396" s="812">
        <v>176.31</v>
      </c>
      <c r="G396" s="812">
        <v>176.31</v>
      </c>
      <c r="H396" s="919">
        <f>('Series 2700 Design'!H396)</f>
        <v>0</v>
      </c>
      <c r="J396" s="925"/>
      <c r="K396" s="562" t="s">
        <v>30</v>
      </c>
      <c r="L396" s="919">
        <f>('Series 2700 Final'!H396)</f>
        <v>0</v>
      </c>
    </row>
    <row r="397" spans="1:12" x14ac:dyDescent="0.2">
      <c r="A397" s="909"/>
      <c r="B397" s="911"/>
      <c r="C397" s="925"/>
      <c r="D397" s="562"/>
      <c r="E397" s="812"/>
      <c r="F397" s="812"/>
      <c r="G397" s="812"/>
      <c r="H397" s="919"/>
      <c r="J397" s="925"/>
      <c r="K397" s="562"/>
      <c r="L397" s="919"/>
    </row>
    <row r="398" spans="1:12" ht="38.25" x14ac:dyDescent="0.2">
      <c r="A398" s="909" t="s">
        <v>3827</v>
      </c>
      <c r="B398" s="911" t="s">
        <v>3828</v>
      </c>
      <c r="C398" s="925"/>
      <c r="D398" s="562" t="s">
        <v>30</v>
      </c>
      <c r="E398" s="812">
        <v>247.54</v>
      </c>
      <c r="F398" s="812">
        <v>204.91</v>
      </c>
      <c r="G398" s="812">
        <v>204.91</v>
      </c>
      <c r="H398" s="919">
        <f>('Series 2700 Design'!H398)</f>
        <v>0</v>
      </c>
      <c r="J398" s="925"/>
      <c r="K398" s="562" t="s">
        <v>30</v>
      </c>
      <c r="L398" s="919">
        <f>('Series 2700 Final'!H398)</f>
        <v>0</v>
      </c>
    </row>
    <row r="399" spans="1:12" x14ac:dyDescent="0.2">
      <c r="A399" s="909"/>
      <c r="B399" s="911"/>
      <c r="C399" s="925"/>
      <c r="D399" s="562"/>
      <c r="E399" s="812"/>
      <c r="F399" s="812"/>
      <c r="G399" s="812"/>
      <c r="H399" s="919"/>
      <c r="J399" s="925"/>
      <c r="K399" s="562"/>
      <c r="L399" s="919"/>
    </row>
    <row r="400" spans="1:12" x14ac:dyDescent="0.2">
      <c r="A400" s="907"/>
      <c r="B400" s="586" t="s">
        <v>3599</v>
      </c>
      <c r="C400" s="924"/>
      <c r="D400" s="587"/>
      <c r="E400" s="635" t="s">
        <v>803</v>
      </c>
      <c r="F400" s="589" t="s">
        <v>804</v>
      </c>
      <c r="G400" s="635" t="s">
        <v>486</v>
      </c>
      <c r="H400" s="920"/>
      <c r="J400" s="924"/>
      <c r="K400" s="587"/>
      <c r="L400" s="920"/>
    </row>
    <row r="401" spans="1:12" x14ac:dyDescent="0.2">
      <c r="A401" s="909"/>
      <c r="B401" s="597"/>
      <c r="C401" s="659"/>
      <c r="D401" s="562"/>
      <c r="E401" s="812"/>
      <c r="F401" s="812"/>
      <c r="G401" s="812"/>
      <c r="H401" s="919"/>
      <c r="J401" s="659"/>
      <c r="K401" s="562"/>
      <c r="L401" s="919"/>
    </row>
    <row r="402" spans="1:12" ht="25.5" x14ac:dyDescent="0.2">
      <c r="A402" s="909" t="s">
        <v>3829</v>
      </c>
      <c r="B402" s="911" t="s">
        <v>3830</v>
      </c>
      <c r="C402" s="925"/>
      <c r="D402" s="562" t="s">
        <v>30</v>
      </c>
      <c r="E402" s="812">
        <v>126.58</v>
      </c>
      <c r="F402" s="812">
        <v>107.93</v>
      </c>
      <c r="G402" s="812">
        <v>107.93</v>
      </c>
      <c r="H402" s="919">
        <f>('Series 2700 Design'!H402)</f>
        <v>0</v>
      </c>
      <c r="J402" s="925"/>
      <c r="K402" s="562" t="s">
        <v>30</v>
      </c>
      <c r="L402" s="919">
        <f>('Series 2700 Final'!H402)</f>
        <v>0</v>
      </c>
    </row>
    <row r="403" spans="1:12" x14ac:dyDescent="0.2">
      <c r="A403" s="909"/>
      <c r="B403" s="911"/>
      <c r="C403" s="925"/>
      <c r="D403" s="562"/>
      <c r="E403" s="812"/>
      <c r="F403" s="812"/>
      <c r="G403" s="812"/>
      <c r="H403" s="919"/>
      <c r="J403" s="925"/>
      <c r="K403" s="562"/>
      <c r="L403" s="919"/>
    </row>
    <row r="404" spans="1:12" ht="25.5" x14ac:dyDescent="0.2">
      <c r="A404" s="909" t="s">
        <v>3831</v>
      </c>
      <c r="B404" s="911" t="s">
        <v>3832</v>
      </c>
      <c r="C404" s="925"/>
      <c r="D404" s="562" t="s">
        <v>30</v>
      </c>
      <c r="E404" s="812">
        <v>151.77000000000001</v>
      </c>
      <c r="F404" s="812">
        <v>128.08000000000001</v>
      </c>
      <c r="G404" s="812">
        <v>128.08000000000001</v>
      </c>
      <c r="H404" s="919">
        <f>('Series 2700 Design'!H404)</f>
        <v>0</v>
      </c>
      <c r="J404" s="925"/>
      <c r="K404" s="562" t="s">
        <v>30</v>
      </c>
      <c r="L404" s="919">
        <f>('Series 2700 Final'!H404)</f>
        <v>0</v>
      </c>
    </row>
    <row r="405" spans="1:12" x14ac:dyDescent="0.2">
      <c r="A405" s="909"/>
      <c r="B405" s="911"/>
      <c r="C405" s="925"/>
      <c r="D405" s="562"/>
      <c r="E405" s="812"/>
      <c r="F405" s="812"/>
      <c r="G405" s="812"/>
      <c r="H405" s="919"/>
      <c r="J405" s="925"/>
      <c r="K405" s="562"/>
      <c r="L405" s="919"/>
    </row>
    <row r="406" spans="1:12" ht="25.5" x14ac:dyDescent="0.2">
      <c r="A406" s="909" t="s">
        <v>3833</v>
      </c>
      <c r="B406" s="911" t="s">
        <v>3834</v>
      </c>
      <c r="C406" s="925"/>
      <c r="D406" s="562" t="s">
        <v>30</v>
      </c>
      <c r="E406" s="812">
        <v>181.39</v>
      </c>
      <c r="F406" s="812">
        <v>150.31</v>
      </c>
      <c r="G406" s="812">
        <v>150.31</v>
      </c>
      <c r="H406" s="919">
        <f>('Series 2700 Design'!H406)</f>
        <v>0</v>
      </c>
      <c r="J406" s="925"/>
      <c r="K406" s="562" t="s">
        <v>30</v>
      </c>
      <c r="L406" s="919">
        <f>('Series 2700 Final'!H406)</f>
        <v>0</v>
      </c>
    </row>
    <row r="407" spans="1:12" x14ac:dyDescent="0.2">
      <c r="A407" s="909"/>
      <c r="B407" s="911"/>
      <c r="C407" s="925"/>
      <c r="D407" s="562"/>
      <c r="E407" s="812"/>
      <c r="F407" s="812"/>
      <c r="G407" s="812"/>
      <c r="H407" s="919"/>
      <c r="J407" s="925"/>
      <c r="K407" s="562"/>
      <c r="L407" s="919"/>
    </row>
    <row r="408" spans="1:12" ht="25.5" x14ac:dyDescent="0.2">
      <c r="A408" s="909" t="s">
        <v>3835</v>
      </c>
      <c r="B408" s="911" t="s">
        <v>3836</v>
      </c>
      <c r="C408" s="925"/>
      <c r="D408" s="562" t="s">
        <v>30</v>
      </c>
      <c r="E408" s="812">
        <v>259.98</v>
      </c>
      <c r="F408" s="812">
        <v>197.81</v>
      </c>
      <c r="G408" s="812">
        <v>197.81</v>
      </c>
      <c r="H408" s="919">
        <f>('Series 2700 Design'!H408)</f>
        <v>0</v>
      </c>
      <c r="J408" s="925"/>
      <c r="K408" s="562" t="s">
        <v>30</v>
      </c>
      <c r="L408" s="919">
        <f>('Series 2700 Final'!H408)</f>
        <v>0</v>
      </c>
    </row>
    <row r="409" spans="1:12" x14ac:dyDescent="0.2">
      <c r="A409" s="909"/>
      <c r="B409" s="911"/>
      <c r="C409" s="925"/>
      <c r="D409" s="562"/>
      <c r="E409" s="812"/>
      <c r="F409" s="812"/>
      <c r="G409" s="812"/>
      <c r="H409" s="919"/>
      <c r="J409" s="925"/>
      <c r="K409" s="562"/>
      <c r="L409" s="919"/>
    </row>
    <row r="410" spans="1:12" ht="25.5" x14ac:dyDescent="0.2">
      <c r="A410" s="909" t="s">
        <v>3837</v>
      </c>
      <c r="B410" s="911" t="s">
        <v>3838</v>
      </c>
      <c r="C410" s="925"/>
      <c r="D410" s="562" t="s">
        <v>30</v>
      </c>
      <c r="E410" s="812">
        <v>337.43</v>
      </c>
      <c r="F410" s="812">
        <v>237.96</v>
      </c>
      <c r="G410" s="812">
        <v>237.96</v>
      </c>
      <c r="H410" s="919">
        <f>('Series 2700 Design'!H410)</f>
        <v>0</v>
      </c>
      <c r="J410" s="925"/>
      <c r="K410" s="562" t="s">
        <v>30</v>
      </c>
      <c r="L410" s="919">
        <f>('Series 2700 Final'!H410)</f>
        <v>0</v>
      </c>
    </row>
    <row r="411" spans="1:12" x14ac:dyDescent="0.2">
      <c r="A411" s="909"/>
      <c r="B411" s="911"/>
      <c r="C411" s="925"/>
      <c r="D411" s="562"/>
      <c r="E411" s="812"/>
      <c r="F411" s="812"/>
      <c r="G411" s="812"/>
      <c r="H411" s="919"/>
      <c r="J411" s="925"/>
      <c r="K411" s="562"/>
      <c r="L411" s="919"/>
    </row>
    <row r="412" spans="1:12" ht="38.25" x14ac:dyDescent="0.2">
      <c r="A412" s="909" t="s">
        <v>3839</v>
      </c>
      <c r="B412" s="911" t="s">
        <v>3840</v>
      </c>
      <c r="C412" s="925"/>
      <c r="D412" s="562" t="s">
        <v>30</v>
      </c>
      <c r="E412" s="812">
        <v>136.16999999999999</v>
      </c>
      <c r="F412" s="812">
        <v>117.52</v>
      </c>
      <c r="G412" s="812">
        <v>117.52</v>
      </c>
      <c r="H412" s="919">
        <f>('Series 2700 Design'!H412)</f>
        <v>0</v>
      </c>
      <c r="J412" s="925"/>
      <c r="K412" s="562" t="s">
        <v>30</v>
      </c>
      <c r="L412" s="919">
        <f>('Series 2700 Final'!H412)</f>
        <v>0</v>
      </c>
    </row>
    <row r="413" spans="1:12" x14ac:dyDescent="0.2">
      <c r="A413" s="909"/>
      <c r="B413" s="911"/>
      <c r="C413" s="925"/>
      <c r="D413" s="562"/>
      <c r="E413" s="812"/>
      <c r="F413" s="812"/>
      <c r="G413" s="812"/>
      <c r="H413" s="919"/>
      <c r="J413" s="925"/>
      <c r="K413" s="562"/>
      <c r="L413" s="919"/>
    </row>
    <row r="414" spans="1:12" ht="38.25" x14ac:dyDescent="0.2">
      <c r="A414" s="909" t="s">
        <v>3841</v>
      </c>
      <c r="B414" s="911" t="s">
        <v>3842</v>
      </c>
      <c r="C414" s="925"/>
      <c r="D414" s="562" t="s">
        <v>30</v>
      </c>
      <c r="E414" s="812">
        <v>161.35</v>
      </c>
      <c r="F414" s="812">
        <v>137.66999999999999</v>
      </c>
      <c r="G414" s="812">
        <v>137.66999999999999</v>
      </c>
      <c r="H414" s="919">
        <f>('Series 2700 Design'!H414)</f>
        <v>0</v>
      </c>
      <c r="J414" s="925"/>
      <c r="K414" s="562" t="s">
        <v>30</v>
      </c>
      <c r="L414" s="919">
        <f>('Series 2700 Final'!H414)</f>
        <v>0</v>
      </c>
    </row>
    <row r="415" spans="1:12" x14ac:dyDescent="0.2">
      <c r="A415" s="909"/>
      <c r="B415" s="911"/>
      <c r="C415" s="925"/>
      <c r="D415" s="562"/>
      <c r="E415" s="812"/>
      <c r="F415" s="812"/>
      <c r="G415" s="812"/>
      <c r="H415" s="919"/>
      <c r="J415" s="925"/>
      <c r="K415" s="562"/>
      <c r="L415" s="919"/>
    </row>
    <row r="416" spans="1:12" ht="38.25" x14ac:dyDescent="0.2">
      <c r="A416" s="909" t="s">
        <v>3843</v>
      </c>
      <c r="B416" s="911" t="s">
        <v>3844</v>
      </c>
      <c r="C416" s="925"/>
      <c r="D416" s="562" t="s">
        <v>30</v>
      </c>
      <c r="E416" s="812">
        <v>190.99</v>
      </c>
      <c r="F416" s="812">
        <v>159.9</v>
      </c>
      <c r="G416" s="812">
        <v>159.9</v>
      </c>
      <c r="H416" s="919">
        <f>('Series 2700 Design'!H416)</f>
        <v>0</v>
      </c>
      <c r="J416" s="925"/>
      <c r="K416" s="562" t="s">
        <v>30</v>
      </c>
      <c r="L416" s="919">
        <f>('Series 2700 Final'!H416)</f>
        <v>0</v>
      </c>
    </row>
    <row r="417" spans="1:12" x14ac:dyDescent="0.2">
      <c r="A417" s="909"/>
      <c r="B417" s="911"/>
      <c r="C417" s="925"/>
      <c r="D417" s="562"/>
      <c r="E417" s="812"/>
      <c r="F417" s="812"/>
      <c r="G417" s="812"/>
      <c r="H417" s="919"/>
      <c r="J417" s="925"/>
      <c r="K417" s="562"/>
      <c r="L417" s="919"/>
    </row>
    <row r="418" spans="1:12" ht="38.25" x14ac:dyDescent="0.2">
      <c r="A418" s="909" t="s">
        <v>3845</v>
      </c>
      <c r="B418" s="911" t="s">
        <v>3846</v>
      </c>
      <c r="C418" s="925"/>
      <c r="D418" s="562" t="s">
        <v>30</v>
      </c>
      <c r="E418" s="812">
        <v>269.58</v>
      </c>
      <c r="F418" s="812">
        <v>207.39</v>
      </c>
      <c r="G418" s="812">
        <v>207.39</v>
      </c>
      <c r="H418" s="919">
        <f>('Series 2700 Design'!H418)</f>
        <v>0</v>
      </c>
      <c r="J418" s="925"/>
      <c r="K418" s="562" t="s">
        <v>30</v>
      </c>
      <c r="L418" s="919">
        <f>('Series 2700 Final'!H418)</f>
        <v>0</v>
      </c>
    </row>
    <row r="419" spans="1:12" x14ac:dyDescent="0.2">
      <c r="A419" s="909"/>
      <c r="B419" s="911"/>
      <c r="C419" s="925"/>
      <c r="D419" s="562"/>
      <c r="E419" s="812"/>
      <c r="F419" s="812"/>
      <c r="G419" s="812"/>
      <c r="H419" s="919"/>
      <c r="J419" s="925"/>
      <c r="K419" s="562"/>
      <c r="L419" s="919"/>
    </row>
    <row r="420" spans="1:12" ht="38.25" x14ac:dyDescent="0.2">
      <c r="A420" s="909" t="s">
        <v>3847</v>
      </c>
      <c r="B420" s="911" t="s">
        <v>3848</v>
      </c>
      <c r="C420" s="925"/>
      <c r="D420" s="562" t="s">
        <v>30</v>
      </c>
      <c r="E420" s="812">
        <v>347.02</v>
      </c>
      <c r="F420" s="812">
        <v>247.54</v>
      </c>
      <c r="G420" s="812">
        <v>247.54</v>
      </c>
      <c r="H420" s="919">
        <f>('Series 2700 Design'!H420)</f>
        <v>0</v>
      </c>
      <c r="J420" s="925"/>
      <c r="K420" s="562" t="s">
        <v>30</v>
      </c>
      <c r="L420" s="919">
        <f>('Series 2700 Final'!H420)</f>
        <v>0</v>
      </c>
    </row>
    <row r="421" spans="1:12" x14ac:dyDescent="0.2">
      <c r="A421" s="909"/>
      <c r="B421" s="911"/>
      <c r="C421" s="925"/>
      <c r="D421" s="562"/>
      <c r="E421" s="812"/>
      <c r="F421" s="812"/>
      <c r="G421" s="812"/>
      <c r="H421" s="919"/>
      <c r="J421" s="925"/>
      <c r="K421" s="562"/>
      <c r="L421" s="919"/>
    </row>
    <row r="422" spans="1:12" x14ac:dyDescent="0.2">
      <c r="A422" s="907"/>
      <c r="B422" s="586" t="s">
        <v>3620</v>
      </c>
      <c r="C422" s="924"/>
      <c r="D422" s="587"/>
      <c r="E422" s="635" t="s">
        <v>803</v>
      </c>
      <c r="F422" s="589" t="s">
        <v>804</v>
      </c>
      <c r="G422" s="635" t="s">
        <v>486</v>
      </c>
      <c r="H422" s="920"/>
      <c r="J422" s="924"/>
      <c r="K422" s="587"/>
      <c r="L422" s="920"/>
    </row>
    <row r="423" spans="1:12" x14ac:dyDescent="0.2">
      <c r="A423" s="909"/>
      <c r="B423" s="596"/>
      <c r="C423" s="925"/>
      <c r="D423" s="562"/>
      <c r="E423" s="812"/>
      <c r="F423" s="812"/>
      <c r="G423" s="812"/>
      <c r="H423" s="919"/>
      <c r="J423" s="925"/>
      <c r="K423" s="562"/>
      <c r="L423" s="919"/>
    </row>
    <row r="424" spans="1:12" ht="25.5" x14ac:dyDescent="0.2">
      <c r="A424" s="909" t="s">
        <v>3849</v>
      </c>
      <c r="B424" s="911" t="s">
        <v>3850</v>
      </c>
      <c r="C424" s="925"/>
      <c r="D424" s="562" t="s">
        <v>30</v>
      </c>
      <c r="E424" s="812">
        <v>90.71</v>
      </c>
      <c r="F424" s="812">
        <v>83.05</v>
      </c>
      <c r="G424" s="812">
        <v>83.05</v>
      </c>
      <c r="H424" s="919">
        <f>('Series 2700 Design'!H424)</f>
        <v>0</v>
      </c>
      <c r="J424" s="925"/>
      <c r="K424" s="562" t="s">
        <v>30</v>
      </c>
      <c r="L424" s="919">
        <f>('Series 2700 Final'!H424)</f>
        <v>0</v>
      </c>
    </row>
    <row r="425" spans="1:12" x14ac:dyDescent="0.2">
      <c r="A425" s="909"/>
      <c r="B425" s="596"/>
      <c r="C425" s="486"/>
      <c r="D425" s="562"/>
      <c r="E425" s="812"/>
      <c r="F425" s="812"/>
      <c r="G425" s="812"/>
      <c r="H425" s="919"/>
      <c r="J425" s="486"/>
      <c r="K425" s="562"/>
      <c r="L425" s="919"/>
    </row>
    <row r="426" spans="1:12" ht="25.5" x14ac:dyDescent="0.2">
      <c r="A426" s="909" t="s">
        <v>3851</v>
      </c>
      <c r="B426" s="911" t="s">
        <v>3852</v>
      </c>
      <c r="C426" s="925"/>
      <c r="D426" s="562" t="s">
        <v>30</v>
      </c>
      <c r="E426" s="812">
        <v>113</v>
      </c>
      <c r="F426" s="812">
        <v>102.57</v>
      </c>
      <c r="G426" s="812">
        <v>102.57</v>
      </c>
      <c r="H426" s="919">
        <f>('Series 2700 Design'!H426)</f>
        <v>0</v>
      </c>
      <c r="J426" s="925"/>
      <c r="K426" s="562" t="s">
        <v>30</v>
      </c>
      <c r="L426" s="919">
        <f>('Series 2700 Final'!H426)</f>
        <v>0</v>
      </c>
    </row>
    <row r="427" spans="1:12" x14ac:dyDescent="0.2">
      <c r="A427" s="909"/>
      <c r="B427" s="911"/>
      <c r="C427" s="925"/>
      <c r="D427" s="562"/>
      <c r="E427" s="812"/>
      <c r="F427" s="812"/>
      <c r="G427" s="812"/>
      <c r="H427" s="919"/>
      <c r="J427" s="925"/>
      <c r="K427" s="562"/>
      <c r="L427" s="919"/>
    </row>
    <row r="428" spans="1:12" ht="25.5" x14ac:dyDescent="0.2">
      <c r="A428" s="909" t="s">
        <v>3853</v>
      </c>
      <c r="B428" s="911" t="s">
        <v>3854</v>
      </c>
      <c r="C428" s="925"/>
      <c r="D428" s="562" t="s">
        <v>30</v>
      </c>
      <c r="E428" s="812">
        <v>139.94999999999999</v>
      </c>
      <c r="F428" s="812">
        <v>124.87</v>
      </c>
      <c r="G428" s="812">
        <v>124.87</v>
      </c>
      <c r="H428" s="919">
        <f>('Series 2700 Design'!H428)</f>
        <v>0</v>
      </c>
      <c r="J428" s="925"/>
      <c r="K428" s="562" t="s">
        <v>30</v>
      </c>
      <c r="L428" s="919">
        <f>('Series 2700 Final'!H428)</f>
        <v>0</v>
      </c>
    </row>
    <row r="429" spans="1:12" x14ac:dyDescent="0.2">
      <c r="A429" s="909"/>
      <c r="B429" s="911"/>
      <c r="C429" s="925"/>
      <c r="D429" s="562"/>
      <c r="E429" s="812"/>
      <c r="F429" s="812"/>
      <c r="G429" s="812"/>
      <c r="H429" s="919"/>
      <c r="J429" s="925"/>
      <c r="K429" s="562"/>
      <c r="L429" s="919"/>
    </row>
    <row r="430" spans="1:12" ht="25.5" x14ac:dyDescent="0.2">
      <c r="A430" s="909" t="s">
        <v>3855</v>
      </c>
      <c r="B430" s="911" t="s">
        <v>3856</v>
      </c>
      <c r="C430" s="925"/>
      <c r="D430" s="562" t="s">
        <v>30</v>
      </c>
      <c r="E430" s="812">
        <v>185.9</v>
      </c>
      <c r="F430" s="812">
        <v>167.25</v>
      </c>
      <c r="G430" s="812">
        <v>167.25</v>
      </c>
      <c r="H430" s="919">
        <f>('Series 2700 Design'!H430)</f>
        <v>0</v>
      </c>
      <c r="J430" s="925"/>
      <c r="K430" s="562" t="s">
        <v>30</v>
      </c>
      <c r="L430" s="919">
        <f>('Series 2700 Final'!H430)</f>
        <v>0</v>
      </c>
    </row>
    <row r="431" spans="1:12" x14ac:dyDescent="0.2">
      <c r="A431" s="909"/>
      <c r="B431" s="911"/>
      <c r="C431" s="925"/>
      <c r="D431" s="562"/>
      <c r="E431" s="812"/>
      <c r="F431" s="812"/>
      <c r="G431" s="812"/>
      <c r="H431" s="919"/>
      <c r="J431" s="925"/>
      <c r="K431" s="562"/>
      <c r="L431" s="919"/>
    </row>
    <row r="432" spans="1:12" ht="25.5" x14ac:dyDescent="0.2">
      <c r="A432" s="909" t="s">
        <v>3857</v>
      </c>
      <c r="B432" s="911" t="s">
        <v>3858</v>
      </c>
      <c r="C432" s="925"/>
      <c r="D432" s="562" t="s">
        <v>30</v>
      </c>
      <c r="E432" s="812">
        <v>214.5</v>
      </c>
      <c r="F432" s="812">
        <v>190.82</v>
      </c>
      <c r="G432" s="812">
        <v>190.82</v>
      </c>
      <c r="H432" s="919">
        <f>('Series 2700 Design'!H432)</f>
        <v>0</v>
      </c>
      <c r="J432" s="925"/>
      <c r="K432" s="562" t="s">
        <v>30</v>
      </c>
      <c r="L432" s="919">
        <f>('Series 2700 Final'!H432)</f>
        <v>0</v>
      </c>
    </row>
    <row r="433" spans="1:12" x14ac:dyDescent="0.2">
      <c r="A433" s="909"/>
      <c r="B433" s="911"/>
      <c r="C433" s="925"/>
      <c r="D433" s="562"/>
      <c r="E433" s="812"/>
      <c r="F433" s="812"/>
      <c r="G433" s="812"/>
      <c r="H433" s="919"/>
      <c r="J433" s="925"/>
      <c r="K433" s="562"/>
      <c r="L433" s="919"/>
    </row>
    <row r="434" spans="1:12" ht="25.5" x14ac:dyDescent="0.2">
      <c r="A434" s="909" t="s">
        <v>3859</v>
      </c>
      <c r="B434" s="911" t="s">
        <v>3860</v>
      </c>
      <c r="C434" s="925"/>
      <c r="D434" s="562" t="s">
        <v>30</v>
      </c>
      <c r="E434" s="812">
        <v>101.14</v>
      </c>
      <c r="F434" s="812">
        <v>90.71</v>
      </c>
      <c r="G434" s="812">
        <v>90.71</v>
      </c>
      <c r="H434" s="919">
        <f>('Series 2700 Design'!H434)</f>
        <v>0</v>
      </c>
      <c r="J434" s="925"/>
      <c r="K434" s="562" t="s">
        <v>30</v>
      </c>
      <c r="L434" s="919">
        <f>('Series 2700 Final'!H434)</f>
        <v>0</v>
      </c>
    </row>
    <row r="435" spans="1:12" x14ac:dyDescent="0.2">
      <c r="A435" s="909"/>
      <c r="B435" s="596"/>
      <c r="C435" s="486"/>
      <c r="D435" s="562"/>
      <c r="E435" s="812"/>
      <c r="F435" s="812"/>
      <c r="G435" s="812"/>
      <c r="H435" s="919"/>
      <c r="J435" s="486"/>
      <c r="K435" s="562"/>
      <c r="L435" s="919"/>
    </row>
    <row r="436" spans="1:12" ht="38.25" x14ac:dyDescent="0.2">
      <c r="A436" s="909" t="s">
        <v>3861</v>
      </c>
      <c r="B436" s="911" t="s">
        <v>3862</v>
      </c>
      <c r="C436" s="925"/>
      <c r="D436" s="562" t="s">
        <v>30</v>
      </c>
      <c r="E436" s="812">
        <v>119.79</v>
      </c>
      <c r="F436" s="812">
        <v>107.35</v>
      </c>
      <c r="G436" s="812">
        <v>107.35</v>
      </c>
      <c r="H436" s="919">
        <f>('Series 2700 Design'!H436)</f>
        <v>0</v>
      </c>
      <c r="J436" s="925"/>
      <c r="K436" s="562" t="s">
        <v>30</v>
      </c>
      <c r="L436" s="919">
        <f>('Series 2700 Final'!H436)</f>
        <v>0</v>
      </c>
    </row>
    <row r="437" spans="1:12" x14ac:dyDescent="0.2">
      <c r="A437" s="909"/>
      <c r="B437" s="911"/>
      <c r="C437" s="925"/>
      <c r="D437" s="562"/>
      <c r="E437" s="812"/>
      <c r="F437" s="812"/>
      <c r="G437" s="812"/>
      <c r="H437" s="919"/>
      <c r="J437" s="925"/>
      <c r="K437" s="562"/>
      <c r="L437" s="919"/>
    </row>
    <row r="438" spans="1:12" ht="38.25" x14ac:dyDescent="0.2">
      <c r="A438" s="909" t="s">
        <v>3863</v>
      </c>
      <c r="B438" s="911" t="s">
        <v>3864</v>
      </c>
      <c r="C438" s="925"/>
      <c r="D438" s="562" t="s">
        <v>30</v>
      </c>
      <c r="E438" s="812">
        <v>159.9</v>
      </c>
      <c r="F438" s="812">
        <v>141.24</v>
      </c>
      <c r="G438" s="812">
        <v>141.24</v>
      </c>
      <c r="H438" s="919">
        <f>('Series 2700 Design'!H438)</f>
        <v>0</v>
      </c>
      <c r="J438" s="925"/>
      <c r="K438" s="562" t="s">
        <v>30</v>
      </c>
      <c r="L438" s="919">
        <f>('Series 2700 Final'!H438)</f>
        <v>0</v>
      </c>
    </row>
    <row r="439" spans="1:12" x14ac:dyDescent="0.2">
      <c r="A439" s="909"/>
      <c r="B439" s="911"/>
      <c r="C439" s="925"/>
      <c r="D439" s="562"/>
      <c r="E439" s="812"/>
      <c r="F439" s="812"/>
      <c r="G439" s="812"/>
      <c r="H439" s="919"/>
      <c r="J439" s="925"/>
      <c r="K439" s="562"/>
      <c r="L439" s="919"/>
    </row>
    <row r="440" spans="1:12" ht="38.25" x14ac:dyDescent="0.2">
      <c r="A440" s="909" t="s">
        <v>3865</v>
      </c>
      <c r="B440" s="911" t="s">
        <v>3866</v>
      </c>
      <c r="C440" s="925"/>
      <c r="D440" s="562" t="s">
        <v>30</v>
      </c>
      <c r="E440" s="812">
        <v>207.39</v>
      </c>
      <c r="F440" s="812">
        <v>176.31</v>
      </c>
      <c r="G440" s="812">
        <v>176.31</v>
      </c>
      <c r="H440" s="919">
        <f>('Series 2700 Design'!H440)</f>
        <v>0</v>
      </c>
      <c r="J440" s="925"/>
      <c r="K440" s="562" t="s">
        <v>30</v>
      </c>
      <c r="L440" s="919">
        <f>('Series 2700 Final'!H440)</f>
        <v>0</v>
      </c>
    </row>
    <row r="441" spans="1:12" x14ac:dyDescent="0.2">
      <c r="A441" s="909"/>
      <c r="B441" s="911"/>
      <c r="C441" s="925"/>
      <c r="D441" s="562"/>
      <c r="E441" s="812"/>
      <c r="F441" s="812"/>
      <c r="G441" s="812"/>
      <c r="H441" s="919"/>
      <c r="J441" s="925"/>
      <c r="K441" s="562"/>
      <c r="L441" s="919"/>
    </row>
    <row r="442" spans="1:12" ht="38.25" x14ac:dyDescent="0.2">
      <c r="A442" s="909" t="s">
        <v>3867</v>
      </c>
      <c r="B442" s="911" t="s">
        <v>3868</v>
      </c>
      <c r="C442" s="925"/>
      <c r="D442" s="562" t="s">
        <v>30</v>
      </c>
      <c r="E442" s="812">
        <v>247.54</v>
      </c>
      <c r="F442" s="812">
        <v>204.91</v>
      </c>
      <c r="G442" s="812">
        <v>204.91</v>
      </c>
      <c r="H442" s="919">
        <f>('Series 2700 Design'!H442)</f>
        <v>0</v>
      </c>
      <c r="J442" s="925"/>
      <c r="K442" s="562" t="s">
        <v>30</v>
      </c>
      <c r="L442" s="919">
        <f>('Series 2700 Final'!H442)</f>
        <v>0</v>
      </c>
    </row>
    <row r="443" spans="1:12" x14ac:dyDescent="0.2">
      <c r="A443" s="909"/>
      <c r="B443" s="911"/>
      <c r="C443" s="925"/>
      <c r="D443" s="562"/>
      <c r="E443" s="812"/>
      <c r="F443" s="812"/>
      <c r="G443" s="812"/>
      <c r="H443" s="919"/>
      <c r="J443" s="925"/>
      <c r="K443" s="562"/>
      <c r="L443" s="919"/>
    </row>
    <row r="444" spans="1:12" x14ac:dyDescent="0.2">
      <c r="A444" s="907"/>
      <c r="B444" s="586" t="s">
        <v>3641</v>
      </c>
      <c r="C444" s="924"/>
      <c r="D444" s="587"/>
      <c r="E444" s="635" t="s">
        <v>803</v>
      </c>
      <c r="F444" s="589" t="s">
        <v>804</v>
      </c>
      <c r="G444" s="635" t="s">
        <v>486</v>
      </c>
      <c r="H444" s="920"/>
      <c r="J444" s="924"/>
      <c r="K444" s="587"/>
      <c r="L444" s="920"/>
    </row>
    <row r="445" spans="1:12" x14ac:dyDescent="0.2">
      <c r="A445" s="909"/>
      <c r="B445" s="597"/>
      <c r="C445" s="659"/>
      <c r="D445" s="562"/>
      <c r="E445" s="812"/>
      <c r="F445" s="812"/>
      <c r="G445" s="812"/>
      <c r="H445" s="919"/>
      <c r="J445" s="659"/>
      <c r="K445" s="562"/>
      <c r="L445" s="919"/>
    </row>
    <row r="446" spans="1:12" ht="25.5" x14ac:dyDescent="0.2">
      <c r="A446" s="909" t="s">
        <v>3869</v>
      </c>
      <c r="B446" s="911" t="s">
        <v>3870</v>
      </c>
      <c r="C446" s="925"/>
      <c r="D446" s="562" t="s">
        <v>30</v>
      </c>
      <c r="E446" s="812">
        <v>126.58</v>
      </c>
      <c r="F446" s="812">
        <v>107.93</v>
      </c>
      <c r="G446" s="812">
        <v>107.93</v>
      </c>
      <c r="H446" s="919">
        <f>('Series 2700 Design'!H446)</f>
        <v>0</v>
      </c>
      <c r="J446" s="925"/>
      <c r="K446" s="562" t="s">
        <v>30</v>
      </c>
      <c r="L446" s="919">
        <f>('Series 2700 Final'!H446)</f>
        <v>0</v>
      </c>
    </row>
    <row r="447" spans="1:12" x14ac:dyDescent="0.2">
      <c r="A447" s="909"/>
      <c r="B447" s="911"/>
      <c r="C447" s="925"/>
      <c r="D447" s="562"/>
      <c r="E447" s="812"/>
      <c r="F447" s="812"/>
      <c r="G447" s="812"/>
      <c r="H447" s="919"/>
      <c r="J447" s="925"/>
      <c r="K447" s="562"/>
      <c r="L447" s="919"/>
    </row>
    <row r="448" spans="1:12" ht="25.5" x14ac:dyDescent="0.2">
      <c r="A448" s="909" t="s">
        <v>3871</v>
      </c>
      <c r="B448" s="911" t="s">
        <v>3872</v>
      </c>
      <c r="C448" s="925"/>
      <c r="D448" s="562" t="s">
        <v>30</v>
      </c>
      <c r="E448" s="812">
        <v>151.77000000000001</v>
      </c>
      <c r="F448" s="812">
        <v>128.08000000000001</v>
      </c>
      <c r="G448" s="812">
        <v>128.08000000000001</v>
      </c>
      <c r="H448" s="919">
        <f>('Series 2700 Design'!H448)</f>
        <v>0</v>
      </c>
      <c r="J448" s="925"/>
      <c r="K448" s="562" t="s">
        <v>30</v>
      </c>
      <c r="L448" s="919">
        <f>('Series 2700 Final'!H448)</f>
        <v>0</v>
      </c>
    </row>
    <row r="449" spans="1:12" x14ac:dyDescent="0.2">
      <c r="A449" s="909"/>
      <c r="B449" s="911"/>
      <c r="C449" s="925"/>
      <c r="D449" s="562"/>
      <c r="E449" s="812"/>
      <c r="F449" s="812"/>
      <c r="G449" s="812"/>
      <c r="H449" s="919"/>
      <c r="J449" s="925"/>
      <c r="K449" s="562"/>
      <c r="L449" s="919"/>
    </row>
    <row r="450" spans="1:12" ht="25.5" x14ac:dyDescent="0.2">
      <c r="A450" s="909" t="s">
        <v>3873</v>
      </c>
      <c r="B450" s="911" t="s">
        <v>3874</v>
      </c>
      <c r="C450" s="925"/>
      <c r="D450" s="562" t="s">
        <v>30</v>
      </c>
      <c r="E450" s="812">
        <v>181.39</v>
      </c>
      <c r="F450" s="812">
        <v>150.31</v>
      </c>
      <c r="G450" s="812">
        <v>150.31</v>
      </c>
      <c r="H450" s="919">
        <f>('Series 2700 Design'!H450)</f>
        <v>0</v>
      </c>
      <c r="J450" s="925"/>
      <c r="K450" s="562" t="s">
        <v>30</v>
      </c>
      <c r="L450" s="919">
        <f>('Series 2700 Final'!H450)</f>
        <v>0</v>
      </c>
    </row>
    <row r="451" spans="1:12" x14ac:dyDescent="0.2">
      <c r="A451" s="909"/>
      <c r="B451" s="911"/>
      <c r="C451" s="925"/>
      <c r="D451" s="562"/>
      <c r="E451" s="812"/>
      <c r="F451" s="812"/>
      <c r="G451" s="812"/>
      <c r="H451" s="919"/>
      <c r="J451" s="925"/>
      <c r="K451" s="562"/>
      <c r="L451" s="919"/>
    </row>
    <row r="452" spans="1:12" ht="25.5" x14ac:dyDescent="0.2">
      <c r="A452" s="909" t="s">
        <v>3875</v>
      </c>
      <c r="B452" s="911" t="s">
        <v>3876</v>
      </c>
      <c r="C452" s="925"/>
      <c r="D452" s="562" t="s">
        <v>30</v>
      </c>
      <c r="E452" s="812">
        <v>259.98</v>
      </c>
      <c r="F452" s="812">
        <v>197.81</v>
      </c>
      <c r="G452" s="812">
        <v>197.81</v>
      </c>
      <c r="H452" s="919">
        <f>('Series 2700 Design'!H452)</f>
        <v>0</v>
      </c>
      <c r="J452" s="925"/>
      <c r="K452" s="562" t="s">
        <v>30</v>
      </c>
      <c r="L452" s="919">
        <f>('Series 2700 Final'!H452)</f>
        <v>0</v>
      </c>
    </row>
    <row r="453" spans="1:12" x14ac:dyDescent="0.2">
      <c r="A453" s="909"/>
      <c r="B453" s="911"/>
      <c r="C453" s="925"/>
      <c r="D453" s="562"/>
      <c r="E453" s="812"/>
      <c r="F453" s="812"/>
      <c r="G453" s="812"/>
      <c r="H453" s="919"/>
      <c r="J453" s="925"/>
      <c r="K453" s="562"/>
      <c r="L453" s="919"/>
    </row>
    <row r="454" spans="1:12" ht="25.5" x14ac:dyDescent="0.2">
      <c r="A454" s="909" t="s">
        <v>3877</v>
      </c>
      <c r="B454" s="911" t="s">
        <v>3878</v>
      </c>
      <c r="C454" s="925"/>
      <c r="D454" s="562" t="s">
        <v>30</v>
      </c>
      <c r="E454" s="812">
        <v>337.43</v>
      </c>
      <c r="F454" s="812">
        <v>237.96</v>
      </c>
      <c r="G454" s="812">
        <v>237.96</v>
      </c>
      <c r="H454" s="919">
        <f>('Series 2700 Design'!H454)</f>
        <v>0</v>
      </c>
      <c r="J454" s="925"/>
      <c r="K454" s="562" t="s">
        <v>30</v>
      </c>
      <c r="L454" s="919">
        <f>('Series 2700 Final'!H454)</f>
        <v>0</v>
      </c>
    </row>
    <row r="455" spans="1:12" x14ac:dyDescent="0.2">
      <c r="A455" s="909"/>
      <c r="B455" s="911"/>
      <c r="C455" s="925"/>
      <c r="D455" s="562"/>
      <c r="E455" s="812"/>
      <c r="F455" s="812"/>
      <c r="G455" s="812"/>
      <c r="H455" s="919"/>
      <c r="J455" s="925"/>
      <c r="K455" s="562"/>
      <c r="L455" s="919"/>
    </row>
    <row r="456" spans="1:12" ht="38.25" x14ac:dyDescent="0.2">
      <c r="A456" s="909" t="s">
        <v>3879</v>
      </c>
      <c r="B456" s="911" t="s">
        <v>3880</v>
      </c>
      <c r="C456" s="925"/>
      <c r="D456" s="562" t="s">
        <v>30</v>
      </c>
      <c r="E456" s="812">
        <v>136.16999999999999</v>
      </c>
      <c r="F456" s="812">
        <v>117.52</v>
      </c>
      <c r="G456" s="812">
        <v>117.52</v>
      </c>
      <c r="H456" s="919">
        <f>('Series 2700 Design'!H456)</f>
        <v>0</v>
      </c>
      <c r="J456" s="925"/>
      <c r="K456" s="562" t="s">
        <v>30</v>
      </c>
      <c r="L456" s="919">
        <f>('Series 2700 Final'!H456)</f>
        <v>0</v>
      </c>
    </row>
    <row r="457" spans="1:12" x14ac:dyDescent="0.2">
      <c r="A457" s="909"/>
      <c r="B457" s="911"/>
      <c r="C457" s="925"/>
      <c r="D457" s="562"/>
      <c r="E457" s="812"/>
      <c r="F457" s="812"/>
      <c r="G457" s="812"/>
      <c r="H457" s="919"/>
      <c r="J457" s="925"/>
      <c r="K457" s="562"/>
      <c r="L457" s="919"/>
    </row>
    <row r="458" spans="1:12" ht="38.25" x14ac:dyDescent="0.2">
      <c r="A458" s="909" t="s">
        <v>3881</v>
      </c>
      <c r="B458" s="911" t="s">
        <v>3882</v>
      </c>
      <c r="C458" s="925"/>
      <c r="D458" s="562" t="s">
        <v>30</v>
      </c>
      <c r="E458" s="812">
        <v>161.35</v>
      </c>
      <c r="F458" s="812">
        <v>137.66999999999999</v>
      </c>
      <c r="G458" s="812">
        <v>137.66999999999999</v>
      </c>
      <c r="H458" s="919">
        <f>('Series 2700 Design'!H458)</f>
        <v>0</v>
      </c>
      <c r="J458" s="925"/>
      <c r="K458" s="562" t="s">
        <v>30</v>
      </c>
      <c r="L458" s="919">
        <f>('Series 2700 Final'!H458)</f>
        <v>0</v>
      </c>
    </row>
    <row r="459" spans="1:12" x14ac:dyDescent="0.2">
      <c r="A459" s="909"/>
      <c r="B459" s="911"/>
      <c r="C459" s="925"/>
      <c r="D459" s="562"/>
      <c r="E459" s="812"/>
      <c r="F459" s="812"/>
      <c r="G459" s="812"/>
      <c r="H459" s="919"/>
      <c r="J459" s="925"/>
      <c r="K459" s="562"/>
      <c r="L459" s="919"/>
    </row>
    <row r="460" spans="1:12" ht="38.25" x14ac:dyDescent="0.2">
      <c r="A460" s="909" t="s">
        <v>3883</v>
      </c>
      <c r="B460" s="911" t="s">
        <v>3884</v>
      </c>
      <c r="C460" s="925"/>
      <c r="D460" s="562" t="s">
        <v>30</v>
      </c>
      <c r="E460" s="812">
        <v>190.99</v>
      </c>
      <c r="F460" s="812">
        <v>159.9</v>
      </c>
      <c r="G460" s="812">
        <v>159.9</v>
      </c>
      <c r="H460" s="919">
        <f>('Series 2700 Design'!H460)</f>
        <v>0</v>
      </c>
      <c r="J460" s="925"/>
      <c r="K460" s="562" t="s">
        <v>30</v>
      </c>
      <c r="L460" s="919">
        <f>('Series 2700 Final'!H460)</f>
        <v>0</v>
      </c>
    </row>
    <row r="461" spans="1:12" x14ac:dyDescent="0.2">
      <c r="A461" s="909"/>
      <c r="B461" s="911"/>
      <c r="C461" s="925"/>
      <c r="D461" s="562"/>
      <c r="E461" s="812"/>
      <c r="F461" s="812"/>
      <c r="G461" s="812"/>
      <c r="H461" s="919"/>
      <c r="J461" s="925"/>
      <c r="K461" s="562"/>
      <c r="L461" s="919"/>
    </row>
    <row r="462" spans="1:12" ht="38.25" x14ac:dyDescent="0.2">
      <c r="A462" s="909" t="s">
        <v>3885</v>
      </c>
      <c r="B462" s="911" t="s">
        <v>3886</v>
      </c>
      <c r="C462" s="925"/>
      <c r="D462" s="562" t="s">
        <v>30</v>
      </c>
      <c r="E462" s="812">
        <v>207.39</v>
      </c>
      <c r="F462" s="812">
        <v>207.39</v>
      </c>
      <c r="G462" s="812">
        <v>207.39</v>
      </c>
      <c r="H462" s="919">
        <f>('Series 2700 Design'!H462)</f>
        <v>0</v>
      </c>
      <c r="J462" s="925"/>
      <c r="K462" s="562" t="s">
        <v>30</v>
      </c>
      <c r="L462" s="919">
        <f>('Series 2700 Final'!H462)</f>
        <v>0</v>
      </c>
    </row>
    <row r="463" spans="1:12" x14ac:dyDescent="0.2">
      <c r="A463" s="909"/>
      <c r="B463" s="911"/>
      <c r="C463" s="925"/>
      <c r="D463" s="562"/>
      <c r="E463" s="812"/>
      <c r="F463" s="812"/>
      <c r="G463" s="812"/>
      <c r="H463" s="919"/>
      <c r="J463" s="925"/>
      <c r="K463" s="562"/>
      <c r="L463" s="919"/>
    </row>
    <row r="464" spans="1:12" ht="38.25" x14ac:dyDescent="0.2">
      <c r="A464" s="909" t="s">
        <v>3887</v>
      </c>
      <c r="B464" s="911" t="s">
        <v>3888</v>
      </c>
      <c r="C464" s="925"/>
      <c r="D464" s="562" t="s">
        <v>30</v>
      </c>
      <c r="E464" s="812">
        <v>347.02</v>
      </c>
      <c r="F464" s="812">
        <v>247.54</v>
      </c>
      <c r="G464" s="812">
        <v>247.54</v>
      </c>
      <c r="H464" s="919">
        <f>('Series 2700 Design'!H464)</f>
        <v>0</v>
      </c>
      <c r="J464" s="925"/>
      <c r="K464" s="562" t="s">
        <v>30</v>
      </c>
      <c r="L464" s="919">
        <f>('Series 2700 Final'!H464)</f>
        <v>0</v>
      </c>
    </row>
    <row r="465" spans="1:12" x14ac:dyDescent="0.2">
      <c r="A465" s="909"/>
      <c r="B465" s="911"/>
      <c r="C465" s="925"/>
      <c r="D465" s="562"/>
      <c r="E465" s="812"/>
      <c r="F465" s="812"/>
      <c r="G465" s="812"/>
      <c r="H465" s="919"/>
      <c r="J465" s="925"/>
      <c r="K465" s="562"/>
      <c r="L465" s="919"/>
    </row>
    <row r="466" spans="1:12" x14ac:dyDescent="0.2">
      <c r="A466" s="907"/>
      <c r="B466" s="586" t="s">
        <v>3662</v>
      </c>
      <c r="C466" s="924"/>
      <c r="D466" s="587"/>
      <c r="E466" s="635" t="s">
        <v>803</v>
      </c>
      <c r="F466" s="589" t="s">
        <v>804</v>
      </c>
      <c r="G466" s="635" t="s">
        <v>486</v>
      </c>
      <c r="H466" s="920"/>
      <c r="J466" s="924"/>
      <c r="K466" s="587"/>
      <c r="L466" s="920"/>
    </row>
    <row r="467" spans="1:12" x14ac:dyDescent="0.2">
      <c r="A467" s="909"/>
      <c r="B467" s="596"/>
      <c r="C467" s="925"/>
      <c r="D467" s="562"/>
      <c r="E467" s="812"/>
      <c r="F467" s="812"/>
      <c r="G467" s="812"/>
      <c r="H467" s="919"/>
      <c r="J467" s="925"/>
      <c r="K467" s="562"/>
      <c r="L467" s="919"/>
    </row>
    <row r="468" spans="1:12" ht="25.5" x14ac:dyDescent="0.2">
      <c r="A468" s="909" t="s">
        <v>3889</v>
      </c>
      <c r="B468" s="911" t="s">
        <v>3890</v>
      </c>
      <c r="C468" s="925"/>
      <c r="D468" s="562" t="s">
        <v>30</v>
      </c>
      <c r="E468" s="812">
        <v>90.71</v>
      </c>
      <c r="F468" s="812">
        <v>83.05</v>
      </c>
      <c r="G468" s="812">
        <v>83.05</v>
      </c>
      <c r="H468" s="919">
        <f>('Series 2700 Design'!H468)</f>
        <v>0</v>
      </c>
      <c r="J468" s="925"/>
      <c r="K468" s="562" t="s">
        <v>30</v>
      </c>
      <c r="L468" s="919">
        <f>('Series 2700 Final'!H468)</f>
        <v>0</v>
      </c>
    </row>
    <row r="469" spans="1:12" x14ac:dyDescent="0.2">
      <c r="A469" s="909"/>
      <c r="B469" s="596"/>
      <c r="C469" s="486"/>
      <c r="D469" s="562"/>
      <c r="E469" s="812"/>
      <c r="F469" s="812"/>
      <c r="G469" s="812"/>
      <c r="H469" s="919"/>
      <c r="J469" s="486"/>
      <c r="K469" s="562"/>
      <c r="L469" s="919"/>
    </row>
    <row r="470" spans="1:12" ht="25.5" x14ac:dyDescent="0.2">
      <c r="A470" s="909" t="s">
        <v>3891</v>
      </c>
      <c r="B470" s="911" t="s">
        <v>3892</v>
      </c>
      <c r="C470" s="925"/>
      <c r="D470" s="562" t="s">
        <v>30</v>
      </c>
      <c r="E470" s="812">
        <v>113</v>
      </c>
      <c r="F470" s="812">
        <v>102.57</v>
      </c>
      <c r="G470" s="812">
        <v>102.57</v>
      </c>
      <c r="H470" s="919">
        <f>('Series 2700 Design'!H470)</f>
        <v>0</v>
      </c>
      <c r="J470" s="925"/>
      <c r="K470" s="562" t="s">
        <v>30</v>
      </c>
      <c r="L470" s="919">
        <f>('Series 2700 Final'!H470)</f>
        <v>0</v>
      </c>
    </row>
    <row r="471" spans="1:12" x14ac:dyDescent="0.2">
      <c r="A471" s="909"/>
      <c r="B471" s="911"/>
      <c r="C471" s="925"/>
      <c r="D471" s="562"/>
      <c r="E471" s="812"/>
      <c r="F471" s="812"/>
      <c r="G471" s="812"/>
      <c r="H471" s="919"/>
      <c r="J471" s="925"/>
      <c r="K471" s="562"/>
      <c r="L471" s="919"/>
    </row>
    <row r="472" spans="1:12" ht="25.5" x14ac:dyDescent="0.2">
      <c r="A472" s="909" t="s">
        <v>3893</v>
      </c>
      <c r="B472" s="911" t="s">
        <v>3894</v>
      </c>
      <c r="C472" s="925"/>
      <c r="D472" s="562" t="s">
        <v>30</v>
      </c>
      <c r="E472" s="812">
        <v>139.94999999999999</v>
      </c>
      <c r="F472" s="812">
        <v>124.87</v>
      </c>
      <c r="G472" s="812">
        <v>124.87</v>
      </c>
      <c r="H472" s="919">
        <f>('Series 2700 Design'!H472)</f>
        <v>0</v>
      </c>
      <c r="J472" s="925"/>
      <c r="K472" s="562" t="s">
        <v>30</v>
      </c>
      <c r="L472" s="919">
        <f>('Series 2700 Final'!H472)</f>
        <v>0</v>
      </c>
    </row>
    <row r="473" spans="1:12" x14ac:dyDescent="0.2">
      <c r="A473" s="909"/>
      <c r="B473" s="911"/>
      <c r="C473" s="925"/>
      <c r="D473" s="562"/>
      <c r="E473" s="812"/>
      <c r="F473" s="812"/>
      <c r="G473" s="812"/>
      <c r="H473" s="919"/>
      <c r="J473" s="925"/>
      <c r="K473" s="562"/>
      <c r="L473" s="919"/>
    </row>
    <row r="474" spans="1:12" ht="25.5" x14ac:dyDescent="0.2">
      <c r="A474" s="909" t="s">
        <v>3895</v>
      </c>
      <c r="B474" s="911" t="s">
        <v>3896</v>
      </c>
      <c r="C474" s="925"/>
      <c r="D474" s="562" t="s">
        <v>30</v>
      </c>
      <c r="E474" s="812">
        <v>185.9</v>
      </c>
      <c r="F474" s="812">
        <v>167.25</v>
      </c>
      <c r="G474" s="812">
        <v>167.25</v>
      </c>
      <c r="H474" s="919">
        <f>('Series 2700 Design'!H474)</f>
        <v>0</v>
      </c>
      <c r="J474" s="925"/>
      <c r="K474" s="562" t="s">
        <v>30</v>
      </c>
      <c r="L474" s="919">
        <f>('Series 2700 Final'!H474)</f>
        <v>0</v>
      </c>
    </row>
    <row r="475" spans="1:12" x14ac:dyDescent="0.2">
      <c r="A475" s="909"/>
      <c r="B475" s="911"/>
      <c r="C475" s="925"/>
      <c r="D475" s="562"/>
      <c r="E475" s="812"/>
      <c r="F475" s="812"/>
      <c r="G475" s="812"/>
      <c r="H475" s="919"/>
      <c r="J475" s="925"/>
      <c r="K475" s="562"/>
      <c r="L475" s="919"/>
    </row>
    <row r="476" spans="1:12" ht="25.5" x14ac:dyDescent="0.2">
      <c r="A476" s="909" t="s">
        <v>3897</v>
      </c>
      <c r="B476" s="911" t="s">
        <v>3898</v>
      </c>
      <c r="C476" s="925"/>
      <c r="D476" s="562" t="s">
        <v>30</v>
      </c>
      <c r="E476" s="812">
        <v>214.5</v>
      </c>
      <c r="F476" s="812">
        <v>190.82</v>
      </c>
      <c r="G476" s="812">
        <v>190.82</v>
      </c>
      <c r="H476" s="919">
        <f>('Series 2700 Design'!H476)</f>
        <v>0</v>
      </c>
      <c r="J476" s="925"/>
      <c r="K476" s="562" t="s">
        <v>30</v>
      </c>
      <c r="L476" s="919">
        <f>('Series 2700 Final'!H476)</f>
        <v>0</v>
      </c>
    </row>
    <row r="477" spans="1:12" x14ac:dyDescent="0.2">
      <c r="A477" s="909"/>
      <c r="B477" s="911"/>
      <c r="C477" s="925"/>
      <c r="D477" s="562"/>
      <c r="E477" s="812"/>
      <c r="F477" s="812"/>
      <c r="G477" s="812"/>
      <c r="H477" s="919"/>
      <c r="J477" s="925"/>
      <c r="K477" s="562"/>
      <c r="L477" s="919"/>
    </row>
    <row r="478" spans="1:12" ht="38.25" x14ac:dyDescent="0.2">
      <c r="A478" s="909" t="s">
        <v>3899</v>
      </c>
      <c r="B478" s="911" t="s">
        <v>3900</v>
      </c>
      <c r="C478" s="925"/>
      <c r="D478" s="562" t="s">
        <v>30</v>
      </c>
      <c r="E478" s="812">
        <v>101.14</v>
      </c>
      <c r="F478" s="812">
        <v>90.71</v>
      </c>
      <c r="G478" s="812">
        <v>90.71</v>
      </c>
      <c r="H478" s="919">
        <f>('Series 2700 Design'!H478)</f>
        <v>0</v>
      </c>
      <c r="J478" s="925"/>
      <c r="K478" s="562" t="s">
        <v>30</v>
      </c>
      <c r="L478" s="919">
        <f>('Series 2700 Final'!H478)</f>
        <v>0</v>
      </c>
    </row>
    <row r="479" spans="1:12" x14ac:dyDescent="0.2">
      <c r="A479" s="909"/>
      <c r="B479" s="596"/>
      <c r="C479" s="486"/>
      <c r="D479" s="562"/>
      <c r="E479" s="812"/>
      <c r="F479" s="812"/>
      <c r="G479" s="812"/>
      <c r="H479" s="919"/>
      <c r="J479" s="486"/>
      <c r="K479" s="562"/>
      <c r="L479" s="919"/>
    </row>
    <row r="480" spans="1:12" ht="38.25" x14ac:dyDescent="0.2">
      <c r="A480" s="909" t="s">
        <v>3901</v>
      </c>
      <c r="B480" s="911" t="s">
        <v>3902</v>
      </c>
      <c r="C480" s="925"/>
      <c r="D480" s="562" t="s">
        <v>30</v>
      </c>
      <c r="E480" s="812">
        <v>119.79</v>
      </c>
      <c r="F480" s="812">
        <v>107.35</v>
      </c>
      <c r="G480" s="812">
        <v>107.35</v>
      </c>
      <c r="H480" s="919">
        <f>('Series 2700 Design'!H480)</f>
        <v>0</v>
      </c>
      <c r="J480" s="925"/>
      <c r="K480" s="562" t="s">
        <v>30</v>
      </c>
      <c r="L480" s="919">
        <f>('Series 2700 Final'!H480)</f>
        <v>0</v>
      </c>
    </row>
    <row r="481" spans="1:12" x14ac:dyDescent="0.2">
      <c r="A481" s="909"/>
      <c r="B481" s="911"/>
      <c r="C481" s="925"/>
      <c r="D481" s="562"/>
      <c r="E481" s="812"/>
      <c r="F481" s="812"/>
      <c r="G481" s="812"/>
      <c r="H481" s="919"/>
      <c r="J481" s="925"/>
      <c r="K481" s="562"/>
      <c r="L481" s="919"/>
    </row>
    <row r="482" spans="1:12" ht="38.25" x14ac:dyDescent="0.2">
      <c r="A482" s="909" t="s">
        <v>3903</v>
      </c>
      <c r="B482" s="911" t="s">
        <v>3904</v>
      </c>
      <c r="C482" s="925"/>
      <c r="D482" s="562" t="s">
        <v>30</v>
      </c>
      <c r="E482" s="812">
        <v>159.9</v>
      </c>
      <c r="F482" s="812">
        <v>141.24</v>
      </c>
      <c r="G482" s="812">
        <v>141.24</v>
      </c>
      <c r="H482" s="919">
        <f>('Series 2700 Design'!H482)</f>
        <v>0</v>
      </c>
      <c r="J482" s="925"/>
      <c r="K482" s="562" t="s">
        <v>30</v>
      </c>
      <c r="L482" s="919">
        <f>('Series 2700 Final'!H482)</f>
        <v>0</v>
      </c>
    </row>
    <row r="483" spans="1:12" x14ac:dyDescent="0.2">
      <c r="A483" s="909"/>
      <c r="B483" s="911"/>
      <c r="C483" s="925"/>
      <c r="D483" s="562"/>
      <c r="E483" s="812"/>
      <c r="F483" s="812"/>
      <c r="G483" s="812"/>
      <c r="H483" s="919"/>
      <c r="J483" s="925"/>
      <c r="K483" s="562"/>
      <c r="L483" s="919"/>
    </row>
    <row r="484" spans="1:12" ht="38.25" x14ac:dyDescent="0.2">
      <c r="A484" s="909" t="s">
        <v>3905</v>
      </c>
      <c r="B484" s="911" t="s">
        <v>3906</v>
      </c>
      <c r="C484" s="925"/>
      <c r="D484" s="562" t="s">
        <v>30</v>
      </c>
      <c r="E484" s="812">
        <v>207.39</v>
      </c>
      <c r="F484" s="812">
        <v>176.31</v>
      </c>
      <c r="G484" s="812">
        <v>176.31</v>
      </c>
      <c r="H484" s="919">
        <f>('Series 2700 Design'!H484)</f>
        <v>0</v>
      </c>
      <c r="J484" s="925"/>
      <c r="K484" s="562" t="s">
        <v>30</v>
      </c>
      <c r="L484" s="919">
        <f>('Series 2700 Final'!H484)</f>
        <v>0</v>
      </c>
    </row>
    <row r="485" spans="1:12" x14ac:dyDescent="0.2">
      <c r="A485" s="909"/>
      <c r="B485" s="911"/>
      <c r="C485" s="925"/>
      <c r="D485" s="562"/>
      <c r="E485" s="812"/>
      <c r="F485" s="812"/>
      <c r="G485" s="812"/>
      <c r="H485" s="919"/>
      <c r="J485" s="925"/>
      <c r="K485" s="562"/>
      <c r="L485" s="919"/>
    </row>
    <row r="486" spans="1:12" ht="38.25" x14ac:dyDescent="0.2">
      <c r="A486" s="909" t="s">
        <v>3907</v>
      </c>
      <c r="B486" s="911" t="s">
        <v>3908</v>
      </c>
      <c r="C486" s="925"/>
      <c r="D486" s="562" t="s">
        <v>30</v>
      </c>
      <c r="E486" s="812">
        <v>247.54</v>
      </c>
      <c r="F486" s="812">
        <v>204.91</v>
      </c>
      <c r="G486" s="812">
        <v>204.91</v>
      </c>
      <c r="H486" s="919">
        <f>('Series 2700 Design'!H486)</f>
        <v>0</v>
      </c>
      <c r="J486" s="925"/>
      <c r="K486" s="562" t="s">
        <v>30</v>
      </c>
      <c r="L486" s="919">
        <f>('Series 2700 Final'!H486)</f>
        <v>0</v>
      </c>
    </row>
    <row r="487" spans="1:12" x14ac:dyDescent="0.2">
      <c r="A487" s="909"/>
      <c r="B487" s="911"/>
      <c r="C487" s="925"/>
      <c r="D487" s="562"/>
      <c r="E487" s="812"/>
      <c r="F487" s="812"/>
      <c r="G487" s="812"/>
      <c r="H487" s="919"/>
      <c r="J487" s="925"/>
      <c r="K487" s="562"/>
      <c r="L487" s="919"/>
    </row>
    <row r="488" spans="1:12" x14ac:dyDescent="0.2">
      <c r="A488" s="907"/>
      <c r="B488" s="586" t="s">
        <v>3683</v>
      </c>
      <c r="C488" s="924"/>
      <c r="D488" s="587"/>
      <c r="E488" s="635" t="s">
        <v>803</v>
      </c>
      <c r="F488" s="589" t="s">
        <v>804</v>
      </c>
      <c r="G488" s="635" t="s">
        <v>486</v>
      </c>
      <c r="H488" s="920"/>
      <c r="J488" s="924"/>
      <c r="K488" s="587"/>
      <c r="L488" s="920"/>
    </row>
    <row r="489" spans="1:12" x14ac:dyDescent="0.2">
      <c r="A489" s="909"/>
      <c r="B489" s="597"/>
      <c r="C489" s="659"/>
      <c r="D489" s="562"/>
      <c r="E489" s="812"/>
      <c r="F489" s="812"/>
      <c r="G489" s="812"/>
      <c r="H489" s="919"/>
      <c r="J489" s="659"/>
      <c r="K489" s="562"/>
      <c r="L489" s="919"/>
    </row>
    <row r="490" spans="1:12" ht="25.5" x14ac:dyDescent="0.2">
      <c r="A490" s="909" t="s">
        <v>3909</v>
      </c>
      <c r="B490" s="911" t="s">
        <v>3910</v>
      </c>
      <c r="C490" s="925"/>
      <c r="D490" s="562" t="s">
        <v>30</v>
      </c>
      <c r="E490" s="812">
        <v>126.58</v>
      </c>
      <c r="F490" s="812">
        <v>107.93</v>
      </c>
      <c r="G490" s="812">
        <v>107.93</v>
      </c>
      <c r="H490" s="919">
        <f>('Series 2700 Design'!H490)</f>
        <v>0</v>
      </c>
      <c r="J490" s="925"/>
      <c r="K490" s="562" t="s">
        <v>30</v>
      </c>
      <c r="L490" s="919">
        <f>('Series 2700 Final'!H490)</f>
        <v>0</v>
      </c>
    </row>
    <row r="491" spans="1:12" x14ac:dyDescent="0.2">
      <c r="A491" s="909"/>
      <c r="B491" s="911"/>
      <c r="C491" s="925"/>
      <c r="D491" s="562"/>
      <c r="E491" s="812"/>
      <c r="F491" s="812"/>
      <c r="G491" s="812"/>
      <c r="H491" s="919"/>
      <c r="J491" s="925"/>
      <c r="K491" s="562"/>
      <c r="L491" s="919"/>
    </row>
    <row r="492" spans="1:12" ht="25.5" x14ac:dyDescent="0.2">
      <c r="A492" s="909" t="s">
        <v>3911</v>
      </c>
      <c r="B492" s="911" t="s">
        <v>3912</v>
      </c>
      <c r="C492" s="925"/>
      <c r="D492" s="562" t="s">
        <v>30</v>
      </c>
      <c r="E492" s="812">
        <v>151.77000000000001</v>
      </c>
      <c r="F492" s="812">
        <v>128.08000000000001</v>
      </c>
      <c r="G492" s="812">
        <v>128.08000000000001</v>
      </c>
      <c r="H492" s="919">
        <f>('Series 2700 Design'!H492)</f>
        <v>0</v>
      </c>
      <c r="J492" s="925"/>
      <c r="K492" s="562" t="s">
        <v>30</v>
      </c>
      <c r="L492" s="919">
        <f>('Series 2700 Final'!H492)</f>
        <v>0</v>
      </c>
    </row>
    <row r="493" spans="1:12" x14ac:dyDescent="0.2">
      <c r="A493" s="909"/>
      <c r="B493" s="911"/>
      <c r="C493" s="925"/>
      <c r="D493" s="562"/>
      <c r="E493" s="812"/>
      <c r="F493" s="812"/>
      <c r="G493" s="812"/>
      <c r="H493" s="919"/>
      <c r="J493" s="925"/>
      <c r="K493" s="562"/>
      <c r="L493" s="919"/>
    </row>
    <row r="494" spans="1:12" ht="25.5" x14ac:dyDescent="0.2">
      <c r="A494" s="909" t="s">
        <v>3913</v>
      </c>
      <c r="B494" s="911" t="s">
        <v>3914</v>
      </c>
      <c r="C494" s="925"/>
      <c r="D494" s="562" t="s">
        <v>30</v>
      </c>
      <c r="E494" s="812">
        <v>181.39</v>
      </c>
      <c r="F494" s="812">
        <v>150.31</v>
      </c>
      <c r="G494" s="812">
        <v>150.31</v>
      </c>
      <c r="H494" s="919">
        <f>('Series 2700 Design'!H494)</f>
        <v>0</v>
      </c>
      <c r="J494" s="925"/>
      <c r="K494" s="562" t="s">
        <v>30</v>
      </c>
      <c r="L494" s="919">
        <f>('Series 2700 Final'!H494)</f>
        <v>0</v>
      </c>
    </row>
    <row r="495" spans="1:12" x14ac:dyDescent="0.2">
      <c r="A495" s="909"/>
      <c r="B495" s="911"/>
      <c r="C495" s="925"/>
      <c r="D495" s="562"/>
      <c r="E495" s="812"/>
      <c r="F495" s="812"/>
      <c r="G495" s="812"/>
      <c r="H495" s="919"/>
      <c r="J495" s="925"/>
      <c r="K495" s="562"/>
      <c r="L495" s="919"/>
    </row>
    <row r="496" spans="1:12" ht="25.5" x14ac:dyDescent="0.2">
      <c r="A496" s="909" t="s">
        <v>3915</v>
      </c>
      <c r="B496" s="911" t="s">
        <v>3916</v>
      </c>
      <c r="C496" s="925"/>
      <c r="D496" s="562" t="s">
        <v>30</v>
      </c>
      <c r="E496" s="812">
        <v>259.98</v>
      </c>
      <c r="F496" s="812">
        <v>197.81</v>
      </c>
      <c r="G496" s="812">
        <v>197.81</v>
      </c>
      <c r="H496" s="919">
        <f>('Series 2700 Design'!H496)</f>
        <v>0</v>
      </c>
      <c r="J496" s="925"/>
      <c r="K496" s="562" t="s">
        <v>30</v>
      </c>
      <c r="L496" s="919">
        <f>('Series 2700 Final'!H496)</f>
        <v>0</v>
      </c>
    </row>
    <row r="497" spans="1:12" x14ac:dyDescent="0.2">
      <c r="A497" s="909"/>
      <c r="B497" s="911"/>
      <c r="C497" s="925"/>
      <c r="D497" s="562"/>
      <c r="E497" s="812"/>
      <c r="F497" s="812"/>
      <c r="G497" s="812"/>
      <c r="H497" s="919"/>
      <c r="J497" s="925"/>
      <c r="K497" s="562"/>
      <c r="L497" s="919"/>
    </row>
    <row r="498" spans="1:12" ht="25.5" x14ac:dyDescent="0.2">
      <c r="A498" s="909" t="s">
        <v>3917</v>
      </c>
      <c r="B498" s="911" t="s">
        <v>3918</v>
      </c>
      <c r="C498" s="925"/>
      <c r="D498" s="562" t="s">
        <v>30</v>
      </c>
      <c r="E498" s="812">
        <v>337.43</v>
      </c>
      <c r="F498" s="812">
        <v>237.96</v>
      </c>
      <c r="G498" s="812">
        <v>237.96</v>
      </c>
      <c r="H498" s="919">
        <f>('Series 2700 Design'!H498)</f>
        <v>0</v>
      </c>
      <c r="J498" s="925"/>
      <c r="K498" s="562" t="s">
        <v>30</v>
      </c>
      <c r="L498" s="919">
        <f>('Series 2700 Final'!H498)</f>
        <v>0</v>
      </c>
    </row>
    <row r="499" spans="1:12" x14ac:dyDescent="0.2">
      <c r="A499" s="909"/>
      <c r="B499" s="911"/>
      <c r="C499" s="925"/>
      <c r="D499" s="562"/>
      <c r="E499" s="812"/>
      <c r="F499" s="812"/>
      <c r="G499" s="812"/>
      <c r="H499" s="919"/>
      <c r="J499" s="925"/>
      <c r="K499" s="562"/>
      <c r="L499" s="919"/>
    </row>
    <row r="500" spans="1:12" ht="38.25" x14ac:dyDescent="0.2">
      <c r="A500" s="909" t="s">
        <v>3919</v>
      </c>
      <c r="B500" s="911" t="s">
        <v>3920</v>
      </c>
      <c r="C500" s="925"/>
      <c r="D500" s="562" t="s">
        <v>30</v>
      </c>
      <c r="E500" s="812">
        <v>136.16999999999999</v>
      </c>
      <c r="F500" s="812">
        <v>117.52</v>
      </c>
      <c r="G500" s="812">
        <v>117.52</v>
      </c>
      <c r="H500" s="919">
        <f>('Series 2700 Design'!H500)</f>
        <v>0</v>
      </c>
      <c r="J500" s="925"/>
      <c r="K500" s="562" t="s">
        <v>30</v>
      </c>
      <c r="L500" s="919">
        <f>('Series 2700 Final'!H500)</f>
        <v>0</v>
      </c>
    </row>
    <row r="501" spans="1:12" x14ac:dyDescent="0.2">
      <c r="A501" s="909"/>
      <c r="B501" s="911"/>
      <c r="C501" s="925"/>
      <c r="D501" s="562"/>
      <c r="E501" s="812"/>
      <c r="F501" s="812"/>
      <c r="G501" s="812"/>
      <c r="H501" s="919"/>
      <c r="J501" s="925"/>
      <c r="K501" s="562"/>
      <c r="L501" s="919"/>
    </row>
    <row r="502" spans="1:12" ht="38.25" x14ac:dyDescent="0.2">
      <c r="A502" s="909" t="s">
        <v>3921</v>
      </c>
      <c r="B502" s="911" t="s">
        <v>3922</v>
      </c>
      <c r="C502" s="925"/>
      <c r="D502" s="562" t="s">
        <v>30</v>
      </c>
      <c r="E502" s="812">
        <v>161.35</v>
      </c>
      <c r="F502" s="812">
        <v>137.66999999999999</v>
      </c>
      <c r="G502" s="812">
        <v>137.66999999999999</v>
      </c>
      <c r="H502" s="919">
        <f>('Series 2700 Design'!H502)</f>
        <v>0</v>
      </c>
      <c r="J502" s="925"/>
      <c r="K502" s="562" t="s">
        <v>30</v>
      </c>
      <c r="L502" s="919">
        <f>('Series 2700 Final'!H502)</f>
        <v>0</v>
      </c>
    </row>
    <row r="503" spans="1:12" x14ac:dyDescent="0.2">
      <c r="A503" s="909"/>
      <c r="B503" s="911"/>
      <c r="C503" s="925"/>
      <c r="D503" s="562"/>
      <c r="E503" s="812"/>
      <c r="F503" s="812"/>
      <c r="G503" s="812"/>
      <c r="H503" s="919"/>
      <c r="J503" s="925"/>
      <c r="K503" s="562"/>
      <c r="L503" s="919"/>
    </row>
    <row r="504" spans="1:12" ht="38.25" x14ac:dyDescent="0.2">
      <c r="A504" s="909" t="s">
        <v>3923</v>
      </c>
      <c r="B504" s="911" t="s">
        <v>3924</v>
      </c>
      <c r="C504" s="925"/>
      <c r="D504" s="562" t="s">
        <v>30</v>
      </c>
      <c r="E504" s="812">
        <v>190.99</v>
      </c>
      <c r="F504" s="812">
        <v>159.9</v>
      </c>
      <c r="G504" s="812">
        <v>159.9</v>
      </c>
      <c r="H504" s="919">
        <f>('Series 2700 Design'!H504)</f>
        <v>0</v>
      </c>
      <c r="J504" s="925"/>
      <c r="K504" s="562" t="s">
        <v>30</v>
      </c>
      <c r="L504" s="919">
        <f>('Series 2700 Final'!H504)</f>
        <v>0</v>
      </c>
    </row>
    <row r="505" spans="1:12" x14ac:dyDescent="0.2">
      <c r="A505" s="909"/>
      <c r="B505" s="911"/>
      <c r="C505" s="925"/>
      <c r="D505" s="562"/>
      <c r="E505" s="812"/>
      <c r="F505" s="812"/>
      <c r="G505" s="812"/>
      <c r="H505" s="919"/>
      <c r="J505" s="925"/>
      <c r="K505" s="562"/>
      <c r="L505" s="919"/>
    </row>
    <row r="506" spans="1:12" ht="38.25" x14ac:dyDescent="0.2">
      <c r="A506" s="909" t="s">
        <v>3925</v>
      </c>
      <c r="B506" s="911" t="s">
        <v>3926</v>
      </c>
      <c r="C506" s="925"/>
      <c r="D506" s="562" t="s">
        <v>30</v>
      </c>
      <c r="E506" s="812">
        <v>269.58</v>
      </c>
      <c r="F506" s="812">
        <v>207.39</v>
      </c>
      <c r="G506" s="812">
        <v>207.39</v>
      </c>
      <c r="H506" s="919">
        <f>('Series 2700 Design'!H506)</f>
        <v>0</v>
      </c>
      <c r="J506" s="925"/>
      <c r="K506" s="562" t="s">
        <v>30</v>
      </c>
      <c r="L506" s="919">
        <f>('Series 2700 Final'!H506)</f>
        <v>0</v>
      </c>
    </row>
    <row r="507" spans="1:12" x14ac:dyDescent="0.2">
      <c r="A507" s="909"/>
      <c r="B507" s="911"/>
      <c r="C507" s="925"/>
      <c r="D507" s="562"/>
      <c r="E507" s="812"/>
      <c r="F507" s="812"/>
      <c r="G507" s="812"/>
      <c r="H507" s="919"/>
      <c r="J507" s="925"/>
      <c r="K507" s="562"/>
      <c r="L507" s="919"/>
    </row>
    <row r="508" spans="1:12" ht="38.25" x14ac:dyDescent="0.2">
      <c r="A508" s="909" t="s">
        <v>3927</v>
      </c>
      <c r="B508" s="911" t="s">
        <v>3928</v>
      </c>
      <c r="C508" s="925"/>
      <c r="D508" s="562" t="s">
        <v>30</v>
      </c>
      <c r="E508" s="812">
        <v>347.02</v>
      </c>
      <c r="F508" s="812">
        <v>247.54</v>
      </c>
      <c r="G508" s="812">
        <v>247.54</v>
      </c>
      <c r="H508" s="919">
        <f>('Series 2700 Design'!H508)</f>
        <v>0</v>
      </c>
      <c r="J508" s="925"/>
      <c r="K508" s="562" t="s">
        <v>30</v>
      </c>
      <c r="L508" s="919">
        <f>('Series 2700 Final'!H508)</f>
        <v>0</v>
      </c>
    </row>
    <row r="509" spans="1:12" x14ac:dyDescent="0.2">
      <c r="A509" s="316"/>
      <c r="B509" s="597"/>
      <c r="C509" s="659"/>
      <c r="D509" s="562"/>
      <c r="E509" s="569"/>
      <c r="F509" s="569"/>
      <c r="G509" s="569"/>
      <c r="H509" s="922"/>
      <c r="J509" s="659"/>
      <c r="K509" s="562"/>
      <c r="L509" s="922"/>
    </row>
    <row r="510" spans="1:12" x14ac:dyDescent="0.2">
      <c r="A510" s="568"/>
      <c r="B510" s="914" t="s">
        <v>3929</v>
      </c>
      <c r="C510" s="927"/>
      <c r="D510" s="568"/>
      <c r="E510" s="915" t="s">
        <v>1606</v>
      </c>
      <c r="F510" s="915" t="s">
        <v>1607</v>
      </c>
      <c r="G510" s="915" t="s">
        <v>1607</v>
      </c>
      <c r="H510" s="923"/>
      <c r="J510" s="927"/>
      <c r="K510" s="568"/>
      <c r="L510" s="923"/>
    </row>
    <row r="511" spans="1:12" x14ac:dyDescent="0.2">
      <c r="A511" s="562"/>
      <c r="B511" s="597"/>
      <c r="C511" s="659"/>
      <c r="D511" s="562"/>
      <c r="E511" s="569"/>
      <c r="F511" s="569"/>
      <c r="G511" s="569"/>
      <c r="H511" s="922"/>
      <c r="J511" s="659"/>
      <c r="K511" s="562"/>
      <c r="L511" s="922"/>
    </row>
    <row r="512" spans="1:12" ht="25.5" x14ac:dyDescent="0.2">
      <c r="A512" s="316" t="s">
        <v>3930</v>
      </c>
      <c r="B512" s="598" t="s">
        <v>3931</v>
      </c>
      <c r="C512" s="928"/>
      <c r="D512" s="916" t="s">
        <v>3932</v>
      </c>
      <c r="E512" s="730">
        <v>1</v>
      </c>
      <c r="F512" s="917"/>
      <c r="G512" s="917"/>
      <c r="H512" s="917">
        <f>('Series 2700 Design'!H512)</f>
        <v>0</v>
      </c>
      <c r="J512" s="928"/>
      <c r="K512" s="916" t="s">
        <v>3932</v>
      </c>
      <c r="L512" s="917">
        <f>('Series 2700 Final'!H512)</f>
        <v>0</v>
      </c>
    </row>
    <row r="513" spans="1:12" x14ac:dyDescent="0.2">
      <c r="A513" s="316"/>
      <c r="B513" s="598"/>
      <c r="C513" s="928"/>
      <c r="D513" s="916"/>
      <c r="E513" s="730"/>
      <c r="F513" s="917"/>
      <c r="G513" s="917"/>
      <c r="H513" s="917"/>
      <c r="J513" s="928"/>
      <c r="K513" s="916"/>
      <c r="L513" s="917"/>
    </row>
    <row r="514" spans="1:12" ht="25.5" x14ac:dyDescent="0.2">
      <c r="A514" s="316" t="s">
        <v>3930</v>
      </c>
      <c r="B514" s="598" t="s">
        <v>3933</v>
      </c>
      <c r="C514" s="982"/>
      <c r="D514" s="916" t="s">
        <v>3932</v>
      </c>
      <c r="E514" s="730">
        <v>1</v>
      </c>
      <c r="F514" s="917"/>
      <c r="G514" s="917"/>
      <c r="H514" s="917">
        <f>('Series 2700 Design'!H514)</f>
        <v>0</v>
      </c>
      <c r="J514" s="928"/>
      <c r="K514" s="916" t="s">
        <v>3932</v>
      </c>
      <c r="L514" s="917">
        <f>('Series 2700 Final'!H514)</f>
        <v>0</v>
      </c>
    </row>
    <row r="515" spans="1:12" x14ac:dyDescent="0.2">
      <c r="A515" s="316"/>
      <c r="B515" s="598"/>
      <c r="C515" s="928"/>
      <c r="D515" s="916"/>
      <c r="E515" s="730"/>
      <c r="F515" s="917"/>
      <c r="G515" s="917"/>
      <c r="H515" s="917"/>
      <c r="J515" s="928"/>
      <c r="K515" s="916"/>
      <c r="L515" s="917"/>
    </row>
    <row r="516" spans="1:12" ht="25.5" x14ac:dyDescent="0.2">
      <c r="A516" s="316" t="s">
        <v>3930</v>
      </c>
      <c r="B516" s="598" t="s">
        <v>3934</v>
      </c>
      <c r="C516" s="982"/>
      <c r="D516" s="916" t="s">
        <v>3932</v>
      </c>
      <c r="E516" s="730">
        <v>1</v>
      </c>
      <c r="F516" s="917"/>
      <c r="G516" s="917"/>
      <c r="H516" s="917">
        <f>('Series 2700 Design'!H516)</f>
        <v>0</v>
      </c>
      <c r="J516" s="928"/>
      <c r="K516" s="916" t="s">
        <v>3932</v>
      </c>
      <c r="L516" s="917">
        <f>('Series 2700 Final'!H516)</f>
        <v>0</v>
      </c>
    </row>
    <row r="517" spans="1:12" x14ac:dyDescent="0.2">
      <c r="A517" s="316"/>
      <c r="B517" s="598"/>
      <c r="C517" s="575"/>
      <c r="D517" s="916"/>
      <c r="E517" s="917"/>
      <c r="F517" s="917"/>
      <c r="G517" s="917"/>
      <c r="H517" s="917"/>
      <c r="J517" s="575"/>
      <c r="K517" s="916"/>
      <c r="L517" s="917"/>
    </row>
    <row r="518" spans="1:12" x14ac:dyDescent="0.2">
      <c r="A518" s="562"/>
      <c r="B518" s="597"/>
      <c r="C518" s="562"/>
      <c r="D518" s="562"/>
      <c r="E518" s="562"/>
      <c r="F518" s="562"/>
      <c r="G518" s="562"/>
      <c r="H518" s="562"/>
      <c r="J518" s="562"/>
      <c r="K518" s="562"/>
      <c r="L518" s="562"/>
    </row>
    <row r="519" spans="1:12" x14ac:dyDescent="0.2">
      <c r="A519" s="568"/>
      <c r="B519" s="656" t="s">
        <v>3935</v>
      </c>
      <c r="C519" s="557"/>
      <c r="D519" s="557"/>
      <c r="E519" s="557"/>
      <c r="F519" s="557"/>
      <c r="G519" s="557"/>
      <c r="H519" s="557"/>
      <c r="J519" s="557"/>
      <c r="K519" s="557"/>
      <c r="L519" s="557"/>
    </row>
    <row r="520" spans="1:12" x14ac:dyDescent="0.2">
      <c r="A520" s="771"/>
      <c r="B520" s="721" t="s">
        <v>3936</v>
      </c>
      <c r="C520" s="772"/>
      <c r="D520" s="772"/>
      <c r="E520" s="772"/>
      <c r="F520" s="772"/>
      <c r="G520" s="772"/>
      <c r="H520" s="773">
        <f>('Series 2700 Design'!H520)</f>
        <v>154.5824552</v>
      </c>
      <c r="J520" s="772"/>
      <c r="K520" s="772"/>
      <c r="L520" s="773">
        <f>('Series 2700 Final'!H520)</f>
        <v>0</v>
      </c>
    </row>
    <row r="521" spans="1:12" x14ac:dyDescent="0.2">
      <c r="A521" s="363"/>
      <c r="B521" s="364" t="s">
        <v>3937</v>
      </c>
      <c r="C521" s="367"/>
      <c r="D521" s="367"/>
      <c r="E521" s="367"/>
      <c r="F521" s="367"/>
      <c r="G521" s="368"/>
      <c r="H521" s="775">
        <f>('Series 2700 Design'!H521)</f>
        <v>1238.8399999999999</v>
      </c>
      <c r="J521" s="367"/>
      <c r="K521" s="367"/>
      <c r="L521" s="775">
        <f>('Series 2700 Final'!H521)</f>
        <v>0</v>
      </c>
    </row>
    <row r="522" spans="1:12" x14ac:dyDescent="0.2">
      <c r="A522" s="474"/>
      <c r="B522" s="475" t="s">
        <v>4048</v>
      </c>
      <c r="C522" s="476"/>
      <c r="D522" s="476"/>
      <c r="E522" s="476"/>
      <c r="F522" s="476"/>
      <c r="G522" s="370"/>
      <c r="H522" s="661">
        <f>('Series 2700 Design'!H522)</f>
        <v>667.62666666666667</v>
      </c>
      <c r="J522" s="476"/>
      <c r="K522" s="476"/>
      <c r="L522" s="661">
        <f>('Series 2700 Final'!H522)</f>
        <v>0</v>
      </c>
    </row>
    <row r="523" spans="1:12" x14ac:dyDescent="0.2">
      <c r="A523" s="474"/>
      <c r="B523" s="475" t="s">
        <v>4049</v>
      </c>
      <c r="C523" s="476"/>
      <c r="D523" s="476"/>
      <c r="E523" s="476"/>
      <c r="F523" s="476"/>
      <c r="G523" s="370"/>
      <c r="H523" s="918">
        <f>('Series 2700 Design'!H523)</f>
        <v>6</v>
      </c>
      <c r="J523" s="476"/>
      <c r="K523" s="476"/>
      <c r="L523" s="918">
        <f>('Series 2700 Final'!H523)</f>
        <v>6</v>
      </c>
    </row>
  </sheetData>
  <sheetProtection algorithmName="SHA-512" hashValue="lZxSSRPGIxoYl2ljXTkmZ9M1BySj8fdCxU+MrpnZGhn6zJVDtkdani8X8nnR30QXyVp88b0GrlcPXKj0V2LSPQ==" saltValue="iJd2XiBd5TaY6uxP1MhKCw==" spinCount="100000" sheet="1" objects="1" scenarios="1"/>
  <mergeCells count="3">
    <mergeCell ref="E3:H3"/>
    <mergeCell ref="C3:D3"/>
    <mergeCell ref="J3:K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16AF-E651-4C15-997E-6EBF488ADA71}">
  <sheetPr codeName="Sheet14">
    <tabColor rgb="FF7030A0"/>
  </sheetPr>
  <dimension ref="A1:AB39"/>
  <sheetViews>
    <sheetView topLeftCell="A13" zoomScale="70" zoomScaleNormal="70" workbookViewId="0">
      <selection activeCell="C33" sqref="C3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8" t="s">
        <v>3938</v>
      </c>
      <c r="B1" s="1089"/>
      <c r="C1" s="1089"/>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2"/>
      <c r="F3" s="1052"/>
      <c r="G3" s="1052"/>
      <c r="H3" s="379"/>
    </row>
    <row r="4" spans="1:28" ht="13.15" customHeight="1" x14ac:dyDescent="0.2">
      <c r="A4" s="930" t="s">
        <v>1</v>
      </c>
      <c r="B4" s="839" t="s">
        <v>2</v>
      </c>
      <c r="C4" s="931" t="s">
        <v>3</v>
      </c>
      <c r="D4" s="931" t="s">
        <v>4</v>
      </c>
      <c r="E4" s="1090" t="s">
        <v>5</v>
      </c>
      <c r="F4" s="1090"/>
      <c r="G4" s="1090"/>
      <c r="H4" s="1090"/>
      <c r="I4" s="1080" t="s">
        <v>6</v>
      </c>
      <c r="J4" s="1080"/>
      <c r="K4" s="1080"/>
      <c r="L4" s="1080"/>
      <c r="M4" s="1081" t="s">
        <v>7</v>
      </c>
      <c r="N4" s="1081"/>
      <c r="O4" s="1081"/>
      <c r="P4" s="1081"/>
      <c r="Q4" s="1080" t="s">
        <v>381</v>
      </c>
      <c r="R4" s="1080"/>
      <c r="S4" s="1080"/>
      <c r="T4" s="1080"/>
      <c r="U4" s="1081" t="s">
        <v>9</v>
      </c>
      <c r="V4" s="1081"/>
      <c r="W4" s="1081"/>
      <c r="X4" s="1081"/>
      <c r="Y4" s="1080" t="s">
        <v>10</v>
      </c>
      <c r="Z4" s="1080"/>
      <c r="AA4" s="1080"/>
      <c r="AB4" s="1080"/>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Input'!C11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Input'!C13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Input'!C17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Input'!C19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Input'!C21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Input'!C23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Input'!C25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Input'!C27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Input'!C31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Input'!C33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Design'!$E27)</f>
        <v>0</v>
      </c>
      <c r="I36" s="361"/>
      <c r="J36" s="361"/>
      <c r="K36" s="361"/>
      <c r="L36" s="896">
        <f>SUM(L11:L33)*'Summary Design'!$E27</f>
        <v>0</v>
      </c>
      <c r="M36" s="361"/>
      <c r="N36" s="361"/>
      <c r="O36" s="361"/>
      <c r="P36" s="896">
        <f>SUM(P11:P33)*'Summary Design'!$E27</f>
        <v>0</v>
      </c>
      <c r="Q36" s="361"/>
      <c r="R36" s="361"/>
      <c r="S36" s="361"/>
      <c r="T36" s="896">
        <f>SUM(T11:T33)*'Summary Design'!$E27</f>
        <v>0</v>
      </c>
      <c r="U36" s="361"/>
      <c r="V36" s="361"/>
      <c r="W36" s="361"/>
      <c r="X36" s="896">
        <f>SUM(X11:X33)*'Summary Design'!$E27</f>
        <v>0</v>
      </c>
      <c r="Y36" s="361"/>
      <c r="Z36" s="361"/>
      <c r="AA36" s="361"/>
      <c r="AB36" s="896">
        <f>SUM(AB11:AB33)*'Summary Design'!$E27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rE5kUqb0oz1tZvOl8oDvWGXFJmkLEi6QQQMEbCJy8/Fa0pk7xUqYrLjjihuJ0W+Wr8crY4xhSOHQAVkeFiJ9Wg==" saltValue="4wiPgACw6nTCBVmfpwTLIA==" spinCount="100000" sheet="1" objects="1" scenarios="1" selectLockedCells="1" selectUnlockedCells="1"/>
  <mergeCells count="8">
    <mergeCell ref="Y4:AB4"/>
    <mergeCell ref="A1:C1"/>
    <mergeCell ref="M4:P4"/>
    <mergeCell ref="Q4:T4"/>
    <mergeCell ref="U4:X4"/>
    <mergeCell ref="E3:G3"/>
    <mergeCell ref="E4:H4"/>
    <mergeCell ref="I4:L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0C13-CEB6-433E-A0FC-090B14E55318}">
  <sheetPr codeName="Sheet36">
    <tabColor rgb="FF7030A0"/>
  </sheetPr>
  <dimension ref="A1:AB39"/>
  <sheetViews>
    <sheetView zoomScale="70" zoomScaleNormal="70" workbookViewId="0">
      <selection sqref="A1:C1"/>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8" t="s">
        <v>3938</v>
      </c>
      <c r="B1" s="1089"/>
      <c r="C1" s="1089"/>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2"/>
      <c r="F3" s="1052"/>
      <c r="G3" s="1052"/>
      <c r="H3" s="379"/>
    </row>
    <row r="4" spans="1:28" ht="13.15" customHeight="1" x14ac:dyDescent="0.2">
      <c r="A4" s="930" t="s">
        <v>1</v>
      </c>
      <c r="B4" s="839" t="s">
        <v>2</v>
      </c>
      <c r="C4" s="931" t="s">
        <v>3</v>
      </c>
      <c r="D4" s="931" t="s">
        <v>4</v>
      </c>
      <c r="E4" s="1090" t="s">
        <v>5</v>
      </c>
      <c r="F4" s="1090"/>
      <c r="G4" s="1090"/>
      <c r="H4" s="1090"/>
      <c r="I4" s="1080" t="s">
        <v>6</v>
      </c>
      <c r="J4" s="1080"/>
      <c r="K4" s="1080"/>
      <c r="L4" s="1080"/>
      <c r="M4" s="1081" t="s">
        <v>7</v>
      </c>
      <c r="N4" s="1081"/>
      <c r="O4" s="1081"/>
      <c r="P4" s="1081"/>
      <c r="Q4" s="1080" t="s">
        <v>381</v>
      </c>
      <c r="R4" s="1080"/>
      <c r="S4" s="1080"/>
      <c r="T4" s="1080"/>
      <c r="U4" s="1081" t="s">
        <v>9</v>
      </c>
      <c r="V4" s="1081"/>
      <c r="W4" s="1081"/>
      <c r="X4" s="1081"/>
      <c r="Y4" s="1080" t="s">
        <v>10</v>
      </c>
      <c r="Z4" s="1080"/>
      <c r="AA4" s="1080"/>
      <c r="AB4" s="1080"/>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Input'!J11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Input'!J13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Input'!J17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Input'!J19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Input'!J21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Input'!J23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Input'!J25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Input'!J27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Input'!J31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Input'!J33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Final'!$E27)</f>
        <v>0</v>
      </c>
      <c r="I36" s="361"/>
      <c r="J36" s="361"/>
      <c r="K36" s="361"/>
      <c r="L36" s="896">
        <f>SUM(L11:L33)*'Summary Final'!$E27</f>
        <v>0</v>
      </c>
      <c r="M36" s="361"/>
      <c r="N36" s="361"/>
      <c r="O36" s="361"/>
      <c r="P36" s="896">
        <f>SUM(P11:P33)*'Summary Final'!$E27</f>
        <v>0</v>
      </c>
      <c r="Q36" s="361"/>
      <c r="R36" s="361"/>
      <c r="S36" s="361"/>
      <c r="T36" s="896">
        <f>SUM(T11:T33)*'Summary Final'!$E27</f>
        <v>0</v>
      </c>
      <c r="U36" s="361"/>
      <c r="V36" s="361"/>
      <c r="W36" s="361"/>
      <c r="X36" s="896">
        <f>SUM(X11:X33)*'Summary Final'!$E27</f>
        <v>0</v>
      </c>
      <c r="Y36" s="361"/>
      <c r="Z36" s="361"/>
      <c r="AA36" s="361"/>
      <c r="AB36" s="896">
        <f>SUM(AB11:AB33)*'Summary Final'!$E27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qBAGNqnmlVSTAZNeMnmcXEcPGGxBpT/VGhwmh7osvuNiIHBKjcbdGWtYOm53JCy+7ryJax1fVL4Jj9UAWxS9sQ==" saltValue="yoHRQIJLv94AQynV76sb9w==" spinCount="100000" sheet="1" objects="1" scenarios="1" selectLockedCells="1" selectUnlockedCells="1"/>
  <mergeCells count="8">
    <mergeCell ref="U4:X4"/>
    <mergeCell ref="Y4:AB4"/>
    <mergeCell ref="A1:C1"/>
    <mergeCell ref="E3:G3"/>
    <mergeCell ref="E4:H4"/>
    <mergeCell ref="I4:L4"/>
    <mergeCell ref="M4:P4"/>
    <mergeCell ref="Q4:T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1B93-49EC-4A82-801D-39A00DE47FA1}">
  <sheetPr codeName="Sheet37">
    <tabColor rgb="FF7030A0"/>
  </sheetPr>
  <dimension ref="A1:L39"/>
  <sheetViews>
    <sheetView topLeftCell="A27" zoomScaleNormal="100" workbookViewId="0">
      <selection activeCell="C13" sqref="C1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1.28515625" style="557" customWidth="1"/>
    <col min="13" max="16384" width="8.85546875" style="557"/>
  </cols>
  <sheetData>
    <row r="1" spans="1:12" ht="15.75" x14ac:dyDescent="0.25">
      <c r="A1" s="1088" t="s">
        <v>3938</v>
      </c>
      <c r="B1" s="1089"/>
      <c r="C1" s="1089"/>
      <c r="D1" s="296"/>
      <c r="E1" s="296"/>
      <c r="F1" s="296"/>
      <c r="G1" s="296"/>
      <c r="H1" s="296"/>
      <c r="K1" s="296"/>
      <c r="L1" s="296"/>
    </row>
    <row r="2" spans="1:12" ht="15.75" x14ac:dyDescent="0.25">
      <c r="A2" s="294"/>
      <c r="B2" s="295"/>
      <c r="C2" s="296"/>
      <c r="D2" s="296"/>
      <c r="E2" s="296"/>
      <c r="F2" s="296"/>
      <c r="G2" s="296"/>
      <c r="H2" s="296"/>
      <c r="J2" s="296"/>
      <c r="K2" s="296"/>
      <c r="L2" s="296"/>
    </row>
    <row r="3" spans="1:12" ht="15.75" x14ac:dyDescent="0.25">
      <c r="A3" s="294"/>
      <c r="B3" s="295"/>
      <c r="C3" s="296"/>
      <c r="D3" s="296"/>
      <c r="E3" s="1052"/>
      <c r="F3" s="1052"/>
      <c r="G3" s="1052"/>
      <c r="H3" s="379"/>
      <c r="J3" s="296"/>
      <c r="K3" s="296"/>
      <c r="L3" s="379"/>
    </row>
    <row r="4" spans="1:12" ht="13.15" customHeight="1" x14ac:dyDescent="0.2">
      <c r="A4" s="651"/>
      <c r="B4" s="651"/>
      <c r="C4" s="1055" t="s">
        <v>4050</v>
      </c>
      <c r="D4" s="1055"/>
      <c r="E4" s="1058" t="s">
        <v>5</v>
      </c>
      <c r="F4" s="1058"/>
      <c r="G4" s="1058"/>
      <c r="H4" s="1058"/>
      <c r="I4" s="389"/>
      <c r="J4" s="1055" t="s">
        <v>4051</v>
      </c>
      <c r="K4" s="1055"/>
      <c r="L4" s="480"/>
    </row>
    <row r="5" spans="1:12" x14ac:dyDescent="0.2">
      <c r="A5" s="556" t="s">
        <v>1</v>
      </c>
      <c r="B5" s="464" t="s">
        <v>2</v>
      </c>
      <c r="C5" s="380" t="s">
        <v>3</v>
      </c>
      <c r="D5" s="234" t="s">
        <v>4</v>
      </c>
      <c r="E5" s="392" t="s">
        <v>382</v>
      </c>
      <c r="F5" s="392" t="s">
        <v>383</v>
      </c>
      <c r="G5" s="392" t="s">
        <v>384</v>
      </c>
      <c r="H5" s="393" t="s">
        <v>13</v>
      </c>
      <c r="I5" s="389"/>
      <c r="J5" s="380" t="s">
        <v>3</v>
      </c>
      <c r="K5" s="234" t="s">
        <v>4</v>
      </c>
      <c r="L5" s="393" t="s">
        <v>13</v>
      </c>
    </row>
    <row r="6" spans="1:12" x14ac:dyDescent="0.2">
      <c r="A6" s="930"/>
      <c r="B6" s="839"/>
      <c r="C6" s="931"/>
      <c r="D6" s="931"/>
      <c r="E6" s="932"/>
      <c r="F6" s="932"/>
      <c r="G6" s="932"/>
      <c r="H6" s="932"/>
      <c r="J6" s="931"/>
      <c r="K6" s="931"/>
      <c r="L6" s="932"/>
    </row>
    <row r="7" spans="1:12" x14ac:dyDescent="0.2">
      <c r="A7" s="930"/>
      <c r="B7" s="839" t="s">
        <v>3938</v>
      </c>
      <c r="C7" s="931"/>
      <c r="D7" s="931"/>
      <c r="E7" s="932"/>
      <c r="F7" s="932"/>
      <c r="G7" s="932"/>
      <c r="H7" s="932"/>
      <c r="J7" s="931"/>
      <c r="K7" s="931"/>
      <c r="L7" s="932"/>
    </row>
    <row r="8" spans="1:12" x14ac:dyDescent="0.2">
      <c r="A8" s="316"/>
      <c r="B8" s="558"/>
      <c r="C8" s="318"/>
      <c r="D8" s="318"/>
      <c r="E8" s="569"/>
      <c r="F8" s="569"/>
      <c r="G8" s="569"/>
      <c r="H8" s="569"/>
      <c r="J8" s="318"/>
      <c r="K8" s="318"/>
      <c r="L8" s="569"/>
    </row>
    <row r="9" spans="1:12" x14ac:dyDescent="0.2">
      <c r="A9" s="578"/>
      <c r="B9" s="563" t="s">
        <v>3939</v>
      </c>
      <c r="C9" s="313"/>
      <c r="D9" s="313"/>
      <c r="E9" s="933" t="s">
        <v>3940</v>
      </c>
      <c r="F9" s="933" t="s">
        <v>3941</v>
      </c>
      <c r="G9" s="933" t="s">
        <v>3942</v>
      </c>
      <c r="H9" s="934"/>
      <c r="J9" s="313"/>
      <c r="K9" s="313"/>
      <c r="L9" s="934"/>
    </row>
    <row r="10" spans="1:12" x14ac:dyDescent="0.2">
      <c r="A10" s="317"/>
      <c r="B10" s="317"/>
      <c r="C10" s="442"/>
      <c r="D10" s="318"/>
      <c r="E10" s="850"/>
      <c r="F10" s="850"/>
      <c r="G10" s="850"/>
      <c r="H10" s="850"/>
      <c r="J10" s="442"/>
      <c r="K10" s="318"/>
      <c r="L10" s="850"/>
    </row>
    <row r="11" spans="1:12" ht="25.5" x14ac:dyDescent="0.2">
      <c r="A11" s="851" t="s">
        <v>3943</v>
      </c>
      <c r="B11" s="558" t="s">
        <v>3944</v>
      </c>
      <c r="C11" s="897"/>
      <c r="D11" s="856" t="s">
        <v>401</v>
      </c>
      <c r="E11" s="864">
        <v>13.92</v>
      </c>
      <c r="F11" s="864">
        <v>5.97</v>
      </c>
      <c r="G11" s="864">
        <v>5.97</v>
      </c>
      <c r="H11" s="935" t="str">
        <f>'Series 3000 Design'!H11</f>
        <v/>
      </c>
      <c r="J11" s="897"/>
      <c r="K11" s="856" t="s">
        <v>401</v>
      </c>
      <c r="L11" s="935" t="str">
        <f>'Series 3000 Final'!H11</f>
        <v/>
      </c>
    </row>
    <row r="12" spans="1:12" x14ac:dyDescent="0.2">
      <c r="A12" s="851"/>
      <c r="B12" s="558"/>
      <c r="C12" s="897"/>
      <c r="D12" s="843"/>
      <c r="E12" s="864"/>
      <c r="F12" s="864"/>
      <c r="G12" s="864"/>
      <c r="H12" s="862"/>
      <c r="J12" s="897"/>
      <c r="K12" s="843"/>
      <c r="L12" s="862"/>
    </row>
    <row r="13" spans="1:12" ht="25.5" x14ac:dyDescent="0.2">
      <c r="A13" s="851" t="s">
        <v>3945</v>
      </c>
      <c r="B13" s="558" t="s">
        <v>3946</v>
      </c>
      <c r="C13" s="897"/>
      <c r="D13" s="856" t="s">
        <v>401</v>
      </c>
      <c r="E13" s="864">
        <v>13.92</v>
      </c>
      <c r="F13" s="864">
        <v>8.35</v>
      </c>
      <c r="G13" s="864">
        <v>8.35</v>
      </c>
      <c r="H13" s="935" t="str">
        <f>'Series 3000 Design'!H13</f>
        <v/>
      </c>
      <c r="J13" s="897"/>
      <c r="K13" s="856" t="s">
        <v>401</v>
      </c>
      <c r="L13" s="935" t="str">
        <f>'Series 3000 Final'!H13</f>
        <v/>
      </c>
    </row>
    <row r="14" spans="1:12" x14ac:dyDescent="0.2">
      <c r="A14" s="851"/>
      <c r="B14" s="558"/>
      <c r="C14" s="897"/>
      <c r="D14" s="843"/>
      <c r="E14" s="864"/>
      <c r="F14" s="864"/>
      <c r="G14" s="864"/>
      <c r="H14" s="862"/>
      <c r="J14" s="897"/>
      <c r="K14" s="843"/>
      <c r="L14" s="862"/>
    </row>
    <row r="15" spans="1:12" x14ac:dyDescent="0.2">
      <c r="A15" s="638"/>
      <c r="B15" s="563" t="s">
        <v>3947</v>
      </c>
      <c r="C15" s="660"/>
      <c r="D15" s="640"/>
      <c r="E15" s="933" t="s">
        <v>3940</v>
      </c>
      <c r="F15" s="933" t="s">
        <v>3941</v>
      </c>
      <c r="G15" s="933" t="s">
        <v>3942</v>
      </c>
      <c r="H15" s="643"/>
      <c r="J15" s="660"/>
      <c r="K15" s="640"/>
      <c r="L15" s="643"/>
    </row>
    <row r="16" spans="1:12" x14ac:dyDescent="0.2">
      <c r="A16" s="851"/>
      <c r="B16" s="558"/>
      <c r="C16" s="897"/>
      <c r="D16" s="843"/>
      <c r="E16" s="864"/>
      <c r="F16" s="864"/>
      <c r="G16" s="864"/>
      <c r="H16" s="862"/>
      <c r="J16" s="897"/>
      <c r="K16" s="843"/>
      <c r="L16" s="862"/>
    </row>
    <row r="17" spans="1:12" ht="38.25" x14ac:dyDescent="0.2">
      <c r="A17" s="851" t="s">
        <v>3948</v>
      </c>
      <c r="B17" s="558" t="s">
        <v>3949</v>
      </c>
      <c r="C17" s="897"/>
      <c r="D17" s="856" t="s">
        <v>401</v>
      </c>
      <c r="E17" s="864">
        <v>2.4900000000000002</v>
      </c>
      <c r="F17" s="864">
        <v>1.05</v>
      </c>
      <c r="G17" s="864">
        <v>1.05</v>
      </c>
      <c r="H17" s="935" t="str">
        <f>'Series 3000 Design'!H17</f>
        <v/>
      </c>
      <c r="J17" s="897"/>
      <c r="K17" s="856" t="s">
        <v>401</v>
      </c>
      <c r="L17" s="935" t="str">
        <f>'Series 3000 Final'!H17</f>
        <v/>
      </c>
    </row>
    <row r="18" spans="1:12" x14ac:dyDescent="0.2">
      <c r="A18" s="851"/>
      <c r="B18" s="558"/>
      <c r="C18" s="897"/>
      <c r="D18" s="843"/>
      <c r="E18" s="864"/>
      <c r="F18" s="864"/>
      <c r="G18" s="864"/>
      <c r="H18" s="862"/>
      <c r="J18" s="897"/>
      <c r="K18" s="843"/>
      <c r="L18" s="862"/>
    </row>
    <row r="19" spans="1:12" ht="25.5" x14ac:dyDescent="0.2">
      <c r="A19" s="851" t="s">
        <v>3950</v>
      </c>
      <c r="B19" s="558" t="s">
        <v>3951</v>
      </c>
      <c r="C19" s="897"/>
      <c r="D19" s="856" t="s">
        <v>401</v>
      </c>
      <c r="E19" s="864">
        <v>2.4900000000000002</v>
      </c>
      <c r="F19" s="864">
        <v>1.05</v>
      </c>
      <c r="G19" s="864">
        <v>1.05</v>
      </c>
      <c r="H19" s="935" t="str">
        <f>'Series 3000 Design'!H19</f>
        <v/>
      </c>
      <c r="J19" s="897"/>
      <c r="K19" s="856" t="s">
        <v>401</v>
      </c>
      <c r="L19" s="935" t="str">
        <f>'Series 3000 Final'!H19</f>
        <v/>
      </c>
    </row>
    <row r="20" spans="1:12" x14ac:dyDescent="0.2">
      <c r="A20" s="851"/>
      <c r="B20" s="558"/>
      <c r="C20" s="897"/>
      <c r="D20" s="843"/>
      <c r="E20" s="864"/>
      <c r="F20" s="864"/>
      <c r="G20" s="864"/>
      <c r="H20" s="862"/>
      <c r="J20" s="897"/>
      <c r="K20" s="843"/>
      <c r="L20" s="862"/>
    </row>
    <row r="21" spans="1:12" ht="25.5" x14ac:dyDescent="0.2">
      <c r="A21" s="851" t="s">
        <v>3952</v>
      </c>
      <c r="B21" s="558" t="s">
        <v>3953</v>
      </c>
      <c r="C21" s="897"/>
      <c r="D21" s="856" t="s">
        <v>401</v>
      </c>
      <c r="E21" s="864">
        <v>9.69</v>
      </c>
      <c r="F21" s="864">
        <v>9.69</v>
      </c>
      <c r="G21" s="864">
        <v>9.69</v>
      </c>
      <c r="H21" s="935" t="str">
        <f>'Series 3000 Design'!H21</f>
        <v/>
      </c>
      <c r="J21" s="897"/>
      <c r="K21" s="856" t="s">
        <v>401</v>
      </c>
      <c r="L21" s="935" t="str">
        <f>'Series 3000 Final'!H21</f>
        <v/>
      </c>
    </row>
    <row r="22" spans="1:12" x14ac:dyDescent="0.2">
      <c r="A22" s="851"/>
      <c r="B22" s="558"/>
      <c r="C22" s="897"/>
      <c r="D22" s="843"/>
      <c r="E22" s="864"/>
      <c r="F22" s="864"/>
      <c r="G22" s="864"/>
      <c r="H22" s="862"/>
      <c r="J22" s="897"/>
      <c r="K22" s="843"/>
      <c r="L22" s="862"/>
    </row>
    <row r="23" spans="1:12" ht="25.5" x14ac:dyDescent="0.2">
      <c r="A23" s="851" t="s">
        <v>3954</v>
      </c>
      <c r="B23" s="558" t="s">
        <v>3955</v>
      </c>
      <c r="C23" s="897"/>
      <c r="D23" s="856" t="s">
        <v>401</v>
      </c>
      <c r="E23" s="864">
        <v>9.69</v>
      </c>
      <c r="F23" s="864">
        <v>9.69</v>
      </c>
      <c r="G23" s="864">
        <v>9.69</v>
      </c>
      <c r="H23" s="935" t="str">
        <f>'Series 3000 Design'!H23</f>
        <v/>
      </c>
      <c r="J23" s="897"/>
      <c r="K23" s="856" t="s">
        <v>401</v>
      </c>
      <c r="L23" s="935" t="str">
        <f>'Series 3000 Final'!H23</f>
        <v/>
      </c>
    </row>
    <row r="24" spans="1:12" x14ac:dyDescent="0.2">
      <c r="A24" s="851"/>
      <c r="B24" s="558"/>
      <c r="C24" s="897"/>
      <c r="D24" s="843"/>
      <c r="E24" s="864"/>
      <c r="F24" s="864"/>
      <c r="G24" s="864"/>
      <c r="H24" s="862"/>
      <c r="J24" s="897"/>
      <c r="K24" s="843"/>
      <c r="L24" s="862"/>
    </row>
    <row r="25" spans="1:12" ht="38.25" x14ac:dyDescent="0.2">
      <c r="A25" s="851" t="s">
        <v>3956</v>
      </c>
      <c r="B25" s="558" t="s">
        <v>3957</v>
      </c>
      <c r="C25" s="897"/>
      <c r="D25" s="856" t="s">
        <v>401</v>
      </c>
      <c r="E25" s="864">
        <v>8.0500000000000007</v>
      </c>
      <c r="F25" s="864">
        <v>6.52</v>
      </c>
      <c r="G25" s="864">
        <v>6.52</v>
      </c>
      <c r="H25" s="935" t="str">
        <f>'Series 3000 Design'!H25</f>
        <v/>
      </c>
      <c r="J25" s="897"/>
      <c r="K25" s="856" t="s">
        <v>401</v>
      </c>
      <c r="L25" s="935" t="str">
        <f>'Series 3000 Final'!H25</f>
        <v/>
      </c>
    </row>
    <row r="26" spans="1:12" x14ac:dyDescent="0.2">
      <c r="A26" s="851"/>
      <c r="B26" s="558"/>
      <c r="C26" s="897"/>
      <c r="D26" s="843"/>
      <c r="E26" s="864"/>
      <c r="F26" s="864"/>
      <c r="G26" s="864"/>
      <c r="H26" s="862"/>
      <c r="J26" s="897"/>
      <c r="K26" s="843"/>
      <c r="L26" s="862"/>
    </row>
    <row r="27" spans="1:12" ht="25.5" x14ac:dyDescent="0.2">
      <c r="A27" s="851" t="s">
        <v>3958</v>
      </c>
      <c r="B27" s="558" t="s">
        <v>3959</v>
      </c>
      <c r="C27" s="897"/>
      <c r="D27" s="856" t="s">
        <v>401</v>
      </c>
      <c r="E27" s="864">
        <v>8.08</v>
      </c>
      <c r="F27" s="864">
        <v>6.52</v>
      </c>
      <c r="G27" s="864">
        <v>6.52</v>
      </c>
      <c r="H27" s="935" t="str">
        <f>'Series 3000 Design'!H27</f>
        <v/>
      </c>
      <c r="J27" s="897"/>
      <c r="K27" s="856" t="s">
        <v>401</v>
      </c>
      <c r="L27" s="935" t="str">
        <f>'Series 3000 Final'!H27</f>
        <v/>
      </c>
    </row>
    <row r="28" spans="1:12" x14ac:dyDescent="0.2">
      <c r="A28" s="851"/>
      <c r="B28" s="558"/>
      <c r="C28" s="897"/>
      <c r="D28" s="843"/>
      <c r="E28" s="864"/>
      <c r="F28" s="864"/>
      <c r="G28" s="864"/>
      <c r="H28" s="862"/>
      <c r="J28" s="897"/>
      <c r="K28" s="843"/>
      <c r="L28" s="862"/>
    </row>
    <row r="29" spans="1:12" ht="25.5" x14ac:dyDescent="0.2">
      <c r="A29" s="638"/>
      <c r="B29" s="563" t="s">
        <v>3960</v>
      </c>
      <c r="C29" s="660"/>
      <c r="D29" s="640"/>
      <c r="E29" s="933" t="s">
        <v>803</v>
      </c>
      <c r="F29" s="933" t="s">
        <v>3961</v>
      </c>
      <c r="G29" s="933" t="s">
        <v>3962</v>
      </c>
      <c r="H29" s="643"/>
      <c r="J29" s="660"/>
      <c r="K29" s="640"/>
      <c r="L29" s="643"/>
    </row>
    <row r="30" spans="1:12" x14ac:dyDescent="0.2">
      <c r="A30" s="851"/>
      <c r="B30" s="558"/>
      <c r="C30" s="897"/>
      <c r="D30" s="843"/>
      <c r="E30" s="864"/>
      <c r="F30" s="864"/>
      <c r="G30" s="864"/>
      <c r="H30" s="862"/>
      <c r="J30" s="897"/>
      <c r="K30" s="843"/>
      <c r="L30" s="862"/>
    </row>
    <row r="31" spans="1:12" ht="38.25" x14ac:dyDescent="0.2">
      <c r="A31" s="851" t="s">
        <v>3963</v>
      </c>
      <c r="B31" s="558" t="s">
        <v>3964</v>
      </c>
      <c r="C31" s="897"/>
      <c r="D31" s="856" t="s">
        <v>451</v>
      </c>
      <c r="E31" s="864" t="s">
        <v>392</v>
      </c>
      <c r="F31" s="864" t="s">
        <v>392</v>
      </c>
      <c r="G31" s="864" t="s">
        <v>392</v>
      </c>
      <c r="H31" s="935" t="str">
        <f>'Series 3000 Design'!H31</f>
        <v/>
      </c>
      <c r="J31" s="897"/>
      <c r="K31" s="856" t="s">
        <v>451</v>
      </c>
      <c r="L31" s="935" t="str">
        <f>'Series 3000 Final'!H31</f>
        <v/>
      </c>
    </row>
    <row r="32" spans="1:12" x14ac:dyDescent="0.2">
      <c r="A32" s="851"/>
      <c r="B32" s="558"/>
      <c r="C32" s="897"/>
      <c r="D32" s="843"/>
      <c r="E32" s="864"/>
      <c r="F32" s="864"/>
      <c r="G32" s="864"/>
      <c r="H32" s="862"/>
      <c r="J32" s="897"/>
      <c r="K32" s="843"/>
      <c r="L32" s="862"/>
    </row>
    <row r="33" spans="1:12" ht="38.25" x14ac:dyDescent="0.2">
      <c r="A33" s="851" t="s">
        <v>3965</v>
      </c>
      <c r="B33" s="558" t="s">
        <v>3966</v>
      </c>
      <c r="C33" s="897"/>
      <c r="D33" s="843" t="s">
        <v>649</v>
      </c>
      <c r="E33" s="864" t="s">
        <v>392</v>
      </c>
      <c r="F33" s="864" t="s">
        <v>392</v>
      </c>
      <c r="G33" s="864" t="s">
        <v>392</v>
      </c>
      <c r="H33" s="935" t="str">
        <f>'Series 3000 Design'!H33</f>
        <v/>
      </c>
      <c r="J33" s="897"/>
      <c r="K33" s="843" t="s">
        <v>649</v>
      </c>
      <c r="L33" s="935" t="str">
        <f>'Series 3000 Final'!H33</f>
        <v/>
      </c>
    </row>
    <row r="34" spans="1:12" x14ac:dyDescent="0.2">
      <c r="A34" s="851"/>
      <c r="B34" s="558"/>
      <c r="C34" s="851"/>
      <c r="D34" s="843"/>
      <c r="E34" s="938"/>
      <c r="F34" s="938"/>
      <c r="G34" s="938"/>
      <c r="H34" s="862"/>
      <c r="J34" s="851"/>
      <c r="K34" s="843"/>
      <c r="L34" s="862"/>
    </row>
    <row r="35" spans="1:12" x14ac:dyDescent="0.2">
      <c r="A35" s="311"/>
      <c r="B35" s="353" t="s">
        <v>3967</v>
      </c>
      <c r="C35" s="314"/>
      <c r="D35" s="314"/>
      <c r="E35" s="568"/>
      <c r="F35" s="568"/>
      <c r="G35" s="568"/>
      <c r="H35" s="895">
        <f>'Series 3000 Design'!H35</f>
        <v>0</v>
      </c>
      <c r="J35" s="314"/>
      <c r="K35" s="314"/>
      <c r="L35" s="895">
        <f>'Series 3000 Final'!H35</f>
        <v>0</v>
      </c>
    </row>
    <row r="36" spans="1:12" x14ac:dyDescent="0.2">
      <c r="A36" s="357"/>
      <c r="B36" s="358" t="s">
        <v>3968</v>
      </c>
      <c r="C36" s="361"/>
      <c r="D36" s="361"/>
      <c r="E36" s="361"/>
      <c r="F36" s="361"/>
      <c r="G36" s="361"/>
      <c r="H36" s="896">
        <f>'Series 3000 Design'!H36</f>
        <v>0</v>
      </c>
      <c r="J36" s="361"/>
      <c r="K36" s="361"/>
      <c r="L36" s="896">
        <f>'Series 3000 Final'!H36</f>
        <v>0</v>
      </c>
    </row>
    <row r="37" spans="1:12" x14ac:dyDescent="0.2">
      <c r="A37" s="363"/>
      <c r="B37" s="364" t="s">
        <v>4053</v>
      </c>
      <c r="C37" s="367"/>
      <c r="D37" s="367"/>
      <c r="E37" s="367"/>
      <c r="F37" s="367"/>
      <c r="G37" s="367"/>
      <c r="H37" s="775">
        <f>'Series 3000 Design'!H37</f>
        <v>0</v>
      </c>
      <c r="J37" s="367"/>
      <c r="K37" s="367"/>
      <c r="L37" s="775">
        <f>'Series 3000 Final'!H37</f>
        <v>0</v>
      </c>
    </row>
    <row r="38" spans="1:12" x14ac:dyDescent="0.2">
      <c r="A38" s="474"/>
      <c r="B38" s="475" t="s">
        <v>4054</v>
      </c>
      <c r="C38" s="476"/>
      <c r="D38" s="476"/>
      <c r="E38" s="476"/>
      <c r="F38" s="476"/>
      <c r="G38" s="370"/>
      <c r="H38" s="661">
        <f>'Series 3000 Design'!H38</f>
        <v>0</v>
      </c>
      <c r="J38" s="476"/>
      <c r="K38" s="476"/>
      <c r="L38" s="661">
        <f>'Series 3000 Final'!H38</f>
        <v>0</v>
      </c>
    </row>
    <row r="39" spans="1:12" x14ac:dyDescent="0.2">
      <c r="A39" s="474"/>
      <c r="B39" s="475" t="s">
        <v>4049</v>
      </c>
      <c r="C39" s="476"/>
      <c r="D39" s="476"/>
      <c r="E39" s="476"/>
      <c r="F39" s="476"/>
      <c r="G39" s="370"/>
      <c r="H39" s="478">
        <f>'Series 3000 Design'!H39</f>
        <v>6</v>
      </c>
      <c r="J39" s="476"/>
      <c r="K39" s="476"/>
      <c r="L39" s="478">
        <f>'Series 3000 Final'!H39</f>
        <v>6</v>
      </c>
    </row>
  </sheetData>
  <sheetProtection algorithmName="SHA-512" hashValue="O7XG7PEwB+VeYlRR5SRKIVGNoLMbtUTTz2+kF5HjXpELMkOK8FydQFrhYW4kbNm4YEsvqxPBsFJADtxQtvitlg==" saltValue="9FVGPXIeXTW+6gjSO5kenQ==" spinCount="100000" sheet="1" objects="1" scenarios="1"/>
  <mergeCells count="5">
    <mergeCell ref="A1:C1"/>
    <mergeCell ref="E3:G3"/>
    <mergeCell ref="E4:H4"/>
    <mergeCell ref="C4:D4"/>
    <mergeCell ref="J4:K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F44B-5761-4E2C-93B2-21B17E514891}">
  <sheetPr>
    <tabColor rgb="FF7030A0"/>
  </sheetPr>
  <dimension ref="A1"/>
  <sheetViews>
    <sheetView workbookViewId="0"/>
  </sheetViews>
  <sheetFormatPr defaultRowHeight="12.75" x14ac:dyDescent="0.2"/>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5A7B-99A2-4A13-9275-89550D8BE67E}">
  <sheetPr codeName="Sheet15">
    <tabColor rgb="FF7030A0"/>
    <pageSetUpPr fitToPage="1"/>
  </sheetPr>
  <dimension ref="A1:J40"/>
  <sheetViews>
    <sheetView topLeftCell="A19" zoomScale="85" zoomScaleNormal="85" workbookViewId="0">
      <selection activeCell="G40" sqref="G40"/>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14.42578125" style="903" customWidth="1"/>
    <col min="7" max="7" width="17" style="903" customWidth="1"/>
    <col min="8" max="8" width="17.140625" style="903" customWidth="1"/>
    <col min="9" max="9" width="14" style="903" customWidth="1"/>
    <col min="10" max="10" width="14.7109375" style="557" customWidth="1"/>
    <col min="11" max="16384" width="9.140625" style="557"/>
  </cols>
  <sheetData>
    <row r="1" spans="1:10" s="294" customFormat="1" ht="15.75" x14ac:dyDescent="0.25">
      <c r="A1" s="939" t="s">
        <v>3969</v>
      </c>
      <c r="B1" s="940"/>
      <c r="C1" s="940"/>
      <c r="F1" s="941"/>
      <c r="G1" s="941"/>
      <c r="H1" s="941"/>
      <c r="I1" s="941"/>
    </row>
    <row r="2" spans="1:10" ht="21" customHeight="1" x14ac:dyDescent="0.2">
      <c r="A2" s="584"/>
      <c r="B2" s="585"/>
      <c r="C2" s="585"/>
      <c r="F2" s="1052"/>
      <c r="G2" s="1052"/>
      <c r="H2" s="1052"/>
      <c r="I2" s="1052"/>
      <c r="J2" s="1052"/>
    </row>
    <row r="3" spans="1:10" s="651" customFormat="1" ht="27" customHeight="1" x14ac:dyDescent="0.2">
      <c r="A3" s="404" t="s">
        <v>1</v>
      </c>
      <c r="B3" s="405" t="s">
        <v>2</v>
      </c>
      <c r="C3" s="405"/>
      <c r="D3" s="503" t="s">
        <v>4</v>
      </c>
      <c r="E3" s="503"/>
      <c r="F3" s="1091" t="s">
        <v>3970</v>
      </c>
      <c r="G3" s="1091"/>
      <c r="H3" s="1091"/>
      <c r="I3" s="1091"/>
      <c r="J3" s="1091"/>
    </row>
    <row r="4" spans="1:10" s="651" customFormat="1" ht="15" x14ac:dyDescent="0.2">
      <c r="A4" s="404"/>
      <c r="B4" s="405"/>
      <c r="C4" s="942"/>
      <c r="D4" s="503"/>
      <c r="E4" s="503"/>
      <c r="F4" s="943"/>
      <c r="G4" s="943"/>
      <c r="H4" s="943"/>
      <c r="I4" s="943"/>
      <c r="J4" s="944"/>
    </row>
    <row r="5" spans="1:10" ht="28.35" customHeight="1" x14ac:dyDescent="0.2">
      <c r="A5" s="629"/>
      <c r="B5" s="629"/>
      <c r="C5" s="945"/>
      <c r="D5" s="843"/>
      <c r="E5" s="843"/>
      <c r="F5" s="946"/>
      <c r="G5" s="946"/>
      <c r="H5" s="946"/>
      <c r="I5" s="946"/>
      <c r="J5" s="843"/>
    </row>
    <row r="6" spans="1:10" s="950" customFormat="1" ht="49.5" customHeight="1" x14ac:dyDescent="0.2">
      <c r="A6" s="344"/>
      <c r="B6" s="947" t="s">
        <v>3971</v>
      </c>
      <c r="C6" s="948" t="s">
        <v>3972</v>
      </c>
      <c r="D6" s="949" t="s">
        <v>3973</v>
      </c>
      <c r="E6" s="949" t="s">
        <v>5</v>
      </c>
      <c r="F6" s="949" t="s">
        <v>6</v>
      </c>
      <c r="G6" s="948" t="s">
        <v>7</v>
      </c>
      <c r="H6" s="948" t="s">
        <v>381</v>
      </c>
      <c r="I6" s="948" t="s">
        <v>9</v>
      </c>
      <c r="J6" s="948" t="s">
        <v>10</v>
      </c>
    </row>
    <row r="7" spans="1:10" s="950" customFormat="1" ht="49.5" customHeight="1" x14ac:dyDescent="0.2">
      <c r="A7" s="344"/>
      <c r="B7" s="947"/>
      <c r="C7" s="948"/>
      <c r="D7" s="949" t="s">
        <v>3974</v>
      </c>
      <c r="E7" s="951">
        <f>'Summary Design'!E15</f>
        <v>112206.29</v>
      </c>
      <c r="F7" s="951" t="str">
        <f>'Summary Design'!F15</f>
        <v>No Offer</v>
      </c>
      <c r="G7" s="951" t="str">
        <f>'Summary Design'!G15</f>
        <v>No Offer</v>
      </c>
      <c r="H7" s="951" t="str">
        <f>'Summary Design'!H15</f>
        <v>No Offer</v>
      </c>
      <c r="I7" s="951">
        <f>'Summary Design'!I15</f>
        <v>94360.62000000001</v>
      </c>
      <c r="J7" s="951" t="str">
        <f>'Summary Design'!J15</f>
        <v>No Offer</v>
      </c>
    </row>
    <row r="8" spans="1:10" s="950" customFormat="1" ht="49.5" customHeight="1" x14ac:dyDescent="0.2">
      <c r="A8" s="344"/>
      <c r="B8" s="947"/>
      <c r="C8" s="948"/>
      <c r="D8" s="948" t="s">
        <v>3975</v>
      </c>
      <c r="E8" s="952">
        <f>'Series 6400 Input'!E8</f>
        <v>10</v>
      </c>
      <c r="F8" s="953">
        <f>$E$8</f>
        <v>10</v>
      </c>
      <c r="G8" s="953">
        <f t="shared" ref="G8:J8" si="0">$E$8</f>
        <v>10</v>
      </c>
      <c r="H8" s="953">
        <f t="shared" si="0"/>
        <v>10</v>
      </c>
      <c r="I8" s="953">
        <f t="shared" si="0"/>
        <v>10</v>
      </c>
      <c r="J8" s="953">
        <f t="shared" si="0"/>
        <v>10</v>
      </c>
    </row>
    <row r="9" spans="1:10" s="950" customFormat="1" ht="49.5" customHeight="1" x14ac:dyDescent="0.2">
      <c r="A9" s="344"/>
      <c r="B9" s="947"/>
      <c r="C9" s="948"/>
      <c r="D9" s="948" t="s">
        <v>3976</v>
      </c>
      <c r="E9" s="951">
        <f>E7/E8</f>
        <v>11220.628999999999</v>
      </c>
      <c r="F9" s="951" t="e">
        <f t="shared" ref="F9:J9" si="1">F7/F8</f>
        <v>#VALUE!</v>
      </c>
      <c r="G9" s="951" t="e">
        <f t="shared" si="1"/>
        <v>#VALUE!</v>
      </c>
      <c r="H9" s="951" t="e">
        <f t="shared" si="1"/>
        <v>#VALUE!</v>
      </c>
      <c r="I9" s="951">
        <f t="shared" si="1"/>
        <v>9436.0620000000017</v>
      </c>
      <c r="J9" s="951" t="e">
        <f t="shared" si="1"/>
        <v>#VALUE!</v>
      </c>
    </row>
    <row r="10" spans="1:10" x14ac:dyDescent="0.2">
      <c r="A10" s="317"/>
      <c r="B10" s="697"/>
      <c r="C10" s="954"/>
      <c r="D10" s="949" t="s">
        <v>3973</v>
      </c>
      <c r="E10" s="949"/>
      <c r="F10" s="949"/>
      <c r="G10" s="949"/>
      <c r="H10" s="949"/>
      <c r="I10" s="949"/>
      <c r="J10" s="949"/>
    </row>
    <row r="11" spans="1:10" ht="44.25" customHeight="1" x14ac:dyDescent="0.2">
      <c r="A11" s="317" t="s">
        <v>3977</v>
      </c>
      <c r="B11" s="697" t="s">
        <v>3978</v>
      </c>
      <c r="C11" s="952">
        <f>'Series 6400 Input'!C11</f>
        <v>0</v>
      </c>
      <c r="D11" s="856" t="s">
        <v>2202</v>
      </c>
      <c r="E11" s="955">
        <v>0.25</v>
      </c>
      <c r="F11" s="956">
        <v>0</v>
      </c>
      <c r="G11" s="955">
        <v>0.2</v>
      </c>
      <c r="H11" s="956">
        <v>0</v>
      </c>
      <c r="I11" s="957">
        <v>0.2</v>
      </c>
      <c r="J11" s="958">
        <v>0.15</v>
      </c>
    </row>
    <row r="12" spans="1:10" ht="18.75" customHeight="1" x14ac:dyDescent="0.2">
      <c r="A12" s="317"/>
      <c r="B12" s="1092" t="s">
        <v>3979</v>
      </c>
      <c r="C12" s="1093"/>
      <c r="D12" s="959"/>
      <c r="E12" s="960">
        <f>($E9*$C11)*$E11</f>
        <v>0</v>
      </c>
      <c r="F12" s="961" t="e">
        <f>(F9*$C11)*F11</f>
        <v>#VALUE!</v>
      </c>
      <c r="G12" s="961" t="e">
        <f>(G9*$C11)*G11</f>
        <v>#VALUE!</v>
      </c>
      <c r="H12" s="961" t="e">
        <f>(H9*$C11)*H11</f>
        <v>#VALUE!</v>
      </c>
      <c r="I12" s="961">
        <f>(I9*$C11)*I11</f>
        <v>0</v>
      </c>
      <c r="J12" s="961" t="e">
        <f>(J9*$C11)*J11</f>
        <v>#VALUE!</v>
      </c>
    </row>
    <row r="13" spans="1:10" ht="38.25" x14ac:dyDescent="0.2">
      <c r="A13" s="317" t="s">
        <v>3980</v>
      </c>
      <c r="B13" s="697" t="s">
        <v>3981</v>
      </c>
      <c r="C13" s="952">
        <f>'Series 6400 Input'!C13</f>
        <v>0</v>
      </c>
      <c r="D13" s="856" t="s">
        <v>2202</v>
      </c>
      <c r="E13" s="955">
        <v>0.15</v>
      </c>
      <c r="F13" s="956">
        <v>0</v>
      </c>
      <c r="G13" s="955">
        <v>0.2</v>
      </c>
      <c r="H13" s="956">
        <v>0</v>
      </c>
      <c r="I13" s="957">
        <v>0.3</v>
      </c>
      <c r="J13" s="958">
        <v>0.2</v>
      </c>
    </row>
    <row r="14" spans="1:10" x14ac:dyDescent="0.2">
      <c r="A14" s="317"/>
      <c r="B14" s="1092" t="s">
        <v>3979</v>
      </c>
      <c r="C14" s="1093"/>
      <c r="D14" s="959"/>
      <c r="E14" s="961">
        <f>($E9*$C13)*$E13</f>
        <v>0</v>
      </c>
      <c r="F14" s="961" t="e">
        <f>(F9*$C13)*F13</f>
        <v>#VALUE!</v>
      </c>
      <c r="G14" s="961" t="e">
        <f>(G9*$C13)*G13</f>
        <v>#VALUE!</v>
      </c>
      <c r="H14" s="961" t="e">
        <f>(H9*$C13)*H13</f>
        <v>#VALUE!</v>
      </c>
      <c r="I14" s="961">
        <f>(I9*$C13)*I13</f>
        <v>0</v>
      </c>
      <c r="J14" s="961" t="e">
        <f>(J9*$C13)*J13</f>
        <v>#VALUE!</v>
      </c>
    </row>
    <row r="15" spans="1:10" ht="38.25" x14ac:dyDescent="0.2">
      <c r="A15" s="317" t="s">
        <v>3982</v>
      </c>
      <c r="B15" s="697" t="s">
        <v>3983</v>
      </c>
      <c r="C15" s="952">
        <f>'Series 6400 Input'!C15</f>
        <v>0</v>
      </c>
      <c r="D15" s="856" t="s">
        <v>2202</v>
      </c>
      <c r="E15" s="955">
        <v>0.2</v>
      </c>
      <c r="F15" s="956">
        <v>0</v>
      </c>
      <c r="G15" s="955">
        <v>0.25</v>
      </c>
      <c r="H15" s="956">
        <v>0</v>
      </c>
      <c r="I15" s="957">
        <v>0.4</v>
      </c>
      <c r="J15" s="958">
        <v>0.2</v>
      </c>
    </row>
    <row r="16" spans="1:10" x14ac:dyDescent="0.2">
      <c r="A16" s="317"/>
      <c r="B16" s="1092" t="s">
        <v>3979</v>
      </c>
      <c r="C16" s="1093"/>
      <c r="D16" s="959"/>
      <c r="E16" s="961">
        <f>($E9*$C15)*$E15</f>
        <v>0</v>
      </c>
      <c r="F16" s="961" t="e">
        <f>(F9*$C15)*F15</f>
        <v>#VALUE!</v>
      </c>
      <c r="G16" s="961" t="e">
        <f>(G9*$C15)*G15</f>
        <v>#VALUE!</v>
      </c>
      <c r="H16" s="961" t="e">
        <f>(H9*$C15)*H15</f>
        <v>#VALUE!</v>
      </c>
      <c r="I16" s="961">
        <f>(I9*$C15)*I15</f>
        <v>0</v>
      </c>
      <c r="J16" s="961" t="e">
        <f>(J9*$C15)*J15</f>
        <v>#VALUE!</v>
      </c>
    </row>
    <row r="17" spans="1:10" ht="25.5" x14ac:dyDescent="0.2">
      <c r="A17" s="317" t="s">
        <v>3984</v>
      </c>
      <c r="B17" s="697" t="s">
        <v>3985</v>
      </c>
      <c r="C17" s="952">
        <f>'Series 6400 Input'!C17</f>
        <v>0</v>
      </c>
      <c r="D17" s="856" t="s">
        <v>2202</v>
      </c>
      <c r="E17" s="955">
        <v>0.2</v>
      </c>
      <c r="F17" s="956">
        <v>0</v>
      </c>
      <c r="G17" s="955">
        <v>0.25</v>
      </c>
      <c r="H17" s="956">
        <v>0</v>
      </c>
      <c r="I17" s="957">
        <v>0.55000000000000004</v>
      </c>
      <c r="J17" s="958">
        <v>0.25</v>
      </c>
    </row>
    <row r="18" spans="1:10" x14ac:dyDescent="0.2">
      <c r="A18" s="317"/>
      <c r="B18" s="1092" t="s">
        <v>3979</v>
      </c>
      <c r="C18" s="1093"/>
      <c r="D18" s="959"/>
      <c r="E18" s="961">
        <f>($E9*$C17)*$E17</f>
        <v>0</v>
      </c>
      <c r="F18" s="961" t="e">
        <f>($F9*$C17)*$F17</f>
        <v>#VALUE!</v>
      </c>
      <c r="G18" s="961" t="e">
        <f>(G9*$C17)*G17</f>
        <v>#VALUE!</v>
      </c>
      <c r="H18" s="961" t="e">
        <f>(H9*$C17)*H17</f>
        <v>#VALUE!</v>
      </c>
      <c r="I18" s="961">
        <f>(I9*$C17)*I17</f>
        <v>0</v>
      </c>
      <c r="J18" s="961" t="e">
        <f>(J9*$C17)*J17</f>
        <v>#VALUE!</v>
      </c>
    </row>
    <row r="19" spans="1:10" ht="25.5" x14ac:dyDescent="0.2">
      <c r="A19" s="317" t="s">
        <v>3986</v>
      </c>
      <c r="B19" s="697" t="s">
        <v>3987</v>
      </c>
      <c r="C19" s="952">
        <f>'Series 6400 Input'!C19</f>
        <v>0</v>
      </c>
      <c r="D19" s="856" t="s">
        <v>2202</v>
      </c>
      <c r="E19" s="955">
        <v>0.2</v>
      </c>
      <c r="F19" s="956">
        <v>0</v>
      </c>
      <c r="G19" s="955">
        <v>0.25</v>
      </c>
      <c r="H19" s="956">
        <v>0</v>
      </c>
      <c r="I19" s="957">
        <v>0.55000000000000004</v>
      </c>
      <c r="J19" s="958">
        <v>0.25</v>
      </c>
    </row>
    <row r="20" spans="1:10" x14ac:dyDescent="0.2">
      <c r="A20" s="317"/>
      <c r="B20" s="1092" t="s">
        <v>3979</v>
      </c>
      <c r="C20" s="1093"/>
      <c r="D20" s="959"/>
      <c r="E20" s="961">
        <f>($E9*$C19)*$E19</f>
        <v>0</v>
      </c>
      <c r="F20" s="961" t="e">
        <f>(F9*$C19)*F19</f>
        <v>#VALUE!</v>
      </c>
      <c r="G20" s="961" t="e">
        <f>(G9*$C19)*G19</f>
        <v>#VALUE!</v>
      </c>
      <c r="H20" s="961" t="e">
        <f>(H9*$C19)*H19</f>
        <v>#VALUE!</v>
      </c>
      <c r="I20" s="961">
        <f>(I9*$C19)*I19</f>
        <v>0</v>
      </c>
      <c r="J20" s="961" t="e">
        <f>(J9*$C19)*J19</f>
        <v>#VALUE!</v>
      </c>
    </row>
    <row r="21" spans="1:10" x14ac:dyDescent="0.2">
      <c r="A21" s="317"/>
      <c r="B21" s="697"/>
      <c r="C21" s="697"/>
      <c r="D21" s="843"/>
      <c r="E21" s="850"/>
      <c r="F21" s="946"/>
      <c r="G21" s="962"/>
      <c r="H21" s="946"/>
      <c r="I21" s="962"/>
      <c r="J21" s="843"/>
    </row>
    <row r="22" spans="1:10" ht="12.75" customHeight="1" x14ac:dyDescent="0.2">
      <c r="A22" s="789"/>
      <c r="B22" s="1095" t="s">
        <v>3988</v>
      </c>
      <c r="C22" s="1096"/>
      <c r="D22" s="963"/>
      <c r="E22" s="964">
        <f t="shared" ref="E22:J22" si="2">E20+E18+E16+E14+E12</f>
        <v>0</v>
      </c>
      <c r="F22" s="964" t="e">
        <f t="shared" si="2"/>
        <v>#VALUE!</v>
      </c>
      <c r="G22" s="964" t="e">
        <f t="shared" si="2"/>
        <v>#VALUE!</v>
      </c>
      <c r="H22" s="964" t="e">
        <f t="shared" si="2"/>
        <v>#VALUE!</v>
      </c>
      <c r="I22" s="964">
        <f t="shared" si="2"/>
        <v>0</v>
      </c>
      <c r="J22" s="964" t="e">
        <f t="shared" si="2"/>
        <v>#VALUE!</v>
      </c>
    </row>
    <row r="23" spans="1:10" x14ac:dyDescent="0.2">
      <c r="A23" s="629"/>
      <c r="B23" s="629"/>
      <c r="C23" s="629"/>
      <c r="D23" s="843"/>
      <c r="E23" s="843"/>
      <c r="F23" s="946"/>
      <c r="G23" s="946"/>
      <c r="H23" s="946"/>
      <c r="I23" s="946"/>
      <c r="J23" s="843"/>
    </row>
    <row r="24" spans="1:10" x14ac:dyDescent="0.2">
      <c r="A24" s="344"/>
      <c r="B24" s="947" t="s">
        <v>3989</v>
      </c>
      <c r="C24" s="965" t="s">
        <v>1607</v>
      </c>
      <c r="D24" s="949" t="s">
        <v>3973</v>
      </c>
      <c r="E24" s="949" t="s">
        <v>1606</v>
      </c>
      <c r="F24" s="949"/>
      <c r="G24" s="949"/>
      <c r="H24" s="949"/>
      <c r="I24" s="949"/>
      <c r="J24" s="948" t="s">
        <v>1607</v>
      </c>
    </row>
    <row r="25" spans="1:10" x14ac:dyDescent="0.2">
      <c r="A25" s="317"/>
      <c r="B25" s="966"/>
      <c r="C25" s="966"/>
      <c r="D25" s="843"/>
      <c r="E25" s="843"/>
      <c r="F25" s="946"/>
      <c r="G25" s="946"/>
      <c r="H25" s="946"/>
      <c r="I25" s="946"/>
      <c r="J25" s="843"/>
    </row>
    <row r="26" spans="1:10" ht="38.25" x14ac:dyDescent="0.2">
      <c r="A26" s="345" t="s">
        <v>3990</v>
      </c>
      <c r="B26" s="786" t="s">
        <v>3991</v>
      </c>
      <c r="C26" s="318"/>
      <c r="D26" s="856" t="s">
        <v>2202</v>
      </c>
      <c r="E26" s="967">
        <v>0.03</v>
      </c>
      <c r="F26" s="967">
        <v>0</v>
      </c>
      <c r="G26" s="967">
        <v>0</v>
      </c>
      <c r="H26" s="967">
        <v>0</v>
      </c>
      <c r="I26" s="968">
        <v>0</v>
      </c>
      <c r="J26" s="968">
        <v>0</v>
      </c>
    </row>
    <row r="27" spans="1:10" x14ac:dyDescent="0.2">
      <c r="A27" s="345"/>
      <c r="B27" s="786"/>
      <c r="C27" s="786"/>
      <c r="D27" s="843"/>
      <c r="E27" s="967"/>
      <c r="F27" s="967"/>
      <c r="G27" s="967"/>
      <c r="H27" s="967"/>
      <c r="I27" s="968"/>
      <c r="J27" s="968"/>
    </row>
    <row r="28" spans="1:10" ht="38.25" x14ac:dyDescent="0.2">
      <c r="A28" s="345" t="s">
        <v>3992</v>
      </c>
      <c r="B28" s="786" t="s">
        <v>3993</v>
      </c>
      <c r="C28" s="786"/>
      <c r="D28" s="856" t="s">
        <v>2202</v>
      </c>
      <c r="E28" s="967">
        <v>7.0000000000000007E-2</v>
      </c>
      <c r="F28" s="967">
        <v>0</v>
      </c>
      <c r="G28" s="967">
        <v>0</v>
      </c>
      <c r="H28" s="967">
        <v>0.15</v>
      </c>
      <c r="I28" s="968">
        <v>0.15</v>
      </c>
      <c r="J28" s="969" t="s">
        <v>402</v>
      </c>
    </row>
    <row r="29" spans="1:10" x14ac:dyDescent="0.2">
      <c r="A29" s="345"/>
      <c r="B29" s="786"/>
      <c r="C29" s="786"/>
      <c r="D29" s="843"/>
      <c r="E29" s="967"/>
      <c r="F29" s="967"/>
      <c r="G29" s="967"/>
      <c r="H29" s="967"/>
      <c r="I29" s="968"/>
      <c r="J29" s="968"/>
    </row>
    <row r="30" spans="1:10" ht="25.5" x14ac:dyDescent="0.2">
      <c r="A30" s="345" t="s">
        <v>3994</v>
      </c>
      <c r="B30" s="786" t="s">
        <v>3995</v>
      </c>
      <c r="C30" s="786"/>
      <c r="D30" s="856" t="s">
        <v>2202</v>
      </c>
      <c r="E30" s="967">
        <v>6.3E-2</v>
      </c>
      <c r="F30" s="967">
        <v>0</v>
      </c>
      <c r="G30" s="967">
        <v>0</v>
      </c>
      <c r="H30" s="970" t="s">
        <v>402</v>
      </c>
      <c r="I30" s="968">
        <v>0.1</v>
      </c>
      <c r="J30" s="969" t="s">
        <v>402</v>
      </c>
    </row>
    <row r="31" spans="1:10" x14ac:dyDescent="0.2">
      <c r="A31" s="345"/>
      <c r="B31" s="786"/>
      <c r="C31" s="786"/>
      <c r="D31" s="843"/>
      <c r="E31" s="967"/>
      <c r="F31" s="967"/>
      <c r="G31" s="967"/>
      <c r="H31" s="967"/>
      <c r="I31" s="968"/>
      <c r="J31" s="968"/>
    </row>
    <row r="32" spans="1:10" ht="25.5" x14ac:dyDescent="0.2">
      <c r="A32" s="345" t="s">
        <v>3996</v>
      </c>
      <c r="B32" s="786" t="s">
        <v>3997</v>
      </c>
      <c r="C32" s="786"/>
      <c r="D32" s="856" t="s">
        <v>2202</v>
      </c>
      <c r="E32" s="967">
        <v>5.5E-2</v>
      </c>
      <c r="F32" s="967">
        <v>0</v>
      </c>
      <c r="G32" s="967">
        <v>0</v>
      </c>
      <c r="H32" s="970" t="s">
        <v>402</v>
      </c>
      <c r="I32" s="968">
        <v>0.15</v>
      </c>
      <c r="J32" s="969" t="s">
        <v>402</v>
      </c>
    </row>
    <row r="33" spans="1:10" x14ac:dyDescent="0.2">
      <c r="A33" s="345"/>
      <c r="B33" s="786"/>
      <c r="C33" s="786"/>
      <c r="D33" s="843"/>
      <c r="E33" s="967"/>
      <c r="F33" s="967"/>
      <c r="G33" s="967"/>
      <c r="H33" s="967"/>
      <c r="I33" s="968"/>
      <c r="J33" s="968"/>
    </row>
    <row r="34" spans="1:10" ht="38.25" x14ac:dyDescent="0.2">
      <c r="A34" s="345" t="s">
        <v>3998</v>
      </c>
      <c r="B34" s="786" t="s">
        <v>3999</v>
      </c>
      <c r="C34" s="851">
        <v>1</v>
      </c>
      <c r="D34" s="856" t="s">
        <v>2202</v>
      </c>
      <c r="E34" s="967">
        <v>0.03</v>
      </c>
      <c r="F34" s="967">
        <v>0</v>
      </c>
      <c r="G34" s="967">
        <v>0</v>
      </c>
      <c r="H34" s="967">
        <v>0.15</v>
      </c>
      <c r="I34" s="968">
        <v>0</v>
      </c>
      <c r="J34" s="969" t="s">
        <v>402</v>
      </c>
    </row>
    <row r="35" spans="1:10" x14ac:dyDescent="0.2">
      <c r="A35" s="629"/>
      <c r="B35" s="629"/>
      <c r="C35" s="629"/>
      <c r="D35" s="629"/>
      <c r="E35" s="629"/>
      <c r="F35" s="601"/>
      <c r="G35" s="601"/>
      <c r="H35" s="601"/>
      <c r="I35" s="601"/>
      <c r="J35" s="629"/>
    </row>
    <row r="36" spans="1:10" x14ac:dyDescent="0.2">
      <c r="A36" s="789"/>
      <c r="B36" s="1092" t="s">
        <v>4000</v>
      </c>
      <c r="C36" s="1093"/>
      <c r="D36" s="1093"/>
      <c r="E36" s="1093"/>
      <c r="F36" s="1093"/>
      <c r="G36" s="1093"/>
      <c r="H36" s="1093"/>
      <c r="I36" s="1093"/>
      <c r="J36" s="1094"/>
    </row>
    <row r="38" spans="1:10" x14ac:dyDescent="0.2">
      <c r="B38" s="557" t="s">
        <v>4001</v>
      </c>
    </row>
    <row r="40" spans="1:10" x14ac:dyDescent="0.2">
      <c r="D40" s="971"/>
    </row>
  </sheetData>
  <sheetProtection algorithmName="SHA-512" hashValue="Uj0Vh9H/L9NpEujkhvEsWRZOMaTGHQ0hojXd+CBZRXmAhrAM3YBMd6qhFdUPs+leHbWmgboO9M6bUoIH2iU6KA==" saltValue="cHbmNDPTmSbTIEadRovfJQ==" spinCount="100000" sheet="1" objects="1" scenarios="1"/>
  <mergeCells count="9">
    <mergeCell ref="F2:J2"/>
    <mergeCell ref="F3:J3"/>
    <mergeCell ref="B36:J36"/>
    <mergeCell ref="B22:C22"/>
    <mergeCell ref="B12:C12"/>
    <mergeCell ref="B14:C14"/>
    <mergeCell ref="B16:C16"/>
    <mergeCell ref="B18:C18"/>
    <mergeCell ref="B20:C20"/>
  </mergeCells>
  <pageMargins left="0.70866141732283472" right="0.70866141732283472" top="0.74803149606299213" bottom="0.74803149606299213" header="0.31496062992125984" footer="0.31496062992125984"/>
  <pageSetup paperSize="9"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13CB-84E2-4D43-B401-2B754E0BA893}">
  <sheetPr codeName="Sheet38">
    <tabColor rgb="FF7030A0"/>
    <pageSetUpPr fitToPage="1"/>
  </sheetPr>
  <dimension ref="A1:J40"/>
  <sheetViews>
    <sheetView topLeftCell="A13" zoomScale="85" zoomScaleNormal="85" workbookViewId="0">
      <selection activeCell="G12" sqref="G12"/>
    </sheetView>
  </sheetViews>
  <sheetFormatPr defaultColWidth="9.140625" defaultRowHeight="12.75" x14ac:dyDescent="0.2"/>
  <cols>
    <col min="2" max="2" width="54.28515625" customWidth="1"/>
    <col min="3" max="3" width="20.7109375" customWidth="1"/>
    <col min="4" max="4" width="21.140625" customWidth="1"/>
    <col min="5" max="5" width="13.85546875" customWidth="1"/>
    <col min="6" max="6" width="14.42578125" style="10" customWidth="1"/>
    <col min="7" max="7" width="17" style="10" customWidth="1"/>
    <col min="8" max="8" width="17.140625" style="10" customWidth="1"/>
    <col min="9" max="9" width="14" style="10" customWidth="1"/>
    <col min="10" max="10" width="14.7109375" customWidth="1"/>
  </cols>
  <sheetData>
    <row r="1" spans="1:10" s="3" customFormat="1" ht="15.75" x14ac:dyDescent="0.25">
      <c r="A1" s="21" t="s">
        <v>3969</v>
      </c>
      <c r="B1" s="22"/>
      <c r="C1" s="22"/>
      <c r="F1" s="23"/>
      <c r="G1" s="23"/>
      <c r="H1" s="23"/>
      <c r="I1" s="23"/>
    </row>
    <row r="2" spans="1:10" ht="21" customHeight="1" x14ac:dyDescent="0.2">
      <c r="A2" s="8"/>
      <c r="B2" s="2"/>
      <c r="C2" s="2"/>
      <c r="F2" s="1102"/>
      <c r="G2" s="1102"/>
      <c r="H2" s="1102"/>
      <c r="I2" s="1102"/>
      <c r="J2" s="1102"/>
    </row>
    <row r="3" spans="1:10" s="7" customFormat="1" ht="27" customHeight="1" x14ac:dyDescent="0.2">
      <c r="A3" s="16" t="s">
        <v>1</v>
      </c>
      <c r="B3" s="17" t="s">
        <v>2</v>
      </c>
      <c r="C3" s="17"/>
      <c r="D3" s="373" t="s">
        <v>4</v>
      </c>
      <c r="E3" s="373"/>
      <c r="F3" s="1103" t="s">
        <v>3970</v>
      </c>
      <c r="G3" s="1103"/>
      <c r="H3" s="1103"/>
      <c r="I3" s="1103"/>
      <c r="J3" s="1103"/>
    </row>
    <row r="4" spans="1:10" s="7" customFormat="1" ht="15" x14ac:dyDescent="0.2">
      <c r="A4" s="16"/>
      <c r="B4" s="17"/>
      <c r="C4" s="79"/>
      <c r="D4" s="373"/>
      <c r="E4" s="373"/>
      <c r="F4" s="63"/>
      <c r="G4" s="63"/>
      <c r="H4" s="63"/>
      <c r="I4" s="63"/>
      <c r="J4" s="64"/>
    </row>
    <row r="5" spans="1:10" ht="28.35" customHeight="1" x14ac:dyDescent="0.2">
      <c r="A5" s="39"/>
      <c r="B5" s="39"/>
      <c r="C5" s="223"/>
      <c r="D5" s="48"/>
      <c r="E5" s="48"/>
      <c r="F5" s="51"/>
      <c r="G5" s="51"/>
      <c r="H5" s="51"/>
      <c r="I5" s="51"/>
      <c r="J5" s="48"/>
    </row>
    <row r="6" spans="1:10" s="83" customFormat="1" ht="49.5" customHeight="1" x14ac:dyDescent="0.2">
      <c r="A6" s="55"/>
      <c r="B6" s="65" t="s">
        <v>3971</v>
      </c>
      <c r="C6" s="80" t="s">
        <v>3972</v>
      </c>
      <c r="D6" s="122" t="s">
        <v>3973</v>
      </c>
      <c r="E6" s="122" t="s">
        <v>5</v>
      </c>
      <c r="F6" s="122" t="s">
        <v>6</v>
      </c>
      <c r="G6" s="80" t="s">
        <v>7</v>
      </c>
      <c r="H6" s="80" t="s">
        <v>381</v>
      </c>
      <c r="I6" s="80" t="s">
        <v>9</v>
      </c>
      <c r="J6" s="80" t="s">
        <v>10</v>
      </c>
    </row>
    <row r="7" spans="1:10" s="83" customFormat="1" ht="49.5" customHeight="1" x14ac:dyDescent="0.2">
      <c r="A7" s="55"/>
      <c r="B7" s="65"/>
      <c r="C7" s="80"/>
      <c r="D7" s="122" t="s">
        <v>3974</v>
      </c>
      <c r="E7" s="224">
        <f>'Summary Final'!E15</f>
        <v>0</v>
      </c>
      <c r="F7" s="224">
        <f>'Summary Final'!F15</f>
        <v>0</v>
      </c>
      <c r="G7" s="224">
        <f>'Summary Final'!G15</f>
        <v>0</v>
      </c>
      <c r="H7" s="224">
        <f>'Summary Final'!H15</f>
        <v>0</v>
      </c>
      <c r="I7" s="224">
        <f>'Summary Final'!I15</f>
        <v>0</v>
      </c>
      <c r="J7" s="224" t="str">
        <f>'Summary Final'!J15</f>
        <v>No Offer</v>
      </c>
    </row>
    <row r="8" spans="1:10" s="83" customFormat="1" ht="49.5" customHeight="1" x14ac:dyDescent="0.2">
      <c r="A8" s="55"/>
      <c r="B8" s="65"/>
      <c r="C8" s="80"/>
      <c r="D8" s="80" t="s">
        <v>3975</v>
      </c>
      <c r="E8" s="125">
        <f>'Series 6400 Input'!I8</f>
        <v>0</v>
      </c>
      <c r="F8" s="125">
        <f>$E$8</f>
        <v>0</v>
      </c>
      <c r="G8" s="125">
        <f t="shared" ref="G8:J8" si="0">$E$8</f>
        <v>0</v>
      </c>
      <c r="H8" s="125">
        <f t="shared" si="0"/>
        <v>0</v>
      </c>
      <c r="I8" s="125">
        <f t="shared" si="0"/>
        <v>0</v>
      </c>
      <c r="J8" s="125">
        <f t="shared" si="0"/>
        <v>0</v>
      </c>
    </row>
    <row r="9" spans="1:10" s="83" customFormat="1" ht="49.5" customHeight="1" x14ac:dyDescent="0.2">
      <c r="A9" s="55"/>
      <c r="B9" s="65"/>
      <c r="C9" s="80"/>
      <c r="D9" s="80" t="s">
        <v>3976</v>
      </c>
      <c r="E9" s="224" t="e">
        <f>E7/E8</f>
        <v>#DIV/0!</v>
      </c>
      <c r="F9" s="224" t="e">
        <f t="shared" ref="F9:J9" si="1">F7/F8</f>
        <v>#DIV/0!</v>
      </c>
      <c r="G9" s="224" t="e">
        <f t="shared" si="1"/>
        <v>#DIV/0!</v>
      </c>
      <c r="H9" s="224" t="e">
        <f t="shared" si="1"/>
        <v>#DIV/0!</v>
      </c>
      <c r="I9" s="224" t="e">
        <f t="shared" si="1"/>
        <v>#DIV/0!</v>
      </c>
      <c r="J9" s="224" t="e">
        <f t="shared" si="1"/>
        <v>#VALUE!</v>
      </c>
    </row>
    <row r="10" spans="1:10" x14ac:dyDescent="0.2">
      <c r="A10" s="14"/>
      <c r="B10" s="40"/>
      <c r="C10" s="81"/>
      <c r="D10" s="122" t="s">
        <v>3973</v>
      </c>
      <c r="E10" s="122"/>
      <c r="F10" s="122"/>
      <c r="G10" s="122"/>
      <c r="H10" s="122"/>
      <c r="I10" s="122"/>
      <c r="J10" s="122"/>
    </row>
    <row r="11" spans="1:10" ht="44.25" customHeight="1" x14ac:dyDescent="0.2">
      <c r="A11" s="14" t="s">
        <v>3977</v>
      </c>
      <c r="B11" s="40" t="s">
        <v>3978</v>
      </c>
      <c r="C11" s="125">
        <f>'Series 6400 Input'!G11</f>
        <v>0</v>
      </c>
      <c r="D11" s="49" t="s">
        <v>2202</v>
      </c>
      <c r="E11" s="126">
        <v>0.25</v>
      </c>
      <c r="F11" s="92">
        <v>0</v>
      </c>
      <c r="G11" s="126">
        <v>0.2</v>
      </c>
      <c r="H11" s="92">
        <v>0</v>
      </c>
      <c r="I11" s="128">
        <v>0.2</v>
      </c>
      <c r="J11" s="91">
        <v>0.15</v>
      </c>
    </row>
    <row r="12" spans="1:10" ht="18.75" customHeight="1" x14ac:dyDescent="0.2">
      <c r="A12" s="14"/>
      <c r="B12" s="1097" t="s">
        <v>3979</v>
      </c>
      <c r="C12" s="1098"/>
      <c r="D12" s="123"/>
      <c r="E12" s="378" t="e">
        <f>($E9*$C11)*$E11</f>
        <v>#DIV/0!</v>
      </c>
      <c r="F12" s="124" t="e">
        <f>(F9*$C11)*F11</f>
        <v>#DIV/0!</v>
      </c>
      <c r="G12" s="124" t="e">
        <f>(G9*$C11)*G11</f>
        <v>#DIV/0!</v>
      </c>
      <c r="H12" s="124" t="e">
        <f>(H9*$C11)*H11</f>
        <v>#DIV/0!</v>
      </c>
      <c r="I12" s="124" t="e">
        <f>(I9*$C11)*I11</f>
        <v>#DIV/0!</v>
      </c>
      <c r="J12" s="124" t="e">
        <f>(J9*$C11)*J11</f>
        <v>#VALUE!</v>
      </c>
    </row>
    <row r="13" spans="1:10" ht="38.25" x14ac:dyDescent="0.2">
      <c r="A13" s="14" t="s">
        <v>3980</v>
      </c>
      <c r="B13" s="40" t="s">
        <v>3981</v>
      </c>
      <c r="C13" s="125">
        <f>'Series 6400 Input'!G13</f>
        <v>0</v>
      </c>
      <c r="D13" s="49" t="s">
        <v>2202</v>
      </c>
      <c r="E13" s="126">
        <v>0.15</v>
      </c>
      <c r="F13" s="92">
        <v>0</v>
      </c>
      <c r="G13" s="126">
        <v>0.2</v>
      </c>
      <c r="H13" s="92">
        <v>0</v>
      </c>
      <c r="I13" s="128">
        <v>0.3</v>
      </c>
      <c r="J13" s="91">
        <v>0.2</v>
      </c>
    </row>
    <row r="14" spans="1:10" x14ac:dyDescent="0.2">
      <c r="A14" s="14"/>
      <c r="B14" s="1097" t="s">
        <v>3979</v>
      </c>
      <c r="C14" s="1098"/>
      <c r="D14" s="123"/>
      <c r="E14" s="124" t="e">
        <f>($E9*$C13)*$E13</f>
        <v>#DIV/0!</v>
      </c>
      <c r="F14" s="124" t="e">
        <f>(F9*$C13)*F13</f>
        <v>#DIV/0!</v>
      </c>
      <c r="G14" s="124" t="e">
        <f>(G9*$C13)*G13</f>
        <v>#DIV/0!</v>
      </c>
      <c r="H14" s="124" t="e">
        <f>(H9*$C13)*H13</f>
        <v>#DIV/0!</v>
      </c>
      <c r="I14" s="124" t="e">
        <f>(I9*$C13)*I13</f>
        <v>#DIV/0!</v>
      </c>
      <c r="J14" s="124" t="e">
        <f>(J9*$C13)*J13</f>
        <v>#VALUE!</v>
      </c>
    </row>
    <row r="15" spans="1:10" ht="38.25" x14ac:dyDescent="0.2">
      <c r="A15" s="14" t="s">
        <v>3982</v>
      </c>
      <c r="B15" s="40" t="s">
        <v>3983</v>
      </c>
      <c r="C15" s="125">
        <f>'Series 6400 Input'!G15</f>
        <v>0</v>
      </c>
      <c r="D15" s="49" t="s">
        <v>2202</v>
      </c>
      <c r="E15" s="126">
        <v>0.2</v>
      </c>
      <c r="F15" s="92">
        <v>0</v>
      </c>
      <c r="G15" s="126">
        <v>0.25</v>
      </c>
      <c r="H15" s="92">
        <v>0</v>
      </c>
      <c r="I15" s="128">
        <v>0.4</v>
      </c>
      <c r="J15" s="91">
        <v>0.2</v>
      </c>
    </row>
    <row r="16" spans="1:10" x14ac:dyDescent="0.2">
      <c r="A16" s="14"/>
      <c r="B16" s="1097" t="s">
        <v>3979</v>
      </c>
      <c r="C16" s="1098"/>
      <c r="D16" s="123"/>
      <c r="E16" s="124" t="e">
        <f>($E9*$C15)*$E15</f>
        <v>#DIV/0!</v>
      </c>
      <c r="F16" s="124" t="e">
        <f>(F9*$C15)*F15</f>
        <v>#DIV/0!</v>
      </c>
      <c r="G16" s="124" t="e">
        <f>(G9*$C15)*G15</f>
        <v>#DIV/0!</v>
      </c>
      <c r="H16" s="124" t="e">
        <f>(H9*$C15)*H15</f>
        <v>#DIV/0!</v>
      </c>
      <c r="I16" s="124" t="e">
        <f>(I9*$C15)*I15</f>
        <v>#DIV/0!</v>
      </c>
      <c r="J16" s="124" t="e">
        <f>(J9*$C15)*J15</f>
        <v>#VALUE!</v>
      </c>
    </row>
    <row r="17" spans="1:10" ht="25.5" x14ac:dyDescent="0.2">
      <c r="A17" s="14" t="s">
        <v>3984</v>
      </c>
      <c r="B17" s="40" t="s">
        <v>3985</v>
      </c>
      <c r="C17" s="125">
        <f>'Series 6400 Input'!G17</f>
        <v>0</v>
      </c>
      <c r="D17" s="49" t="s">
        <v>2202</v>
      </c>
      <c r="E17" s="126">
        <v>0.2</v>
      </c>
      <c r="F17" s="92">
        <v>0</v>
      </c>
      <c r="G17" s="126">
        <v>0.25</v>
      </c>
      <c r="H17" s="92">
        <v>0</v>
      </c>
      <c r="I17" s="128">
        <v>0.55000000000000004</v>
      </c>
      <c r="J17" s="91">
        <v>0.25</v>
      </c>
    </row>
    <row r="18" spans="1:10" x14ac:dyDescent="0.2">
      <c r="A18" s="14"/>
      <c r="B18" s="1097" t="s">
        <v>3979</v>
      </c>
      <c r="C18" s="1098"/>
      <c r="D18" s="123"/>
      <c r="E18" s="124" t="e">
        <f>($E9*$C17)*$E17</f>
        <v>#DIV/0!</v>
      </c>
      <c r="F18" s="124" t="e">
        <f>($F9*$C17)*$F17</f>
        <v>#DIV/0!</v>
      </c>
      <c r="G18" s="124" t="e">
        <f>(G9*$C17)*G17</f>
        <v>#DIV/0!</v>
      </c>
      <c r="H18" s="124" t="e">
        <f>(H9*$C17)*H17</f>
        <v>#DIV/0!</v>
      </c>
      <c r="I18" s="124" t="e">
        <f>(I9*$C17)*I17</f>
        <v>#DIV/0!</v>
      </c>
      <c r="J18" s="124" t="e">
        <f>(J9*$C17)*J17</f>
        <v>#VALUE!</v>
      </c>
    </row>
    <row r="19" spans="1:10" ht="25.5" x14ac:dyDescent="0.2">
      <c r="A19" s="14" t="s">
        <v>3986</v>
      </c>
      <c r="B19" s="40" t="s">
        <v>3987</v>
      </c>
      <c r="C19" s="125">
        <f>'Series 6400 Input'!G19</f>
        <v>0</v>
      </c>
      <c r="D19" s="49" t="s">
        <v>2202</v>
      </c>
      <c r="E19" s="126">
        <v>0.2</v>
      </c>
      <c r="F19" s="92">
        <v>0</v>
      </c>
      <c r="G19" s="126">
        <v>0.25</v>
      </c>
      <c r="H19" s="92">
        <v>0</v>
      </c>
      <c r="I19" s="128">
        <v>0.55000000000000004</v>
      </c>
      <c r="J19" s="91">
        <v>0.25</v>
      </c>
    </row>
    <row r="20" spans="1:10" x14ac:dyDescent="0.2">
      <c r="A20" s="14"/>
      <c r="B20" s="1097" t="s">
        <v>3979</v>
      </c>
      <c r="C20" s="1098"/>
      <c r="D20" s="123"/>
      <c r="E20" s="124" t="e">
        <f>($E9*$C19)*$E19</f>
        <v>#DIV/0!</v>
      </c>
      <c r="F20" s="124" t="e">
        <f>(F9*$C19)*F19</f>
        <v>#DIV/0!</v>
      </c>
      <c r="G20" s="124" t="e">
        <f>(G9*$C19)*G19</f>
        <v>#DIV/0!</v>
      </c>
      <c r="H20" s="124" t="e">
        <f>(H9*$C19)*H19</f>
        <v>#DIV/0!</v>
      </c>
      <c r="I20" s="124" t="e">
        <f>(I9*$C19)*I19</f>
        <v>#DIV/0!</v>
      </c>
      <c r="J20" s="124" t="e">
        <f>(J9*$C19)*J19</f>
        <v>#VALUE!</v>
      </c>
    </row>
    <row r="21" spans="1:10" x14ac:dyDescent="0.2">
      <c r="A21" s="14"/>
      <c r="B21" s="40"/>
      <c r="C21" s="40"/>
      <c r="D21" s="48"/>
      <c r="E21" s="115"/>
      <c r="F21" s="51"/>
      <c r="G21" s="127"/>
      <c r="H21" s="51"/>
      <c r="I21" s="127"/>
      <c r="J21" s="48"/>
    </row>
    <row r="22" spans="1:10" ht="12.75" customHeight="1" x14ac:dyDescent="0.2">
      <c r="A22" s="62"/>
      <c r="B22" s="1099" t="s">
        <v>3988</v>
      </c>
      <c r="C22" s="1100"/>
      <c r="D22" s="129"/>
      <c r="E22" s="130" t="e">
        <f t="shared" ref="E22:J22" si="2">E20+E18+E16+E14+E12</f>
        <v>#DIV/0!</v>
      </c>
      <c r="F22" s="130" t="e">
        <f t="shared" si="2"/>
        <v>#DIV/0!</v>
      </c>
      <c r="G22" s="130" t="e">
        <f t="shared" si="2"/>
        <v>#DIV/0!</v>
      </c>
      <c r="H22" s="130" t="e">
        <f t="shared" si="2"/>
        <v>#DIV/0!</v>
      </c>
      <c r="I22" s="130" t="e">
        <f t="shared" si="2"/>
        <v>#DIV/0!</v>
      </c>
      <c r="J22" s="130" t="e">
        <f t="shared" si="2"/>
        <v>#VALUE!</v>
      </c>
    </row>
    <row r="23" spans="1:10" x14ac:dyDescent="0.2">
      <c r="A23" s="39"/>
      <c r="B23" s="39"/>
      <c r="C23" s="39"/>
      <c r="D23" s="48"/>
      <c r="E23" s="48"/>
      <c r="F23" s="51"/>
      <c r="G23" s="51"/>
      <c r="H23" s="51"/>
      <c r="I23" s="51"/>
      <c r="J23" s="48"/>
    </row>
    <row r="24" spans="1:10" x14ac:dyDescent="0.2">
      <c r="A24" s="55"/>
      <c r="B24" s="65" t="s">
        <v>3989</v>
      </c>
      <c r="C24" s="225" t="s">
        <v>1607</v>
      </c>
      <c r="D24" s="122" t="s">
        <v>3973</v>
      </c>
      <c r="E24" s="122" t="s">
        <v>1606</v>
      </c>
      <c r="F24" s="122"/>
      <c r="G24" s="122"/>
      <c r="H24" s="122"/>
      <c r="I24" s="122"/>
      <c r="J24" s="80" t="s">
        <v>1607</v>
      </c>
    </row>
    <row r="25" spans="1:10" x14ac:dyDescent="0.2">
      <c r="A25" s="14"/>
      <c r="B25" s="41"/>
      <c r="C25" s="41"/>
      <c r="D25" s="48"/>
      <c r="E25" s="48"/>
      <c r="F25" s="51"/>
      <c r="G25" s="51"/>
      <c r="H25" s="51"/>
      <c r="I25" s="51"/>
      <c r="J25" s="48"/>
    </row>
    <row r="26" spans="1:10" ht="38.25" x14ac:dyDescent="0.2">
      <c r="A26" s="25" t="s">
        <v>3990</v>
      </c>
      <c r="B26" s="42" t="s">
        <v>3991</v>
      </c>
      <c r="C26" s="12"/>
      <c r="D26" s="49" t="s">
        <v>2202</v>
      </c>
      <c r="E26" s="131">
        <v>0.03</v>
      </c>
      <c r="F26" s="131">
        <v>0</v>
      </c>
      <c r="G26" s="131">
        <v>0</v>
      </c>
      <c r="H26" s="131">
        <v>0</v>
      </c>
      <c r="I26" s="132">
        <v>0</v>
      </c>
      <c r="J26" s="132">
        <v>0</v>
      </c>
    </row>
    <row r="27" spans="1:10" x14ac:dyDescent="0.2">
      <c r="A27" s="25"/>
      <c r="B27" s="42"/>
      <c r="C27" s="42"/>
      <c r="D27" s="48"/>
      <c r="E27" s="131"/>
      <c r="F27" s="131"/>
      <c r="G27" s="131"/>
      <c r="H27" s="131"/>
      <c r="I27" s="132"/>
      <c r="J27" s="132"/>
    </row>
    <row r="28" spans="1:10" ht="38.25" x14ac:dyDescent="0.2">
      <c r="A28" s="25" t="s">
        <v>3992</v>
      </c>
      <c r="B28" s="42" t="s">
        <v>3993</v>
      </c>
      <c r="C28" s="42"/>
      <c r="D28" s="49" t="s">
        <v>2202</v>
      </c>
      <c r="E28" s="131">
        <v>7.0000000000000007E-2</v>
      </c>
      <c r="F28" s="131">
        <v>0</v>
      </c>
      <c r="G28" s="131">
        <v>0</v>
      </c>
      <c r="H28" s="131">
        <v>0.15</v>
      </c>
      <c r="I28" s="132">
        <v>0.15</v>
      </c>
      <c r="J28" s="133" t="s">
        <v>402</v>
      </c>
    </row>
    <row r="29" spans="1:10" x14ac:dyDescent="0.2">
      <c r="A29" s="25"/>
      <c r="B29" s="42"/>
      <c r="C29" s="42"/>
      <c r="D29" s="48"/>
      <c r="E29" s="131"/>
      <c r="F29" s="131"/>
      <c r="G29" s="131"/>
      <c r="H29" s="131"/>
      <c r="I29" s="132"/>
      <c r="J29" s="132"/>
    </row>
    <row r="30" spans="1:10" ht="25.5" x14ac:dyDescent="0.2">
      <c r="A30" s="25" t="s">
        <v>3994</v>
      </c>
      <c r="B30" s="42" t="s">
        <v>3995</v>
      </c>
      <c r="C30" s="42"/>
      <c r="D30" s="49" t="s">
        <v>2202</v>
      </c>
      <c r="E30" s="131">
        <v>6.3E-2</v>
      </c>
      <c r="F30" s="131">
        <v>0</v>
      </c>
      <c r="G30" s="131">
        <v>0</v>
      </c>
      <c r="H30" s="134" t="s">
        <v>402</v>
      </c>
      <c r="I30" s="132">
        <v>0.1</v>
      </c>
      <c r="J30" s="133" t="s">
        <v>402</v>
      </c>
    </row>
    <row r="31" spans="1:10" x14ac:dyDescent="0.2">
      <c r="A31" s="25"/>
      <c r="B31" s="42"/>
      <c r="C31" s="42"/>
      <c r="D31" s="48"/>
      <c r="E31" s="131"/>
      <c r="F31" s="131"/>
      <c r="G31" s="131"/>
      <c r="H31" s="131"/>
      <c r="I31" s="132"/>
      <c r="J31" s="132"/>
    </row>
    <row r="32" spans="1:10" ht="25.5" x14ac:dyDescent="0.2">
      <c r="A32" s="25" t="s">
        <v>3996</v>
      </c>
      <c r="B32" s="42" t="s">
        <v>3997</v>
      </c>
      <c r="C32" s="42"/>
      <c r="D32" s="49" t="s">
        <v>2202</v>
      </c>
      <c r="E32" s="131">
        <v>5.5E-2</v>
      </c>
      <c r="F32" s="131">
        <v>0</v>
      </c>
      <c r="G32" s="131">
        <v>0</v>
      </c>
      <c r="H32" s="134" t="s">
        <v>402</v>
      </c>
      <c r="I32" s="132">
        <v>0.15</v>
      </c>
      <c r="J32" s="133" t="s">
        <v>402</v>
      </c>
    </row>
    <row r="33" spans="1:10" x14ac:dyDescent="0.2">
      <c r="A33" s="25"/>
      <c r="B33" s="42"/>
      <c r="C33" s="42"/>
      <c r="D33" s="48"/>
      <c r="E33" s="131"/>
      <c r="F33" s="131"/>
      <c r="G33" s="131"/>
      <c r="H33" s="131"/>
      <c r="I33" s="132"/>
      <c r="J33" s="132"/>
    </row>
    <row r="34" spans="1:10" ht="38.25" x14ac:dyDescent="0.2">
      <c r="A34" s="25" t="s">
        <v>3998</v>
      </c>
      <c r="B34" s="42" t="s">
        <v>3999</v>
      </c>
      <c r="C34" s="118">
        <v>1</v>
      </c>
      <c r="D34" s="49" t="s">
        <v>2202</v>
      </c>
      <c r="E34" s="131">
        <v>0.03</v>
      </c>
      <c r="F34" s="131">
        <v>0</v>
      </c>
      <c r="G34" s="131">
        <v>0</v>
      </c>
      <c r="H34" s="131">
        <v>0.15</v>
      </c>
      <c r="I34" s="132">
        <v>0</v>
      </c>
      <c r="J34" s="133" t="s">
        <v>402</v>
      </c>
    </row>
    <row r="35" spans="1:10" x14ac:dyDescent="0.2">
      <c r="A35" s="39"/>
      <c r="B35" s="39"/>
      <c r="C35" s="39"/>
      <c r="D35" s="39"/>
      <c r="E35" s="39"/>
      <c r="F35" s="38"/>
      <c r="G35" s="38"/>
      <c r="H35" s="38"/>
      <c r="I35" s="38"/>
      <c r="J35" s="39"/>
    </row>
    <row r="36" spans="1:10" x14ac:dyDescent="0.2">
      <c r="A36" s="62"/>
      <c r="B36" s="1097" t="s">
        <v>4000</v>
      </c>
      <c r="C36" s="1098"/>
      <c r="D36" s="1098"/>
      <c r="E36" s="1098"/>
      <c r="F36" s="1098"/>
      <c r="G36" s="1098"/>
      <c r="H36" s="1098"/>
      <c r="I36" s="1098"/>
      <c r="J36" s="1101"/>
    </row>
    <row r="38" spans="1:10" x14ac:dyDescent="0.2">
      <c r="B38" t="s">
        <v>4001</v>
      </c>
    </row>
    <row r="40" spans="1:10" x14ac:dyDescent="0.2">
      <c r="D40" s="382"/>
    </row>
  </sheetData>
  <sheetProtection algorithmName="SHA-512" hashValue="AuT0aYLx0O96EpYivJMr4d+UIlqQeTwYDCPFD93Q/fpsjZE54pSxfY7t/XlVJXmtccrvUYfkvBwb4TbZZGPcVQ==" saltValue="3vUNWeGFHDb+LDVseJ/fCA==" spinCount="100000" sheet="1" objects="1" scenarios="1" selectLockedCells="1" selectUnlockedCells="1"/>
  <mergeCells count="9">
    <mergeCell ref="B20:C20"/>
    <mergeCell ref="B22:C22"/>
    <mergeCell ref="B36:J36"/>
    <mergeCell ref="F2:J2"/>
    <mergeCell ref="F3:J3"/>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0836-DB2E-4C73-B03F-BA7575137D8E}">
  <sheetPr codeName="Sheet39">
    <tabColor rgb="FF7030A0"/>
    <pageSetUpPr fitToPage="1"/>
  </sheetPr>
  <dimension ref="A1:I43"/>
  <sheetViews>
    <sheetView topLeftCell="A7" zoomScaleNormal="100" workbookViewId="0">
      <selection activeCell="I36" sqref="I36"/>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9.140625" style="557"/>
    <col min="7" max="7" width="20.7109375" style="557" customWidth="1"/>
    <col min="8" max="8" width="21.140625" style="557" customWidth="1"/>
    <col min="9" max="9" width="13.85546875" style="557" customWidth="1"/>
    <col min="10" max="16384" width="9.140625" style="557"/>
  </cols>
  <sheetData>
    <row r="1" spans="1:9" s="294" customFormat="1" ht="15.75" x14ac:dyDescent="0.25">
      <c r="A1" s="939" t="s">
        <v>3969</v>
      </c>
      <c r="B1" s="940"/>
      <c r="C1" s="940"/>
      <c r="G1" s="940"/>
    </row>
    <row r="2" spans="1:9" ht="21" customHeight="1" x14ac:dyDescent="0.2">
      <c r="A2" s="584"/>
      <c r="B2" s="585"/>
      <c r="C2" s="585"/>
      <c r="G2" s="585"/>
    </row>
    <row r="3" spans="1:9" s="651" customFormat="1" ht="27" customHeight="1" x14ac:dyDescent="0.2">
      <c r="A3" s="404" t="s">
        <v>1</v>
      </c>
      <c r="B3" s="405" t="s">
        <v>2</v>
      </c>
      <c r="C3" s="1104" t="s">
        <v>4050</v>
      </c>
      <c r="D3" s="1105"/>
      <c r="E3" s="1106"/>
      <c r="G3" s="1104" t="s">
        <v>4051</v>
      </c>
      <c r="H3" s="1105"/>
      <c r="I3" s="1106"/>
    </row>
    <row r="4" spans="1:9" s="651" customFormat="1" ht="15" x14ac:dyDescent="0.2">
      <c r="A4" s="404"/>
      <c r="B4" s="405"/>
      <c r="C4" s="942"/>
      <c r="D4" s="503"/>
      <c r="E4" s="503"/>
      <c r="G4" s="942"/>
      <c r="H4" s="503"/>
      <c r="I4" s="503"/>
    </row>
    <row r="5" spans="1:9" ht="28.35" customHeight="1" x14ac:dyDescent="0.2">
      <c r="A5" s="629"/>
      <c r="B5" s="629"/>
      <c r="C5" s="945"/>
      <c r="D5" s="843"/>
      <c r="E5" s="843"/>
      <c r="G5" s="945"/>
      <c r="H5" s="843"/>
      <c r="I5" s="843"/>
    </row>
    <row r="6" spans="1:9" s="950" customFormat="1" ht="49.5" customHeight="1" x14ac:dyDescent="0.2">
      <c r="A6" s="344"/>
      <c r="B6" s="947" t="s">
        <v>3971</v>
      </c>
      <c r="C6" s="948" t="s">
        <v>3972</v>
      </c>
      <c r="D6" s="949" t="s">
        <v>3973</v>
      </c>
      <c r="E6" s="949" t="s">
        <v>5</v>
      </c>
      <c r="G6" s="948" t="s">
        <v>3972</v>
      </c>
      <c r="H6" s="949" t="s">
        <v>3973</v>
      </c>
      <c r="I6" s="949" t="s">
        <v>5</v>
      </c>
    </row>
    <row r="7" spans="1:9" s="950" customFormat="1" ht="49.5" customHeight="1" x14ac:dyDescent="0.2">
      <c r="A7" s="344"/>
      <c r="B7" s="947"/>
      <c r="C7" s="948"/>
      <c r="D7" s="949" t="s">
        <v>3974</v>
      </c>
      <c r="E7" s="951">
        <f>'Summary Design'!E15</f>
        <v>112206.29</v>
      </c>
      <c r="G7" s="948"/>
      <c r="H7" s="949" t="s">
        <v>3974</v>
      </c>
      <c r="I7" s="951">
        <f>'Summary Final'!E15</f>
        <v>0</v>
      </c>
    </row>
    <row r="8" spans="1:9" s="950" customFormat="1" ht="49.5" customHeight="1" x14ac:dyDescent="0.2">
      <c r="A8" s="344"/>
      <c r="B8" s="947"/>
      <c r="C8" s="948"/>
      <c r="D8" s="948" t="s">
        <v>3975</v>
      </c>
      <c r="E8" s="980">
        <v>10</v>
      </c>
      <c r="G8" s="948"/>
      <c r="H8" s="948" t="s">
        <v>3975</v>
      </c>
      <c r="I8" s="980"/>
    </row>
    <row r="9" spans="1:9" s="950" customFormat="1" ht="49.5" customHeight="1" x14ac:dyDescent="0.2">
      <c r="A9" s="344"/>
      <c r="B9" s="947"/>
      <c r="C9" s="948"/>
      <c r="D9" s="948" t="s">
        <v>3976</v>
      </c>
      <c r="E9" s="951">
        <f>E7/E8</f>
        <v>11220.628999999999</v>
      </c>
      <c r="G9" s="948"/>
      <c r="H9" s="948" t="s">
        <v>3976</v>
      </c>
      <c r="I9" s="951" t="e">
        <f>I7/I8</f>
        <v>#DIV/0!</v>
      </c>
    </row>
    <row r="10" spans="1:9" x14ac:dyDescent="0.2">
      <c r="A10" s="317"/>
      <c r="B10" s="697"/>
      <c r="C10" s="331" t="s">
        <v>4067</v>
      </c>
      <c r="D10" s="949" t="s">
        <v>3973</v>
      </c>
      <c r="E10" s="949"/>
      <c r="G10" s="331" t="s">
        <v>4067</v>
      </c>
      <c r="H10" s="949" t="s">
        <v>3973</v>
      </c>
      <c r="I10" s="949"/>
    </row>
    <row r="11" spans="1:9" ht="44.25" customHeight="1" x14ac:dyDescent="0.2">
      <c r="A11" s="317" t="s">
        <v>3977</v>
      </c>
      <c r="B11" s="697" t="s">
        <v>3978</v>
      </c>
      <c r="C11" s="979">
        <v>0</v>
      </c>
      <c r="D11" s="856" t="s">
        <v>2202</v>
      </c>
      <c r="E11" s="955">
        <v>0.25</v>
      </c>
      <c r="G11" s="979"/>
      <c r="H11" s="856" t="s">
        <v>2202</v>
      </c>
      <c r="I11" s="955">
        <v>0.25</v>
      </c>
    </row>
    <row r="12" spans="1:9" ht="18.75" customHeight="1" x14ac:dyDescent="0.2">
      <c r="A12" s="317"/>
      <c r="B12" s="1092" t="s">
        <v>3979</v>
      </c>
      <c r="C12" s="1093"/>
      <c r="D12" s="959"/>
      <c r="E12" s="960">
        <f>($E9*$C11)*$E11</f>
        <v>0</v>
      </c>
      <c r="G12" s="972" t="s">
        <v>3979</v>
      </c>
      <c r="H12" s="959"/>
      <c r="I12" s="961" t="e">
        <f>($I9*$G11)*$I11</f>
        <v>#DIV/0!</v>
      </c>
    </row>
    <row r="13" spans="1:9" ht="38.25" x14ac:dyDescent="0.2">
      <c r="A13" s="317" t="s">
        <v>3980</v>
      </c>
      <c r="B13" s="697" t="s">
        <v>3981</v>
      </c>
      <c r="C13" s="979">
        <v>0</v>
      </c>
      <c r="D13" s="856" t="s">
        <v>2202</v>
      </c>
      <c r="E13" s="955">
        <v>0.15</v>
      </c>
      <c r="G13" s="979">
        <v>0</v>
      </c>
      <c r="H13" s="856" t="s">
        <v>2202</v>
      </c>
      <c r="I13" s="955">
        <v>0.15</v>
      </c>
    </row>
    <row r="14" spans="1:9" ht="13.15" customHeight="1" x14ac:dyDescent="0.2">
      <c r="A14" s="317"/>
      <c r="B14" s="1092" t="s">
        <v>3979</v>
      </c>
      <c r="C14" s="1093"/>
      <c r="D14" s="959"/>
      <c r="E14" s="961">
        <f>($E9*$C13)*$E13</f>
        <v>0</v>
      </c>
      <c r="G14" s="972" t="s">
        <v>3979</v>
      </c>
      <c r="H14" s="959"/>
      <c r="I14" s="961" t="e">
        <f>($I9*$G13)*$I13</f>
        <v>#DIV/0!</v>
      </c>
    </row>
    <row r="15" spans="1:9" ht="38.25" x14ac:dyDescent="0.2">
      <c r="A15" s="317" t="s">
        <v>3982</v>
      </c>
      <c r="B15" s="697" t="s">
        <v>3983</v>
      </c>
      <c r="C15" s="979">
        <v>0</v>
      </c>
      <c r="D15" s="856" t="s">
        <v>2202</v>
      </c>
      <c r="E15" s="955">
        <v>0.2</v>
      </c>
      <c r="G15" s="979">
        <v>0</v>
      </c>
      <c r="H15" s="856" t="s">
        <v>2202</v>
      </c>
      <c r="I15" s="955">
        <v>0.2</v>
      </c>
    </row>
    <row r="16" spans="1:9" ht="13.15" customHeight="1" x14ac:dyDescent="0.2">
      <c r="A16" s="317"/>
      <c r="B16" s="1092" t="s">
        <v>3979</v>
      </c>
      <c r="C16" s="1093"/>
      <c r="D16" s="959"/>
      <c r="E16" s="961">
        <f>($E9*$C15)*$E15</f>
        <v>0</v>
      </c>
      <c r="G16" s="972" t="s">
        <v>3979</v>
      </c>
      <c r="H16" s="959"/>
      <c r="I16" s="961" t="e">
        <f>($I9*$G15)*$I15</f>
        <v>#DIV/0!</v>
      </c>
    </row>
    <row r="17" spans="1:9" ht="25.5" x14ac:dyDescent="0.2">
      <c r="A17" s="317" t="s">
        <v>3984</v>
      </c>
      <c r="B17" s="697" t="s">
        <v>3985</v>
      </c>
      <c r="C17" s="979">
        <v>0</v>
      </c>
      <c r="D17" s="856" t="s">
        <v>2202</v>
      </c>
      <c r="E17" s="955">
        <v>0.2</v>
      </c>
      <c r="G17" s="979">
        <v>0</v>
      </c>
      <c r="H17" s="856" t="s">
        <v>2202</v>
      </c>
      <c r="I17" s="955">
        <v>0.2</v>
      </c>
    </row>
    <row r="18" spans="1:9" ht="13.15" customHeight="1" x14ac:dyDescent="0.2">
      <c r="A18" s="317"/>
      <c r="B18" s="1092" t="s">
        <v>3979</v>
      </c>
      <c r="C18" s="1093"/>
      <c r="D18" s="959"/>
      <c r="E18" s="961">
        <f>($E9*$C17)*$E17</f>
        <v>0</v>
      </c>
      <c r="G18" s="972" t="s">
        <v>3979</v>
      </c>
      <c r="H18" s="959"/>
      <c r="I18" s="961" t="e">
        <f>($I9*$G17)*$I17</f>
        <v>#DIV/0!</v>
      </c>
    </row>
    <row r="19" spans="1:9" ht="25.5" x14ac:dyDescent="0.2">
      <c r="A19" s="317" t="s">
        <v>3986</v>
      </c>
      <c r="B19" s="697" t="s">
        <v>3987</v>
      </c>
      <c r="C19" s="979">
        <v>0</v>
      </c>
      <c r="D19" s="856" t="s">
        <v>2202</v>
      </c>
      <c r="E19" s="955">
        <v>0.2</v>
      </c>
      <c r="G19" s="979">
        <v>0</v>
      </c>
      <c r="H19" s="856" t="s">
        <v>2202</v>
      </c>
      <c r="I19" s="955">
        <v>0.2</v>
      </c>
    </row>
    <row r="20" spans="1:9" ht="13.15" customHeight="1" x14ac:dyDescent="0.2">
      <c r="A20" s="317"/>
      <c r="B20" s="1092" t="s">
        <v>3979</v>
      </c>
      <c r="C20" s="1093"/>
      <c r="D20" s="959"/>
      <c r="E20" s="961">
        <f>($E9*$C19)*$E19</f>
        <v>0</v>
      </c>
      <c r="G20" s="972" t="s">
        <v>3979</v>
      </c>
      <c r="H20" s="959"/>
      <c r="I20" s="961" t="e">
        <f>($I9*$G19)*$I19</f>
        <v>#DIV/0!</v>
      </c>
    </row>
    <row r="21" spans="1:9" x14ac:dyDescent="0.2">
      <c r="A21" s="317"/>
      <c r="B21" s="697"/>
      <c r="C21" s="697"/>
      <c r="D21" s="843"/>
      <c r="E21" s="850"/>
      <c r="G21" s="697"/>
      <c r="H21" s="843"/>
      <c r="I21" s="850"/>
    </row>
    <row r="22" spans="1:9" ht="12.75" customHeight="1" x14ac:dyDescent="0.2">
      <c r="A22" s="789"/>
      <c r="B22" s="1095" t="s">
        <v>3988</v>
      </c>
      <c r="C22" s="1096"/>
      <c r="D22" s="963"/>
      <c r="E22" s="964">
        <f t="shared" ref="E22" si="0">E20+E18+E16+E14+E12</f>
        <v>0</v>
      </c>
      <c r="H22" s="963"/>
      <c r="I22" s="964" t="e">
        <f t="shared" ref="I22" si="1">I20+I18+I16+I14+I12</f>
        <v>#DIV/0!</v>
      </c>
    </row>
    <row r="23" spans="1:9" x14ac:dyDescent="0.2">
      <c r="A23" s="629"/>
      <c r="B23" s="629"/>
      <c r="C23" s="629"/>
      <c r="D23" s="843"/>
      <c r="E23" s="843"/>
      <c r="G23" s="629"/>
      <c r="H23" s="843"/>
      <c r="I23" s="843"/>
    </row>
    <row r="24" spans="1:9" x14ac:dyDescent="0.2">
      <c r="A24" s="344"/>
      <c r="B24" s="947" t="s">
        <v>3989</v>
      </c>
      <c r="C24" s="965" t="s">
        <v>1607</v>
      </c>
      <c r="D24" s="949" t="s">
        <v>3973</v>
      </c>
      <c r="E24" s="949" t="s">
        <v>1606</v>
      </c>
      <c r="G24" s="965" t="s">
        <v>1607</v>
      </c>
      <c r="H24" s="949" t="s">
        <v>3973</v>
      </c>
      <c r="I24" s="949" t="s">
        <v>1606</v>
      </c>
    </row>
    <row r="25" spans="1:9" x14ac:dyDescent="0.2">
      <c r="A25" s="317"/>
      <c r="B25" s="966"/>
      <c r="C25" s="966"/>
      <c r="D25" s="843"/>
      <c r="E25" s="843"/>
      <c r="G25" s="966"/>
      <c r="H25" s="843"/>
      <c r="I25" s="843"/>
    </row>
    <row r="26" spans="1:9" ht="38.25" hidden="1" x14ac:dyDescent="0.2">
      <c r="A26" s="973" t="s">
        <v>3990</v>
      </c>
      <c r="B26" s="974" t="s">
        <v>3991</v>
      </c>
      <c r="C26" s="975"/>
      <c r="D26" s="976" t="s">
        <v>2202</v>
      </c>
      <c r="E26" s="977">
        <v>0.03</v>
      </c>
      <c r="G26" s="975"/>
      <c r="H26" s="976" t="s">
        <v>2202</v>
      </c>
      <c r="I26" s="977">
        <v>0.03</v>
      </c>
    </row>
    <row r="27" spans="1:9" hidden="1" x14ac:dyDescent="0.2">
      <c r="A27" s="345"/>
      <c r="B27" s="786"/>
      <c r="C27" s="786"/>
      <c r="D27" s="843"/>
      <c r="E27" s="967"/>
      <c r="G27" s="786"/>
      <c r="H27" s="843"/>
      <c r="I27" s="967"/>
    </row>
    <row r="28" spans="1:9" ht="38.25" hidden="1" x14ac:dyDescent="0.2">
      <c r="A28" s="973" t="s">
        <v>3992</v>
      </c>
      <c r="B28" s="974" t="s">
        <v>3993</v>
      </c>
      <c r="C28" s="974"/>
      <c r="D28" s="976" t="s">
        <v>2202</v>
      </c>
      <c r="E28" s="977">
        <v>7.0000000000000007E-2</v>
      </c>
      <c r="G28" s="974"/>
      <c r="H28" s="976" t="s">
        <v>2202</v>
      </c>
      <c r="I28" s="977">
        <v>7.0000000000000007E-2</v>
      </c>
    </row>
    <row r="29" spans="1:9" hidden="1" x14ac:dyDescent="0.2">
      <c r="A29" s="345"/>
      <c r="B29" s="786"/>
      <c r="C29" s="786"/>
      <c r="D29" s="843"/>
      <c r="E29" s="967"/>
      <c r="G29" s="786"/>
      <c r="H29" s="843"/>
      <c r="I29" s="967"/>
    </row>
    <row r="30" spans="1:9" ht="25.5" hidden="1" x14ac:dyDescent="0.2">
      <c r="A30" s="973" t="s">
        <v>3994</v>
      </c>
      <c r="B30" s="974" t="s">
        <v>3995</v>
      </c>
      <c r="C30" s="974"/>
      <c r="D30" s="976" t="s">
        <v>2202</v>
      </c>
      <c r="E30" s="977">
        <v>6.3E-2</v>
      </c>
      <c r="G30" s="974"/>
      <c r="H30" s="976" t="s">
        <v>2202</v>
      </c>
      <c r="I30" s="977">
        <v>6.3E-2</v>
      </c>
    </row>
    <row r="31" spans="1:9" hidden="1" x14ac:dyDescent="0.2">
      <c r="A31" s="345"/>
      <c r="B31" s="786"/>
      <c r="C31" s="786"/>
      <c r="D31" s="843"/>
      <c r="E31" s="967"/>
      <c r="G31" s="786"/>
      <c r="H31" s="843"/>
      <c r="I31" s="967"/>
    </row>
    <row r="32" spans="1:9" ht="25.5" hidden="1" x14ac:dyDescent="0.2">
      <c r="A32" s="973" t="s">
        <v>3996</v>
      </c>
      <c r="B32" s="974" t="s">
        <v>3997</v>
      </c>
      <c r="C32" s="974"/>
      <c r="D32" s="976" t="s">
        <v>2202</v>
      </c>
      <c r="E32" s="977">
        <v>5.5E-2</v>
      </c>
      <c r="G32" s="974"/>
      <c r="H32" s="976" t="s">
        <v>2202</v>
      </c>
      <c r="I32" s="977">
        <v>5.5E-2</v>
      </c>
    </row>
    <row r="33" spans="1:9" hidden="1" x14ac:dyDescent="0.2">
      <c r="A33" s="345"/>
      <c r="B33" s="786"/>
      <c r="C33" s="786"/>
      <c r="D33" s="843"/>
      <c r="E33" s="967"/>
      <c r="G33" s="786"/>
      <c r="H33" s="843"/>
      <c r="I33" s="967"/>
    </row>
    <row r="34" spans="1:9" ht="38.25" x14ac:dyDescent="0.2">
      <c r="A34" s="345" t="s">
        <v>3998</v>
      </c>
      <c r="B34" s="786" t="s">
        <v>3999</v>
      </c>
      <c r="C34" s="851">
        <v>1</v>
      </c>
      <c r="D34" s="856" t="s">
        <v>2202</v>
      </c>
      <c r="E34" s="967">
        <v>0.03</v>
      </c>
      <c r="G34" s="851">
        <v>1</v>
      </c>
      <c r="H34" s="856" t="s">
        <v>2202</v>
      </c>
      <c r="I34" s="967">
        <v>0.03</v>
      </c>
    </row>
    <row r="35" spans="1:9" x14ac:dyDescent="0.2">
      <c r="A35" s="629"/>
      <c r="B35" s="629"/>
      <c r="C35" s="629"/>
      <c r="D35" s="629"/>
      <c r="E35" s="629"/>
      <c r="G35" s="629"/>
      <c r="H35" s="629"/>
      <c r="I35" s="629"/>
    </row>
    <row r="36" spans="1:9" ht="13.15" customHeight="1" x14ac:dyDescent="0.2">
      <c r="A36" s="789"/>
      <c r="B36" s="978" t="s">
        <v>4000</v>
      </c>
      <c r="C36" s="959"/>
      <c r="D36" s="959"/>
      <c r="E36" s="959"/>
      <c r="G36" s="959"/>
      <c r="H36" s="959"/>
      <c r="I36" s="959"/>
    </row>
    <row r="40" spans="1:9" x14ac:dyDescent="0.2">
      <c r="D40" s="971"/>
      <c r="H40" s="971"/>
    </row>
    <row r="43" spans="1:9" x14ac:dyDescent="0.2">
      <c r="E43" s="985"/>
    </row>
  </sheetData>
  <mergeCells count="8">
    <mergeCell ref="C3:E3"/>
    <mergeCell ref="G3:I3"/>
    <mergeCell ref="B20:C20"/>
    <mergeCell ref="B22:C22"/>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B355-E9EF-4546-B6E1-B64974FF2621}">
  <sheetPr codeName="Sheet16">
    <tabColor rgb="FF00B050"/>
    <pageSetUpPr fitToPage="1"/>
  </sheetPr>
  <dimension ref="A1:O35"/>
  <sheetViews>
    <sheetView zoomScale="70" zoomScaleNormal="70" zoomScaleSheetLayoutView="75" workbookViewId="0">
      <selection activeCell="E28" sqref="E28"/>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Design'!$F442</f>
        <v>6225.2</v>
      </c>
      <c r="F4" s="200">
        <f>'Series 100 Design'!H442</f>
        <v>10155</v>
      </c>
      <c r="G4" s="199">
        <f>'Series 100 Design'!J442</f>
        <v>5433.12</v>
      </c>
      <c r="H4" s="200">
        <f>'Series 100 Design'!L442</f>
        <v>3700</v>
      </c>
      <c r="I4" s="199">
        <f>'Series 100 Design'!N442</f>
        <v>8279.5</v>
      </c>
      <c r="J4" s="200">
        <f>'Series 100 Design'!P442</f>
        <v>6996.75</v>
      </c>
    </row>
    <row r="5" spans="1:15" ht="15" x14ac:dyDescent="0.2">
      <c r="A5" s="95"/>
      <c r="B5" s="97" t="s">
        <v>380</v>
      </c>
      <c r="C5" s="97"/>
      <c r="D5" s="96"/>
      <c r="E5" s="199">
        <f>'Series 200 Design'!H764</f>
        <v>900</v>
      </c>
      <c r="F5" s="200" t="str">
        <f>'Series 200 Design'!L764</f>
        <v>No Offer</v>
      </c>
      <c r="G5" s="199">
        <f>'Series 200 Design'!P764</f>
        <v>0.39900000000000002</v>
      </c>
      <c r="H5" s="200" t="str">
        <f>'Series 200 Design'!T764</f>
        <v>No Offer</v>
      </c>
      <c r="I5" s="199">
        <f>'Series 200 Design'!X764</f>
        <v>720</v>
      </c>
      <c r="J5" s="200">
        <f>'Series 200 Design'!AB764</f>
        <v>450</v>
      </c>
    </row>
    <row r="6" spans="1:15" ht="15" x14ac:dyDescent="0.25">
      <c r="A6" s="95"/>
      <c r="B6" s="98" t="s">
        <v>1029</v>
      </c>
      <c r="C6" s="98"/>
      <c r="D6" s="96"/>
      <c r="E6" s="199">
        <f>'Series 300 Design'!$H79</f>
        <v>0</v>
      </c>
      <c r="F6" s="200">
        <f>'Series 300 Design'!$L79</f>
        <v>0</v>
      </c>
      <c r="G6" s="199">
        <f>'Series 300 Design'!P79</f>
        <v>0</v>
      </c>
      <c r="H6" s="200">
        <f>'Series 300 Design'!T79</f>
        <v>0</v>
      </c>
      <c r="I6" s="199">
        <f>'Series 300 Design'!X79</f>
        <v>0</v>
      </c>
      <c r="J6" s="200">
        <f>'Series 300 Design'!AB79</f>
        <v>0</v>
      </c>
    </row>
    <row r="7" spans="1:15" ht="15" x14ac:dyDescent="0.2">
      <c r="A7" s="95"/>
      <c r="B7" s="97" t="s">
        <v>4005</v>
      </c>
      <c r="C7" s="97"/>
      <c r="D7" s="96"/>
      <c r="E7" s="199">
        <f>'Series 400 Design'!$H63</f>
        <v>0</v>
      </c>
      <c r="F7" s="200">
        <f>'Series 400 Design'!$L63</f>
        <v>0</v>
      </c>
      <c r="G7" s="199">
        <f>'Series 400 Design'!$P63</f>
        <v>0</v>
      </c>
      <c r="H7" s="200">
        <f>'Series 400 Design'!$T63</f>
        <v>0</v>
      </c>
      <c r="I7" s="199">
        <f>'Series 400 Design'!$X63</f>
        <v>0</v>
      </c>
      <c r="J7" s="200">
        <f>'Series 400 Design'!$AB63</f>
        <v>0</v>
      </c>
    </row>
    <row r="8" spans="1:15" ht="15" x14ac:dyDescent="0.2">
      <c r="A8" s="95"/>
      <c r="B8" s="97" t="s">
        <v>4006</v>
      </c>
      <c r="C8" s="97"/>
      <c r="D8" s="96"/>
      <c r="E8" s="199">
        <f>'Series 500 Design'!H526</f>
        <v>888.65000000000009</v>
      </c>
      <c r="F8" s="200">
        <f>'Series 500 Design'!L526</f>
        <v>430</v>
      </c>
      <c r="G8" s="199">
        <f>'Series 500 Design'!P526</f>
        <v>416.7</v>
      </c>
      <c r="H8" s="200">
        <f>'Series 500 Design'!T526</f>
        <v>350</v>
      </c>
      <c r="I8" s="199">
        <f>'Series 500 Design'!X526</f>
        <v>1292.5</v>
      </c>
      <c r="J8" s="200" t="str">
        <f>'Series 500 Design'!AB526</f>
        <v>No Offer</v>
      </c>
    </row>
    <row r="9" spans="1:15" ht="15" x14ac:dyDescent="0.2">
      <c r="A9" s="95"/>
      <c r="B9" s="97" t="s">
        <v>4007</v>
      </c>
      <c r="C9" s="97"/>
      <c r="D9" s="96"/>
      <c r="E9" s="199">
        <f>'Series 600 Design'!H159</f>
        <v>0</v>
      </c>
      <c r="F9" s="200">
        <f>'Series 600 Design'!L159</f>
        <v>0</v>
      </c>
      <c r="G9" s="199">
        <f>'Series 600 Design'!P159</f>
        <v>0</v>
      </c>
      <c r="H9" s="200">
        <f>'Series 600 Design'!T159</f>
        <v>0</v>
      </c>
      <c r="I9" s="199">
        <f>'Series 600 Design'!X159</f>
        <v>0</v>
      </c>
      <c r="J9" s="200">
        <f>'Series 600 Design'!AB159</f>
        <v>0</v>
      </c>
    </row>
    <row r="10" spans="1:15" ht="15" x14ac:dyDescent="0.2">
      <c r="A10" s="95"/>
      <c r="B10" s="97" t="s">
        <v>1774</v>
      </c>
      <c r="C10" s="97"/>
      <c r="D10" s="97"/>
      <c r="E10" s="199">
        <f>'Series 700 Design'!H483</f>
        <v>102022.59999999999</v>
      </c>
      <c r="F10" s="200">
        <f>'Series 700 Design'!L483</f>
        <v>95596.5</v>
      </c>
      <c r="G10" s="199">
        <f>'Series 700 Design'!P483</f>
        <v>121228.35</v>
      </c>
      <c r="H10" s="200">
        <f>'Series 700 Design'!T483</f>
        <v>44313</v>
      </c>
      <c r="I10" s="199">
        <f>'Series 700 Design'!X483</f>
        <v>82850.600000000006</v>
      </c>
      <c r="J10" s="200" t="str">
        <f>'Series 700 Design'!AB483</f>
        <v>No Offer</v>
      </c>
    </row>
    <row r="11" spans="1:15" ht="15" x14ac:dyDescent="0.2">
      <c r="A11" s="95"/>
      <c r="B11" s="97" t="s">
        <v>4055</v>
      </c>
      <c r="C11" s="97"/>
      <c r="D11" s="97"/>
      <c r="E11" s="199">
        <f>'Series 1100 Design'!H848</f>
        <v>0</v>
      </c>
      <c r="F11" s="200">
        <f>'Series 1100 Design'!L848</f>
        <v>0</v>
      </c>
      <c r="G11" s="199">
        <f>'Series 1100 Design'!P848</f>
        <v>0</v>
      </c>
      <c r="H11" s="200">
        <f>'Series 1100 Design'!T848</f>
        <v>0</v>
      </c>
      <c r="I11" s="199">
        <f>'Series 1100 Design'!L848</f>
        <v>0</v>
      </c>
      <c r="J11" s="200">
        <f>'Series 1100 Design'!AB848</f>
        <v>0</v>
      </c>
    </row>
    <row r="12" spans="1:15" ht="15" x14ac:dyDescent="0.2">
      <c r="A12" s="95"/>
      <c r="B12" s="97" t="s">
        <v>4008</v>
      </c>
      <c r="C12" s="97"/>
      <c r="D12" s="97"/>
      <c r="E12" s="199">
        <f>'Series 1200 Design'!H774</f>
        <v>931</v>
      </c>
      <c r="F12" s="200">
        <f>'Series 1200 Design'!L774</f>
        <v>700</v>
      </c>
      <c r="G12" s="199" t="str">
        <f>'Series 1200 Design'!P774</f>
        <v>No Offer</v>
      </c>
      <c r="H12" s="200">
        <f>'Series 1200 Design'!T774</f>
        <v>644</v>
      </c>
      <c r="I12" s="199">
        <f>'Series 1200 Design'!X774</f>
        <v>507.5</v>
      </c>
      <c r="J12" s="200" t="str">
        <f>'Series 1200 Design'!AB774</f>
        <v>No Offer</v>
      </c>
    </row>
    <row r="13" spans="1:15" ht="30" x14ac:dyDescent="0.2">
      <c r="A13" s="95"/>
      <c r="B13" s="97" t="s">
        <v>3464</v>
      </c>
      <c r="C13" s="97"/>
      <c r="D13" s="97"/>
      <c r="E13" s="199">
        <f>'Series 2700 Design'!H521</f>
        <v>1238.8399999999999</v>
      </c>
      <c r="F13" s="200">
        <f>'Series 2700 Design'!L521</f>
        <v>440</v>
      </c>
      <c r="G13" s="199">
        <f>'Series 2700 Design'!P521</f>
        <v>701.40000000000009</v>
      </c>
      <c r="H13" s="200">
        <f>'Series 2700 Design'!T521</f>
        <v>350</v>
      </c>
      <c r="I13" s="199">
        <f>'Series 2700 Design'!X521</f>
        <v>710.52</v>
      </c>
      <c r="J13" s="200">
        <f>'Series 2700 Design'!AB521</f>
        <v>565</v>
      </c>
    </row>
    <row r="14" spans="1:15" ht="15" customHeight="1" x14ac:dyDescent="0.2">
      <c r="A14" s="99"/>
      <c r="B14" s="97" t="s">
        <v>3938</v>
      </c>
      <c r="C14" s="100"/>
      <c r="D14" s="100"/>
      <c r="E14" s="199">
        <f>'Series 3000 Design'!H37</f>
        <v>0</v>
      </c>
      <c r="F14" s="200">
        <f>'Series 3000 Design'!L37</f>
        <v>0</v>
      </c>
      <c r="G14" s="199">
        <f>'Series 3000 Design'!P37</f>
        <v>0</v>
      </c>
      <c r="H14" s="200">
        <f>'Series 3000 Design'!T37</f>
        <v>0</v>
      </c>
      <c r="I14" s="199">
        <f>'Series 3000 Design'!X37</f>
        <v>0</v>
      </c>
      <c r="J14" s="200">
        <f>'Series 3000 Design'!AB37</f>
        <v>0</v>
      </c>
    </row>
    <row r="15" spans="1:15" ht="15" x14ac:dyDescent="0.25">
      <c r="A15" s="101"/>
      <c r="B15" s="102" t="s">
        <v>4009</v>
      </c>
      <c r="C15" s="103"/>
      <c r="D15" s="103"/>
      <c r="E15" s="201">
        <f>IF(COUNTIF(E4:E14,"No Offer"),"No Offer",SUM(E4:E14))</f>
        <v>112206.29</v>
      </c>
      <c r="F15" s="201" t="str">
        <f t="shared" ref="F15:J15" si="0">IF(COUNTIF(F4:F14,"No Offer"),"No Offer",SUM(F4:F14))</f>
        <v>No Offer</v>
      </c>
      <c r="G15" s="201" t="str">
        <f t="shared" si="0"/>
        <v>No Offer</v>
      </c>
      <c r="H15" s="201" t="str">
        <f t="shared" si="0"/>
        <v>No Offer</v>
      </c>
      <c r="I15" s="201">
        <f t="shared" si="0"/>
        <v>94360.62000000001</v>
      </c>
      <c r="J15" s="201" t="str">
        <f t="shared" si="0"/>
        <v>No Offer</v>
      </c>
    </row>
    <row r="16" spans="1:15" ht="15.75" thickBot="1" x14ac:dyDescent="0.3">
      <c r="A16" s="73"/>
      <c r="B16" s="74" t="s">
        <v>4010</v>
      </c>
      <c r="C16" s="74"/>
      <c r="D16" s="202"/>
      <c r="E16" s="203">
        <f>IFERROR('Series 6400 Design'!E22,"No Offer")</f>
        <v>0</v>
      </c>
      <c r="F16" s="203" t="str">
        <f>IFERROR('Series 6400 Design'!F22,"No Offer")</f>
        <v>No Offer</v>
      </c>
      <c r="G16" s="203" t="str">
        <f>IFERROR('Series 6400 Design'!G22,"No Offer")</f>
        <v>No Offer</v>
      </c>
      <c r="H16" s="203" t="str">
        <f>IFERROR('Series 6400 Design'!H22,"No Offer")</f>
        <v>No Offer</v>
      </c>
      <c r="I16" s="203">
        <f>IFERROR('Series 6400 Design'!I22,"No Offer")</f>
        <v>0</v>
      </c>
      <c r="J16" s="203" t="str">
        <f>IFERROR('Series 6400 Design'!J22,"No Offer")</f>
        <v>No Offer</v>
      </c>
      <c r="K16" s="104"/>
      <c r="L16" s="104"/>
      <c r="M16" s="104"/>
      <c r="N16" s="104"/>
      <c r="O16" s="104"/>
    </row>
    <row r="17" spans="1:15" ht="15" x14ac:dyDescent="0.25">
      <c r="A17" s="75"/>
      <c r="C17" s="76"/>
      <c r="D17" s="204"/>
      <c r="E17" s="205"/>
      <c r="F17" s="99"/>
      <c r="G17" s="100"/>
      <c r="H17" s="100"/>
      <c r="I17" s="100"/>
      <c r="J17" s="206"/>
      <c r="K17" s="104"/>
      <c r="L17" s="104"/>
      <c r="M17" s="104"/>
      <c r="N17" s="104"/>
      <c r="O17" s="104"/>
    </row>
    <row r="18" spans="1:15" ht="15" x14ac:dyDescent="0.25">
      <c r="A18" s="75"/>
      <c r="B18" s="76" t="s">
        <v>4011</v>
      </c>
      <c r="C18" s="140"/>
      <c r="D18" s="204"/>
      <c r="E18" s="207"/>
      <c r="F18" s="99"/>
      <c r="G18" s="100"/>
      <c r="H18" s="100"/>
      <c r="I18" s="100"/>
      <c r="J18" s="206"/>
      <c r="K18" s="104"/>
      <c r="L18" s="104"/>
      <c r="M18" s="104"/>
      <c r="N18" s="104"/>
      <c r="O18" s="104"/>
    </row>
    <row r="19" spans="1:15" ht="26.25" hidden="1" x14ac:dyDescent="0.25">
      <c r="A19" s="1107" t="s">
        <v>4013</v>
      </c>
      <c r="B19" s="42" t="s">
        <v>3995</v>
      </c>
      <c r="C19" s="141"/>
      <c r="D19" s="56" t="s">
        <v>4014</v>
      </c>
      <c r="E19" s="208" t="str">
        <f>IF(ISBLANK($C19),"",(IF($C19=1,((E15*'Series 6400 Design'!E30)+E15),"")))</f>
        <v/>
      </c>
      <c r="F19" s="208" t="str">
        <f>IF(ISBLANK($C19),"",(IF($C19=1,((F15*'Series 6400 Design'!F30)+F15),"")))</f>
        <v/>
      </c>
      <c r="G19" s="208" t="str">
        <f>IF(ISBLANK($C19),"",(IF($C19=1,((G15*'Series 6400 Design'!G30)+G15),"")))</f>
        <v/>
      </c>
      <c r="H19" s="208" t="str">
        <f>IF(ISBLANK($C19),"",(IF($C19=1,"No offer","")))</f>
        <v/>
      </c>
      <c r="I19" s="208" t="str">
        <f>IF(ISBLANK($C19),"",(IF($C19=1,((I15*'Series 6400 Design'!I30)+I15),"")))</f>
        <v/>
      </c>
      <c r="J19" s="208" t="str">
        <f>IF(ISBLANK($C19),"",(IF($C19=1,"No offer","")))</f>
        <v/>
      </c>
    </row>
    <row r="20" spans="1:15" ht="26.25" hidden="1" x14ac:dyDescent="0.25">
      <c r="A20" s="1107"/>
      <c r="B20" s="42" t="s">
        <v>3997</v>
      </c>
      <c r="C20" s="141"/>
      <c r="D20" s="56" t="s">
        <v>4014</v>
      </c>
      <c r="E20" s="208" t="str">
        <f>IF(ISBLANK($C20),"",(IF($C20=1,((E15*'Series 6400 Design'!E32)+E15),"")))</f>
        <v/>
      </c>
      <c r="F20" s="208" t="str">
        <f>IF(ISBLANK($C20),"",(IF($C20=1,((F15*'Series 6400 Design'!F32)+F15),"")))</f>
        <v/>
      </c>
      <c r="G20" s="208" t="str">
        <f>IF(ISBLANK($C20),"",(IF($C20=1,((G15*'Series 6400 Design'!G32)+G15),"")))</f>
        <v/>
      </c>
      <c r="H20" s="208" t="str">
        <f>IF(ISBLANK($C20),"",(IF($C20=1,"No offer","")))</f>
        <v/>
      </c>
      <c r="I20" s="208" t="str">
        <f>IF(ISBLANK($C20),"",(IF($C20=1,((I15*'Series 6400 Design'!I32)+I15),"")))</f>
        <v/>
      </c>
      <c r="J20" s="208" t="str">
        <f>IF(ISBLANK($C20),"",(IF($C20=1,"No offer","")))</f>
        <v/>
      </c>
    </row>
    <row r="21" spans="1:15" ht="26.25" x14ac:dyDescent="0.25">
      <c r="A21" s="105" t="s">
        <v>4015</v>
      </c>
      <c r="B21" s="42" t="s">
        <v>4068</v>
      </c>
      <c r="C21" s="141">
        <v>1</v>
      </c>
      <c r="D21" s="56" t="s">
        <v>4014</v>
      </c>
      <c r="E21" s="208">
        <f>IF($C21=1,IF(E15="No Offer", "No Offer",E15*'Series 6400 Design'!E34),"")</f>
        <v>3366.1886999999997</v>
      </c>
      <c r="F21" s="208" t="str">
        <f>IF($C21=1,IF(F15="No Offer", "No Offer",F15*'Series 6400 Design'!F34),"")</f>
        <v>No Offer</v>
      </c>
      <c r="G21" s="208" t="str">
        <f>IF($C21=1,IF(G15="No Offer", "No Offer",G15*'Series 6400 Design'!G34),"")</f>
        <v>No Offer</v>
      </c>
      <c r="H21" s="208" t="str">
        <f>IF($C21=1,IF(H15="No Offer", "No Offer",H15*'Series 6400 Design'!H34),"")</f>
        <v>No Offer</v>
      </c>
      <c r="I21" s="208">
        <f>IF($C21=1,IF(I15="No Offer", "No Offer",I15*'Series 6400 Design'!I34),"")</f>
        <v>0</v>
      </c>
      <c r="J21" s="208" t="str">
        <f>IF($C21=1,IF(J15="No Offer", "No Offer",J15*'Series 6400 Design'!J34),"")</f>
        <v>No Offer</v>
      </c>
    </row>
    <row r="22" spans="1:15" ht="26.25" hidden="1" x14ac:dyDescent="0.25">
      <c r="A22" s="1108" t="s">
        <v>4016</v>
      </c>
      <c r="B22" s="42" t="s">
        <v>4017</v>
      </c>
      <c r="C22" s="142"/>
      <c r="D22" s="56" t="s">
        <v>4014</v>
      </c>
      <c r="E22" s="208" t="str">
        <f>IF(ISBLANK($C22),"",(IF($C22=1,((E15*'Series 6400 Design'!E26)+E15),"")))</f>
        <v/>
      </c>
      <c r="F22" s="208" t="str">
        <f>IFERROR(IF(ISBLANK($C22),"",(IF($C22=1,((F15*'Series 6400 Design'!F26)+F15),""))),"No Offer")</f>
        <v/>
      </c>
      <c r="G22" s="208" t="str">
        <f>IFERROR(IF(ISBLANK($C22),"",(IF($C22=1,((G15*'Series 6400 Design'!G26)+G15),""))),"No Offer")</f>
        <v/>
      </c>
      <c r="H22" s="208" t="str">
        <f>IFERROR(IF(ISBLANK($C22),"",(IF($C22=1,((H15*'Series 6400 Design'!H23)+H15),""))),"No Offer")</f>
        <v/>
      </c>
      <c r="I22" s="208" t="str">
        <f>IFERROR(IF(ISBLANK($C22),"",(IF($C22=1,((I15*'Series 6400 Design'!I26)+I15),""))),"No Offer")</f>
        <v/>
      </c>
      <c r="J22" s="208" t="str">
        <f>IFERROR(IF(ISBLANK($C22),"",(IF($C22=1,((J15*'Series 6400 Design'!J26)+J15),""))),"No Offer")</f>
        <v/>
      </c>
    </row>
    <row r="23" spans="1:15" ht="15" hidden="1" x14ac:dyDescent="0.25">
      <c r="A23" s="1108"/>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Summary!E25</f>
        <v>0.12</v>
      </c>
      <c r="F26" s="5"/>
    </row>
    <row r="27" spans="1:15" customFormat="1" ht="15" x14ac:dyDescent="0.25">
      <c r="A27" s="4"/>
      <c r="B27" s="52" t="s">
        <v>4022</v>
      </c>
      <c r="C27" s="137"/>
      <c r="D27" s="137">
        <v>44835</v>
      </c>
      <c r="E27" s="212">
        <f>Summary!E26</f>
        <v>0.12478</v>
      </c>
      <c r="F27" s="5"/>
    </row>
    <row r="28" spans="1:15" customFormat="1" ht="15" x14ac:dyDescent="0.25">
      <c r="A28" s="4"/>
      <c r="B28" s="52" t="s">
        <v>4023</v>
      </c>
      <c r="C28" s="4"/>
      <c r="D28" s="4"/>
      <c r="E28" s="213">
        <f>'Series 700 Design'!H481+'Series 1100 Design'!H846</f>
        <v>11212.289999999999</v>
      </c>
      <c r="F28" s="213">
        <f>'Series 1100 Design'!L846+'Series 700 Design'!L481</f>
        <v>11711.58</v>
      </c>
      <c r="G28" s="213">
        <f>'Series 700 Design'!P481+'Series 1100 Design'!P846</f>
        <v>15339.402</v>
      </c>
      <c r="H28" s="213">
        <f>'Series 700 Design'!T481+'Series 1100 Design'!T846</f>
        <v>5106.96</v>
      </c>
      <c r="I28" s="213">
        <f>'Series 700 Design'!X481+'Series 1100 Design'!X846</f>
        <v>9162.57</v>
      </c>
      <c r="J28" s="213">
        <f>'Series 700 Design'!AB481+'Series 1100 Design'!AB846</f>
        <v>10876.248</v>
      </c>
    </row>
    <row r="29" spans="1:15" customFormat="1" ht="15" x14ac:dyDescent="0.25">
      <c r="A29" s="4"/>
      <c r="B29" s="52" t="s">
        <v>4024</v>
      </c>
      <c r="C29" s="4"/>
      <c r="D29" s="4"/>
      <c r="E29" s="214">
        <f>'Series 100 Design'!F441+'Series 200 Design'!H763+'Series 300 Design'!H78+'Series 400 Design'!H62+'Series 500 Design'!H525+'Series 600 Design'!H158+'Series 700 Design'!H482+'Series 1100 Design'!H847+'Series 1200 Design'!H773+'Series 2700 Design'!H520+'Series 3000 Design'!H36</f>
        <v>2651.6423812000003</v>
      </c>
      <c r="F29" s="214">
        <f>'Series 100 Design'!H441+'Series 200 Design'!L763+'Series 300 Design'!L78+'Series 400 Design'!L62+'Series 500 Design'!L525+'Series 600 Design'!L158+'Series 700 Design'!L482+'Series 1100 Design'!L847+'Series 1200 Design'!H773+'Series 2700 Design'!L520+'Series 3000 Design'!L36</f>
        <v>2149.3355000000006</v>
      </c>
      <c r="G29" s="214">
        <f>'Series 3000 Design'!P36+'Series 2700 Design'!P520+'Series 1200 Design'!P773+'Series 1100 Design'!P847+'Series 700 Design'!P482+'Series 600 Design'!P158+'Series 500 Design'!P525+'Series 400 Design'!P62+'Series 300 Design'!P78+'Series 200 Design'!P763+'Series 100 Design'!J441</f>
        <v>3144.8576668199994</v>
      </c>
      <c r="H29" s="214">
        <f>'Series 100 Design'!L441+'Series 200 Design'!T763+'Series 300 Design'!T78+'Series 400 Design'!T62+'Series 500 Design'!T525+'Series 600 Design'!T158+'Series 700 Design'!T482+'Series 1100 Design'!T847+'Series 1200 Design'!T773+'Series 2700 Design'!T520+'Series 3000 Design'!T36</f>
        <v>998.11522000000014</v>
      </c>
      <c r="I29" s="214">
        <f>'Series 100 Design'!N441+'Series 200 Design'!X763+'Series 300 Design'!X78+'Series 400 Design'!X62+'Series 500 Design'!X525+'Series 600 Design'!X158+'Series 700 Design'!X482+'Series 1100 Design'!X847+'Series 1200 Design'!X773+'Series 2700 Design'!X520+'Series 3000 Design'!X36</f>
        <v>2733.4144585999998</v>
      </c>
      <c r="J29" s="214">
        <f>'Series 100 Design'!P441+'Series 200 Design'!AB763+'Series 300 Design'!AB78+'Series 400 Design'!AB62+'Series 500 Design'!AB525+'Series 600 Design'!AB158+'Series 700 Design'!AB482+'Series 1100 Design'!AB847+'Series 1200 Design'!AB773+'Series 2700 Design'!AB520+'Series 3000 Design'!AB36</f>
        <v>1849.3768580000001</v>
      </c>
    </row>
    <row r="30" spans="1:15" customFormat="1" ht="15" thickBot="1" x14ac:dyDescent="0.25">
      <c r="A30" s="71"/>
      <c r="B30" s="72" t="s">
        <v>4025</v>
      </c>
      <c r="C30" s="71"/>
      <c r="D30" s="71"/>
      <c r="E30" s="215">
        <f t="shared" ref="E30:J30" si="1">SUM(E28:E29)</f>
        <v>13863.9323812</v>
      </c>
      <c r="F30" s="215">
        <f t="shared" si="1"/>
        <v>13860.915500000001</v>
      </c>
      <c r="G30" s="215">
        <f t="shared" si="1"/>
        <v>18484.259666819999</v>
      </c>
      <c r="H30" s="215">
        <f t="shared" si="1"/>
        <v>6105.0752200000006</v>
      </c>
      <c r="I30" s="215">
        <f t="shared" si="1"/>
        <v>11895.9844586</v>
      </c>
      <c r="J30" s="215">
        <f t="shared" si="1"/>
        <v>12725.624857999999</v>
      </c>
    </row>
    <row r="31" spans="1:15" customFormat="1" ht="16.5" thickBot="1" x14ac:dyDescent="0.3">
      <c r="A31" s="70"/>
      <c r="B31" s="70" t="s">
        <v>4026</v>
      </c>
      <c r="C31" s="70"/>
      <c r="D31" s="70"/>
      <c r="E31" s="218">
        <f>IF(COUNTIF(E19:E23,"No Offer")&gt;0,"No Offer",SUM(E19:E23)+E15+E16+E30)</f>
        <v>129436.4110812</v>
      </c>
      <c r="F31" s="218" t="str">
        <f>IF(COUNTIF(F19:F23,"No Offer")&gt;0,"No Offer",SUM(F19:F23)+F15+F16+F30)</f>
        <v>No Offer</v>
      </c>
      <c r="G31" s="218" t="str">
        <f t="shared" ref="G31:J31" si="2">IF(COUNTIF(G19:G23,"No Offer")&gt;0,"No Offer",SUM(G19:G23)+G15+G16+G30)</f>
        <v>No Offer</v>
      </c>
      <c r="H31" s="218" t="str">
        <f t="shared" si="2"/>
        <v>No Offer</v>
      </c>
      <c r="I31" s="218">
        <f t="shared" si="2"/>
        <v>106256.60445860001</v>
      </c>
      <c r="J31" s="218" t="str">
        <f t="shared" si="2"/>
        <v>No Offer</v>
      </c>
    </row>
    <row r="32" spans="1:15" customFormat="1" ht="16.5" thickBot="1" x14ac:dyDescent="0.3">
      <c r="A32" s="195"/>
      <c r="B32" s="139" t="s">
        <v>4027</v>
      </c>
      <c r="C32" s="139"/>
      <c r="D32" s="216">
        <f>'AVERAGE RATES Design'!H27</f>
        <v>0.91045870930375805</v>
      </c>
      <c r="E32" s="217">
        <f>(E31)*D32</f>
        <v>117846.5077699</v>
      </c>
      <c r="F32" s="217"/>
      <c r="G32" s="217"/>
      <c r="H32" s="217"/>
      <c r="I32" s="217"/>
      <c r="J32" s="217"/>
    </row>
    <row r="33" spans="1:10" ht="16.5" thickBot="1" x14ac:dyDescent="0.3">
      <c r="A33" s="222"/>
      <c r="B33" s="219" t="s">
        <v>4028</v>
      </c>
      <c r="C33" s="219"/>
      <c r="D33" s="219"/>
      <c r="E33" s="220">
        <f>SUM(E31:J31)/(6-COUNTIF(E31:J31,"No Offer"))</f>
        <v>117846.5077699</v>
      </c>
      <c r="F33" s="221"/>
      <c r="G33" s="221"/>
      <c r="H33" s="221"/>
      <c r="I33" s="221"/>
      <c r="J33" s="221"/>
    </row>
    <row r="34" spans="1:10" x14ac:dyDescent="0.2">
      <c r="E34" s="984">
        <f>(6-COUNTIF(E31:J31,"No Offer"))</f>
        <v>2</v>
      </c>
    </row>
    <row r="35" spans="1:10" x14ac:dyDescent="0.2">
      <c r="E35" s="39" t="s">
        <v>4069</v>
      </c>
    </row>
  </sheetData>
  <sheetProtection algorithmName="SHA-512" hashValue="3TcZLqOIPOasQn8ERV9Q8UQQIESU5ueBpPtoFwvfb/yLM1tk5rszohZsZ1B7xfwzGU4KfCuS161uLX1Y1mbVow==" saltValue="ImYelGX9RhSVNoADZ43tSA==" spinCount="100000" sheet="1" objects="1" scenarios="1" selectLockedCells="1" selectUnlockedCells="1"/>
  <mergeCells count="2">
    <mergeCell ref="A19:A20"/>
    <mergeCell ref="A22:A23"/>
  </mergeCells>
  <phoneticPr fontId="7" type="noConversion"/>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B804-8172-459F-88D1-4B3B0791A763}">
  <sheetPr codeName="Sheet40">
    <tabColor rgb="FF00B050"/>
    <pageSetUpPr fitToPage="1"/>
  </sheetPr>
  <dimension ref="A1:O34"/>
  <sheetViews>
    <sheetView zoomScale="70" zoomScaleNormal="70" zoomScaleSheetLayoutView="75" workbookViewId="0">
      <selection activeCell="F27" sqref="F27"/>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Final'!$F442</f>
        <v>0</v>
      </c>
      <c r="F4" s="200">
        <f>'Series 100 Final'!H442</f>
        <v>0</v>
      </c>
      <c r="G4" s="199">
        <f>'Series 100 Final'!J442</f>
        <v>0</v>
      </c>
      <c r="H4" s="200">
        <f>'Series 100 Final'!L442</f>
        <v>0</v>
      </c>
      <c r="I4" s="199">
        <f>'Series 100 Final'!N442</f>
        <v>0</v>
      </c>
      <c r="J4" s="200">
        <f>'Series 100 Final'!P442</f>
        <v>0</v>
      </c>
    </row>
    <row r="5" spans="1:15" ht="15" x14ac:dyDescent="0.2">
      <c r="A5" s="95"/>
      <c r="B5" s="97" t="s">
        <v>380</v>
      </c>
      <c r="C5" s="97"/>
      <c r="D5" s="96"/>
      <c r="E5" s="199">
        <f>'Series 200 Final'!H764</f>
        <v>0</v>
      </c>
      <c r="F5" s="200">
        <f>'Series 200 Final'!L764</f>
        <v>0</v>
      </c>
      <c r="G5" s="199">
        <f>'Series 200 Final'!P764</f>
        <v>0</v>
      </c>
      <c r="H5" s="200">
        <f>'Series 200 Final'!T764</f>
        <v>0</v>
      </c>
      <c r="I5" s="199">
        <f>'Series 200 Final'!X764</f>
        <v>0</v>
      </c>
      <c r="J5" s="200">
        <f>'Series 200 Final'!AB764</f>
        <v>0</v>
      </c>
    </row>
    <row r="6" spans="1:15" ht="15" x14ac:dyDescent="0.25">
      <c r="A6" s="95"/>
      <c r="B6" s="98" t="s">
        <v>1029</v>
      </c>
      <c r="C6" s="98"/>
      <c r="D6" s="96"/>
      <c r="E6" s="199">
        <f>'Series 300 Final'!$H79</f>
        <v>0</v>
      </c>
      <c r="F6" s="200">
        <f>'Series 300 Final'!$L79</f>
        <v>0</v>
      </c>
      <c r="G6" s="199">
        <f>'Series 300 Final'!P79</f>
        <v>0</v>
      </c>
      <c r="H6" s="200">
        <f>'Series 300 Final'!T79</f>
        <v>0</v>
      </c>
      <c r="I6" s="199">
        <f>'Series 300 Final'!X79</f>
        <v>0</v>
      </c>
      <c r="J6" s="200">
        <f>'Series 300 Final'!AB79</f>
        <v>0</v>
      </c>
    </row>
    <row r="7" spans="1:15" ht="15" x14ac:dyDescent="0.2">
      <c r="A7" s="95"/>
      <c r="B7" s="97" t="s">
        <v>4005</v>
      </c>
      <c r="C7" s="97"/>
      <c r="D7" s="96"/>
      <c r="E7" s="199">
        <f>'Series 400 Final'!$H63</f>
        <v>0</v>
      </c>
      <c r="F7" s="200">
        <f>'Series 400 Final'!$L63</f>
        <v>0</v>
      </c>
      <c r="G7" s="199">
        <f>'Series 400 Final'!$P63</f>
        <v>0</v>
      </c>
      <c r="H7" s="200">
        <f>'Series 400 Final'!$T63</f>
        <v>0</v>
      </c>
      <c r="I7" s="199">
        <f>'Series 400 Final'!$X63</f>
        <v>0</v>
      </c>
      <c r="J7" s="200">
        <f>'Series 400 Final'!$AB63</f>
        <v>0</v>
      </c>
    </row>
    <row r="8" spans="1:15" ht="15" x14ac:dyDescent="0.2">
      <c r="A8" s="95"/>
      <c r="B8" s="97" t="s">
        <v>4006</v>
      </c>
      <c r="C8" s="97"/>
      <c r="D8" s="96"/>
      <c r="E8" s="199">
        <f>'Series 500 Final'!H526</f>
        <v>0</v>
      </c>
      <c r="F8" s="200">
        <f>'Series 500 Final'!L526</f>
        <v>0</v>
      </c>
      <c r="G8" s="199">
        <f>'Series 500 Final'!P526</f>
        <v>0</v>
      </c>
      <c r="H8" s="200">
        <f>'Series 500 Final'!T526</f>
        <v>0</v>
      </c>
      <c r="I8" s="199">
        <f>'Series 500 Final'!X526</f>
        <v>0</v>
      </c>
      <c r="J8" s="200">
        <f>'Series 500 Final'!AB526</f>
        <v>0</v>
      </c>
    </row>
    <row r="9" spans="1:15" ht="15" x14ac:dyDescent="0.2">
      <c r="A9" s="95"/>
      <c r="B9" s="97" t="s">
        <v>4007</v>
      </c>
      <c r="C9" s="97"/>
      <c r="D9" s="96"/>
      <c r="E9" s="199">
        <f>'Series 600 Final'!H159</f>
        <v>0</v>
      </c>
      <c r="F9" s="200">
        <f>'Series 600 Final'!L159</f>
        <v>0</v>
      </c>
      <c r="G9" s="199">
        <f>'Series 600 Final'!P159</f>
        <v>0</v>
      </c>
      <c r="H9" s="200">
        <f>'Series 600 Final'!T159</f>
        <v>0</v>
      </c>
      <c r="I9" s="199">
        <f>'Series 600 Final'!X159</f>
        <v>0</v>
      </c>
      <c r="J9" s="200">
        <f>'Series 600 Final'!AB159</f>
        <v>0</v>
      </c>
    </row>
    <row r="10" spans="1:15" ht="15" x14ac:dyDescent="0.2">
      <c r="A10" s="95"/>
      <c r="B10" s="97" t="s">
        <v>1774</v>
      </c>
      <c r="C10" s="97"/>
      <c r="D10" s="97"/>
      <c r="E10" s="199">
        <f>'Series 700 Final'!H483</f>
        <v>0</v>
      </c>
      <c r="F10" s="200">
        <f>'Series 700 Final'!L483</f>
        <v>0</v>
      </c>
      <c r="G10" s="199">
        <f>'Series 700 Final'!P483</f>
        <v>0</v>
      </c>
      <c r="H10" s="200">
        <f>'Series 700 Final'!T483</f>
        <v>0</v>
      </c>
      <c r="I10" s="199">
        <f>'Series 700 Final'!X483</f>
        <v>0</v>
      </c>
      <c r="J10" s="200" t="str">
        <f>'Series 700 Final'!AB483</f>
        <v>No Offer</v>
      </c>
    </row>
    <row r="11" spans="1:15" ht="15" x14ac:dyDescent="0.2">
      <c r="A11" s="95"/>
      <c r="B11" s="97" t="s">
        <v>4055</v>
      </c>
      <c r="C11" s="97"/>
      <c r="D11" s="97"/>
      <c r="E11" s="199">
        <f>'Series 1100 Final'!H848</f>
        <v>0</v>
      </c>
      <c r="F11" s="200">
        <f>'Series 1100 Final'!L848</f>
        <v>0</v>
      </c>
      <c r="G11" s="199">
        <f>'Series 1100 Final'!P848</f>
        <v>0</v>
      </c>
      <c r="H11" s="200">
        <f>'Series 1100 Final'!T848</f>
        <v>0</v>
      </c>
      <c r="I11" s="199">
        <f>'Series 1100 Final'!L848</f>
        <v>0</v>
      </c>
      <c r="J11" s="200">
        <f>'Series 1100 Final'!AB848</f>
        <v>0</v>
      </c>
    </row>
    <row r="12" spans="1:15" ht="15" x14ac:dyDescent="0.2">
      <c r="A12" s="95"/>
      <c r="B12" s="97" t="s">
        <v>4008</v>
      </c>
      <c r="C12" s="97"/>
      <c r="D12" s="97"/>
      <c r="E12" s="199">
        <f>'Series 1200 Final'!H774</f>
        <v>0</v>
      </c>
      <c r="F12" s="200">
        <f>'Series 1200 Final'!L774</f>
        <v>0</v>
      </c>
      <c r="G12" s="199">
        <f>'Series 1200 Final'!P774</f>
        <v>0</v>
      </c>
      <c r="H12" s="200">
        <f>'Series 1200 Final'!T774</f>
        <v>0</v>
      </c>
      <c r="I12" s="199">
        <f>'Series 1200 Final'!X774</f>
        <v>0</v>
      </c>
      <c r="J12" s="200">
        <f>'Series 1200 Final'!AB774</f>
        <v>0</v>
      </c>
    </row>
    <row r="13" spans="1:15" ht="30" x14ac:dyDescent="0.2">
      <c r="A13" s="95"/>
      <c r="B13" s="97" t="s">
        <v>3464</v>
      </c>
      <c r="C13" s="97"/>
      <c r="D13" s="97"/>
      <c r="E13" s="199">
        <f>'Series 2700 Final'!H521</f>
        <v>0</v>
      </c>
      <c r="F13" s="200">
        <f>'Series 2700 Final'!L521</f>
        <v>0</v>
      </c>
      <c r="G13" s="199">
        <f>'Series 2700 Final'!P521</f>
        <v>0</v>
      </c>
      <c r="H13" s="200">
        <f>'Series 2700 Final'!T521</f>
        <v>0</v>
      </c>
      <c r="I13" s="199">
        <f>'Series 2700 Final'!X521</f>
        <v>0</v>
      </c>
      <c r="J13" s="200">
        <f>'Series 2700 Final'!AB521</f>
        <v>0</v>
      </c>
    </row>
    <row r="14" spans="1:15" ht="15" customHeight="1" x14ac:dyDescent="0.2">
      <c r="A14" s="99"/>
      <c r="B14" s="97" t="s">
        <v>3938</v>
      </c>
      <c r="C14" s="100"/>
      <c r="D14" s="100"/>
      <c r="E14" s="199">
        <f>'Series 3000 Final'!H37</f>
        <v>0</v>
      </c>
      <c r="F14" s="200">
        <f>'Series 3000 Final'!L37</f>
        <v>0</v>
      </c>
      <c r="G14" s="199">
        <f>'Series 3000 Final'!P37</f>
        <v>0</v>
      </c>
      <c r="H14" s="200">
        <f>'Series 3000 Final'!T37</f>
        <v>0</v>
      </c>
      <c r="I14" s="199">
        <f>'Series 3000 Final'!X37</f>
        <v>0</v>
      </c>
      <c r="J14" s="200">
        <f>'Series 3000 Final'!AB37</f>
        <v>0</v>
      </c>
    </row>
    <row r="15" spans="1:15" ht="15" x14ac:dyDescent="0.25">
      <c r="A15" s="101"/>
      <c r="B15" s="102" t="s">
        <v>4009</v>
      </c>
      <c r="C15" s="103"/>
      <c r="D15" s="103"/>
      <c r="E15" s="201">
        <f>IF(COUNTIF(E4:E14,"No Offer"),"No Offer",SUM(E4:E14))</f>
        <v>0</v>
      </c>
      <c r="F15" s="201">
        <f t="shared" ref="F15:J15" si="0">IF(COUNTIF(F4:F14,"No Offer"),"No Offer",SUM(F4:F14))</f>
        <v>0</v>
      </c>
      <c r="G15" s="201">
        <f t="shared" si="0"/>
        <v>0</v>
      </c>
      <c r="H15" s="201">
        <f t="shared" si="0"/>
        <v>0</v>
      </c>
      <c r="I15" s="201">
        <f t="shared" si="0"/>
        <v>0</v>
      </c>
      <c r="J15" s="201" t="str">
        <f t="shared" si="0"/>
        <v>No Offer</v>
      </c>
    </row>
    <row r="16" spans="1:15" ht="15.75" thickBot="1" x14ac:dyDescent="0.3">
      <c r="A16" s="73"/>
      <c r="B16" s="74" t="s">
        <v>4010</v>
      </c>
      <c r="C16" s="74"/>
      <c r="D16" s="202"/>
      <c r="E16" s="203" t="str">
        <f>IFERROR('Series 6400 Final'!E22,"No Offer")</f>
        <v>No Offer</v>
      </c>
      <c r="F16" s="203" t="str">
        <f>IFERROR('Series 6400 Final'!F22,"No Offer")</f>
        <v>No Offer</v>
      </c>
      <c r="G16" s="203" t="str">
        <f>IFERROR('Series 6400 Final'!G22,"No Offer")</f>
        <v>No Offer</v>
      </c>
      <c r="H16" s="203" t="str">
        <f>IFERROR('Series 6400 Final'!H22,"No Offer")</f>
        <v>No Offer</v>
      </c>
      <c r="I16" s="203" t="str">
        <f>IFERROR('Series 6400 Final'!I22,"No Offer")</f>
        <v>No Offer</v>
      </c>
      <c r="J16" s="203" t="str">
        <f>IFERROR('Series 6400 Final'!J22,"No Offer")</f>
        <v>No Offer</v>
      </c>
      <c r="K16" s="104"/>
      <c r="L16" s="104"/>
      <c r="M16" s="104"/>
      <c r="N16" s="104"/>
      <c r="O16" s="104"/>
    </row>
    <row r="17" spans="1:15" ht="15" x14ac:dyDescent="0.25">
      <c r="A17" s="75"/>
      <c r="B17" s="76" t="s">
        <v>4011</v>
      </c>
      <c r="C17" s="76"/>
      <c r="D17" s="204"/>
      <c r="E17" s="205"/>
      <c r="F17" s="99"/>
      <c r="G17" s="100"/>
      <c r="H17" s="100"/>
      <c r="I17" s="100"/>
      <c r="J17" s="206"/>
      <c r="K17" s="104"/>
      <c r="L17" s="104"/>
      <c r="M17" s="104"/>
      <c r="N17" s="104"/>
      <c r="O17" s="104"/>
    </row>
    <row r="18" spans="1:15" ht="36" x14ac:dyDescent="0.25">
      <c r="A18" s="75"/>
      <c r="B18" s="76"/>
      <c r="C18" s="140" t="s">
        <v>4012</v>
      </c>
      <c r="D18" s="204"/>
      <c r="E18" s="207"/>
      <c r="F18" s="99"/>
      <c r="G18" s="100"/>
      <c r="H18" s="100"/>
      <c r="I18" s="100"/>
      <c r="J18" s="206"/>
      <c r="K18" s="104"/>
      <c r="L18" s="104"/>
      <c r="M18" s="104"/>
      <c r="N18" s="104"/>
      <c r="O18" s="104"/>
    </row>
    <row r="19" spans="1:15" ht="26.25" hidden="1" x14ac:dyDescent="0.25">
      <c r="A19" s="1107" t="s">
        <v>4013</v>
      </c>
      <c r="B19" s="42" t="s">
        <v>3995</v>
      </c>
      <c r="C19" s="141"/>
      <c r="D19" s="56" t="s">
        <v>4014</v>
      </c>
      <c r="E19" s="208" t="str">
        <f>IF(ISBLANK($C19),"",(IF($C19=1,((E15*'Series 6400 Final'!E30)+E15),"")))</f>
        <v/>
      </c>
      <c r="F19" s="208" t="str">
        <f>IF(ISBLANK($C19),"",(IF($C19=1,((F15*'Series 6400 Final'!F30)+F15),"")))</f>
        <v/>
      </c>
      <c r="G19" s="208" t="str">
        <f>IF(ISBLANK($C19),"",(IF($C19=1,((G15*'Series 6400 Final'!G30)+G15),"")))</f>
        <v/>
      </c>
      <c r="H19" s="208" t="str">
        <f>IF(ISBLANK($C19),"",(IF($C19=1,"No offer","")))</f>
        <v/>
      </c>
      <c r="I19" s="208" t="str">
        <f>IF(ISBLANK($C19),"",(IF($C19=1,((I15*'Series 6400 Final'!I30)+I15),"")))</f>
        <v/>
      </c>
      <c r="J19" s="208" t="str">
        <f>IF(ISBLANK($C19),"",(IF($C19=1,"No offer","")))</f>
        <v/>
      </c>
    </row>
    <row r="20" spans="1:15" ht="26.25" hidden="1" x14ac:dyDescent="0.25">
      <c r="A20" s="1107"/>
      <c r="B20" s="42" t="s">
        <v>3997</v>
      </c>
      <c r="C20" s="141"/>
      <c r="D20" s="56" t="s">
        <v>4014</v>
      </c>
      <c r="E20" s="208" t="str">
        <f>IF(ISBLANK($C20),"",(IF($C20=1,((E15*'Series 6400 Final'!E32)+E15),"")))</f>
        <v/>
      </c>
      <c r="F20" s="208" t="str">
        <f>IF(ISBLANK($C20),"",(IF($C20=1,((F15*'Series 6400 Final'!F32)+F15),"")))</f>
        <v/>
      </c>
      <c r="G20" s="208" t="str">
        <f>IF(ISBLANK($C20),"",(IF($C20=1,((G15*'Series 6400 Final'!G32)+G15),"")))</f>
        <v/>
      </c>
      <c r="H20" s="208" t="str">
        <f>IF(ISBLANK($C20),"",(IF($C20=1,"No offer","")))</f>
        <v/>
      </c>
      <c r="I20" s="208" t="str">
        <f>IF(ISBLANK($C20),"",(IF($C20=1,((I15*'Series 6400 Final'!I32)+I15),"")))</f>
        <v/>
      </c>
      <c r="J20" s="208" t="str">
        <f>IF(ISBLANK($C20),"",(IF($C20=1,"No offer","")))</f>
        <v/>
      </c>
    </row>
    <row r="21" spans="1:15" ht="26.25" x14ac:dyDescent="0.25">
      <c r="A21" s="105" t="s">
        <v>4015</v>
      </c>
      <c r="B21" s="42" t="s">
        <v>3999</v>
      </c>
      <c r="C21" s="141">
        <v>1</v>
      </c>
      <c r="D21" s="56" t="s">
        <v>4014</v>
      </c>
      <c r="E21" s="208">
        <f>IF($C21=1,IF(E15="No Offer", "No Offer",E15*'Series 6400 Final'!E34),"")</f>
        <v>0</v>
      </c>
      <c r="F21" s="208">
        <f>IF($C21=1,IF(F15="No Offer", "No Offer",F15*'Series 6400 Final'!F34),"")</f>
        <v>0</v>
      </c>
      <c r="G21" s="208">
        <f>IF($C21=1,IF(G15="No Offer", "No Offer",G15*'Series 6400 Final'!G34),"")</f>
        <v>0</v>
      </c>
      <c r="H21" s="208">
        <f>IF($C21=1,IF(H15="No Offer", "No Offer",H15*'Series 6400 Final'!H34),"")</f>
        <v>0</v>
      </c>
      <c r="I21" s="208">
        <f>IF($C21=1,IF(I15="No Offer", "No Offer",I15*'Series 6400 Final'!I34),"")</f>
        <v>0</v>
      </c>
      <c r="J21" s="208" t="str">
        <f>IF($C21=1,IF(J15="No Offer", "No Offer",J15*'Series 6400 Final'!J34),"")</f>
        <v>No Offer</v>
      </c>
    </row>
    <row r="22" spans="1:15" ht="26.25" hidden="1" x14ac:dyDescent="0.25">
      <c r="A22" s="1108" t="s">
        <v>4016</v>
      </c>
      <c r="B22" s="42" t="s">
        <v>4017</v>
      </c>
      <c r="C22" s="142"/>
      <c r="D22" s="56" t="s">
        <v>4014</v>
      </c>
      <c r="E22" s="208" t="str">
        <f>IF(ISBLANK($C22),"",(IF($C22=1,((E15*'Series 6400 Final'!E26)+E15),"")))</f>
        <v/>
      </c>
      <c r="F22" s="208" t="str">
        <f>IFERROR(IF(ISBLANK($C22),"",(IF($C22=1,((F15*'Series 6400 Final'!F26)+F15),""))),"No Offer")</f>
        <v/>
      </c>
      <c r="G22" s="208" t="str">
        <f>IFERROR(IF(ISBLANK($C22),"",(IF($C22=1,((G15*'Series 6400 Final'!G26)+G15),""))),"No Offer")</f>
        <v/>
      </c>
      <c r="H22" s="208" t="str">
        <f>IFERROR(IF(ISBLANK($C22),"",(IF($C22=1,((H15*'Series 6400 Final'!H23)+H15),""))),"No Offer")</f>
        <v/>
      </c>
      <c r="I22" s="208" t="str">
        <f>IFERROR(IF(ISBLANK($C22),"",(IF($C22=1,((I15*'Series 6400 Final'!I26)+I15),""))),"No Offer")</f>
        <v/>
      </c>
      <c r="J22" s="208" t="str">
        <f>IFERROR(IF(ISBLANK($C22),"",(IF($C22=1,((J15*'Series 6400 Final'!J26)+J15),""))),"No Offer")</f>
        <v/>
      </c>
    </row>
    <row r="23" spans="1:15" ht="15" hidden="1" x14ac:dyDescent="0.25">
      <c r="A23" s="1108"/>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Summary!G25</f>
        <v>0.12</v>
      </c>
      <c r="F26" s="5"/>
    </row>
    <row r="27" spans="1:15" customFormat="1" ht="15" x14ac:dyDescent="0.25">
      <c r="A27" s="4"/>
      <c r="B27" s="52" t="s">
        <v>4022</v>
      </c>
      <c r="C27" s="137"/>
      <c r="D27" s="137">
        <v>44835</v>
      </c>
      <c r="E27" s="212">
        <f>Summary!G26</f>
        <v>0.12478</v>
      </c>
      <c r="F27" s="5"/>
    </row>
    <row r="28" spans="1:15" customFormat="1" ht="15" x14ac:dyDescent="0.25">
      <c r="A28" s="4"/>
      <c r="B28" s="52" t="s">
        <v>4023</v>
      </c>
      <c r="C28" s="4"/>
      <c r="D28" s="4"/>
      <c r="E28" s="213">
        <f>'Series 700 Final'!H481+'Series 1100 Final'!H846</f>
        <v>0</v>
      </c>
      <c r="F28" s="213">
        <f>'Series 1100 Final'!L846+'Series 700 Final'!L481</f>
        <v>0</v>
      </c>
      <c r="G28" s="213">
        <f>'Series 700 Final'!P481+'Series 1100 Final'!P846</f>
        <v>0</v>
      </c>
      <c r="H28" s="213">
        <f>'Series 700 Final'!T481+'Series 1100 Final'!T846</f>
        <v>0</v>
      </c>
      <c r="I28" s="213">
        <f>'Series 700 Final'!X481+'Series 1100 Final'!X846</f>
        <v>0</v>
      </c>
      <c r="J28" s="213">
        <f>'Series 700 Final'!AB481+'Series 1100 Final'!AB846</f>
        <v>0</v>
      </c>
    </row>
    <row r="29" spans="1:15" customFormat="1" ht="15" x14ac:dyDescent="0.25">
      <c r="A29" s="4"/>
      <c r="B29" s="52" t="s">
        <v>4024</v>
      </c>
      <c r="C29" s="4"/>
      <c r="D29" s="4"/>
      <c r="E29" s="214">
        <f>'Series 100 Final'!F441+'Series 200 Final'!H763+'Series 300 Final'!H78+'Series 400 Final'!H62+'Series 500 Final'!H525+'Series 600 Final'!H158+'Series 700 Final'!H482+'Series 1100 Final'!H847+'Series 1200 Final'!H773+'Series 2700 Final'!H520+'Series 3000 Final'!H36</f>
        <v>0</v>
      </c>
      <c r="F29" s="214">
        <f>'Series 100 Final'!H441+'Series 200 Final'!L763+'Series 300 Final'!L78+'Series 400 Final'!L62+'Series 500 Final'!L525+'Series 600 Final'!L158+'Series 700 Final'!L482+'Series 1100 Final'!L847+'Series 1200 Final'!H773+'Series 2700 Final'!L520+'Series 3000 Final'!L36</f>
        <v>0</v>
      </c>
      <c r="G29" s="214">
        <f>'Series 3000 Final'!P36+'Series 2700 Final'!P520+'Series 1200 Final'!P773+'Series 1100 Final'!P847+'Series 700 Final'!P482+'Series 600 Final'!P158+'Series 500 Final'!P525+'Series 400 Final'!P62+'Series 300 Final'!P78+'Series 200 Final'!P763+'Series 100 Final'!J441</f>
        <v>0</v>
      </c>
      <c r="H29" s="214">
        <f>'Series 100 Final'!L441+'Series 200 Final'!T763+'Series 300 Final'!T78+'Series 400 Final'!T62+'Series 500 Final'!T525+'Series 600 Final'!T158+'Series 700 Final'!T482+'Series 1100 Final'!T847+'Series 1200 Final'!T773+'Series 2700 Final'!T520+'Series 3000 Final'!T36</f>
        <v>0</v>
      </c>
      <c r="I29" s="214">
        <f>'Series 100 Final'!N441+'Series 200 Final'!X763+'Series 300 Final'!X78+'Series 400 Final'!X62+'Series 500 Final'!X525+'Series 600 Final'!X158+'Series 700 Final'!X482+'Series 1100 Final'!X847+'Series 1200 Final'!X773+'Series 2700 Final'!X520+'Series 3000 Final'!X36</f>
        <v>0</v>
      </c>
      <c r="J29" s="214">
        <f>'Series 100 Final'!P441+'Series 200 Final'!AB763+'Series 300 Final'!AB78+'Series 400 Final'!AB62+'Series 500 Final'!AB525+'Series 600 Final'!AB158+'Series 700 Final'!AB482+'Series 1100 Final'!AB847+'Series 1200 Final'!AB773+'Series 2700 Final'!AB520+'Series 3000 Final'!AB36</f>
        <v>0</v>
      </c>
    </row>
    <row r="30" spans="1:15" customFormat="1" ht="15" thickBot="1" x14ac:dyDescent="0.25">
      <c r="A30" s="71"/>
      <c r="B30" s="72" t="s">
        <v>4025</v>
      </c>
      <c r="C30" s="71"/>
      <c r="D30" s="71"/>
      <c r="E30" s="215">
        <f t="shared" ref="E30:J30" si="1">SUM(E28:E29)</f>
        <v>0</v>
      </c>
      <c r="F30" s="215">
        <f t="shared" si="1"/>
        <v>0</v>
      </c>
      <c r="G30" s="215">
        <f t="shared" si="1"/>
        <v>0</v>
      </c>
      <c r="H30" s="215">
        <f t="shared" si="1"/>
        <v>0</v>
      </c>
      <c r="I30" s="215">
        <f t="shared" si="1"/>
        <v>0</v>
      </c>
      <c r="J30" s="215">
        <f t="shared" si="1"/>
        <v>0</v>
      </c>
    </row>
    <row r="31" spans="1:15" customFormat="1" ht="16.5" thickBot="1" x14ac:dyDescent="0.3">
      <c r="A31" s="70"/>
      <c r="B31" s="70" t="s">
        <v>4026</v>
      </c>
      <c r="C31" s="70"/>
      <c r="D31" s="70"/>
      <c r="E31" s="218" t="e">
        <f>IF(COUNTIF(E19:E23,"No Offer")&gt;0,"No Offer",SUM(E19:E23)+E15+E16+E30)</f>
        <v>#VALUE!</v>
      </c>
      <c r="F31" s="218" t="e">
        <f>IF(COUNTIF(F19:F23,"No Offer")&gt;0,"No Offer",SUM(F19:F23)+F15+F16+F30)</f>
        <v>#VALUE!</v>
      </c>
      <c r="G31" s="218" t="e">
        <f t="shared" ref="G31:J31" si="2">IF(COUNTIF(G19:G23,"No Offer")&gt;0,"No Offer",SUM(G19:G23)+G15+G16+G30)</f>
        <v>#VALUE!</v>
      </c>
      <c r="H31" s="218" t="e">
        <f t="shared" si="2"/>
        <v>#VALUE!</v>
      </c>
      <c r="I31" s="218" t="e">
        <f t="shared" si="2"/>
        <v>#VALUE!</v>
      </c>
      <c r="J31" s="218" t="str">
        <f t="shared" si="2"/>
        <v>No Offer</v>
      </c>
    </row>
    <row r="32" spans="1:15" customFormat="1" ht="16.5" thickBot="1" x14ac:dyDescent="0.3">
      <c r="A32" s="195"/>
      <c r="B32" s="139" t="s">
        <v>4027</v>
      </c>
      <c r="C32" s="139"/>
      <c r="D32" s="216" t="e">
        <f>'AVERAGE RATES Final'!H27</f>
        <v>#DIV/0!</v>
      </c>
      <c r="E32" s="217" t="e">
        <f>(E31)*D32</f>
        <v>#VALUE!</v>
      </c>
      <c r="F32" s="217"/>
      <c r="G32" s="217"/>
      <c r="H32" s="217"/>
      <c r="I32" s="217"/>
      <c r="J32" s="217"/>
    </row>
    <row r="33" spans="1:10" ht="16.5" thickBot="1" x14ac:dyDescent="0.3">
      <c r="A33" s="222"/>
      <c r="B33" s="219" t="s">
        <v>4028</v>
      </c>
      <c r="C33" s="219"/>
      <c r="D33" s="219"/>
      <c r="E33" s="220" t="e">
        <f>SUM(E31:J31)/(6-COUNTIF(E31:J31,"No Offer"))</f>
        <v>#VALUE!</v>
      </c>
      <c r="F33" s="221"/>
      <c r="G33" s="221"/>
      <c r="H33" s="221"/>
      <c r="I33" s="221"/>
      <c r="J33" s="221"/>
    </row>
    <row r="34" spans="1:10" x14ac:dyDescent="0.2">
      <c r="E34" s="983">
        <f>(6-COUNTIF(E31:J31,"No Offer"))</f>
        <v>5</v>
      </c>
    </row>
  </sheetData>
  <sheetProtection algorithmName="SHA-512" hashValue="Iy8jxyHl5h4dW4c1rpbSIJr84cu+/yvmOb3T4thbOK28eIlg8in7RHJG/C5sd++LrgK+ENhmxuphOJTQKGr/cA==" saltValue="j0NvUNAMaK9NNP58HoKuXQ==" spinCount="100000" sheet="1" objects="1" scenarios="1" selectLockedCells="1" selectUnlockedCells="1"/>
  <mergeCells count="2">
    <mergeCell ref="A19:A20"/>
    <mergeCell ref="A22:A23"/>
  </mergeCells>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0959-9E4F-471A-9F38-FC7547153F73}">
  <sheetPr codeName="Sheet42">
    <tabColor rgb="FF00B050"/>
    <pageSetUpPr fitToPage="1"/>
  </sheetPr>
  <dimension ref="A1:L35"/>
  <sheetViews>
    <sheetView zoomScaleNormal="100" zoomScaleSheetLayoutView="75" zoomScalePageLayoutView="40" workbookViewId="0">
      <selection activeCell="L16" sqref="L16"/>
    </sheetView>
  </sheetViews>
  <sheetFormatPr defaultColWidth="9" defaultRowHeight="15" x14ac:dyDescent="0.2"/>
  <cols>
    <col min="1" max="1" width="9" style="990"/>
    <col min="2" max="2" width="69.7109375" style="990" customWidth="1"/>
    <col min="3" max="3" width="5.85546875" style="990" hidden="1" customWidth="1"/>
    <col min="4" max="4" width="13.85546875" style="990" bestFit="1" customWidth="1"/>
    <col min="5" max="5" width="17.7109375" style="990" customWidth="1"/>
    <col min="6" max="6" width="9" style="990"/>
    <col min="7" max="7" width="16.7109375" style="990" customWidth="1"/>
    <col min="8" max="16384" width="9" style="990"/>
  </cols>
  <sheetData>
    <row r="1" spans="1:10" x14ac:dyDescent="0.2">
      <c r="A1" s="986"/>
      <c r="B1" s="987" t="s">
        <v>4002</v>
      </c>
      <c r="C1" s="987"/>
      <c r="D1" s="987"/>
      <c r="E1" s="988" t="s">
        <v>4050</v>
      </c>
      <c r="F1" s="989"/>
      <c r="G1" s="988" t="s">
        <v>4051</v>
      </c>
    </row>
    <row r="2" spans="1:10" x14ac:dyDescent="0.2">
      <c r="A2" s="991"/>
      <c r="B2" s="992"/>
      <c r="C2" s="992"/>
      <c r="D2" s="992"/>
      <c r="E2" s="993" t="s">
        <v>5</v>
      </c>
      <c r="G2" s="993" t="s">
        <v>5</v>
      </c>
    </row>
    <row r="3" spans="1:10" x14ac:dyDescent="0.2">
      <c r="A3" s="991"/>
      <c r="B3" s="994" t="s">
        <v>0</v>
      </c>
      <c r="C3" s="994"/>
      <c r="D3" s="992"/>
      <c r="E3" s="995">
        <f>'Summary Design'!E4</f>
        <v>6225.2</v>
      </c>
      <c r="G3" s="995">
        <f>'Summary Final'!E4</f>
        <v>0</v>
      </c>
    </row>
    <row r="4" spans="1:10" x14ac:dyDescent="0.2">
      <c r="A4" s="991"/>
      <c r="B4" s="994" t="s">
        <v>380</v>
      </c>
      <c r="C4" s="994"/>
      <c r="D4" s="992"/>
      <c r="E4" s="995">
        <f>'Summary Design'!E5</f>
        <v>900</v>
      </c>
      <c r="G4" s="995">
        <f>'Summary Final'!E5</f>
        <v>0</v>
      </c>
    </row>
    <row r="5" spans="1:10" x14ac:dyDescent="0.2">
      <c r="A5" s="991"/>
      <c r="B5" s="996" t="s">
        <v>1029</v>
      </c>
      <c r="C5" s="996"/>
      <c r="D5" s="992"/>
      <c r="E5" s="995">
        <f>'Summary Design'!E6</f>
        <v>0</v>
      </c>
      <c r="G5" s="995">
        <f>'Summary Final'!E6</f>
        <v>0</v>
      </c>
    </row>
    <row r="6" spans="1:10" x14ac:dyDescent="0.2">
      <c r="A6" s="991"/>
      <c r="B6" s="994" t="s">
        <v>4005</v>
      </c>
      <c r="C6" s="994"/>
      <c r="D6" s="992"/>
      <c r="E6" s="995">
        <f>'Summary Design'!E7</f>
        <v>0</v>
      </c>
      <c r="G6" s="995">
        <f>'Summary Final'!E7</f>
        <v>0</v>
      </c>
    </row>
    <row r="7" spans="1:10" x14ac:dyDescent="0.2">
      <c r="A7" s="991"/>
      <c r="B7" s="994" t="s">
        <v>4006</v>
      </c>
      <c r="C7" s="994"/>
      <c r="D7" s="992"/>
      <c r="E7" s="995">
        <f>'Summary Design'!E8</f>
        <v>888.65000000000009</v>
      </c>
      <c r="G7" s="995">
        <f>'Summary Final'!E8</f>
        <v>0</v>
      </c>
    </row>
    <row r="8" spans="1:10" x14ac:dyDescent="0.2">
      <c r="A8" s="991"/>
      <c r="B8" s="994" t="s">
        <v>4007</v>
      </c>
      <c r="C8" s="994"/>
      <c r="D8" s="992"/>
      <c r="E8" s="995">
        <f>'Summary Design'!E9</f>
        <v>0</v>
      </c>
      <c r="G8" s="995">
        <f>'Summary Final'!E9</f>
        <v>0</v>
      </c>
    </row>
    <row r="9" spans="1:10" x14ac:dyDescent="0.2">
      <c r="A9" s="991"/>
      <c r="B9" s="994" t="s">
        <v>1774</v>
      </c>
      <c r="C9" s="994"/>
      <c r="D9" s="994"/>
      <c r="E9" s="995">
        <f>'Summary Design'!E10</f>
        <v>102022.59999999999</v>
      </c>
      <c r="G9" s="995">
        <f>'Summary Final'!E10</f>
        <v>0</v>
      </c>
    </row>
    <row r="10" spans="1:10" x14ac:dyDescent="0.2">
      <c r="A10" s="991"/>
      <c r="B10" s="994" t="s">
        <v>4055</v>
      </c>
      <c r="C10" s="994"/>
      <c r="D10" s="994"/>
      <c r="E10" s="995">
        <f>'Summary Design'!E11</f>
        <v>0</v>
      </c>
      <c r="G10" s="995">
        <f>'Summary Final'!E11</f>
        <v>0</v>
      </c>
    </row>
    <row r="11" spans="1:10" x14ac:dyDescent="0.2">
      <c r="A11" s="991"/>
      <c r="B11" s="994" t="s">
        <v>4008</v>
      </c>
      <c r="C11" s="994"/>
      <c r="D11" s="994"/>
      <c r="E11" s="995">
        <f>'Summary Design'!E12</f>
        <v>931</v>
      </c>
      <c r="G11" s="995">
        <f>'Summary Final'!E12</f>
        <v>0</v>
      </c>
    </row>
    <row r="12" spans="1:10" ht="30" x14ac:dyDescent="0.2">
      <c r="A12" s="991"/>
      <c r="B12" s="994" t="s">
        <v>3464</v>
      </c>
      <c r="C12" s="994"/>
      <c r="D12" s="994"/>
      <c r="E12" s="995">
        <f>'Summary Design'!E13</f>
        <v>1238.8399999999999</v>
      </c>
      <c r="G12" s="995">
        <f>'Summary Final'!E13</f>
        <v>0</v>
      </c>
    </row>
    <row r="13" spans="1:10" ht="15" customHeight="1" x14ac:dyDescent="0.2">
      <c r="A13" s="997"/>
      <c r="B13" s="994" t="s">
        <v>3938</v>
      </c>
      <c r="C13" s="998"/>
      <c r="D13" s="998"/>
      <c r="E13" s="995">
        <f>'Summary Design'!E14</f>
        <v>0</v>
      </c>
      <c r="G13" s="995">
        <f>'Summary Final'!E14</f>
        <v>0</v>
      </c>
    </row>
    <row r="14" spans="1:10" x14ac:dyDescent="0.2">
      <c r="A14" s="997"/>
      <c r="B14" s="999"/>
      <c r="C14" s="998"/>
      <c r="D14" s="998"/>
      <c r="E14" s="1000">
        <f>'Summary Design'!E15</f>
        <v>112206.29</v>
      </c>
      <c r="G14" s="1000">
        <f>'Summary Final'!E15</f>
        <v>0</v>
      </c>
    </row>
    <row r="15" spans="1:10" x14ac:dyDescent="0.2">
      <c r="A15" s="997"/>
      <c r="B15" s="999"/>
      <c r="C15" s="998"/>
      <c r="D15" s="998"/>
      <c r="E15" s="1000"/>
      <c r="G15" s="1000"/>
    </row>
    <row r="16" spans="1:10" ht="30" x14ac:dyDescent="0.2">
      <c r="A16" s="1001"/>
      <c r="B16" s="1002" t="s">
        <v>4010</v>
      </c>
      <c r="C16" s="1002"/>
      <c r="D16" s="1003"/>
      <c r="E16" s="1004">
        <f>'Summary Design'!E16</f>
        <v>0</v>
      </c>
      <c r="F16" s="1005"/>
      <c r="G16" s="1004" t="str">
        <f>'Summary Final'!E16</f>
        <v>No Offer</v>
      </c>
      <c r="H16" s="1005"/>
      <c r="I16" s="1005"/>
      <c r="J16" s="1005"/>
    </row>
    <row r="17" spans="1:12" ht="30" hidden="1" x14ac:dyDescent="0.2">
      <c r="A17" s="1050" t="s">
        <v>4013</v>
      </c>
      <c r="B17" s="1002" t="s">
        <v>4011</v>
      </c>
      <c r="C17" s="1006"/>
      <c r="D17" s="1007" t="s">
        <v>4014</v>
      </c>
      <c r="E17" s="1008" t="str">
        <f>IF(ISBLANK($C17),"",(IF($C17=1,((E14*'Series 6400 Design'!E30)+E14),"")))</f>
        <v/>
      </c>
      <c r="G17" s="1008" t="str">
        <f>IF(ISBLANK($C17),"",(IF($C17=1,((G14*'Series 6400 Design'!G30)+G14),"")))</f>
        <v/>
      </c>
    </row>
    <row r="18" spans="1:12" ht="30" hidden="1" x14ac:dyDescent="0.2">
      <c r="A18" s="1050"/>
      <c r="B18" s="1002" t="s">
        <v>4011</v>
      </c>
      <c r="C18" s="1006"/>
      <c r="D18" s="1007" t="s">
        <v>4014</v>
      </c>
      <c r="E18" s="1008" t="str">
        <f>IF(ISBLANK($C18),"",(IF($C18=1,((E14*'Series 6400 Design'!E32)+E14),"")))</f>
        <v/>
      </c>
      <c r="G18" s="1008" t="str">
        <f>IF(ISBLANK($C18),"",(IF($C18=1,((G14*'Series 6400 Design'!G32)+G14),"")))</f>
        <v/>
      </c>
    </row>
    <row r="19" spans="1:12" ht="30" x14ac:dyDescent="0.2">
      <c r="A19" s="1001" t="s">
        <v>4077</v>
      </c>
      <c r="B19" s="1002" t="s">
        <v>4011</v>
      </c>
      <c r="C19" s="1002">
        <v>1</v>
      </c>
      <c r="D19" s="1003"/>
      <c r="E19" s="1004">
        <f>'Summary Design'!E21</f>
        <v>3366.1886999999997</v>
      </c>
      <c r="F19" s="1005"/>
      <c r="G19" s="1004">
        <f>'Summary Final'!E21</f>
        <v>0</v>
      </c>
    </row>
    <row r="20" spans="1:12" ht="30" hidden="1" x14ac:dyDescent="0.2">
      <c r="A20" s="1051" t="s">
        <v>4016</v>
      </c>
      <c r="B20" s="1009" t="s">
        <v>4017</v>
      </c>
      <c r="C20" s="1010"/>
      <c r="D20" s="1007" t="s">
        <v>4014</v>
      </c>
      <c r="E20" s="1011" t="str">
        <f>'Summary Design'!E22</f>
        <v/>
      </c>
      <c r="G20" s="1011" t="str">
        <f>'Summary Final'!E22</f>
        <v/>
      </c>
    </row>
    <row r="21" spans="1:12" hidden="1" x14ac:dyDescent="0.2">
      <c r="A21" s="1051"/>
      <c r="B21" s="1009"/>
      <c r="C21" s="1012"/>
      <c r="D21" s="1007"/>
      <c r="E21" s="1011">
        <f>'Summary Design'!E23</f>
        <v>0</v>
      </c>
      <c r="G21" s="1011">
        <f>'Summary Final'!E23</f>
        <v>0</v>
      </c>
    </row>
    <row r="22" spans="1:12" x14ac:dyDescent="0.2">
      <c r="A22" s="1013"/>
      <c r="B22" s="1014"/>
      <c r="C22" s="1014"/>
      <c r="D22" s="1015" t="s">
        <v>4078</v>
      </c>
      <c r="E22" s="1011">
        <f>SUM(E16:E19)</f>
        <v>3366.1886999999997</v>
      </c>
      <c r="G22" s="1011">
        <f>SUM(G16:G19)</f>
        <v>0</v>
      </c>
    </row>
    <row r="23" spans="1:12" x14ac:dyDescent="0.2">
      <c r="A23" s="1016"/>
      <c r="B23" s="1017"/>
      <c r="C23" s="1017"/>
      <c r="D23" s="1017"/>
      <c r="E23" s="1016"/>
      <c r="G23" s="1016"/>
    </row>
    <row r="24" spans="1:12" x14ac:dyDescent="0.2">
      <c r="A24" s="1018"/>
      <c r="B24" s="1019" t="s">
        <v>4073</v>
      </c>
      <c r="C24" s="1020"/>
      <c r="D24" s="1021" t="s">
        <v>4070</v>
      </c>
      <c r="E24" s="1047">
        <v>45323</v>
      </c>
      <c r="G24" s="1047">
        <f>E24</f>
        <v>45323</v>
      </c>
    </row>
    <row r="25" spans="1:12" x14ac:dyDescent="0.2">
      <c r="A25" s="1022"/>
      <c r="B25" s="1023" t="s">
        <v>4071</v>
      </c>
      <c r="C25" s="1024"/>
      <c r="D25" s="1025">
        <v>555.70000000000005</v>
      </c>
      <c r="E25" s="1046">
        <v>0.12</v>
      </c>
      <c r="F25" s="990" t="s">
        <v>4087</v>
      </c>
      <c r="G25" s="1046">
        <f>E25</f>
        <v>0.12</v>
      </c>
    </row>
    <row r="26" spans="1:12" x14ac:dyDescent="0.2">
      <c r="A26" s="1022"/>
      <c r="B26" s="1023" t="s">
        <v>4072</v>
      </c>
      <c r="C26" s="1024"/>
      <c r="D26" s="1025">
        <v>345.7</v>
      </c>
      <c r="E26" s="1046">
        <v>0.12478</v>
      </c>
      <c r="G26" s="1046">
        <f>E26</f>
        <v>0.12478</v>
      </c>
    </row>
    <row r="27" spans="1:12" x14ac:dyDescent="0.2">
      <c r="A27" s="1022"/>
      <c r="B27" s="1023" t="s">
        <v>4023</v>
      </c>
      <c r="C27" s="1026"/>
      <c r="D27" s="1026"/>
      <c r="E27" s="1027">
        <v>0.48</v>
      </c>
      <c r="G27" s="1027">
        <f>'Summary Final'!E28</f>
        <v>0</v>
      </c>
    </row>
    <row r="28" spans="1:12" x14ac:dyDescent="0.2">
      <c r="A28" s="1022"/>
      <c r="B28" s="1023" t="s">
        <v>4024</v>
      </c>
      <c r="C28" s="1026"/>
      <c r="D28" s="1026"/>
      <c r="E28" s="1028">
        <f>'Summary Design'!E29</f>
        <v>2651.6423812000003</v>
      </c>
      <c r="G28" s="1028">
        <f>'Summary Final'!E29</f>
        <v>0</v>
      </c>
    </row>
    <row r="29" spans="1:12" x14ac:dyDescent="0.2">
      <c r="A29" s="1022"/>
      <c r="B29" s="1029"/>
      <c r="C29" s="1029"/>
      <c r="D29" s="1030" t="s">
        <v>4025</v>
      </c>
      <c r="E29" s="1031">
        <f>'Summary Design'!E30</f>
        <v>13863.9323812</v>
      </c>
      <c r="G29" s="1031">
        <f>'Summary Final'!E30</f>
        <v>0</v>
      </c>
    </row>
    <row r="30" spans="1:12" x14ac:dyDescent="0.2">
      <c r="A30" s="1032"/>
      <c r="B30" s="999"/>
      <c r="C30" s="999"/>
      <c r="D30" s="1033"/>
      <c r="E30" s="1034"/>
      <c r="G30" s="1034"/>
    </row>
    <row r="31" spans="1:12" x14ac:dyDescent="0.2">
      <c r="A31" s="1035"/>
      <c r="B31" s="1036"/>
      <c r="C31" s="1036"/>
      <c r="D31" s="1037" t="s">
        <v>4074</v>
      </c>
      <c r="E31" s="1038">
        <f>IFERROR('Summary Design'!$E31,"")</f>
        <v>129436.4110812</v>
      </c>
      <c r="G31" s="1039" t="str">
        <f>IFERROR('Summary Final'!$E31,"")</f>
        <v/>
      </c>
      <c r="L31" s="1049"/>
    </row>
    <row r="32" spans="1:12" x14ac:dyDescent="0.2">
      <c r="A32" s="1032"/>
      <c r="B32" s="999"/>
      <c r="C32" s="999"/>
      <c r="D32" s="1033"/>
      <c r="E32" s="1040"/>
      <c r="G32" s="1040"/>
    </row>
    <row r="33" spans="1:7" x14ac:dyDescent="0.2">
      <c r="A33" s="1041"/>
      <c r="B33" s="1042"/>
      <c r="C33" s="1042"/>
      <c r="D33" s="1043" t="s">
        <v>4076</v>
      </c>
      <c r="E33" s="1044">
        <f>IFERROR('Summary Design'!$E33,"")</f>
        <v>117846.5077699</v>
      </c>
      <c r="G33" s="1044" t="str">
        <f>IFERROR('Summary Final'!$E33,"")</f>
        <v/>
      </c>
    </row>
    <row r="34" spans="1:7" x14ac:dyDescent="0.2">
      <c r="A34" s="1041"/>
      <c r="B34" s="1042"/>
      <c r="C34" s="1042"/>
      <c r="D34" s="1043" t="s">
        <v>4075</v>
      </c>
      <c r="E34" s="1045">
        <f>'Summary Design'!E34</f>
        <v>2</v>
      </c>
      <c r="G34" s="1045">
        <f>'Summary Final'!E34</f>
        <v>5</v>
      </c>
    </row>
    <row r="35" spans="1:7" x14ac:dyDescent="0.2">
      <c r="E35" s="990" t="s">
        <v>4069</v>
      </c>
    </row>
  </sheetData>
  <mergeCells count="2">
    <mergeCell ref="A17:A18"/>
    <mergeCell ref="A20:A21"/>
  </mergeCells>
  <pageMargins left="0.70866141732283472" right="0.70866141732283472" top="0.74803149606299213" bottom="0.74803149606299213" header="0.31496062992125984" footer="0.31496062992125984"/>
  <pageSetup paperSize="9" scale="98" fitToHeight="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FAB6-AB19-48F0-B74F-7176E0F7E814}">
  <sheetPr>
    <tabColor rgb="FF7030A0"/>
  </sheetPr>
  <dimension ref="A1:B11"/>
  <sheetViews>
    <sheetView workbookViewId="0">
      <selection activeCell="B11" sqref="B11"/>
    </sheetView>
  </sheetViews>
  <sheetFormatPr defaultRowHeight="12.75" x14ac:dyDescent="0.2"/>
  <sheetData>
    <row r="1" spans="1:2" x14ac:dyDescent="0.2">
      <c r="A1" t="s">
        <v>4079</v>
      </c>
    </row>
    <row r="3" spans="1:2" x14ac:dyDescent="0.2">
      <c r="A3" t="s">
        <v>4080</v>
      </c>
      <c r="B3">
        <v>124</v>
      </c>
    </row>
    <row r="4" spans="1:2" x14ac:dyDescent="0.2">
      <c r="A4" t="s">
        <v>4082</v>
      </c>
      <c r="B4">
        <v>67</v>
      </c>
    </row>
    <row r="5" spans="1:2" x14ac:dyDescent="0.2">
      <c r="A5" t="s">
        <v>4081</v>
      </c>
      <c r="B5">
        <v>19</v>
      </c>
    </row>
    <row r="6" spans="1:2" x14ac:dyDescent="0.2">
      <c r="A6" t="s">
        <v>4083</v>
      </c>
      <c r="B6">
        <v>35</v>
      </c>
    </row>
    <row r="7" spans="1:2" x14ac:dyDescent="0.2">
      <c r="A7" t="s">
        <v>4084</v>
      </c>
      <c r="B7">
        <v>55</v>
      </c>
    </row>
    <row r="8" spans="1:2" x14ac:dyDescent="0.2">
      <c r="A8" t="s">
        <v>4085</v>
      </c>
      <c r="B8">
        <v>9</v>
      </c>
    </row>
    <row r="9" spans="1:2" x14ac:dyDescent="0.2">
      <c r="A9" t="s">
        <v>4086</v>
      </c>
      <c r="B9">
        <v>28</v>
      </c>
    </row>
    <row r="10" spans="1:2" x14ac:dyDescent="0.2">
      <c r="A10" t="s">
        <v>4014</v>
      </c>
      <c r="B10">
        <f>SUM(B3:B9)</f>
        <v>337</v>
      </c>
    </row>
    <row r="11" spans="1:2" x14ac:dyDescent="0.2">
      <c r="B11">
        <v>340</v>
      </c>
    </row>
  </sheetData>
  <phoneticPr fontId="77"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2B95-5FE2-4979-BE15-7FE399FB2B99}">
  <sheetPr codeName="Sheet17"/>
  <dimension ref="A1:H29"/>
  <sheetViews>
    <sheetView workbookViewId="0">
      <selection activeCell="G33" sqref="G33"/>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2</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Design'!F$31,"No offer"),"No offer",SUM('Summary Design'!F$31))),"No offer")</f>
        <v>No offer</v>
      </c>
      <c r="C6" s="156"/>
      <c r="D6" s="157" t="str">
        <f>IF(AND(B6&lt;B20, B6&gt;B21), B6, "out of range ")</f>
        <v xml:space="preserve">out of range </v>
      </c>
      <c r="E6" s="157" t="str">
        <f>IF(AND(D6&lt;D20, D6&gt;D21), D6, "out of range ")</f>
        <v xml:space="preserve">out of range </v>
      </c>
      <c r="F6" s="157" t="str">
        <f>IF(AND(E6&lt;E20, E6&gt;E21), E6, "out of range ")</f>
        <v xml:space="preserve">out of range </v>
      </c>
      <c r="G6" s="158" t="str">
        <f>IF(AND(F6&lt;F20, F6&gt;F21), F6, "out of range ")</f>
        <v xml:space="preserve">out of range </v>
      </c>
      <c r="H6" s="153"/>
    </row>
    <row r="7" spans="1:8" ht="18" x14ac:dyDescent="0.25">
      <c r="A7" s="159" t="s">
        <v>2869</v>
      </c>
      <c r="B7" s="155" t="str">
        <f>IFERROR((IF(COUNTIF('Summary Design'!G$31,"No offer"),"No offer",SUM('Summary Design'!G$31))),"No offer")</f>
        <v>No offer</v>
      </c>
      <c r="C7" s="160"/>
      <c r="D7" s="35" t="str">
        <f>IF(AND(B7&lt;B20, B7&gt;B21), B7, "out of range ")</f>
        <v xml:space="preserve">out of range </v>
      </c>
      <c r="E7" s="35" t="str">
        <f>IF(AND(D7&lt;D20, D7&gt;D21), D7, "out of range ")</f>
        <v xml:space="preserve">out of range </v>
      </c>
      <c r="F7" s="35" t="str">
        <f>IF(AND(E7&lt;E20, E7&gt;E21), E7, "out of range ")</f>
        <v xml:space="preserve">out of range </v>
      </c>
      <c r="G7" s="161" t="str">
        <f>IF(AND(F7&lt;F20, F7&gt;F21), F7, "out of range ")</f>
        <v xml:space="preserve">out of range </v>
      </c>
      <c r="H7" s="153"/>
    </row>
    <row r="8" spans="1:8" ht="18" x14ac:dyDescent="0.25">
      <c r="A8" s="159" t="s">
        <v>2870</v>
      </c>
      <c r="B8" s="155" t="str">
        <f>IFERROR((IF(COUNTIF('Summary Design'!H$31,"No offer"),"No offer",SUM('Summary Design'!H$31))),"No offer")</f>
        <v>No offer</v>
      </c>
      <c r="C8" s="160"/>
      <c r="D8" s="35" t="str">
        <f>IF(AND(B8&lt;B20, B8&gt;B21), B8, "out of range ")</f>
        <v xml:space="preserve">out of range </v>
      </c>
      <c r="E8" s="35" t="str">
        <f>IF(AND(D8&lt;D20, D8&gt;D21), D8, "out of range ")</f>
        <v xml:space="preserve">out of range </v>
      </c>
      <c r="F8" s="35" t="str">
        <f>IF(AND(E8&lt;E20, E8&gt;E21), E8, "out of range ")</f>
        <v xml:space="preserve">out of range </v>
      </c>
      <c r="G8" s="161" t="str">
        <f>IF(AND(F8&lt;F20, F8&gt;F21), F8, "out of range ")</f>
        <v xml:space="preserve">out of range </v>
      </c>
      <c r="H8" s="153"/>
    </row>
    <row r="9" spans="1:8" ht="18" x14ac:dyDescent="0.25">
      <c r="A9" s="159" t="s">
        <v>2871</v>
      </c>
      <c r="B9" s="155">
        <f>IFERROR((IF(COUNTIF('Summary Design'!I$31,"No offer"),"No offer",SUM('Summary Design'!I$31))),"No offer")</f>
        <v>106256.60445860001</v>
      </c>
      <c r="C9" s="160"/>
      <c r="D9" s="35">
        <f>IF(AND(B9&lt;B20, B9&gt;B21), B9, "out of range ")</f>
        <v>106256.60445860001</v>
      </c>
      <c r="E9" s="35">
        <f>IF(AND(D9&lt;D20, D9&gt;D21), D9, "out of range ")</f>
        <v>106256.60445860001</v>
      </c>
      <c r="F9" s="35">
        <f>IF(AND(E9&lt;E20, E9&gt;E21), E9, "out of range ")</f>
        <v>106256.60445860001</v>
      </c>
      <c r="G9" s="161">
        <f>IF(AND(F9&lt;F20, F9&gt;F21), F9, "out of range ")</f>
        <v>106256.60445860001</v>
      </c>
      <c r="H9" s="153"/>
    </row>
    <row r="10" spans="1:8" ht="18" x14ac:dyDescent="0.25">
      <c r="A10" s="159" t="s">
        <v>2872</v>
      </c>
      <c r="B10" s="155" t="str">
        <f>IFERROR((IF(COUNTIF('Summary Design'!J$31,"No offer"),"No offer",SUM('Summary Design'!J$31))),"No offer")</f>
        <v>No offer</v>
      </c>
      <c r="C10" s="160"/>
      <c r="D10" s="35" t="str">
        <f>IF(AND(B10&lt;B20, B10&gt;B21), B10, "out of range ")</f>
        <v xml:space="preserve">out of range </v>
      </c>
      <c r="E10" s="35" t="str">
        <f>IF(AND(D10&lt;D20, D10&gt;D21), D10, "out of range ")</f>
        <v xml:space="preserve">out of range </v>
      </c>
      <c r="F10" s="35" t="str">
        <f>IF(AND(E10&lt;E20, E10&gt;E21), E10, "out of range ")</f>
        <v xml:space="preserve">out of range </v>
      </c>
      <c r="G10" s="161" t="str">
        <f>IF(AND(F10&lt;F20, F10&gt;F21), F10, "out of range ")</f>
        <v xml:space="preserve">out of range </v>
      </c>
      <c r="H10" s="153"/>
    </row>
    <row r="11" spans="1:8" ht="18" x14ac:dyDescent="0.25">
      <c r="A11" s="159" t="s">
        <v>4036</v>
      </c>
      <c r="B11" s="155">
        <f>IFERROR((IF(COUNTIF('Summary Design'!E$31,"No offer"),"No offer",SUM('Summary Design'!E$31))),"No offer")</f>
        <v>129436.4110812</v>
      </c>
      <c r="C11" s="160"/>
      <c r="D11" s="35">
        <f>IF(AND(B11&lt;B20, B11&gt;B21), B11, "out of range ")</f>
        <v>129436.4110812</v>
      </c>
      <c r="E11" s="35">
        <f>IF(AND(D11&lt;D20, D11&gt;D21), D11, "out of range ")</f>
        <v>129436.4110812</v>
      </c>
      <c r="F11" s="35">
        <f>IF(AND(E11&lt;E20, E11&gt;E21), E11, "out of range ")</f>
        <v>129436.4110812</v>
      </c>
      <c r="G11" s="161">
        <f>IF(AND(F11&lt;F20, F11&gt;F21), F11, "out of range ")</f>
        <v>129436.4110812</v>
      </c>
      <c r="H11" s="153"/>
    </row>
    <row r="12" spans="1:8" ht="18" x14ac:dyDescent="0.25">
      <c r="A12" s="159"/>
      <c r="B12" s="155"/>
      <c r="C12" s="160"/>
      <c r="D12" s="35" t="str">
        <f>IF(AND(B12&lt;B20, B12&gt;B21), B12, "out of range ")</f>
        <v xml:space="preserve">out of range </v>
      </c>
      <c r="E12" s="35" t="str">
        <f>IF(AND(D12&lt;D20, D12&gt;D21), D12, "out of range ")</f>
        <v xml:space="preserve">out of range </v>
      </c>
      <c r="F12" s="35" t="str">
        <f>IF(AND(E12&lt;E20, E12&gt;E21), E12, "out of range ")</f>
        <v xml:space="preserve">out of range </v>
      </c>
      <c r="G12" s="161" t="str">
        <f>IF(AND(F12&lt;F20, F12&gt;F21), F12, "out of range ")</f>
        <v xml:space="preserve">out of range </v>
      </c>
      <c r="H12" s="153"/>
    </row>
    <row r="13" spans="1:8" ht="15" x14ac:dyDescent="0.2">
      <c r="A13" s="159"/>
      <c r="B13" s="162"/>
      <c r="C13" s="160"/>
      <c r="D13" s="35" t="str">
        <f>IF(AND(B13&lt;B20, B13&gt;B21), B13, "out of range ")</f>
        <v xml:space="preserve">out of range </v>
      </c>
      <c r="E13" s="35" t="str">
        <f>IF(AND(D13&lt;D20, D13&gt;D21), D13, "out of range ")</f>
        <v xml:space="preserve">out of range </v>
      </c>
      <c r="F13" s="35" t="str">
        <f>IF(AND(E13&lt;E20, E13&gt;E21), E13, "out of range ")</f>
        <v xml:space="preserve">out of range </v>
      </c>
      <c r="G13" s="161" t="str">
        <f>IF(AND(F13&lt;F20, F13&gt;F21), F13, "out of range ")</f>
        <v xml:space="preserve">out of range </v>
      </c>
      <c r="H13" s="153"/>
    </row>
    <row r="14" spans="1:8" ht="15" x14ac:dyDescent="0.2">
      <c r="A14" s="159"/>
      <c r="B14" s="162"/>
      <c r="C14" s="160"/>
      <c r="D14" s="35" t="str">
        <f>IF(AND(B14&lt;B20, B14&gt;B21), B14, "out of range ")</f>
        <v xml:space="preserve">out of range </v>
      </c>
      <c r="E14" s="35" t="str">
        <f>IF(AND(D14&lt;D20, D14&gt;D21), D14, "out of range ")</f>
        <v xml:space="preserve">out of range </v>
      </c>
      <c r="F14" s="35" t="str">
        <f>IF(AND(E14&lt;E20, E14&gt;E21), E14, "out of range ")</f>
        <v xml:space="preserve">out of range </v>
      </c>
      <c r="G14" s="161" t="str">
        <f>IF(AND(F14&lt;F20, F14&gt;F21), F14, "out of range ")</f>
        <v xml:space="preserve">out of range </v>
      </c>
      <c r="H14" s="153"/>
    </row>
    <row r="15" spans="1:8" ht="15" x14ac:dyDescent="0.2">
      <c r="A15" s="159"/>
      <c r="B15" s="162"/>
      <c r="C15" s="160"/>
      <c r="D15" s="35" t="str">
        <f>IF(AND(B15&lt;B20, B15&gt;B21), B15, "out of range ")</f>
        <v xml:space="preserve">out of range </v>
      </c>
      <c r="E15" s="35" t="str">
        <f>IF(AND(D15&lt;D20, D15&gt;D21), D15, "out of range ")</f>
        <v xml:space="preserve">out of range </v>
      </c>
      <c r="F15" s="35" t="str">
        <f>IF(AND(E15&lt;E20, E15&gt;E21), E15, "out of range ")</f>
        <v xml:space="preserve">out of range </v>
      </c>
      <c r="G15" s="161" t="str">
        <f>IF(AND(F15&lt;F20, F15&gt;F21), F15, "out of range ")</f>
        <v xml:space="preserve">out of range </v>
      </c>
      <c r="H15" s="153"/>
    </row>
    <row r="16" spans="1:8" ht="15.75" thickBot="1" x14ac:dyDescent="0.25">
      <c r="A16" s="163"/>
      <c r="B16" s="164"/>
      <c r="C16" s="165"/>
      <c r="D16" s="166" t="str">
        <f>IF(AND(B16&lt;B20, B16&gt;B21), B16, "out of range ")</f>
        <v xml:space="preserve">out of range </v>
      </c>
      <c r="E16" s="166" t="str">
        <f>IF(AND(D16&lt;D20, D16&gt;D21), D16, "out of range ")</f>
        <v xml:space="preserve">out of range </v>
      </c>
      <c r="F16" s="166" t="str">
        <f>IF(AND(E16&lt;E20, E16&gt;E21), E16, "out of range ")</f>
        <v xml:space="preserve">out of range </v>
      </c>
      <c r="G16" s="167" t="str">
        <f>IF(AND(F16&lt;F20, F16&gt;F21), F16, "out of range ")</f>
        <v xml:space="preserve">out of range </v>
      </c>
      <c r="H16" s="153"/>
    </row>
    <row r="17" spans="1:8" ht="15" x14ac:dyDescent="0.2">
      <c r="A17" s="168"/>
      <c r="B17" s="169"/>
      <c r="C17" s="170"/>
      <c r="D17" s="168"/>
      <c r="E17" s="168"/>
      <c r="F17" s="168"/>
      <c r="G17" s="168"/>
      <c r="H17" s="153"/>
    </row>
    <row r="18" spans="1:8" ht="15" x14ac:dyDescent="0.2">
      <c r="A18" s="171" t="s">
        <v>4037</v>
      </c>
      <c r="B18" s="172">
        <f t="shared" ref="B18:G18" si="0">AVERAGE(B6:B16)</f>
        <v>117846.5077699</v>
      </c>
      <c r="C18" s="173"/>
      <c r="D18" s="172">
        <f t="shared" si="0"/>
        <v>117846.5077699</v>
      </c>
      <c r="E18" s="172">
        <f t="shared" si="0"/>
        <v>117846.5077699</v>
      </c>
      <c r="F18" s="172">
        <f t="shared" si="0"/>
        <v>117846.5077699</v>
      </c>
      <c r="G18" s="172">
        <f t="shared" si="0"/>
        <v>117846.5077699</v>
      </c>
      <c r="H18" s="153"/>
    </row>
    <row r="19" spans="1:8" ht="15.75" thickBot="1" x14ac:dyDescent="0.25">
      <c r="A19" s="174"/>
      <c r="B19" s="175"/>
      <c r="C19" s="174"/>
      <c r="D19" s="176"/>
      <c r="E19" s="176"/>
      <c r="F19" s="176"/>
      <c r="G19" s="176"/>
      <c r="H19" s="153"/>
    </row>
    <row r="20" spans="1:8" ht="15" x14ac:dyDescent="0.2">
      <c r="A20" s="177" t="s">
        <v>4038</v>
      </c>
      <c r="B20" s="178">
        <f>1.2*B18</f>
        <v>141415.80932387998</v>
      </c>
      <c r="C20" s="157"/>
      <c r="D20" s="178">
        <f>1.2*D18</f>
        <v>141415.80932387998</v>
      </c>
      <c r="E20" s="178">
        <f>1.2*E18</f>
        <v>141415.80932387998</v>
      </c>
      <c r="F20" s="178">
        <f>1.2*F18</f>
        <v>141415.80932387998</v>
      </c>
      <c r="G20" s="179">
        <f>1.2*G18</f>
        <v>141415.80932387998</v>
      </c>
      <c r="H20" s="153"/>
    </row>
    <row r="21" spans="1:8" ht="15.75" thickBot="1" x14ac:dyDescent="0.25">
      <c r="A21" s="180" t="s">
        <v>4039</v>
      </c>
      <c r="B21" s="181">
        <f>0.8*B18</f>
        <v>94277.20621592</v>
      </c>
      <c r="C21" s="166"/>
      <c r="D21" s="181">
        <f>0.8*D18</f>
        <v>94277.20621592</v>
      </c>
      <c r="E21" s="181">
        <f>0.8*E18</f>
        <v>94277.20621592</v>
      </c>
      <c r="F21" s="181">
        <f>0.8*F18</f>
        <v>94277.20621592</v>
      </c>
      <c r="G21" s="182">
        <f>0.8*G18</f>
        <v>94277.20621592</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f>G18</f>
        <v>117846.5077699</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f>B11</f>
        <v>129436.4110812</v>
      </c>
      <c r="C27" s="183"/>
      <c r="D27" s="193" t="s">
        <v>4044</v>
      </c>
      <c r="E27" s="191">
        <f>B18</f>
        <v>117846.5077699</v>
      </c>
      <c r="F27" s="1109" t="s">
        <v>4045</v>
      </c>
      <c r="G27" s="1109"/>
      <c r="H27" s="194">
        <f>IF(E27/B27&gt;100%,100%,B18/B11)</f>
        <v>0.91045870930375805</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FF01-6D45-4DDE-B2CA-88E053411C98}">
  <sheetPr codeName="Sheet41"/>
  <dimension ref="A1:H29"/>
  <sheetViews>
    <sheetView topLeftCell="A10" workbookViewId="0">
      <selection activeCell="H27" sqref="H27"/>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0</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Final'!F$31,"No offer"),"No offer",SUM('Summary Final'!F$31))),"No offer")</f>
        <v>No offer</v>
      </c>
      <c r="C6" s="156"/>
      <c r="D6" s="157" t="e">
        <f>IF(AND(B6&lt;B20, B6&gt;B21), B6, "out of range ")</f>
        <v>#DIV/0!</v>
      </c>
      <c r="E6" s="157" t="e">
        <f>IF(AND(D6&lt;D20, D6&gt;D21), D6, "out of range ")</f>
        <v>#DIV/0!</v>
      </c>
      <c r="F6" s="157" t="e">
        <f>IF(AND(E6&lt;E20, E6&gt;E21), E6, "out of range ")</f>
        <v>#DIV/0!</v>
      </c>
      <c r="G6" s="158" t="e">
        <f>IF(AND(F6&lt;F20, F6&gt;F21), F6, "out of range ")</f>
        <v>#DIV/0!</v>
      </c>
      <c r="H6" s="153"/>
    </row>
    <row r="7" spans="1:8" ht="18" x14ac:dyDescent="0.25">
      <c r="A7" s="159" t="s">
        <v>2869</v>
      </c>
      <c r="B7" s="155" t="str">
        <f>IFERROR((IF(COUNTIF('Summary Final'!G$31,"No offer"),"No offer",SUM('Summary Final'!G$31))),"No offer")</f>
        <v>No offer</v>
      </c>
      <c r="C7" s="160"/>
      <c r="D7" s="35" t="e">
        <f>IF(AND(B7&lt;B20, B7&gt;B21), B7, "out of range ")</f>
        <v>#DIV/0!</v>
      </c>
      <c r="E7" s="35" t="e">
        <f>IF(AND(D7&lt;D20, D7&gt;D21), D7, "out of range ")</f>
        <v>#DIV/0!</v>
      </c>
      <c r="F7" s="35" t="e">
        <f>IF(AND(E7&lt;E20, E7&gt;E21), E7, "out of range ")</f>
        <v>#DIV/0!</v>
      </c>
      <c r="G7" s="161" t="e">
        <f>IF(AND(F7&lt;F20, F7&gt;F21), F7, "out of range ")</f>
        <v>#DIV/0!</v>
      </c>
      <c r="H7" s="153"/>
    </row>
    <row r="8" spans="1:8" ht="18" x14ac:dyDescent="0.25">
      <c r="A8" s="159" t="s">
        <v>2870</v>
      </c>
      <c r="B8" s="155" t="str">
        <f>IFERROR((IF(COUNTIF('Summary Final'!H$31,"No offer"),"No offer",SUM('Summary Final'!H$31))),"No offer")</f>
        <v>No offer</v>
      </c>
      <c r="C8" s="160"/>
      <c r="D8" s="35" t="e">
        <f>IF(AND(B8&lt;B20, B8&gt;B21), B8, "out of range ")</f>
        <v>#DIV/0!</v>
      </c>
      <c r="E8" s="35" t="e">
        <f>IF(AND(D8&lt;D20, D8&gt;D21), D8, "out of range ")</f>
        <v>#DIV/0!</v>
      </c>
      <c r="F8" s="35" t="e">
        <f>IF(AND(E8&lt;E20, E8&gt;E21), E8, "out of range ")</f>
        <v>#DIV/0!</v>
      </c>
      <c r="G8" s="161" t="e">
        <f>IF(AND(F8&lt;F20, F8&gt;F21), F8, "out of range ")</f>
        <v>#DIV/0!</v>
      </c>
      <c r="H8" s="153"/>
    </row>
    <row r="9" spans="1:8" ht="18" x14ac:dyDescent="0.25">
      <c r="A9" s="159" t="s">
        <v>2871</v>
      </c>
      <c r="B9" s="155" t="str">
        <f>IFERROR((IF(COUNTIF('Summary Final'!I$31,"No offer"),"No offer",SUM('Summary Final'!I$31))),"No offer")</f>
        <v>No offer</v>
      </c>
      <c r="C9" s="160"/>
      <c r="D9" s="35" t="e">
        <f>IF(AND(B9&lt;B20, B9&gt;B21), B9, "out of range ")</f>
        <v>#DIV/0!</v>
      </c>
      <c r="E9" s="35" t="e">
        <f>IF(AND(D9&lt;D20, D9&gt;D21), D9, "out of range ")</f>
        <v>#DIV/0!</v>
      </c>
      <c r="F9" s="35" t="e">
        <f>IF(AND(E9&lt;E20, E9&gt;E21), E9, "out of range ")</f>
        <v>#DIV/0!</v>
      </c>
      <c r="G9" s="161" t="e">
        <f>IF(AND(F9&lt;F20, F9&gt;F21), F9, "out of range ")</f>
        <v>#DIV/0!</v>
      </c>
      <c r="H9" s="153"/>
    </row>
    <row r="10" spans="1:8" ht="18" x14ac:dyDescent="0.25">
      <c r="A10" s="159" t="s">
        <v>2872</v>
      </c>
      <c r="B10" s="155" t="str">
        <f>IFERROR((IF(COUNTIF('Summary Final'!J$31,"No offer"),"No offer",SUM('Summary Final'!J$31))),"No offer")</f>
        <v>No offer</v>
      </c>
      <c r="C10" s="160"/>
      <c r="D10" s="35" t="e">
        <f>IF(AND(B10&lt;B20, B10&gt;B21), B10, "out of range ")</f>
        <v>#DIV/0!</v>
      </c>
      <c r="E10" s="35" t="e">
        <f>IF(AND(D10&lt;D20, D10&gt;D21), D10, "out of range ")</f>
        <v>#DIV/0!</v>
      </c>
      <c r="F10" s="35" t="e">
        <f>IF(AND(E10&lt;E20, E10&gt;E21), E10, "out of range ")</f>
        <v>#DIV/0!</v>
      </c>
      <c r="G10" s="161" t="e">
        <f>IF(AND(F10&lt;F20, F10&gt;F21), F10, "out of range ")</f>
        <v>#DIV/0!</v>
      </c>
      <c r="H10" s="153"/>
    </row>
    <row r="11" spans="1:8" ht="18" x14ac:dyDescent="0.25">
      <c r="A11" s="159" t="s">
        <v>4036</v>
      </c>
      <c r="B11" s="155" t="str">
        <f>IFERROR((IF(COUNTIF('Summary Final'!E$31,"No offer"),"No offer",SUM('Summary Final'!E$31))),"No offer")</f>
        <v>No offer</v>
      </c>
      <c r="C11" s="160"/>
      <c r="D11" s="35" t="e">
        <f>IF(AND(B11&lt;B20, B11&gt;B21), B11, "out of range ")</f>
        <v>#DIV/0!</v>
      </c>
      <c r="E11" s="35" t="e">
        <f>IF(AND(D11&lt;D20, D11&gt;D21), D11, "out of range ")</f>
        <v>#DIV/0!</v>
      </c>
      <c r="F11" s="35" t="e">
        <f>IF(AND(E11&lt;E20, E11&gt;E21), E11, "out of range ")</f>
        <v>#DIV/0!</v>
      </c>
      <c r="G11" s="161" t="e">
        <f>IF(AND(F11&lt;F20, F11&gt;F21), F11, "out of range ")</f>
        <v>#DIV/0!</v>
      </c>
      <c r="H11" s="153"/>
    </row>
    <row r="12" spans="1:8" ht="18" x14ac:dyDescent="0.25">
      <c r="A12" s="159"/>
      <c r="B12" s="155"/>
      <c r="C12" s="160"/>
      <c r="D12" s="35" t="e">
        <f>IF(AND(B12&lt;B20, B12&gt;B21), B12, "out of range ")</f>
        <v>#DIV/0!</v>
      </c>
      <c r="E12" s="35" t="e">
        <f>IF(AND(D12&lt;D20, D12&gt;D21), D12, "out of range ")</f>
        <v>#DIV/0!</v>
      </c>
      <c r="F12" s="35" t="e">
        <f>IF(AND(E12&lt;E20, E12&gt;E21), E12, "out of range ")</f>
        <v>#DIV/0!</v>
      </c>
      <c r="G12" s="161" t="e">
        <f>IF(AND(F12&lt;F20, F12&gt;F21), F12, "out of range ")</f>
        <v>#DIV/0!</v>
      </c>
      <c r="H12" s="153"/>
    </row>
    <row r="13" spans="1:8" ht="15" x14ac:dyDescent="0.2">
      <c r="A13" s="159"/>
      <c r="B13" s="162"/>
      <c r="C13" s="160"/>
      <c r="D13" s="35" t="e">
        <f>IF(AND(B13&lt;B20, B13&gt;B21), B13, "out of range ")</f>
        <v>#DIV/0!</v>
      </c>
      <c r="E13" s="35" t="e">
        <f>IF(AND(D13&lt;D20, D13&gt;D21), D13, "out of range ")</f>
        <v>#DIV/0!</v>
      </c>
      <c r="F13" s="35" t="e">
        <f>IF(AND(E13&lt;E20, E13&gt;E21), E13, "out of range ")</f>
        <v>#DIV/0!</v>
      </c>
      <c r="G13" s="161" t="e">
        <f>IF(AND(F13&lt;F20, F13&gt;F21), F13, "out of range ")</f>
        <v>#DIV/0!</v>
      </c>
      <c r="H13" s="153"/>
    </row>
    <row r="14" spans="1:8" ht="15" x14ac:dyDescent="0.2">
      <c r="A14" s="159"/>
      <c r="B14" s="162"/>
      <c r="C14" s="160"/>
      <c r="D14" s="35" t="e">
        <f>IF(AND(B14&lt;B20, B14&gt;B21), B14, "out of range ")</f>
        <v>#DIV/0!</v>
      </c>
      <c r="E14" s="35" t="e">
        <f>IF(AND(D14&lt;D20, D14&gt;D21), D14, "out of range ")</f>
        <v>#DIV/0!</v>
      </c>
      <c r="F14" s="35" t="e">
        <f>IF(AND(E14&lt;E20, E14&gt;E21), E14, "out of range ")</f>
        <v>#DIV/0!</v>
      </c>
      <c r="G14" s="161" t="e">
        <f>IF(AND(F14&lt;F20, F14&gt;F21), F14, "out of range ")</f>
        <v>#DIV/0!</v>
      </c>
      <c r="H14" s="153"/>
    </row>
    <row r="15" spans="1:8" ht="15" x14ac:dyDescent="0.2">
      <c r="A15" s="159"/>
      <c r="B15" s="162"/>
      <c r="C15" s="160"/>
      <c r="D15" s="35" t="e">
        <f>IF(AND(B15&lt;B20, B15&gt;B21), B15, "out of range ")</f>
        <v>#DIV/0!</v>
      </c>
      <c r="E15" s="35" t="e">
        <f>IF(AND(D15&lt;D20, D15&gt;D21), D15, "out of range ")</f>
        <v>#DIV/0!</v>
      </c>
      <c r="F15" s="35" t="e">
        <f>IF(AND(E15&lt;E20, E15&gt;E21), E15, "out of range ")</f>
        <v>#DIV/0!</v>
      </c>
      <c r="G15" s="161" t="e">
        <f>IF(AND(F15&lt;F20, F15&gt;F21), F15, "out of range ")</f>
        <v>#DIV/0!</v>
      </c>
      <c r="H15" s="153"/>
    </row>
    <row r="16" spans="1:8" ht="15.75" thickBot="1" x14ac:dyDescent="0.25">
      <c r="A16" s="163"/>
      <c r="B16" s="164"/>
      <c r="C16" s="165"/>
      <c r="D16" s="166" t="e">
        <f>IF(AND(B16&lt;B20, B16&gt;B21), B16, "out of range ")</f>
        <v>#DIV/0!</v>
      </c>
      <c r="E16" s="166" t="e">
        <f>IF(AND(D16&lt;D20, D16&gt;D21), D16, "out of range ")</f>
        <v>#DIV/0!</v>
      </c>
      <c r="F16" s="166" t="e">
        <f>IF(AND(E16&lt;E20, E16&gt;E21), E16, "out of range ")</f>
        <v>#DIV/0!</v>
      </c>
      <c r="G16" s="167" t="e">
        <f>IF(AND(F16&lt;F20, F16&gt;F21), F16, "out of range ")</f>
        <v>#DIV/0!</v>
      </c>
      <c r="H16" s="153"/>
    </row>
    <row r="17" spans="1:8" ht="15" x14ac:dyDescent="0.2">
      <c r="A17" s="168"/>
      <c r="B17" s="169"/>
      <c r="C17" s="170"/>
      <c r="D17" s="168"/>
      <c r="E17" s="168"/>
      <c r="F17" s="168"/>
      <c r="G17" s="168"/>
      <c r="H17" s="153"/>
    </row>
    <row r="18" spans="1:8" ht="15" x14ac:dyDescent="0.2">
      <c r="A18" s="171" t="s">
        <v>4037</v>
      </c>
      <c r="B18" s="172" t="e">
        <f t="shared" ref="B18:G18" si="0">AVERAGE(B6:B16)</f>
        <v>#DIV/0!</v>
      </c>
      <c r="C18" s="173"/>
      <c r="D18" s="172" t="e">
        <f t="shared" si="0"/>
        <v>#DIV/0!</v>
      </c>
      <c r="E18" s="172" t="e">
        <f t="shared" si="0"/>
        <v>#DIV/0!</v>
      </c>
      <c r="F18" s="172" t="e">
        <f t="shared" si="0"/>
        <v>#DIV/0!</v>
      </c>
      <c r="G18" s="172" t="e">
        <f t="shared" si="0"/>
        <v>#DIV/0!</v>
      </c>
      <c r="H18" s="153" t="e">
        <f>-_xlfn.STDEV.P(B6:B11)</f>
        <v>#DIV/0!</v>
      </c>
    </row>
    <row r="19" spans="1:8" ht="15.75" thickBot="1" x14ac:dyDescent="0.25">
      <c r="A19" s="174"/>
      <c r="B19" s="175"/>
      <c r="C19" s="174"/>
      <c r="D19" s="176"/>
      <c r="E19" s="176"/>
      <c r="F19" s="176"/>
      <c r="G19" s="176"/>
      <c r="H19" s="153"/>
    </row>
    <row r="20" spans="1:8" ht="15" x14ac:dyDescent="0.2">
      <c r="A20" s="177" t="s">
        <v>4038</v>
      </c>
      <c r="B20" s="178" t="e">
        <f>1.2*B18</f>
        <v>#DIV/0!</v>
      </c>
      <c r="C20" s="157"/>
      <c r="D20" s="178" t="e">
        <f>1.2*D18</f>
        <v>#DIV/0!</v>
      </c>
      <c r="E20" s="178" t="e">
        <f>1.2*E18</f>
        <v>#DIV/0!</v>
      </c>
      <c r="F20" s="178" t="e">
        <f>1.2*F18</f>
        <v>#DIV/0!</v>
      </c>
      <c r="G20" s="179" t="e">
        <f>1.2*G18</f>
        <v>#DIV/0!</v>
      </c>
      <c r="H20" s="153"/>
    </row>
    <row r="21" spans="1:8" ht="15.75" thickBot="1" x14ac:dyDescent="0.25">
      <c r="A21" s="180" t="s">
        <v>4039</v>
      </c>
      <c r="B21" s="181" t="e">
        <f>0.8*B18</f>
        <v>#DIV/0!</v>
      </c>
      <c r="C21" s="166"/>
      <c r="D21" s="181" t="e">
        <f>0.8*D18</f>
        <v>#DIV/0!</v>
      </c>
      <c r="E21" s="181" t="e">
        <f>0.8*E18</f>
        <v>#DIV/0!</v>
      </c>
      <c r="F21" s="181" t="e">
        <f>0.8*F18</f>
        <v>#DIV/0!</v>
      </c>
      <c r="G21" s="182" t="e">
        <f>0.8*G18</f>
        <v>#DIV/0!</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t="e">
        <f>G18</f>
        <v>#DIV/0!</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t="str">
        <f>B11</f>
        <v>No offer</v>
      </c>
      <c r="C27" s="183"/>
      <c r="D27" s="193" t="s">
        <v>4044</v>
      </c>
      <c r="E27" s="191" t="e">
        <f>B18</f>
        <v>#DIV/0!</v>
      </c>
      <c r="F27" s="1109" t="s">
        <v>4045</v>
      </c>
      <c r="G27" s="1109"/>
      <c r="H27" s="981" t="e">
        <f>IF(E27/B27&gt;100%,100%,B18/B11)</f>
        <v>#DIV/0!</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6AB-128E-48E6-8C10-C83B1B81C61D}">
  <sheetPr codeName="Sheet18"/>
  <dimension ref="A1"/>
  <sheetViews>
    <sheetView topLeftCell="A40" workbookViewId="0">
      <selection activeCell="A5" sqref="A1:XFD1048576"/>
    </sheetView>
  </sheetViews>
  <sheetFormatPr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DMS Document" ma:contentTypeID="0x0101006303DCE5F3884555ABDE6450E03068EE00D5787D1C01235F429A9E9C3B753BD5CA" ma:contentTypeVersion="19" ma:contentTypeDescription="Core EDMS document content type" ma:contentTypeScope="" ma:versionID="213c389b4e574b7221d8b12a6dd28db1">
  <xsd:schema xmlns:xsd="http://www.w3.org/2001/XMLSchema" xmlns:xs="http://www.w3.org/2001/XMLSchema" xmlns:p="http://schemas.microsoft.com/office/2006/metadata/properties" xmlns:ns2="4b69b8c0-9cd6-4ceb-958b-b112b001194e" xmlns:ns3="0533cd45-53c5-4430-a36c-c657464f9338" targetNamespace="http://schemas.microsoft.com/office/2006/metadata/properties" ma:root="true" ma:fieldsID="7bd3b82dc65c1d6b0eaf43d0adde792a" ns2:_="" ns3:_="">
    <xsd:import namespace="4b69b8c0-9cd6-4ceb-958b-b112b001194e"/>
    <xsd:import namespace="0533cd45-53c5-4430-a36c-c657464f9338"/>
    <xsd:element name="properties">
      <xsd:complexType>
        <xsd:sequence>
          <xsd:element name="documentManagement">
            <xsd:complexType>
              <xsd:all>
                <xsd:element ref="ns2:FileplanmarkerTaxHTField" minOccurs="0"/>
                <xsd:element ref="ns2:TaxCatchAll" minOccurs="0"/>
                <xsd:element ref="ns2:TaxCatchAllLabel" minOccurs="0"/>
                <xsd:element ref="ns2:Edmsdisposition" minOccurs="0"/>
                <xsd:element ref="ns2:Edmsdateclose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Inform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69b8c0-9cd6-4ceb-958b-b112b001194e" elementFormDefault="qualified">
    <xsd:import namespace="http://schemas.microsoft.com/office/2006/documentManagement/types"/>
    <xsd:import namespace="http://schemas.microsoft.com/office/infopath/2007/PartnerControls"/>
    <xsd:element name="FileplanmarkerTaxHTField" ma:index="8" ma:taxonomy="true" ma:internalName="FileplanmarkerTaxHTField" ma:taxonomyFieldName="Fileplanmarker" ma:displayName="Fileplan Marker" ma:readOnly="false" ma:default="" ma:fieldId="{8f3fe8ea-359e-4086-b18c-02f8ee4b76e8}" ma:sspId="13e93c12-6cf0-45db-a146-10f817293c1b" ma:termSetId="d34034d2-f642-4875-aa17-3b0a742a9d60" ma:anchorId="ad85a3eb-30a6-48d8-b0ea-1d32903598f7" ma:open="false" ma:isKeyword="false">
      <xsd:complexType>
        <xsd:sequence>
          <xsd:element ref="pc:Terms" minOccurs="0" maxOccurs="1"/>
        </xsd:sequence>
      </xsd:complexType>
    </xsd:element>
    <xsd:element name="TaxCatchAll" ma:index="9" nillable="true" ma:displayName="Taxonomy Catch All Column" ma:hidden="true" ma:list="{574437e9-0b78-4fa8-9f82-b1f6fa09958d}" ma:internalName="TaxCatchAll" ma:showField="CatchAllData"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74437e9-0b78-4fa8-9f82-b1f6fa09958d}" ma:internalName="TaxCatchAllLabel" ma:readOnly="true" ma:showField="CatchAllDataLabel"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Edmsdisposition" ma:index="12" nillable="true" ma:displayName="EDMS Disposition" ma:default="" ma:description="Indicates the items EDMS status" ma:format="Dropdown" ma:internalName="Edmsdisposition">
      <xsd:simpleType>
        <xsd:restriction base="dms:Choice">
          <xsd:enumeration value="Closed"/>
          <xsd:enumeration value="Open"/>
          <xsd:enumeration value="n/a"/>
        </xsd:restriction>
      </xsd:simpleType>
    </xsd:element>
    <xsd:element name="Edmsdateclosed" ma:index="13" nillable="true" ma:displayName="EDMS Date Closed" ma:format="DateOnly" ma:internalName="Edmsdateclosed">
      <xsd:simpleType>
        <xsd:restriction base="dms:DateTime"/>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3cd45-53c5-4430-a36c-c657464f933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AutoTags" ma:index="22" nillable="true" ma:displayName="Tags"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Location" ma:index="26" nillable="true" ma:displayName="Location" ma:internalName="MediaServiceLocation" ma:readOnly="true">
      <xsd:simpleType>
        <xsd:restriction base="dms:Text"/>
      </xsd:simpleType>
    </xsd:element>
    <xsd:element name="Information" ma:index="27" nillable="true" ma:displayName="Information" ma:format="Dropdown" ma:internalName="Information">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3e93c12-6cf0-45db-a146-10f817293c1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leplanmarkerTaxHTField xmlns="4b69b8c0-9cd6-4ceb-958b-b112b001194e">
      <Terms xmlns="http://schemas.microsoft.com/office/infopath/2007/PartnerControls">
        <TermInfo xmlns="http://schemas.microsoft.com/office/infopath/2007/PartnerControls">
          <TermName xmlns="http://schemas.microsoft.com/office/infopath/2007/PartnerControls">Manual Contracts for Highway Works - Pricing Schedule</TermName>
          <TermId xmlns="http://schemas.microsoft.com/office/infopath/2007/PartnerControls">9409074c-75b9-47c3-97e5-e3142238fb5e</TermId>
        </TermInfo>
      </Terms>
    </FileplanmarkerTaxHTField>
    <TaxCatchAll xmlns="4b69b8c0-9cd6-4ceb-958b-b112b001194e">
      <Value>54</Value>
    </TaxCatchAll>
    <Edmsdisposition xmlns="4b69b8c0-9cd6-4ceb-958b-b112b001194e">Open</Edmsdisposition>
    <Edmsdateclosed xmlns="4b69b8c0-9cd6-4ceb-958b-b112b001194e" xsi:nil="true"/>
    <Information xmlns="0533cd45-53c5-4430-a36c-c657464f9338" xsi:nil="true"/>
    <lcf76f155ced4ddcb4097134ff3c332f xmlns="0533cd45-53c5-4430-a36c-c657464f933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177A5B-4865-4C7B-B58B-9F43A50C6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69b8c0-9cd6-4ceb-958b-b112b001194e"/>
    <ds:schemaRef ds:uri="0533cd45-53c5-4430-a36c-c657464f93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9B4502-B0BE-4CDE-8F94-F15D2763BF27}">
  <ds:schemaRefs>
    <ds:schemaRef ds:uri="http://schemas.microsoft.com/sharepoint/v3/contenttype/forms"/>
  </ds:schemaRefs>
</ds:datastoreItem>
</file>

<file path=customXml/itemProps3.xml><?xml version="1.0" encoding="utf-8"?>
<ds:datastoreItem xmlns:ds="http://schemas.openxmlformats.org/officeDocument/2006/customXml" ds:itemID="{086E04C0-7CB8-4C77-A784-0BC425878849}">
  <ds:schemaRefs>
    <ds:schemaRef ds:uri="http://schemas.microsoft.com/office/2006/metadata/properties"/>
    <ds:schemaRef ds:uri="http://schemas.microsoft.com/office/infopath/2007/PartnerControls"/>
    <ds:schemaRef ds:uri="4b69b8c0-9cd6-4ceb-958b-b112b001194e"/>
    <ds:schemaRef ds:uri="0533cd45-53c5-4430-a36c-c657464f93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31</vt:i4>
      </vt:variant>
    </vt:vector>
  </HeadingPairs>
  <TitlesOfParts>
    <vt:vector size="46" baseType="lpstr">
      <vt:lpstr>Series 100 Input</vt:lpstr>
      <vt:lpstr>Series 200 Input</vt:lpstr>
      <vt:lpstr>Series 300 Input</vt:lpstr>
      <vt:lpstr>Series 400 Input</vt:lpstr>
      <vt:lpstr>Series 500 Input</vt:lpstr>
      <vt:lpstr>Series 600 Input</vt:lpstr>
      <vt:lpstr>Series 700 Input</vt:lpstr>
      <vt:lpstr>Series 1100 Input</vt:lpstr>
      <vt:lpstr>Series 1200 Input</vt:lpstr>
      <vt:lpstr>Series 2700 Input</vt:lpstr>
      <vt:lpstr>Series 3000 Input</vt:lpstr>
      <vt:lpstr>Sheet2</vt:lpstr>
      <vt:lpstr>Series 6400 Input</vt:lpstr>
      <vt:lpstr>Summary</vt:lpstr>
      <vt:lpstr>Area Calcs</vt:lpstr>
      <vt:lpstr>'Series 1100 Design'!Print_Area</vt:lpstr>
      <vt:lpstr>'Series 1100 Final'!Print_Area</vt:lpstr>
      <vt:lpstr>'Series 1100 Input'!Print_Area</vt:lpstr>
      <vt:lpstr>'Series 2700 Design'!Print_Area</vt:lpstr>
      <vt:lpstr>'Series 2700 Final'!Print_Area</vt:lpstr>
      <vt:lpstr>'Series 600 Design'!Print_Area</vt:lpstr>
      <vt:lpstr>'Series 600 Final'!Print_Area</vt:lpstr>
      <vt:lpstr>'Series 600 Input'!Print_Area</vt:lpstr>
      <vt:lpstr>'Series 700 Design'!Print_Area</vt:lpstr>
      <vt:lpstr>'Series 700 Final'!Print_Area</vt:lpstr>
      <vt:lpstr>'Series 700 Input'!Print_Area</vt:lpstr>
      <vt:lpstr>Summary!Print_Area</vt:lpstr>
      <vt:lpstr>'Summary Design'!Print_Area</vt:lpstr>
      <vt:lpstr>'Summary Final'!Print_Area</vt:lpstr>
      <vt:lpstr>'Series 100 Design'!Print_Titles</vt:lpstr>
      <vt:lpstr>'Series 100 Final'!Print_Titles</vt:lpstr>
      <vt:lpstr>'Series 100 Input'!Print_Titles</vt:lpstr>
      <vt:lpstr>'Series 200 Design'!Print_Titles</vt:lpstr>
      <vt:lpstr>'Series 200 Final'!Print_Titles</vt:lpstr>
      <vt:lpstr>'Series 200 Input'!Print_Titles</vt:lpstr>
      <vt:lpstr>'Series 2700 Design'!Print_Titles</vt:lpstr>
      <vt:lpstr>'Series 2700 Final'!Print_Titles</vt:lpstr>
      <vt:lpstr>'Series 500 Design'!Print_Titles</vt:lpstr>
      <vt:lpstr>'Series 500 Final'!Print_Titles</vt:lpstr>
      <vt:lpstr>'Series 500 Input'!Print_Titles</vt:lpstr>
      <vt:lpstr>'Series 600 Design'!Print_Titles</vt:lpstr>
      <vt:lpstr>'Series 600 Final'!Print_Titles</vt:lpstr>
      <vt:lpstr>'Series 600 Input'!Print_Titles</vt:lpstr>
      <vt:lpstr>'Series 700 Design'!Print_Titles</vt:lpstr>
      <vt:lpstr>'Series 700 Final'!Print_Titles</vt:lpstr>
      <vt:lpstr>'Series 700 Input'!Print_Titles</vt:lpstr>
    </vt:vector>
  </TitlesOfParts>
  <Manager/>
  <Company>City of Edinburgh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2416314</dc:creator>
  <cp:keywords/>
  <dc:description/>
  <cp:lastModifiedBy>Jake McAllister</cp:lastModifiedBy>
  <cp:revision/>
  <cp:lastPrinted>2024-12-13T16:12:30Z</cp:lastPrinted>
  <dcterms:created xsi:type="dcterms:W3CDTF">2012-10-05T08:52:10Z</dcterms:created>
  <dcterms:modified xsi:type="dcterms:W3CDTF">2026-03-23T12:43:24Z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Fileplanmarker">
    <vt:lpwstr>54;#Manual Contracts for Highway Works - Pricing Schedule|9409074c-75b9-47c3-97e5-e3142238fb5e</vt:lpwstr>
  </property>
  <property fmtid="{D5CDD505-2E9C-101B-9397-08002B2CF9AE}" pid="4" name="ContentTypeId">
    <vt:lpwstr>0x0101006303DCE5F3884555ABDE6450E03068EE00D5787D1C01235F429A9E9C3B753BD5CA</vt:lpwstr>
  </property>
  <property fmtid="{D5CDD505-2E9C-101B-9397-08002B2CF9AE}" pid="5" name="MediaServiceImageTags">
    <vt:lpwstr/>
  </property>
</Properties>
</file>