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1216" documentId="8_{2B2672F0-023B-43F7-9E05-867FD0BFD27A}" xr6:coauthVersionLast="46" xr6:coauthVersionMax="46" xr10:uidLastSave="{4F5933CD-B2FD-49FD-BD93-3AFCC911F776}"/>
  <bookViews>
    <workbookView minimized="1" xWindow="1170" yWindow="1170" windowWidth="15375" windowHeight="7875" tabRatio="787" firstSheet="2" activeTab="2" xr2:uid="{00000000-000D-0000-FFFF-FFFF00000000}"/>
  </bookViews>
  <sheets>
    <sheet name="Phase 1 maturity trend" sheetId="33" state="hidden" r:id="rId1"/>
    <sheet name="Phase 1&amp;2 maturity trend" sheetId="36" state="hidden" r:id="rId2"/>
    <sheet name="IC NOC AGEL Phase 1 - UAT Score" sheetId="30" r:id="rId3"/>
    <sheet name="Progress" sheetId="38" r:id="rId4"/>
    <sheet name="Daily Progress" sheetId="39" r:id="rId5"/>
    <sheet name="summary" sheetId="31" state="hidden" r:id="rId6"/>
    <sheet name="Phase 1 Maturity Plan" sheetId="37" state="hidden" r:id="rId7"/>
    <sheet name="IC NOC summary" sheetId="24" state="hidden" r:id="rId8"/>
    <sheet name="Reference" sheetId="27" state="hidden" r:id="rId9"/>
    <sheet name="FOR CALCULATION ONLY" sheetId="8" state="hidden" r:id="rId10"/>
    <sheet name="M1-M5 SCORECARD" sheetId="15" state="hidden" r:id="rId11"/>
    <sheet name="FINAL SCORECARD" sheetId="16" state="hidden" r:id="rId12"/>
  </sheets>
  <externalReferences>
    <externalReference r:id="rId13"/>
  </externalReferences>
  <definedNames>
    <definedName name="_xlnm._FilterDatabase" localSheetId="2" hidden="1">'IC NOC AGEL Phase 1 - UAT Score'!$A$2:$AB$213</definedName>
    <definedName name="_xlnm.Print_Titles" localSheetId="2">'IC NOC AGEL Phase 1 - UAT Score'!$2:$2</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39" l="1"/>
  <c r="M5" i="39"/>
  <c r="L5" i="39"/>
  <c r="K5" i="39"/>
  <c r="J5" i="39"/>
  <c r="D10" i="38"/>
  <c r="F5" i="39"/>
  <c r="G5" i="39"/>
  <c r="D5" i="39"/>
  <c r="M4" i="39"/>
  <c r="L4" i="39"/>
  <c r="K4" i="39"/>
  <c r="J4" i="39"/>
  <c r="G4" i="39"/>
  <c r="F4" i="39"/>
  <c r="E4" i="39"/>
  <c r="D4" i="39"/>
  <c r="U101" i="30"/>
  <c r="U100" i="30"/>
  <c r="U72" i="30"/>
  <c r="U71" i="30"/>
  <c r="M3" i="38" l="1"/>
  <c r="M4" i="38" s="1"/>
  <c r="F3" i="38"/>
  <c r="E7" i="38"/>
  <c r="C7" i="38"/>
  <c r="D7" i="38" s="1"/>
  <c r="C3" i="38"/>
  <c r="D3" i="38" s="1"/>
  <c r="O7" i="38"/>
  <c r="Q8" i="38"/>
  <c r="R150" i="30" l="1"/>
  <c r="R107" i="30"/>
  <c r="R108" i="30"/>
  <c r="R102" i="30"/>
  <c r="R96" i="30"/>
  <c r="R97" i="30"/>
  <c r="R71" i="30"/>
  <c r="R72" i="30"/>
  <c r="R73" i="30"/>
  <c r="R74" i="30"/>
  <c r="R61" i="30"/>
  <c r="R33" i="30"/>
  <c r="R26" i="30"/>
  <c r="R24" i="30"/>
  <c r="R21" i="30"/>
  <c r="E3" i="38" l="1"/>
  <c r="G3" i="38"/>
  <c r="I3" i="38" s="1"/>
  <c r="M5" i="30"/>
  <c r="H3" i="38" l="1"/>
  <c r="C4" i="38"/>
  <c r="S210" i="30"/>
  <c r="S206" i="30"/>
  <c r="S204" i="30"/>
  <c r="S199" i="30"/>
  <c r="S197" i="30"/>
  <c r="S194" i="30"/>
  <c r="S191" i="30"/>
  <c r="S190" i="30"/>
  <c r="S188" i="30"/>
  <c r="S187" i="30"/>
  <c r="S186" i="30"/>
  <c r="S184" i="30"/>
  <c r="S182" i="30"/>
  <c r="S181" i="30"/>
  <c r="S179" i="30"/>
  <c r="S172" i="30"/>
  <c r="S166" i="30"/>
  <c r="S165" i="30"/>
  <c r="S164" i="30"/>
  <c r="S163" i="30"/>
  <c r="S162" i="30"/>
  <c r="S161" i="30"/>
  <c r="S153" i="30"/>
  <c r="S152" i="30"/>
  <c r="S151" i="30"/>
  <c r="S150" i="30"/>
  <c r="S147" i="30"/>
  <c r="S146" i="30"/>
  <c r="S145" i="30"/>
  <c r="S141" i="30"/>
  <c r="S129" i="30"/>
  <c r="S128" i="30"/>
  <c r="S127" i="30"/>
  <c r="S123" i="30"/>
  <c r="S122" i="30"/>
  <c r="S117" i="30"/>
  <c r="S116" i="30"/>
  <c r="S115" i="30"/>
  <c r="S114" i="30"/>
  <c r="S113" i="30"/>
  <c r="S112" i="30"/>
  <c r="S111" i="30"/>
  <c r="S110" i="30"/>
  <c r="S109" i="30"/>
  <c r="S108" i="30"/>
  <c r="S107" i="30"/>
  <c r="S106" i="30"/>
  <c r="S105" i="30"/>
  <c r="S104" i="30"/>
  <c r="S103" i="30"/>
  <c r="S102" i="30"/>
  <c r="S101" i="30"/>
  <c r="S100" i="30"/>
  <c r="S97" i="30"/>
  <c r="S96" i="30"/>
  <c r="S94" i="30"/>
  <c r="S93" i="30"/>
  <c r="S87" i="30"/>
  <c r="S86" i="30"/>
  <c r="S85" i="30"/>
  <c r="S84" i="30"/>
  <c r="S83" i="30"/>
  <c r="S82" i="30"/>
  <c r="S81" i="30"/>
  <c r="S80" i="30"/>
  <c r="S78" i="30"/>
  <c r="S76" i="30"/>
  <c r="S75" i="30"/>
  <c r="S74" i="30"/>
  <c r="S73" i="30"/>
  <c r="S72" i="30"/>
  <c r="S71" i="30"/>
  <c r="S70" i="30"/>
  <c r="S69" i="30"/>
  <c r="S68" i="30"/>
  <c r="S65" i="30"/>
  <c r="S64" i="30"/>
  <c r="S63" i="30"/>
  <c r="S62" i="30"/>
  <c r="S61" i="30"/>
  <c r="S60" i="30"/>
  <c r="S59" i="30"/>
  <c r="S58" i="30"/>
  <c r="S57" i="30"/>
  <c r="S56" i="30"/>
  <c r="S55" i="30"/>
  <c r="S53" i="30"/>
  <c r="S52" i="30"/>
  <c r="S50" i="30"/>
  <c r="S48" i="30"/>
  <c r="S44" i="30"/>
  <c r="S40" i="30"/>
  <c r="S37" i="30"/>
  <c r="S36" i="30"/>
  <c r="S35" i="30"/>
  <c r="S34" i="30"/>
  <c r="S33" i="30"/>
  <c r="S32" i="30"/>
  <c r="S31" i="30"/>
  <c r="S30" i="30"/>
  <c r="S29" i="30"/>
  <c r="S28" i="30"/>
  <c r="S27" i="30"/>
  <c r="S26" i="30"/>
  <c r="S24" i="30"/>
  <c r="S23" i="30"/>
  <c r="S22" i="30"/>
  <c r="S21" i="30"/>
  <c r="S20" i="30"/>
  <c r="S19" i="30"/>
  <c r="S18" i="30"/>
  <c r="S17" i="30"/>
  <c r="S16" i="30"/>
  <c r="S15" i="30"/>
  <c r="S14" i="30"/>
  <c r="S13" i="30"/>
  <c r="S12" i="30"/>
  <c r="S10" i="30"/>
  <c r="S8" i="30"/>
  <c r="S7" i="30"/>
  <c r="S6" i="30"/>
  <c r="S5" i="30"/>
  <c r="Q7" i="38"/>
  <c r="P7" i="38"/>
  <c r="S7" i="38" l="1"/>
  <c r="S8" i="38" s="1"/>
  <c r="A16" i="37"/>
  <c r="A15" i="37"/>
  <c r="A9" i="37"/>
  <c r="A10" i="37" s="1"/>
  <c r="A11" i="37" s="1"/>
  <c r="A12" i="37" s="1"/>
  <c r="A13" i="37" s="1"/>
  <c r="A14" i="37" s="1"/>
  <c r="A4" i="37"/>
  <c r="A5" i="37" s="1"/>
  <c r="A6" i="37" s="1"/>
  <c r="A7" i="37" s="1"/>
  <c r="A8" i="37" s="1"/>
  <c r="U210" i="30"/>
  <c r="U208" i="30"/>
  <c r="U206" i="30"/>
  <c r="U204" i="30"/>
  <c r="U202" i="30"/>
  <c r="U201" i="30"/>
  <c r="U200" i="30"/>
  <c r="U199" i="30"/>
  <c r="U198" i="30"/>
  <c r="U197" i="30"/>
  <c r="U194" i="30"/>
  <c r="U193" i="30"/>
  <c r="U192" i="30"/>
  <c r="U191" i="30"/>
  <c r="U190" i="30"/>
  <c r="U188" i="30"/>
  <c r="U187" i="30"/>
  <c r="U186" i="30"/>
  <c r="U184" i="30"/>
  <c r="U183" i="30"/>
  <c r="U182" i="30"/>
  <c r="U181" i="30"/>
  <c r="U179" i="30"/>
  <c r="U178" i="30"/>
  <c r="U177" i="30"/>
  <c r="U175" i="30"/>
  <c r="U174" i="30"/>
  <c r="U173" i="30"/>
  <c r="U172" i="30"/>
  <c r="U171" i="30"/>
  <c r="U170" i="30"/>
  <c r="U169" i="30"/>
  <c r="U168" i="30"/>
  <c r="U167" i="30"/>
  <c r="U166" i="30"/>
  <c r="U165" i="30"/>
  <c r="U164" i="30"/>
  <c r="U163" i="30"/>
  <c r="U162" i="30"/>
  <c r="U161" i="30"/>
  <c r="U160" i="30"/>
  <c r="U153" i="30"/>
  <c r="U152" i="30"/>
  <c r="U151" i="30"/>
  <c r="U150" i="30"/>
  <c r="U148" i="30"/>
  <c r="U147" i="30"/>
  <c r="U146" i="30"/>
  <c r="U145" i="30"/>
  <c r="U143" i="30"/>
  <c r="U142" i="30"/>
  <c r="U141" i="30"/>
  <c r="U139" i="30"/>
  <c r="U138" i="30"/>
  <c r="U134" i="30"/>
  <c r="U133" i="30"/>
  <c r="U132" i="30"/>
  <c r="U129" i="30"/>
  <c r="U128" i="30"/>
  <c r="U127" i="30"/>
  <c r="U124" i="30"/>
  <c r="U123" i="30"/>
  <c r="U122" i="30"/>
  <c r="U120" i="30"/>
  <c r="U119" i="30"/>
  <c r="U118" i="30"/>
  <c r="U117" i="30"/>
  <c r="U116" i="30"/>
  <c r="U115" i="30"/>
  <c r="U114" i="30"/>
  <c r="U113" i="30"/>
  <c r="U112" i="30"/>
  <c r="U111" i="30"/>
  <c r="U110" i="30"/>
  <c r="U109" i="30"/>
  <c r="U108" i="30"/>
  <c r="U107" i="30"/>
  <c r="U106" i="30"/>
  <c r="U105" i="30"/>
  <c r="U104" i="30"/>
  <c r="U103" i="30"/>
  <c r="U102" i="30"/>
  <c r="U97" i="30"/>
  <c r="U96" i="30"/>
  <c r="U94" i="30"/>
  <c r="U93" i="30"/>
  <c r="U87" i="30"/>
  <c r="U86" i="30"/>
  <c r="U85" i="30"/>
  <c r="U84" i="30"/>
  <c r="U83" i="30"/>
  <c r="U82" i="30"/>
  <c r="U81" i="30"/>
  <c r="U80" i="30"/>
  <c r="U79" i="30"/>
  <c r="U78" i="30"/>
  <c r="U77" i="30"/>
  <c r="U76" i="30"/>
  <c r="U75" i="30"/>
  <c r="U74" i="30"/>
  <c r="U73" i="30"/>
  <c r="U70" i="30"/>
  <c r="U69" i="30"/>
  <c r="U68" i="30"/>
  <c r="U65" i="30"/>
  <c r="U64" i="30"/>
  <c r="U63" i="30"/>
  <c r="U62" i="30"/>
  <c r="U61" i="30"/>
  <c r="U60" i="30"/>
  <c r="U59" i="30"/>
  <c r="U58" i="30"/>
  <c r="U57" i="30"/>
  <c r="U56" i="30"/>
  <c r="U55" i="30"/>
  <c r="U53" i="30"/>
  <c r="U52" i="30"/>
  <c r="U51" i="30"/>
  <c r="U50" i="30"/>
  <c r="U49" i="30"/>
  <c r="U48" i="30"/>
  <c r="U47" i="30"/>
  <c r="U46" i="30"/>
  <c r="U45" i="30"/>
  <c r="U44" i="30"/>
  <c r="U43" i="30"/>
  <c r="U42" i="30"/>
  <c r="U41" i="30"/>
  <c r="U40" i="30"/>
  <c r="U39" i="30"/>
  <c r="U38" i="30"/>
  <c r="U37" i="30"/>
  <c r="U36" i="30"/>
  <c r="U35" i="30"/>
  <c r="U34" i="30"/>
  <c r="U33" i="30"/>
  <c r="U32" i="30"/>
  <c r="U31" i="30"/>
  <c r="U30" i="30"/>
  <c r="U29" i="30"/>
  <c r="U28" i="30"/>
  <c r="U27" i="30"/>
  <c r="U26" i="30"/>
  <c r="U25" i="30"/>
  <c r="U24" i="30"/>
  <c r="U23" i="30"/>
  <c r="U22" i="30"/>
  <c r="U21" i="30"/>
  <c r="U20" i="30"/>
  <c r="U19" i="30"/>
  <c r="U18" i="30"/>
  <c r="U17" i="30"/>
  <c r="U16" i="30"/>
  <c r="U15" i="30"/>
  <c r="U14" i="30"/>
  <c r="U13" i="30"/>
  <c r="U12" i="30"/>
  <c r="U11" i="30"/>
  <c r="U10" i="30"/>
  <c r="U9" i="30"/>
  <c r="U8" i="30"/>
  <c r="U7" i="30"/>
  <c r="U6" i="30"/>
  <c r="U5" i="30"/>
  <c r="M210" i="30"/>
  <c r="M208" i="30"/>
  <c r="M206" i="30"/>
  <c r="M204" i="30"/>
  <c r="M202" i="30"/>
  <c r="M201" i="30"/>
  <c r="M200" i="30"/>
  <c r="M199" i="30"/>
  <c r="M198" i="30"/>
  <c r="M197" i="30"/>
  <c r="M194" i="30"/>
  <c r="M193" i="30"/>
  <c r="M192" i="30"/>
  <c r="M191" i="30"/>
  <c r="M190" i="30"/>
  <c r="M188" i="30"/>
  <c r="M187" i="30"/>
  <c r="M186" i="30"/>
  <c r="M184" i="30"/>
  <c r="M183" i="30"/>
  <c r="M182" i="30"/>
  <c r="M181" i="30"/>
  <c r="M179" i="30"/>
  <c r="M178" i="30"/>
  <c r="M177" i="30"/>
  <c r="M175" i="30"/>
  <c r="M174" i="30"/>
  <c r="M173" i="30"/>
  <c r="M172" i="30"/>
  <c r="M171" i="30"/>
  <c r="M170" i="30"/>
  <c r="M169" i="30"/>
  <c r="M168" i="30"/>
  <c r="M167" i="30"/>
  <c r="M166" i="30"/>
  <c r="M165" i="30"/>
  <c r="M164" i="30"/>
  <c r="M163" i="30"/>
  <c r="M162" i="30"/>
  <c r="M161" i="30"/>
  <c r="M160" i="30"/>
  <c r="M153" i="30"/>
  <c r="M152" i="30"/>
  <c r="M151" i="30"/>
  <c r="M150" i="30"/>
  <c r="M148" i="30"/>
  <c r="M147" i="30"/>
  <c r="M146" i="30"/>
  <c r="M145" i="30"/>
  <c r="M143" i="30"/>
  <c r="M142" i="30"/>
  <c r="M141" i="30"/>
  <c r="M139" i="30"/>
  <c r="M138" i="30"/>
  <c r="M134" i="30"/>
  <c r="M133" i="30"/>
  <c r="M132" i="30"/>
  <c r="M129" i="30"/>
  <c r="M128" i="30"/>
  <c r="M127" i="30"/>
  <c r="M124" i="30"/>
  <c r="M123" i="30"/>
  <c r="M122" i="30"/>
  <c r="M120" i="30"/>
  <c r="M119" i="30"/>
  <c r="M118" i="30"/>
  <c r="M117" i="30"/>
  <c r="M116" i="30"/>
  <c r="M115" i="30"/>
  <c r="M114" i="30"/>
  <c r="M113" i="30"/>
  <c r="M112" i="30"/>
  <c r="M111" i="30"/>
  <c r="M110" i="30"/>
  <c r="M109" i="30"/>
  <c r="M108" i="30"/>
  <c r="M107" i="30"/>
  <c r="M106" i="30"/>
  <c r="M105" i="30"/>
  <c r="M104" i="30"/>
  <c r="M103" i="30"/>
  <c r="M102" i="30"/>
  <c r="M101" i="30"/>
  <c r="M100" i="30"/>
  <c r="M97" i="30"/>
  <c r="M96" i="30"/>
  <c r="M94" i="30"/>
  <c r="M93" i="30"/>
  <c r="M87" i="30"/>
  <c r="M86" i="30"/>
  <c r="M85" i="30"/>
  <c r="M84" i="30"/>
  <c r="M83" i="30"/>
  <c r="M82" i="30"/>
  <c r="M81" i="30"/>
  <c r="M80" i="30"/>
  <c r="M79" i="30"/>
  <c r="M78" i="30"/>
  <c r="M77" i="30"/>
  <c r="M76" i="30"/>
  <c r="M75" i="30"/>
  <c r="M74" i="30"/>
  <c r="M73" i="30"/>
  <c r="M72" i="30"/>
  <c r="M71" i="30"/>
  <c r="M70" i="30"/>
  <c r="M69" i="30"/>
  <c r="M68" i="30"/>
  <c r="M65" i="30"/>
  <c r="M64" i="30"/>
  <c r="M63" i="30"/>
  <c r="M62" i="30"/>
  <c r="M61" i="30"/>
  <c r="M60" i="30"/>
  <c r="M59" i="30"/>
  <c r="M58" i="30"/>
  <c r="M57" i="30"/>
  <c r="M56" i="30"/>
  <c r="M55" i="30"/>
  <c r="M53" i="30"/>
  <c r="M52" i="30"/>
  <c r="M51" i="30"/>
  <c r="M50" i="30"/>
  <c r="M49" i="30"/>
  <c r="M48" i="30"/>
  <c r="M47" i="30"/>
  <c r="M46" i="30"/>
  <c r="M45" i="30"/>
  <c r="M44" i="30"/>
  <c r="M43" i="30"/>
  <c r="M42" i="30"/>
  <c r="M41" i="30"/>
  <c r="M40" i="30"/>
  <c r="M39" i="30"/>
  <c r="M38" i="30"/>
  <c r="M37" i="30"/>
  <c r="M36" i="30"/>
  <c r="M35" i="30"/>
  <c r="M34" i="30"/>
  <c r="M33" i="30"/>
  <c r="M32" i="30"/>
  <c r="M31" i="30"/>
  <c r="M30" i="30"/>
  <c r="M29" i="30"/>
  <c r="M28" i="30"/>
  <c r="M27" i="30"/>
  <c r="M26" i="30"/>
  <c r="M25" i="30"/>
  <c r="M24" i="30"/>
  <c r="M23" i="30"/>
  <c r="M22" i="30"/>
  <c r="M21" i="30"/>
  <c r="M20" i="30"/>
  <c r="M19" i="30"/>
  <c r="M18" i="30"/>
  <c r="M17" i="30"/>
  <c r="M16" i="30"/>
  <c r="M15" i="30"/>
  <c r="M14" i="30"/>
  <c r="M13" i="30"/>
  <c r="M12" i="30"/>
  <c r="M11" i="30"/>
  <c r="M10" i="30"/>
  <c r="M9" i="30"/>
  <c r="M8" i="30"/>
  <c r="M7" i="30"/>
  <c r="M6" i="30"/>
  <c r="D24" i="31"/>
  <c r="D23" i="31"/>
  <c r="E15" i="31"/>
  <c r="E25" i="31"/>
  <c r="B39" i="31"/>
  <c r="B35" i="31"/>
  <c r="F25" i="31"/>
  <c r="E23" i="31"/>
  <c r="F23" i="31" s="1"/>
  <c r="D34" i="31" s="1"/>
  <c r="F13" i="31"/>
  <c r="F14" i="31"/>
  <c r="E14" i="31"/>
  <c r="E13" i="31"/>
  <c r="D14" i="31"/>
  <c r="D13" i="31"/>
  <c r="F15" i="31"/>
  <c r="D1" i="30"/>
  <c r="R1" i="30" s="1"/>
  <c r="F7" i="38" l="1"/>
  <c r="I7" i="38" s="1"/>
  <c r="G7" i="38"/>
  <c r="J7" i="38" s="1"/>
  <c r="E1" i="30"/>
  <c r="U1" i="30"/>
  <c r="S1" i="30" s="1"/>
  <c r="R7" i="38"/>
  <c r="T8" i="38"/>
  <c r="U8" i="38" s="1"/>
  <c r="T7" i="38"/>
  <c r="U7" i="38" s="1"/>
  <c r="C35" i="31"/>
  <c r="C34" i="31"/>
  <c r="B28" i="31"/>
  <c r="C24" i="31"/>
  <c r="E24" i="31" s="1"/>
  <c r="F24" i="31" s="1"/>
  <c r="B24" i="31"/>
  <c r="B18" i="31"/>
  <c r="C14" i="31"/>
  <c r="B14" i="31"/>
  <c r="Q5" i="31"/>
  <c r="Q4" i="31"/>
  <c r="O6" i="31"/>
  <c r="O7" i="31"/>
  <c r="O8" i="31"/>
  <c r="E5" i="31"/>
  <c r="E6" i="31"/>
  <c r="E7" i="31"/>
  <c r="E8" i="31"/>
  <c r="E4" i="31"/>
  <c r="D5" i="31"/>
  <c r="D6" i="31"/>
  <c r="D7" i="31"/>
  <c r="D8" i="31"/>
  <c r="D4" i="31"/>
  <c r="C5" i="31"/>
  <c r="C6" i="31"/>
  <c r="C7" i="31"/>
  <c r="C8" i="31"/>
  <c r="C4" i="31"/>
  <c r="K8" i="31"/>
  <c r="K5" i="31"/>
  <c r="K6" i="31"/>
  <c r="K7" i="31"/>
  <c r="K4" i="31"/>
  <c r="J8" i="31"/>
  <c r="I5" i="31"/>
  <c r="J5" i="31"/>
  <c r="I6" i="31"/>
  <c r="J6" i="31"/>
  <c r="I7" i="31"/>
  <c r="J7" i="31"/>
  <c r="I8" i="31"/>
  <c r="J4" i="31"/>
  <c r="I4" i="31"/>
  <c r="Q7" i="31"/>
  <c r="V1" i="30" l="1"/>
  <c r="H7" i="38"/>
  <c r="P8" i="31"/>
  <c r="Q6" i="31"/>
  <c r="F4" i="31"/>
  <c r="E9" i="31"/>
  <c r="F5" i="31"/>
  <c r="P5" i="31"/>
  <c r="F7" i="31"/>
  <c r="I9" i="31"/>
  <c r="F8" i="31"/>
  <c r="F6" i="31"/>
  <c r="D9" i="31"/>
  <c r="P4" i="31"/>
  <c r="J9" i="31"/>
  <c r="L8" i="31"/>
  <c r="K9" i="31"/>
  <c r="C9" i="31"/>
  <c r="L7" i="31"/>
  <c r="L6" i="31"/>
  <c r="L4" i="31"/>
  <c r="L5" i="31"/>
  <c r="P7" i="31"/>
  <c r="G4" i="38" l="1"/>
  <c r="F4" i="38"/>
  <c r="D4" i="38"/>
  <c r="E4" i="38" s="1"/>
  <c r="O8" i="38"/>
  <c r="P10" i="38"/>
  <c r="P8" i="38"/>
  <c r="L9" i="31"/>
  <c r="P6" i="31"/>
  <c r="R6" i="31" s="1"/>
  <c r="Q8" i="31"/>
  <c r="Q9" i="31" s="1"/>
  <c r="O5" i="31"/>
  <c r="R5" i="31" s="1"/>
  <c r="T5" i="31" s="1"/>
  <c r="R7" i="31"/>
  <c r="F9" i="31"/>
  <c r="H4" i="38" l="1"/>
  <c r="R8" i="38"/>
  <c r="I4" i="38"/>
  <c r="P9" i="31"/>
  <c r="O4" i="31"/>
  <c r="R8" i="31"/>
  <c r="M1" i="30"/>
  <c r="K1" i="30" s="1"/>
  <c r="C15" i="31" l="1"/>
  <c r="D15" i="31" s="1"/>
  <c r="R4" i="31"/>
  <c r="O9" i="31"/>
  <c r="D7" i="16"/>
  <c r="D8" i="16"/>
  <c r="F2" i="15"/>
  <c r="E2" i="15"/>
  <c r="B2" i="15"/>
  <c r="G20" i="15"/>
  <c r="F20" i="15"/>
  <c r="E20" i="15"/>
  <c r="D20" i="15"/>
  <c r="C20" i="15"/>
  <c r="G19" i="15"/>
  <c r="F19" i="15"/>
  <c r="E19" i="15"/>
  <c r="D19" i="15"/>
  <c r="C19" i="15"/>
  <c r="G18" i="15"/>
  <c r="F18" i="15"/>
  <c r="E18" i="15"/>
  <c r="D18" i="15"/>
  <c r="C18" i="15"/>
  <c r="F10" i="15"/>
  <c r="E10" i="15"/>
  <c r="D10" i="15"/>
  <c r="C10" i="15"/>
  <c r="F9" i="15"/>
  <c r="E9" i="15"/>
  <c r="D9" i="15"/>
  <c r="C9" i="15"/>
  <c r="F8" i="15"/>
  <c r="E8" i="15"/>
  <c r="D8" i="15"/>
  <c r="C8" i="15"/>
  <c r="F7" i="15"/>
  <c r="E7" i="15"/>
  <c r="D7" i="15"/>
  <c r="C7" i="15"/>
  <c r="F6" i="15"/>
  <c r="E6" i="15"/>
  <c r="D6" i="15"/>
  <c r="C6" i="15"/>
  <c r="F5" i="15"/>
  <c r="E5" i="15"/>
  <c r="D5" i="15"/>
  <c r="C5" i="15"/>
  <c r="F4" i="15"/>
  <c r="E4" i="15"/>
  <c r="D4" i="15"/>
  <c r="C4" i="15"/>
  <c r="F3" i="15"/>
  <c r="E3" i="15"/>
  <c r="D3" i="15"/>
  <c r="C3" i="15"/>
  <c r="B20" i="15"/>
  <c r="B19" i="15"/>
  <c r="B18" i="15"/>
  <c r="B10" i="15"/>
  <c r="B9" i="15"/>
  <c r="B8" i="15"/>
  <c r="B7" i="15"/>
  <c r="B6" i="15"/>
  <c r="B5" i="15"/>
  <c r="B4" i="15"/>
  <c r="B3" i="15"/>
  <c r="C16" i="31" l="1"/>
  <c r="D16" i="31" s="1"/>
  <c r="T4" i="31"/>
  <c r="C25" i="31"/>
  <c r="D25" i="31" s="1"/>
  <c r="C36" i="31" s="1"/>
  <c r="R9" i="31"/>
  <c r="G7" i="15"/>
  <c r="H7" i="15" s="1"/>
  <c r="J7" i="15"/>
  <c r="G5" i="15"/>
  <c r="D11" i="15"/>
  <c r="G6" i="15"/>
  <c r="H6" i="15" s="1"/>
  <c r="E11" i="15"/>
  <c r="G8" i="15"/>
  <c r="H8" i="15" s="1"/>
  <c r="F11" i="15"/>
  <c r="G9" i="15"/>
  <c r="H9" i="15" s="1"/>
  <c r="G3" i="15"/>
  <c r="H3" i="15" s="1"/>
  <c r="G10" i="15"/>
  <c r="H10" i="15" s="1"/>
  <c r="G4" i="15"/>
  <c r="H4" i="15" s="1"/>
  <c r="C11" i="15"/>
  <c r="C17" i="31" l="1"/>
  <c r="D17" i="31" s="1"/>
  <c r="C26" i="31"/>
  <c r="D26" i="31" s="1"/>
  <c r="C37" i="31" s="1"/>
  <c r="J6" i="15"/>
  <c r="J8" i="15"/>
  <c r="J3" i="15"/>
  <c r="J10" i="15"/>
  <c r="J4" i="15"/>
  <c r="J9" i="15"/>
  <c r="G11" i="15"/>
  <c r="I11" i="15"/>
  <c r="C18" i="31" l="1"/>
  <c r="C19" i="31" s="1"/>
  <c r="D19" i="31" s="1"/>
  <c r="C27" i="31"/>
  <c r="D27" i="31" s="1"/>
  <c r="C38" i="31" s="1"/>
  <c r="K11" i="15"/>
  <c r="D18" i="31" l="1"/>
  <c r="C28" i="31"/>
  <c r="C20" i="31"/>
  <c r="D20" i="31" s="1"/>
  <c r="D28" i="31" l="1"/>
  <c r="C39" i="31" s="1"/>
  <c r="C29" i="31"/>
  <c r="C30" i="31" l="1"/>
  <c r="D30" i="31" s="1"/>
  <c r="C41" i="31" s="1"/>
  <c r="D29" i="31"/>
  <c r="C40" i="31" s="1"/>
</calcChain>
</file>

<file path=xl/sharedStrings.xml><?xml version="1.0" encoding="utf-8"?>
<sst xmlns="http://schemas.openxmlformats.org/spreadsheetml/2006/main" count="1967" uniqueCount="767">
  <si>
    <t>S No.</t>
  </si>
  <si>
    <t>Solar / Wind</t>
  </si>
  <si>
    <t>Internal UAT - Ownership</t>
  </si>
  <si>
    <t>Business User for UAT</t>
  </si>
  <si>
    <t>IC NOC Item Status</t>
  </si>
  <si>
    <t>Max. marks</t>
  </si>
  <si>
    <t>UAT Outcome
0 - Failed, Not offered
0.5-Partially Passed (Platform + Data)
0.75 - Partially Passed (Data only)
1-Passed</t>
  </si>
  <si>
    <t>Internal UAT Closure Date</t>
  </si>
  <si>
    <t>Issue (Platform / Source Data)</t>
  </si>
  <si>
    <t>Business Requirement Considered for Phase 1</t>
  </si>
  <si>
    <t>Business Requirement to be considered for Phase 2</t>
  </si>
  <si>
    <t>ICNOC Comment</t>
  </si>
  <si>
    <t>ENOC Remarks</t>
  </si>
  <si>
    <t>Solar</t>
  </si>
  <si>
    <t> </t>
  </si>
  <si>
    <t>Portfolio, SPV, State &amp; Plant Level (Aggregation Configurable)</t>
  </si>
  <si>
    <t xml:space="preserve">Power vs Radiation Curve </t>
  </si>
  <si>
    <t>Yes</t>
  </si>
  <si>
    <t>Hardik</t>
  </si>
  <si>
    <t>MVP 01</t>
  </si>
  <si>
    <t>In Prod</t>
  </si>
  <si>
    <t>1. Curves to be available at Portfolio, SPV, State and Plant Level</t>
  </si>
  <si>
    <t>1. Pan, Zoom In and Zoom Out required with Reset
2. Peak Power and Peak Irradiation to be mentioned</t>
  </si>
  <si>
    <t>Only availbale at the plant level. 
Development at logical grouping is under progress</t>
  </si>
  <si>
    <t>Peak value of irradiation cant be see an ZOOM IN feature not available or 1 hour high resolution data not available
Portfolio level Active power vs IRR curve not correct.
SPV, Portfolio is not visible</t>
  </si>
  <si>
    <t>Net Export and radiation trend - Budget vs Actual (MTD &amp; YTD)</t>
  </si>
  <si>
    <t>ICNOC 1082</t>
  </si>
  <si>
    <t>1. Plots to be available at Portfolio, SPV, State and Plant Level
2. Budget vs Actual Trend to be seen
3. MTD and YTD values to be seen</t>
  </si>
  <si>
    <t>1. Pan, Zoom In and Zoom Out required with Reset</t>
  </si>
  <si>
    <t>YTD not available
Zoom in zoom out feature not available specifically required while analysing multiple days</t>
  </si>
  <si>
    <t>Net Export vs Expected generation</t>
  </si>
  <si>
    <t>1. Plots to be available at Portfolio, SPV, State and Plant Level</t>
  </si>
  <si>
    <t>Zoom in zoom out feature not available specifically required while analysing multiple days</t>
  </si>
  <si>
    <t>CUF - Budget vs Actual (day wise, month wise and year wise trend)</t>
  </si>
  <si>
    <t>1. Plots to be available at Portfolio, SPV, State and Plant Level
2. Day wise, Monthwise and Year wise granularity should be available</t>
  </si>
  <si>
    <t>Daywise : The graph is very bulky. Also the budget Axis and Actual data axis is mismatch
YTD : Data not correct
YTD trend not visible</t>
  </si>
  <si>
    <t>CUF - Weather Corrected from PVSyst (day wise, month wise and year wise trend)</t>
  </si>
  <si>
    <t>Phase 2</t>
  </si>
  <si>
    <t>PV Syst Integration</t>
  </si>
  <si>
    <t>Performance Ratio - Budget vs Actual (day wise, month wise and year wise trend)</t>
  </si>
  <si>
    <t>To be extended to the logical grouping</t>
  </si>
  <si>
    <t>Performance Ratio - Weather Corrected from PVSyst (day wise, month wise and year wise trend)</t>
  </si>
  <si>
    <t>Plant Availability - Time based and Generation weighted (day wise, month wise and year wise trend)</t>
  </si>
  <si>
    <t>ICNOC-964
ICNOC-966
ICNOC-971</t>
  </si>
  <si>
    <t>1. Plots to be available at Portfolio, SPV, State and Plant Level
2. Day wise, Monthwise and Year wise granularity should be available
3. Time based plant availability</t>
  </si>
  <si>
    <t>1. Pan, Zoom In and Zoom Out required with Reset
2. Generation based plant availability needed</t>
  </si>
  <si>
    <t>YTD trend not visible</t>
  </si>
  <si>
    <t>Grid Availability (Outage and Curtailment) - Time based and Generation weighted (day wise, month wise and year wise trend)</t>
  </si>
  <si>
    <t>ICNOC-970
ICNOC-971</t>
  </si>
  <si>
    <t>Equipment Availability (Inverter, string, IDT, Switchgear, Switchyard, RMU, ODU, LT Panel, HT cable, MCCB, ACSB,LT cable, tracker) - Time based and Generation weighted (day wise, month wise and year wise trend, make wise )</t>
  </si>
  <si>
    <t>ICNOC-1011</t>
  </si>
  <si>
    <t>1. Plots to be available at Portfolio, SPV, State and Plant Level
2. Day wise, Monthwise and Year wise granularity should be available
3. Time based availability</t>
  </si>
  <si>
    <t>YTD trend not visible; Availability for tracker not available ,values of availability are not correct.</t>
  </si>
  <si>
    <t>Irradiation - Budget vs Actual (day wise, month wise and year wise trend)</t>
  </si>
  <si>
    <t>1. Plots to be available at Portfolio, SPV, State and Plant Level
2. Budget vs Actual Trend to be seen
3. Day wise, Monthwise and Year wise granularity should be available</t>
  </si>
  <si>
    <t>Specific Yield - Budget vs Actual (day wise, month wise and year wise trend)</t>
  </si>
  <si>
    <t>ICNOC-1037</t>
  </si>
  <si>
    <t>Revenue - Budget vs Actual</t>
  </si>
  <si>
    <t>ICNOC-988</t>
  </si>
  <si>
    <t>1. Plots to be available at Portfolio, SPV, State and Plant Level
2. Budget vs Actual Trend to be seen</t>
  </si>
  <si>
    <t>Not available at SPV, Portfolio</t>
  </si>
  <si>
    <t>Generation loss/gain due to irradiation shortfall/gain</t>
  </si>
  <si>
    <t>Not available at Logical Level
Widget is sometimes not loading</t>
  </si>
  <si>
    <t>Generation loss due to Plant Unavailability (As per actual irradiation)</t>
  </si>
  <si>
    <t>ICNOC 1015</t>
  </si>
  <si>
    <t>Not available at Logical Level
Not visible in events timeline</t>
  </si>
  <si>
    <t>Generation loss/gain due to DC capacity less/ high than design</t>
  </si>
  <si>
    <t>Not available at Logical Level</t>
  </si>
  <si>
    <t>Generation loss due to Grid outage ad curtailment (As per actual irradiation)</t>
  </si>
  <si>
    <t>Generation loss due to shadow (pitch, adjacent table, object)</t>
  </si>
  <si>
    <t>MVP 02</t>
  </si>
  <si>
    <t>Under development</t>
  </si>
  <si>
    <t>Generation loss due to excessive soiling</t>
  </si>
  <si>
    <t>Generation loss due to excess AC loss</t>
  </si>
  <si>
    <t>ICNOC-1008</t>
  </si>
  <si>
    <t>Generation loss/gain on account of module temperature</t>
  </si>
  <si>
    <t>Generation loss due to excessive module degradation</t>
  </si>
  <si>
    <t>CUF bridge (Waterfall diagram showing actual and budgeted CUF and revenue and impact in CUF and revenue of all the losses mentioned above)</t>
  </si>
  <si>
    <t>ICNOC-1007</t>
  </si>
  <si>
    <t>1. CUF Bridge to be available at Portfolio, SPV, State and Plant Level
2. Daily CUF bridge should also be visible</t>
  </si>
  <si>
    <t>1. Components to be added in CUF bridge dependent on Pvsyst integration
i.e. CUF Loss due to module temperature
2. When Gap is identified - if positive value, value should show above the bar, if negative below the bar</t>
  </si>
  <si>
    <t>Rest 3-4 remaining components were part of MVP02</t>
  </si>
  <si>
    <t>Daily CUF Bridge is not available.All components are not visible in bridge;even if under developement we can atleast show the bridge with all the components the value can be zero. The  aesthetic look of the bridge at first glance is not impressive attaching expected feature look in ENOC Expectation column. Logical Grouping CUF bridge not available.
Same points applicable for revnue bridge as well.</t>
  </si>
  <si>
    <t>Component - wise generation loss (Inverter, string, IDT, Switchgear, Switchyard, RMU, ODU, LT Panel, HT cable, LT cable, tracker, DC cable)(day wise, month wise and year wise trend, make wise, fault wise  loss )</t>
  </si>
  <si>
    <t>ICNOC-1033</t>
  </si>
  <si>
    <t>1. Plots to be available at Portfolio, SPV, State, Plant &amp; respective equipment Level
2. Day wise, Monthwise and Year wise granularity should be available</t>
  </si>
  <si>
    <t>1. Tracker availability &amp; its generation loss</t>
  </si>
  <si>
    <r>
      <t xml:space="preserve">Component wise Gen loss is not available. Gen loss due to plant,Grid trip,Curtailment,Excess AC and DC shortfall is available. 
year wise trend, make wise, fault wise  loss is not availalbe.
</t>
    </r>
    <r>
      <rPr>
        <i/>
        <sz val="10"/>
        <color rgb="FF000000"/>
        <rFont val="Calibri"/>
        <family val="2"/>
      </rPr>
      <t>New Enhancement: At plant level all the loss as per component wise to be shown in the single screen</t>
    </r>
  </si>
  <si>
    <t>Tracker angle deviation (w.r.t. average)</t>
  </si>
  <si>
    <t>ICNOC-1061</t>
  </si>
  <si>
    <t>1. To be available at block and equipment level</t>
  </si>
  <si>
    <t>1. Deviation angle trend to be implemented based on a reference file</t>
  </si>
  <si>
    <t>Deviation angle trend to be implemented based on a reference file (to be checked against original reqs, new enhancement?)</t>
  </si>
  <si>
    <t>Block PR</t>
  </si>
  <si>
    <t>1. To be available at the block level</t>
  </si>
  <si>
    <t>Inverter PR deviation histogram (Median - top 10 performing inverters &amp; average PR of all inverters)</t>
  </si>
  <si>
    <t>ICNOC-1058</t>
  </si>
  <si>
    <t>1. To be available at the plant level</t>
  </si>
  <si>
    <t>1. Report must include the bottom 10 performing inverters where "10" is a user configurable no.</t>
  </si>
  <si>
    <t>New Enhancement: Top 10 inverters also to be shown in the same template</t>
  </si>
  <si>
    <t>Inverter normalized power (KW/KWp) trend</t>
  </si>
  <si>
    <t>1. To be available at the plant level
2. Multiple Inverters should be selected and be able to plot</t>
  </si>
  <si>
    <t>Inverter specific yield (KWh/KWp)</t>
  </si>
  <si>
    <t>1. To be available at the plant, block and inverter level
2. Multiple Inverters should be selected and be able to plot</t>
  </si>
  <si>
    <t>Multiple asset selection should provide individual curves; block level SY to be checked (based in IDT vs Inverter aggregation) si this new enhancement because of lack of MFM in new plants</t>
  </si>
  <si>
    <t>Inverter PR</t>
  </si>
  <si>
    <t>ICNOC-1062</t>
  </si>
  <si>
    <t>String PR deviation histogram (Median - top 10 performing strings)</t>
  </si>
  <si>
    <t>ICNOC-1038</t>
  </si>
  <si>
    <t>1. Require the string PR histogram report which shows low performing strings</t>
  </si>
  <si>
    <t>New report to be created - string PR in line with what we’ve done for Inverter PR</t>
  </si>
  <si>
    <t>String PR</t>
  </si>
  <si>
    <t>ICNOC-1025</t>
  </si>
  <si>
    <t>1. To be available at the plant, block, inverter and string level
2. Multiple strings should be selected and be able to plot</t>
  </si>
  <si>
    <t>String Power trend</t>
  </si>
  <si>
    <t>1. To be available at the inverter and string level
2. Multiple strings should be selected and be able to plot</t>
  </si>
  <si>
    <t xml:space="preserve">Provision for manual data (module cleaning, grass cutting, table tilting) input </t>
  </si>
  <si>
    <t>1. User should be able to upload data for module cleaning, grass cutting and table tilting</t>
  </si>
  <si>
    <t>5x5 matrix (frequency rating vs severity rating) at plant level and equipment level, considering severity as: 
a. Generation loss</t>
  </si>
  <si>
    <t>ICNOC-1018</t>
  </si>
  <si>
    <t>1. Able to see the plant level 5x5 matrix at plant and inverter level</t>
  </si>
  <si>
    <t>1. User should be able to see the events related to the each entry in the 5x5 matrix from the same plot/widget/screen</t>
  </si>
  <si>
    <t>HT and LT Cable Availability to be added to the matrix
Equipment level is pending</t>
  </si>
  <si>
    <t>New enhancement - user should be able to see the events that contributed to each category, can be a report</t>
  </si>
  <si>
    <t>Generation loss due to late awakening inverters/early sleeping inverters.</t>
  </si>
  <si>
    <t>1. Should be available at the plant level</t>
  </si>
  <si>
    <t>IV curve of strings</t>
  </si>
  <si>
    <t>Change in Plant Configuration details (DC addition/deletion, Inverter addition/deletion/change in name &amp; serial number at block level and plant level)</t>
  </si>
  <si>
    <t>Inverter change in AMM screen pending</t>
  </si>
  <si>
    <t>The functionality exists from the backend front-end user facing function will come with asset management screens</t>
  </si>
  <si>
    <t>Change in a breakdown type</t>
  </si>
  <si>
    <t>Equipment level MTTR &amp; MTBF calculation.</t>
  </si>
  <si>
    <t>ICNOC-1016</t>
  </si>
  <si>
    <t>Not available at Logical Level, this will not be solved with the global logical level work, will need custom dev. This feature is based on maintenance tickets in SAP PM (preventive maintenance is not included in this)</t>
  </si>
  <si>
    <t>Provision for uploading SOP, drawing, (files &amp; folders)</t>
  </si>
  <si>
    <t>Rules to be made to distinguish between Data unavailability and erroneous data</t>
  </si>
  <si>
    <t>It is already there as a part of data quality screen</t>
  </si>
  <si>
    <t>UAT to be done with the SCADA team. Data availability report is under dev</t>
  </si>
  <si>
    <t>Scorecard as per user defined rule</t>
  </si>
  <si>
    <t>KPI comparison across various sites/group level/ portfolio level</t>
  </si>
  <si>
    <t>Inverter guaranteed uptime calculation as per contractual term for different make (terms provided by adani)</t>
  </si>
  <si>
    <t>Specific widget at portfolio level(showing no. of plant running &amp; no. of plant under breakdown, at plant level showing no. of block running &amp; no. of block under breakdown &amp; no. of inverters running &amp; breakdown)</t>
  </si>
  <si>
    <t>Number of plants running / in breakdown / out of comm, to be checked if the feature is avl in BAX and the scores will be revised accordingly</t>
  </si>
  <si>
    <t>Inverter efficiency at portfolio level for different make</t>
  </si>
  <si>
    <t>Part of PTD</t>
  </si>
  <si>
    <t>MPPT level power, voltage, current</t>
  </si>
  <si>
    <t>Part of Tags section</t>
  </si>
  <si>
    <t xml:space="preserve">WTI alarm, OTI alarm, MOG alarm, Bucholz alarm should automatically emailed to specific persons </t>
  </si>
  <si>
    <t>Utkarsh</t>
  </si>
  <si>
    <t>Part of Workflow</t>
  </si>
  <si>
    <t>Block Level</t>
  </si>
  <si>
    <t xml:space="preserve">not visible </t>
  </si>
  <si>
    <t>CUF - Budget vs Weather Corrected vs Actual (day wise, month wise and year wise trend)</t>
  </si>
  <si>
    <t>Performance Ratio - Budget vs Weather Corrected vs Actual (day wise, month wise and year wise trend)</t>
  </si>
  <si>
    <t>Wind</t>
  </si>
  <si>
    <t>A.</t>
  </si>
  <si>
    <t>Wind Monitoring Scope</t>
  </si>
  <si>
    <t>Tree view-Turbine, Site, Portfolio level monitoring in single dashboard</t>
  </si>
  <si>
    <t>Turbine State and Low performing turbine display (Power Curve deficient, Pitch angle abnormalities, Wind rose abnormalities)</t>
  </si>
  <si>
    <t>Machine Availability Calculation  turbine Wise, Site wise (PPA), Portfolio level</t>
  </si>
  <si>
    <t>ICNOC-1078</t>
  </si>
  <si>
    <t>Internal Grid Availability calculation  turbine Wise, Site wise (PPA), Portfolio level</t>
  </si>
  <si>
    <t>External Grid  Availability calculation  turbine Wise, Site wise (PPA), Portfolio level</t>
  </si>
  <si>
    <t>Resource Availability calculation  turbine Wise, Site wise (PPA), Portfolio level</t>
  </si>
  <si>
    <t>PLF Calculation, turbine Wise, Site wise (PPA), Portfolio level</t>
  </si>
  <si>
    <t>ICNOC-1039
ICNOC-1040
ICNOC-1042</t>
  </si>
  <si>
    <t>Wind Speed Calculation turbine Wise, Site wise (PPA), Portfolio level for both</t>
  </si>
  <si>
    <t>Wind Availability turbine Wise, Site wise (PPA), Portfolio level</t>
  </si>
  <si>
    <t>Manual data uploading for controlling of calculation of M.A.,IGA, EGA,RA</t>
  </si>
  <si>
    <t>Lull Hrs. calculation</t>
  </si>
  <si>
    <t>ICNOC-1049</t>
  </si>
  <si>
    <t>SCADA data Availability Calculation</t>
  </si>
  <si>
    <t>Monitoring of Nacelle Data:- Environmental Temp, Wind speed, Nacelle Cabinet temp.</t>
  </si>
  <si>
    <t>ICNOC-1067
ICNON-1068
ICNOC-1069</t>
  </si>
  <si>
    <t>Available as a part of Tags in Analysis Catalog</t>
  </si>
  <si>
    <t xml:space="preserve">Monitoring of Generator Speed, Wind Direction, Yaw Position to North, Blade Position-Pitch Angle, Line Voltage, Line Frequency, Fault and Warning List, Active Power, Reactive Power, Environmental Temp., Nacelle Cabinet temp. and rotor lock position w.r.t individual turbine and comparison with other Turbines </t>
  </si>
  <si>
    <t>ICNOC-974
ICNOC-976
ICNOC-977
ICNOC-978
ICNOC-979
ICNOC-980
ICNOC-982
ICNOC-983
ICNOC-984
ICNOC-985
ICNOC-986
ICNOC-987
ICNOC-989</t>
  </si>
  <si>
    <t xml:space="preserve">Monitoring of Gearbox- Main bearing temp., Oil input temp., Oil input pressure, Gear box oil tank temp and Level, max. Bearing Temp w.r.t individual turbine and comparison with other Turbines </t>
  </si>
  <si>
    <t>ICNOC-991
ICNOC-996
ICNOC-997
ICNOC-998
ICNOC-999
ICNOC-1000</t>
  </si>
  <si>
    <t>Monitoring of Rotor speed, Generator winding temp, Generator Drive and Non drive end bearing temp. Max Winding temp., Generator cooling temp.  w.r.t individual turbine and comparison with other Turbines .</t>
  </si>
  <si>
    <t>ICNOC-1001
ICNOC-1002
ICNOC-1003</t>
  </si>
  <si>
    <t>Monitoring of Vibration data- Acceleration drive direction and Non dive direction w.r.t individual turbine and comparison with other Turbines . Acceleration data Peak to Peak</t>
  </si>
  <si>
    <t>ICNOC-1020</t>
  </si>
  <si>
    <t>Monitoring of Converter  data Grid Voltage Phase, Current, Power factor, Converter temp, active and reactive power w.r.t individual turbine and comparison with other Turbines .</t>
  </si>
  <si>
    <t>ICNOC-1087</t>
  </si>
  <si>
    <t>Monitoring of Transformer Oil temp, winding  temp and Oil level</t>
  </si>
  <si>
    <t>ICNOC-953 
ICNOC-954</t>
  </si>
  <si>
    <t>Trigger log Display ,record and comparison with other turbines of the same model</t>
  </si>
  <si>
    <t>Would b be part of PTD</t>
  </si>
  <si>
    <t>Pitch hydraulic pressure for all blades</t>
  </si>
  <si>
    <t>Not Required</t>
  </si>
  <si>
    <t>Hydraulic main pressure</t>
  </si>
  <si>
    <t xml:space="preserve">Azimuth angle </t>
  </si>
  <si>
    <t>Wind utilization factor (WUF)</t>
  </si>
  <si>
    <t>B.</t>
  </si>
  <si>
    <t>Wind Analytics Scope</t>
  </si>
  <si>
    <t>Generation loss due to breakdown</t>
  </si>
  <si>
    <t>Generation loss due to grid unavailability</t>
  </si>
  <si>
    <t>Generation loss during Data Unavailability</t>
  </si>
  <si>
    <t>Generation loss during load shedding</t>
  </si>
  <si>
    <t>ICNOC-960</t>
  </si>
  <si>
    <t>Transmission loss</t>
  </si>
  <si>
    <t>Difference between internal lines and grid failure</t>
  </si>
  <si>
    <t>Generation loss due to weather condition</t>
  </si>
  <si>
    <t>Energy based availability calculation ( WTG wise, Plant wise, Group wise, Portfolio wise)</t>
  </si>
  <si>
    <t>Time based availability, equipment wise availability ( WTG wise, Plant wise, Group wise, Portfolio wise)'</t>
  </si>
  <si>
    <t>ICNOC-990</t>
  </si>
  <si>
    <t>Loss due to power curve deviation/machine performance</t>
  </si>
  <si>
    <t>ICNOC-994</t>
  </si>
  <si>
    <t>Lost production factor</t>
  </si>
  <si>
    <t>Generation loss due to grid curtailment</t>
  </si>
  <si>
    <t>Generation loss due to turbine capacity curtailment</t>
  </si>
  <si>
    <t>Heat Map for Turbine production</t>
  </si>
  <si>
    <t>ICNOC-1010</t>
  </si>
  <si>
    <t>Loss due to resource shortfall</t>
  </si>
  <si>
    <t>Waterfall diagram considering the losses</t>
  </si>
  <si>
    <t>Wind rose analysis</t>
  </si>
  <si>
    <t>ICNOC-1014 - Resolved</t>
  </si>
  <si>
    <t>Pitch Vs rpm curve</t>
  </si>
  <si>
    <t>RPM vs power curve</t>
  </si>
  <si>
    <t>Wind speed VS RPM curve</t>
  </si>
  <si>
    <t>Wind speed Vs Power curve</t>
  </si>
  <si>
    <t>Wind speed Vs pitch angle</t>
  </si>
  <si>
    <t>Grouping Flexibility (Comparison of KPI  Site wise/Cluster wise etc.)</t>
  </si>
  <si>
    <t>Revenue budget vs Actual</t>
  </si>
  <si>
    <t>Bulk configuration (Analysis made on 1 turbine can be replicated on all turbines of plant, cluster &amp; portfolio)</t>
  </si>
  <si>
    <t>Currently it is not user facing</t>
  </si>
  <si>
    <t>Requirement of User interface for controlling the Downtime reasons</t>
  </si>
  <si>
    <t>SCADA data availability</t>
  </si>
  <si>
    <t>C</t>
  </si>
  <si>
    <t>Wind Predictive Analysis</t>
  </si>
  <si>
    <t>MTTR &amp; MTBF</t>
  </si>
  <si>
    <t>ICNOC-1050</t>
  </si>
  <si>
    <t>Equipment / component temperature trend comparison</t>
  </si>
  <si>
    <t>Would be covered in Tags section</t>
  </si>
  <si>
    <t xml:space="preserve"> 5*5 matrix</t>
  </si>
  <si>
    <t>Condition monitoring system - Vibration/alarm  Analysis</t>
  </si>
  <si>
    <t>D</t>
  </si>
  <si>
    <t>SAP integration and Ticket Management</t>
  </si>
  <si>
    <t>SAP integration for PM module</t>
  </si>
  <si>
    <t>Notification for PM and BM and Assignments</t>
  </si>
  <si>
    <t>Automatic Mail to Section in charge for turbine stopping more than 2 Hrs.</t>
  </si>
  <si>
    <t>E</t>
  </si>
  <si>
    <t>API interface</t>
  </si>
  <si>
    <t>Wind pro data mapping</t>
  </si>
  <si>
    <t>Enercast Integration</t>
  </si>
  <si>
    <t>Forecasting and scheduling mapping in the system</t>
  </si>
  <si>
    <t>Comparison of Schedule Vs Actual Generation</t>
  </si>
  <si>
    <t>Provision of integration of LIDAR system and Vibration Sensors.</t>
  </si>
  <si>
    <t>CCTV Operation Monitoring of Site if any installation</t>
  </si>
  <si>
    <t>Sub station monitoring</t>
  </si>
  <si>
    <t>Historical and real-time data access using API with functionality like weighted average, Realtime data.</t>
  </si>
  <si>
    <t>File based bulk data sharing mechanism</t>
  </si>
  <si>
    <t>F</t>
  </si>
  <si>
    <t>Reports</t>
  </si>
  <si>
    <t>KPI Summary (Site level and Portfolio level)- Estimated Vs Actual PLF, R.A., M.A (Time and Energy based), Wind Speed.</t>
  </si>
  <si>
    <t>ICNOC-1076</t>
  </si>
  <si>
    <t>Breakdown summary(Time  &amp; Energy Based) (Site level and Portfolio level):- WTG BM ,PM and Curtailment, Internal Grid shutdown, Fault, External Grid shutdown/Fault, ROW Hrs., project Shutdown, Predictive Shutdowns, Force Majeures.</t>
  </si>
  <si>
    <t>Would be part of Mgmt. Dashboard</t>
  </si>
  <si>
    <t>Pie Chart of the Breakdown summary- Month Wise, YTD</t>
  </si>
  <si>
    <t>Preventive Maintenance plan (Plan Vs Actual)</t>
  </si>
  <si>
    <t xml:space="preserve">Top 10 Breakdowns of the Plants </t>
  </si>
  <si>
    <t xml:space="preserve">Details of Power Curve Deviation </t>
  </si>
  <si>
    <t>Turbine 5*5 matrix</t>
  </si>
  <si>
    <t>Top 10 Error</t>
  </si>
  <si>
    <t>Wind Speed Comp (Min, Max and Avg.)</t>
  </si>
  <si>
    <t>As a part of Wind Report</t>
  </si>
  <si>
    <t>Daily Site Status Mail with all KPIs / DGR</t>
  </si>
  <si>
    <t>Testing in progress</t>
  </si>
  <si>
    <t>SCADA Connectivity Monitoring &amp; Intimation  if connectivity down</t>
  </si>
  <si>
    <t>Intimation feature to be developed</t>
  </si>
  <si>
    <t>Notification assignments for breakdown activity</t>
  </si>
  <si>
    <t>HWS and LWS Plan vs Actual Status</t>
  </si>
  <si>
    <t>STPT/Reliability Test Monitoring &amp; Reports</t>
  </si>
  <si>
    <t>G</t>
  </si>
  <si>
    <t>Control</t>
  </si>
  <si>
    <t>Controlling of Wind turbines ( Option Required )</t>
  </si>
  <si>
    <t>Common for wind &amp; solar</t>
  </si>
  <si>
    <t xml:space="preserve">CXO dashboard requirement  </t>
  </si>
  <si>
    <t>1.       Show top level KPIs, allow Min-Max range for KPIs and throw alert when limit is breached</t>
  </si>
  <si>
    <t>ICNOC-1072</t>
  </si>
  <si>
    <t>2.       Show a screen where-in every gain / loss is depicted in form of Rupee value</t>
  </si>
  <si>
    <t>ICNOC-1073
ICNOC-1074</t>
  </si>
  <si>
    <t>It is a part of the revenue bridge</t>
  </si>
  <si>
    <t>3.       Aggregate data at site/cluster/state/SPV level / User defined group</t>
  </si>
  <si>
    <t>ICNOC-1075</t>
  </si>
  <si>
    <t>Part of the management dashboard</t>
  </si>
  <si>
    <t>4.       For all the KPIs we need the following aggregation MTD, QTD, Half yearly, YTD, LYSM, Trailing 12 months, Trailing 24 months</t>
  </si>
  <si>
    <t>ICNOC-1070</t>
  </si>
  <si>
    <t>5.       Drill down feature to the last level for all users</t>
  </si>
  <si>
    <t>6.       Ad-hoc reporting capabilities (Customizable reports from existing KPIs e.g. plant ranking, equipment performance etc.)</t>
  </si>
  <si>
    <t>As a part of report composer</t>
  </si>
  <si>
    <t>7.       Slicing and dicing capabilities* within reports for e.g.</t>
  </si>
  <si>
    <t>a.       Site ranking on specific parameters (operational, technical)</t>
  </si>
  <si>
    <t>b.       Performance of specific component</t>
  </si>
  <si>
    <t>c.       Top 20 attributes (monthly, quarterly, ytd etc)</t>
  </si>
  <si>
    <t xml:space="preserve">Periodic refresh (frequency to be decided field wise / kpi wise) </t>
  </si>
  <si>
    <t xml:space="preserve">ICNOC-981 </t>
  </si>
  <si>
    <t>Provision for uploading SOP, drawing</t>
  </si>
  <si>
    <t>It is there as part of Data overview screen</t>
  </si>
  <si>
    <t xml:space="preserve">Analysis showing Data Availability </t>
  </si>
  <si>
    <t>Ticket Management</t>
  </si>
  <si>
    <t xml:space="preserve"> -</t>
  </si>
  <si>
    <t>Tickets to be auto generated for every breakdown with the facility of auto assignment, auto escalation.</t>
  </si>
  <si>
    <t>Tickets to be auto generated for performance deviation with the facility of auto assignment and auto escalation</t>
  </si>
  <si>
    <t>SAP Integration for PM &amp; MM module</t>
  </si>
  <si>
    <t>Auto Report Generation</t>
  </si>
  <si>
    <t>Auto Reports to be generated of all the analysis mentioned above as per user requirement on monthly/weekly basis</t>
  </si>
  <si>
    <t>Audible notification for new alerts/events and persistent audible alarm for critical alerts</t>
  </si>
  <si>
    <t>Monitoring rules with multiple conditions</t>
  </si>
  <si>
    <t>Scheduled table tilting, module cleaning, grass cutting tickets</t>
  </si>
  <si>
    <t>Direct triggers to respective vendor in-case of repetitive faults at site on regular basis</t>
  </si>
  <si>
    <t>CCR Display - Dark Theme</t>
  </si>
  <si>
    <t>Inverter PR Analysis at CTR/Plant Level including all inverters</t>
  </si>
  <si>
    <t>ICNOC-1077</t>
  </si>
  <si>
    <t>Provision to enter Budget values for daily, monthly &amp; yearly figures</t>
  </si>
  <si>
    <t>We require different KPI views for CI and SI plants based on levels
- Inverter type wise
- Technology wise
- Module type wise
- Plant wise
- Group wise
- State wise
- Company wise
- etc.</t>
  </si>
  <si>
    <t xml:space="preserve">Remark marking on analysis for each inverter </t>
  </si>
  <si>
    <t>All strings/inverters fault indication on plant array layout, so user can easily identify location of faults, rectify and validate same.</t>
  </si>
  <si>
    <t>As a part of plant 2D layout</t>
  </si>
  <si>
    <t>Automatic ticket creation for all faulty / low performing strings, inverters, AC equipment's, etc.</t>
  </si>
  <si>
    <t>Site wise user / technician level ticket distribution based on work load allocation, SLA monitoring</t>
  </si>
  <si>
    <t>Plant raw data export and restoration in Adani Data Lake</t>
  </si>
  <si>
    <t>List of equipment sorted by low performance, fault, ranking, fault count for each plant
a. Strings
b. Inverters
c. AC equipment's</t>
  </si>
  <si>
    <t>Inverter wise clipping loss notification</t>
  </si>
  <si>
    <t>Inverter PR deviation going beyond 5% and consolidated list of inverters email to respective team on daily basis</t>
  </si>
  <si>
    <t>All modules / features availability on Mobile, e.g. plant / equipment monitoring, basic analysis, fault location indication Geo map, etc.</t>
  </si>
  <si>
    <t>Role based Multiple dashboard, Multiple dashboard for each user</t>
  </si>
  <si>
    <t>As a part of RBAM</t>
  </si>
  <si>
    <t>Inverter performance is going 3% of past 3 days average, consolidated list of inverters email to respective team on daily basis</t>
  </si>
  <si>
    <t>Events display and report shall have following
1. Site specific identification of repetitive failure (e.g. IDT failure type wise occurring at portfolio)
2. MTBF and MTTR of every failure
3. Event shall have RCA (Route Cause analysis) and CAPA (Corrective action &amp; Preventive action) form where user fills details for every kind of event and he can also decide not to submit any RCA / CAPA if that event is not related.
4. Results of Events failure count, MTTR, MTBF, RCA, CAPA, type wise events, etc. shall be visible at portfolio, site &amp; plant level with MTD and YTD resolution.</t>
  </si>
  <si>
    <t>Ticket report creation based on following
- Issue type
- Criticality
- Technician wise
- Company/contractor wise
- Plant wise
- Site wise
- Portfolio wise</t>
  </si>
  <si>
    <t>Automatic document attachment to ticket as per equipment, so technician can access related documents easily
- SOP
- Troubleshooting steps
- Troubleshooting / system Manuals
- Wiring / connection diagrams</t>
  </si>
  <si>
    <t>NA</t>
  </si>
  <si>
    <t>Platform shall able to handle more than 5 M tags/5 min, however there should be also provision to handle tags at 1 sec or lesser interval</t>
  </si>
  <si>
    <t>Provide high level software architecture with component such as Database, OPC, Cloud setup, Micro services.</t>
  </si>
  <si>
    <t>Platform performance criteria such as latency, refresh rate</t>
  </si>
  <si>
    <t>Can be fully dev when TSDB is implemented</t>
  </si>
  <si>
    <t>Stress test need to be conducted. Performance can be better evaluated once all the sites are on-boarded</t>
  </si>
  <si>
    <t>What is Data reading frequency min to max (e.g. 30ms, 100ms, 1000s, 1 min, 5 min, 10 min, etc.)?</t>
  </si>
  <si>
    <t>Is it possible to have weather corrected P50, P75 or P90 numbers indication using Pvsyst data integration and modeling</t>
  </si>
  <si>
    <t>Is it possible to calculate residual life assessment of equipment (e.g. Turbines, Inverters, transformers, etc.)</t>
  </si>
  <si>
    <t>Are there any Machine Learning / Artificial intelligence tools available on your platform?</t>
  </si>
  <si>
    <t>Is there possibility to exchange data to any third party ML/AI platform to collect data from your platform and then write back results to show on your platform dashboard?</t>
  </si>
  <si>
    <t>Is it possible to have various level CXO dashboards?</t>
  </si>
  <si>
    <t>No</t>
  </si>
  <si>
    <t>User Configurable</t>
  </si>
  <si>
    <t>Vendor Configurable</t>
  </si>
  <si>
    <t>To be developed</t>
  </si>
  <si>
    <t xml:space="preserve">Available </t>
  </si>
  <si>
    <t>Not Available</t>
  </si>
  <si>
    <t>Total Line Items</t>
  </si>
  <si>
    <t>Maximum marks</t>
  </si>
  <si>
    <t>Marks Scored</t>
  </si>
  <si>
    <t>Date</t>
  </si>
  <si>
    <t>Total</t>
  </si>
  <si>
    <t>Phase 1 Marks Achieved</t>
  </si>
  <si>
    <t>Marks %</t>
  </si>
  <si>
    <t>Developed in BAX</t>
  </si>
  <si>
    <t>(Multiple Items)</t>
  </si>
  <si>
    <t>Feature Develpoment_ICNOC by AIC team</t>
  </si>
  <si>
    <t>(All)</t>
  </si>
  <si>
    <t>Row Labels</t>
  </si>
  <si>
    <t>Count of Class of KPI</t>
  </si>
  <si>
    <t>Average of % Achievement</t>
  </si>
  <si>
    <t>Average of FD%</t>
  </si>
  <si>
    <t>Average of DP%</t>
  </si>
  <si>
    <t>Average of UAT%</t>
  </si>
  <si>
    <t>Average of RL%</t>
  </si>
  <si>
    <t>Dev in Progress</t>
  </si>
  <si>
    <t>F D - Specification Change</t>
  </si>
  <si>
    <t>F D - Training Gap</t>
  </si>
  <si>
    <t>Grand Total</t>
  </si>
  <si>
    <t xml:space="preserve">Reference </t>
  </si>
  <si>
    <t>F D - Data Issues</t>
  </si>
  <si>
    <t>Gap in Dev</t>
  </si>
  <si>
    <t>Out of Scope in Phase 1</t>
  </si>
  <si>
    <t>Aligned</t>
  </si>
  <si>
    <t>Not in Prod</t>
  </si>
  <si>
    <t>M1</t>
  </si>
  <si>
    <t>M2</t>
  </si>
  <si>
    <t>M3</t>
  </si>
  <si>
    <t>M4</t>
  </si>
  <si>
    <t>M5</t>
  </si>
  <si>
    <t>(blank)</t>
  </si>
  <si>
    <t>NO CATEGORY</t>
  </si>
  <si>
    <t>POC/OPTION</t>
  </si>
  <si>
    <t>Completed</t>
  </si>
  <si>
    <t>Pending</t>
  </si>
  <si>
    <t>Grand Total
(Excluding Not Required)</t>
  </si>
  <si>
    <t>Marks (out of 100)</t>
  </si>
  <si>
    <t>Weightage for M1-M5
(%)</t>
  </si>
  <si>
    <t>Marks Excluding Product develop</t>
  </si>
  <si>
    <t>Weightage
(%)</t>
  </si>
  <si>
    <t>TOTAL</t>
  </si>
  <si>
    <t>JUST FOR REFERENCE</t>
  </si>
  <si>
    <t>SR. NO</t>
  </si>
  <si>
    <t>ITEMS</t>
  </si>
  <si>
    <t>SCORE</t>
  </si>
  <si>
    <t>WEIGHTAGE</t>
  </si>
  <si>
    <t>M1-M5 IMPLEMENTATION</t>
  </si>
  <si>
    <t>ROLL OVER TO SITES</t>
  </si>
  <si>
    <t>UAT FOR ALL SITES</t>
  </si>
  <si>
    <t>FINAL SCORE (WITHOUT UAT)</t>
  </si>
  <si>
    <t>FINAL SCORE (WITH PENDING UAT)</t>
  </si>
  <si>
    <t>UAT A Test Steps</t>
  </si>
  <si>
    <t>UAT B Test Steps</t>
  </si>
  <si>
    <r>
      <t xml:space="preserve">1. Verify the NOC data that can be downloaded from the graph and compare with the sitewise site MIS data for </t>
    </r>
    <r>
      <rPr>
        <b/>
        <sz val="10"/>
        <color theme="1"/>
        <rFont val="Calibri"/>
        <family val="2"/>
      </rPr>
      <t>Irradiation (kWh)</t>
    </r>
    <r>
      <rPr>
        <sz val="10"/>
        <color theme="1"/>
        <rFont val="Calibri"/>
        <family val="2"/>
      </rPr>
      <t xml:space="preserve">
2. Verify the NOC data that can be downloaded from the graph and compare with the sitewise site MIS data for </t>
    </r>
    <r>
      <rPr>
        <b/>
        <sz val="10"/>
        <color theme="1"/>
        <rFont val="Calibri"/>
        <family val="2"/>
      </rPr>
      <t>Budget Irradiation (kWh)</t>
    </r>
  </si>
  <si>
    <r>
      <t xml:space="preserve">1. Verify the NOC data that can be downloaded from the graph and compare with the sitewise SCADA sample data for </t>
    </r>
    <r>
      <rPr>
        <b/>
        <sz val="10"/>
        <color theme="1"/>
        <rFont val="Calibri"/>
        <family val="2"/>
      </rPr>
      <t>Active Power (MW)
2</t>
    </r>
    <r>
      <rPr>
        <sz val="10"/>
        <color theme="1"/>
        <rFont val="Calibri"/>
        <family val="2"/>
      </rPr>
      <t xml:space="preserve">. Verify the NOC data that can be downloaded from the graph and compare with the sitewise SCADA sample data for </t>
    </r>
    <r>
      <rPr>
        <b/>
        <sz val="10"/>
        <color theme="1"/>
        <rFont val="Calibri"/>
        <family val="2"/>
      </rPr>
      <t>Irradiation (W/m2)</t>
    </r>
  </si>
  <si>
    <r>
      <t xml:space="preserve">1. Verify the NOC data that can be downloaded from the graph and compare with the sitewise site MIS data for </t>
    </r>
    <r>
      <rPr>
        <b/>
        <sz val="10"/>
        <color theme="1"/>
        <rFont val="Calibri"/>
        <family val="2"/>
      </rPr>
      <t>Net Export (MWh)
2</t>
    </r>
    <r>
      <rPr>
        <sz val="10"/>
        <color theme="1"/>
        <rFont val="Calibri"/>
        <family val="2"/>
      </rPr>
      <t xml:space="preserve">. Verify the NOC data that can be downloaded from the graph and compare with the sitewise site MIS data for </t>
    </r>
    <r>
      <rPr>
        <b/>
        <sz val="10"/>
        <color theme="1"/>
        <rFont val="Calibri"/>
        <family val="2"/>
      </rPr>
      <t>Irradiation (kWh)</t>
    </r>
  </si>
  <si>
    <r>
      <t xml:space="preserve">1. Verify the NOC data that can be downloaded from the graph and compare with the sitewise site MIS data for </t>
    </r>
    <r>
      <rPr>
        <b/>
        <sz val="10"/>
        <color theme="1"/>
        <rFont val="Calibri"/>
        <family val="2"/>
      </rPr>
      <t>Net Export (MWh)</t>
    </r>
    <r>
      <rPr>
        <sz val="10"/>
        <color theme="1"/>
        <rFont val="Calibri"/>
        <family val="2"/>
      </rPr>
      <t xml:space="preserve">
2. Verify the NOC data that can be downloaded from the graph and compare with the sitewise site MIS data for </t>
    </r>
    <r>
      <rPr>
        <b/>
        <sz val="10"/>
        <color theme="1"/>
        <rFont val="Calibri"/>
        <family val="2"/>
      </rPr>
      <t>Budget Generation (MWh)</t>
    </r>
  </si>
  <si>
    <r>
      <t xml:space="preserve">1. Verify the NOC data that can be downloaded from the graph and compare with the sitewise site MIS data for </t>
    </r>
    <r>
      <rPr>
        <b/>
        <sz val="10"/>
        <color theme="1"/>
        <rFont val="Calibri"/>
        <family val="2"/>
      </rPr>
      <t>CUF PPA (%)</t>
    </r>
    <r>
      <rPr>
        <sz val="10"/>
        <color theme="1"/>
        <rFont val="Calibri"/>
        <family val="2"/>
      </rPr>
      <t xml:space="preserve">
2. Verify the NOC data that can be downloaded from the graph and compare with the sitewise site MIS data for </t>
    </r>
    <r>
      <rPr>
        <b/>
        <sz val="10"/>
        <color theme="1"/>
        <rFont val="Calibri"/>
        <family val="2"/>
      </rPr>
      <t>Budget CUF PPA (%)</t>
    </r>
  </si>
  <si>
    <r>
      <t xml:space="preserve">1. Verify the NOC data that can be downloaded from the graph and compare with the sitewise site MIS data for </t>
    </r>
    <r>
      <rPr>
        <b/>
        <sz val="10"/>
        <color theme="1"/>
        <rFont val="Calibri"/>
        <family val="2"/>
      </rPr>
      <t>PR (%)</t>
    </r>
    <r>
      <rPr>
        <sz val="10"/>
        <color theme="1"/>
        <rFont val="Calibri"/>
        <family val="2"/>
      </rPr>
      <t xml:space="preserve">
2. Verify the NOC data that can be downloaded from the graph and compare with the sitewise site MIS data for </t>
    </r>
    <r>
      <rPr>
        <b/>
        <sz val="10"/>
        <color theme="1"/>
        <rFont val="Calibri"/>
        <family val="2"/>
      </rPr>
      <t>Budget PR (%)</t>
    </r>
  </si>
  <si>
    <r>
      <t xml:space="preserve">1. Verify the NOC data that can be downloaded from the graph and compare with the sitewise site MIS data for </t>
    </r>
    <r>
      <rPr>
        <b/>
        <sz val="10"/>
        <color theme="1"/>
        <rFont val="Calibri"/>
        <family val="2"/>
      </rPr>
      <t>Revenue (INR Cr.)</t>
    </r>
    <r>
      <rPr>
        <sz val="10"/>
        <color theme="1"/>
        <rFont val="Calibri"/>
        <family val="2"/>
      </rPr>
      <t xml:space="preserve">
2. Verify the NOC data that can be downloaded from the graph and compare with the sitewise site MIS data for </t>
    </r>
    <r>
      <rPr>
        <b/>
        <sz val="10"/>
        <color theme="1"/>
        <rFont val="Calibri"/>
        <family val="2"/>
      </rPr>
      <t>BudgetRevenue (INR Cr.)</t>
    </r>
  </si>
  <si>
    <t>1. Download and verify the data from the site TML file</t>
  </si>
  <si>
    <t>Manual data uploading should be available (Data holes)</t>
  </si>
  <si>
    <t>Wind Speed Forecasting (3rd party integration)</t>
  </si>
  <si>
    <t>1. Login to NOC 
2. Go to Analysis Catalog from left navigation bar
3. In KPI/Analysis tab, from Asset Explorer section In Solar/Wind Power Plants -select any component
4. Click on KPI/Analysis
5. Select the date range
6.Select the KPI/Analysis
7. Click on Run
8. At the bottom you should be able to see the events and post any comments on which other users can put their observations and thoughts</t>
  </si>
  <si>
    <r>
      <t xml:space="preserve">1. Verify the NOC data that can be downloaded from the graph and compare with the sitewise site MIS data for </t>
    </r>
    <r>
      <rPr>
        <b/>
        <sz val="10"/>
        <color theme="1"/>
        <rFont val="Calibri"/>
        <family val="2"/>
      </rPr>
      <t>Availability (%)</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</si>
  <si>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"Active Power vs Radiation"</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</si>
  <si>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DC Capacity less/high than design"</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</si>
  <si>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grid outage and curtailment"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</si>
  <si>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excessive soiling"</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</si>
  <si>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excessive AC Loss"</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</si>
  <si>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excessive module degradation"</t>
    </r>
    <r>
      <rPr>
        <sz val="10"/>
        <color theme="1"/>
        <rFont val="Calibri"/>
        <family val="2"/>
      </rPr>
      <t xml:space="preserve"> from Thumbnails
7. Click on Run</t>
    </r>
  </si>
  <si>
    <r>
      <t xml:space="preserve">1. Login to NOC 
2. Taggle between </t>
    </r>
    <r>
      <rPr>
        <b/>
        <i/>
        <sz val="10"/>
        <color theme="1"/>
        <rFont val="Calibri"/>
        <family val="2"/>
      </rPr>
      <t>Dark &amp; Light</t>
    </r>
    <r>
      <rPr>
        <i/>
        <sz val="10"/>
        <color theme="1"/>
        <rFont val="Calibri"/>
        <family val="2"/>
      </rPr>
      <t xml:space="preserve"> </t>
    </r>
    <r>
      <rPr>
        <sz val="10"/>
        <color theme="1"/>
        <rFont val="Calibri"/>
        <family val="2"/>
      </rPr>
      <t>mode to check the functionality of dark mode</t>
    </r>
  </si>
  <si>
    <t>1. Login to NOC 
2. GO to Admin section
3. Click Budget Data Manager Tab
4. Click "Upload Budget Data"
5. Select the FY for which Budget data is to be uploaded
6. Select Budget Type
7. Browse the NOC template excel budget sheet that needs to be uploaded
8. Press Select, Preview or Cancel for appropriate action</t>
  </si>
  <si>
    <t>1. Select the day where there is grid curtailment / downtime
2. Verify the selected analysis data with site MIS / DGR report</t>
  </si>
  <si>
    <r>
      <t xml:space="preserve">1. Login to NOC 
2. Go to Analysis Catalog from left navigation bar
3. In Analysis tab, from Asset Explorer section In Solar Power Plants -select the tracker or set of tracker for which we need to plot the tracker angle
4. Click on Catalog
5. Select the date range
6.Select mentioned </t>
    </r>
    <r>
      <rPr>
        <b/>
        <sz val="10"/>
        <color theme="1"/>
        <rFont val="Calibri"/>
        <family val="2"/>
      </rPr>
      <t>"Tracker Angle Deviation"</t>
    </r>
    <r>
      <rPr>
        <sz val="10"/>
        <color theme="1"/>
        <rFont val="Calibri"/>
        <family val="2"/>
      </rPr>
      <t xml:space="preserve"> from Thumbnails
7. Click on Run</t>
    </r>
  </si>
  <si>
    <r>
      <t xml:space="preserve">1. Login to NOC 
2. Go to Analysis Catalog from left navigation bar
3. In KPI  tab, from Asset Explorer section In Solar Power Plants -select the portfolio, SPV, State, Plant
4. Click on Catalog
5. Select the date range
6.Select mentioned </t>
    </r>
    <r>
      <rPr>
        <b/>
        <sz val="10"/>
        <color theme="1"/>
        <rFont val="Calibri"/>
        <family val="2"/>
      </rPr>
      <t>"Inverter PR"</t>
    </r>
    <r>
      <rPr>
        <sz val="10"/>
        <color theme="1"/>
        <rFont val="Calibri"/>
        <family val="2"/>
      </rPr>
      <t xml:space="preserve"> from Thumbnails
7. Click on Run</t>
    </r>
  </si>
  <si>
    <r>
      <t xml:space="preserve">1. Login to NOC 
2. Go to Analysis Catalog from left navigation bar
3. In KPI  tab, from Asset Explorer section In Solar Power Plants -select the Plant
4. Click on Catalog
5. Select the date range
6.Select mentioned </t>
    </r>
    <r>
      <rPr>
        <b/>
        <sz val="10"/>
        <color theme="1"/>
        <rFont val="Calibri"/>
        <family val="2"/>
      </rPr>
      <t>"String PR"</t>
    </r>
    <r>
      <rPr>
        <sz val="10"/>
        <color theme="1"/>
        <rFont val="Calibri"/>
        <family val="2"/>
      </rPr>
      <t xml:space="preserve"> from Thumbnails
7. Click on Run</t>
    </r>
  </si>
  <si>
    <t>1. Compare the data from the NOC string PR with the sample wise data from site</t>
  </si>
  <si>
    <t>1. Compare the data from the NOC string power tend  with the sample wise data from site</t>
  </si>
  <si>
    <t>Pass</t>
  </si>
  <si>
    <t>-</t>
  </si>
  <si>
    <t>Fail</t>
  </si>
  <si>
    <r>
      <t xml:space="preserve">1. Verify the NOC data that can be downloaded from the graph and compare with the sitewise site MIS data for </t>
    </r>
    <r>
      <rPr>
        <b/>
        <sz val="10"/>
        <color theme="1"/>
        <rFont val="Calibri"/>
        <family val="2"/>
      </rPr>
      <t>Specific Yield (kWh/kWp)</t>
    </r>
    <r>
      <rPr>
        <sz val="10"/>
        <color theme="1"/>
        <rFont val="Calibri"/>
        <family val="2"/>
      </rPr>
      <t xml:space="preserve">
2. Verify the NOC data that can be downloaded from the graph and compare with the sitewise site budget data for </t>
    </r>
    <r>
      <rPr>
        <b/>
        <sz val="10"/>
        <color theme="1"/>
        <rFont val="Calibri"/>
        <family val="2"/>
      </rPr>
      <t>Budget</t>
    </r>
    <r>
      <rPr>
        <sz val="10"/>
        <color theme="1"/>
        <rFont val="Calibri"/>
        <family val="2"/>
      </rPr>
      <t xml:space="preserve"> </t>
    </r>
    <r>
      <rPr>
        <b/>
        <sz val="10"/>
        <color theme="1"/>
        <rFont val="Calibri"/>
        <family val="2"/>
      </rPr>
      <t>Specific Yield (kWh/kWp)</t>
    </r>
  </si>
  <si>
    <r>
      <t xml:space="preserve">1. Verify the NOC data that can be downloaded from the graph and compare with the sitewise site MIS data for </t>
    </r>
    <r>
      <rPr>
        <b/>
        <sz val="10"/>
        <color theme="1"/>
        <rFont val="Calibri"/>
        <family val="2"/>
      </rPr>
      <t>Grid Availability (%)</t>
    </r>
  </si>
  <si>
    <r>
      <t xml:space="preserve">1. Once the file is uploaded, please check and verify with the actual budget sheet no.
</t>
    </r>
    <r>
      <rPr>
        <b/>
        <sz val="10"/>
        <color rgb="FFC00000"/>
        <rFont val="Calibri"/>
        <family val="2"/>
      </rPr>
      <t>PLEASE BE CAUTIOUS WHEN EXECUTING THIS TEST CASE, AS THIS WOULD ALTER THE BUDGET NOS. AND RESPECTIVE KPI's DEPENDENT ON BUDGET NOS.</t>
    </r>
  </si>
  <si>
    <t>https://adaniltd.sharepoint.com/sites/AdaniIndustryCloud/Shared%20Documents/General/UAT%20Plan/Video%20Recordings/01.%20Active%20Power%20vs%20Irradiation.mp4</t>
  </si>
  <si>
    <t>https://adaniltd.sharepoint.com/sites/AdaniIndustryCloud/Shared%20Documents/General/UAT%20Plan/Video%20Recordings/02.%20Net%20Export%20vs%20Radiation%20Trend.mp4</t>
  </si>
  <si>
    <t>https://adaniltd.sharepoint.com/sites/AdaniIndustryCloud/Shared%20Documents/General/UAT%20Plan/Video%20Recordings/03.%20Net%20Export%20vs%20Expected%20Gen.mp4</t>
  </si>
  <si>
    <t>https://adaniltd.sharepoint.com/sites/AdaniIndustryCloud/Shared%20Documents/General/UAT%20Plan/Video%20Recordings/04.%20CUF%20(Budget%20vs%20Actual).mp4</t>
  </si>
  <si>
    <t>https://adaniltd.sharepoint.com/sites/AdaniIndustryCloud/Shared%20Documents/General/UAT%20Plan/Video%20Recordings/05.%20PR%20(Budget%20vs%20Actual).mp4</t>
  </si>
  <si>
    <t>https://adaniltd.sharepoint.com/sites/AdaniIndustryCloud/Shared%20Documents/General/UAT%20Plan/Video%20Recordings/06.%20Irradiation%20(Budget%20vs%20Actual).mp4</t>
  </si>
  <si>
    <t>https://adaniltd.sharepoint.com/sites/AdaniIndustryCloud/Shared%20Documents/General/UAT%20Plan/Video%20Recordings/07.%20Specific%20Yield%20(Budget%20vs%20Actual).mp4</t>
  </si>
  <si>
    <t>https://adaniltd.sharepoint.com/sites/AdaniIndustryCloud/Shared%20Documents/General/UAT%20Plan/Video%20Recordings/08.%20Revenue%20(Budget%20vs%20Actual).mp4</t>
  </si>
  <si>
    <t>https://adaniltd.sharepoint.com/sites/AdaniIndustryCloud/Shared%20Documents/General/UAT%20Plan/Video%20Recordings/09.%20MPPT%20Power,%20Voltage%20&amp;%20Current.mp4</t>
  </si>
  <si>
    <t>https://adaniltd.sharepoint.com/sites/AdaniIndustryCloud/Shared%20Documents/General/UAT%20Plan/Video%20Recordings/11.%20Grid%20Availability%20(Budget%20vs%20Actual).mp4</t>
  </si>
  <si>
    <t>1. Compare the data from the NOC Gen loss/gain due to irradiation shortfall/gain with the sample wise data from site</t>
  </si>
  <si>
    <t>https://adaniltd.sharepoint.com/sites/AdaniIndustryCloud/Shared%20Documents/General/UAT%20Plan/Video%20Recordings/12.%20Gen%20Gain-Loss%20due%20to%20Irradiation.mp4</t>
  </si>
  <si>
    <t>Source</t>
  </si>
  <si>
    <t>1. Verify the KPIs in the "Performance" and "Device Ranking" Tab with the site MIS</t>
  </si>
  <si>
    <t>1. Login to NOC 
2. Go to Admin section
3. Click on User Management
4. Click on Users
5. Select the user for which access is to be provided or removed for any particular screen
6. Search and add the policy based on the user role</t>
  </si>
  <si>
    <t>WE CAN DO THE LIVE DEMO WHERE WE CAN ADD / REMOVE ACCESS OF SOME OF THE BUSINESS USER, TO SEE THE CHANGES ON THE NOC PLATFORM</t>
  </si>
  <si>
    <t>https://adaniltd.sharepoint.com/sites/AdaniIndustryCloud/Shared%20Documents/General/UAT%20Plan/Video%20Recordings/13.%20Gen%20Loss%20due%20to%20DC%20Capacity.mp4</t>
  </si>
  <si>
    <t>1. Compare the data from the NOC Generation loss/gain due to DC capacity less/ high than design with the sample wise data from site</t>
  </si>
  <si>
    <t>https://adaniltd.sharepoint.com/sites/AdaniIndustryCloud/Shared%20Documents/General/UAT%20Plan/Video%20Recordings/14.%20Tree%20view-Turbine,%20Site,%20Portfolio%20level%20monitoring%20in%20single%20dashboard.mp4</t>
  </si>
  <si>
    <t>https://adaniltd.sharepoint.com/sites/AdaniIndustryCloud/Shared%20Documents/General/UAT%20Plan/Video%20Recordings/15.%20Turbine%20State%20and%20Low%20performing%20turbine%20display.mp4</t>
  </si>
  <si>
    <t>https://adaniltd.sharepoint.com/sites/AdaniIndustryCloud/Shared%20Documents/General/UAT%20Plan/Video%20Recordings/16.%20WTG%20Availability.mp4</t>
  </si>
  <si>
    <t>https://adaniltd.sharepoint.com/sites/AdaniIndustryCloud/Shared%20Documents/General/UAT%20Plan/Video%20Recordings/17.%20Wind%20Speed.mp4</t>
  </si>
  <si>
    <t>https://adaniltd.sharepoint.com/sites/AdaniIndustryCloud/Shared%20Documents/General/UAT%20Plan/Video%20Recordings/18.%20Wind%20Availability.mp4</t>
  </si>
  <si>
    <t>https://adaniltd.sharepoint.com/sites/AdaniIndustryCloud/Shared%20Documents/General/UAT%20Plan/Video%20Recordings/19.%20Budget%20Data%20Manager.mp4</t>
  </si>
  <si>
    <t>https://adaniltd.sharepoint.com/sites/AdaniIndustryCloud/Shared%20Documents/General/UAT%20Plan/Video%20Recordings/20.%20Dark%20Mode.mp4</t>
  </si>
  <si>
    <t>ICNOC-1145</t>
  </si>
  <si>
    <t>Tickets to be resolved for Phase 1 - Raised by BU</t>
  </si>
  <si>
    <t>Tickets to be resolved for Phase 1 - Raised by Project Team</t>
  </si>
  <si>
    <t>ICNOC-1133</t>
  </si>
  <si>
    <t>ICNOC-1131
ICNOC-1140</t>
  </si>
  <si>
    <t>ICNOC-1131</t>
  </si>
  <si>
    <t>ICNOC-1146</t>
  </si>
  <si>
    <t>ICNOC-1135</t>
  </si>
  <si>
    <t>Know source data issue.
KPI formula change is required by business.
Voltages are not correctly for Nalgonda, Minpur and Siddipet site</t>
  </si>
  <si>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"Net Export vs Irradiation"</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</si>
  <si>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"Net Export vs Expected Generation"</t>
    </r>
    <r>
      <rPr>
        <sz val="10"/>
        <color theme="1"/>
        <rFont val="Calibri"/>
        <family val="2"/>
      </rPr>
      <t xml:space="preserve"> from Thumbnails
7. Click on Run </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</si>
  <si>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"CUF PPA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</si>
  <si>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"Performance Ratio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</si>
  <si>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"Grid Availability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</si>
  <si>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"Irradiation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</si>
  <si>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"Specific Yield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</si>
  <si>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"Revenue (Actual vs Budget)"</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</si>
  <si>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"Generation loss/gain due to irradiation shortfall/gain"</t>
    </r>
    <r>
      <rPr>
        <sz val="10"/>
        <color theme="1"/>
        <rFont val="Calibri"/>
        <family val="2"/>
      </rPr>
      <t xml:space="preserve"> from Thumbnails
7. Click on Run </t>
    </r>
  </si>
  <si>
    <t>1. Download the data from NOC and verify it with the business prepared Power curve report</t>
  </si>
  <si>
    <r>
      <t xml:space="preserve">1. Verify the NOC data that can be downloaded from the graph and compare with the sitewise site MIS data for </t>
    </r>
    <r>
      <rPr>
        <b/>
        <sz val="10"/>
        <color theme="1"/>
        <rFont val="Calibri"/>
        <family val="2"/>
      </rPr>
      <t>WTG Availability (%)</t>
    </r>
  </si>
  <si>
    <r>
      <t xml:space="preserve">1. Verify the NOC data that can be downloaded from the graph and compare with the sitewise site MIS data for </t>
    </r>
    <r>
      <rPr>
        <b/>
        <sz val="10"/>
        <color theme="1"/>
        <rFont val="Calibri"/>
        <family val="2"/>
      </rPr>
      <t>Wind Speed (m/s)</t>
    </r>
  </si>
  <si>
    <r>
      <t xml:space="preserve">1. Verify the NOC data that can be downloaded from the graph and compare with the sitewise site MIS data for </t>
    </r>
    <r>
      <rPr>
        <b/>
        <sz val="10"/>
        <color theme="1"/>
        <rFont val="Calibri"/>
        <family val="2"/>
      </rPr>
      <t>Wind Availability (%)</t>
    </r>
  </si>
  <si>
    <t>Remarks</t>
  </si>
  <si>
    <t>Offered to BU to validate</t>
  </si>
  <si>
    <t>Marks</t>
  </si>
  <si>
    <t>%</t>
  </si>
  <si>
    <t>% Target Achievement</t>
  </si>
  <si>
    <t>% achieved*</t>
  </si>
  <si>
    <t>Pankaj</t>
  </si>
  <si>
    <t>1. Login to NOC 
2. Click on the Create Ticket top in the top header
3. Give a title to this ticket in the "Ticket Title" field
4. Select Ghani as plant
5. In the Search Asset drop-down, select "String_Inverters" and then click on the drop-down arrow again to select any of the listed inverter
6. Select ticket type as Maintenance
7. Verify all the fields that are pre-filled
8. Select Priority as "High Priority"
9. Select issue type from drop down
10. Provide Start Date and Time
11. Select Alarm Description from Drop Down
12. Provide ticket description
13.  Once all mandatory information is entered, the Review and Submit button will be highlighted. Click on that and then in click on the Submit button
14. Once the confirmation message is displayed, log after 5 minutes into SAP PM module and check if the ticket is successfully created in SAP
15. Also log into Maventic app after 5 minutes and check if the ticket is succfully created on the Maventic app
Note: SAP MM module integration is NOT in scope of AGEL IC NOC Phase 1. This will be taken up in future phases once the business requirements are defined</t>
  </si>
  <si>
    <t xml:space="preserve">1. As per GCP at https://cloud.google.com/iot/quotas, per MQTT connection 100 messages can be received per second
2. Typically 1 n3uron node acts as one MQTT device connected to GCP. Each n3uron node can handle up to 25000 tags. 
3. @ 5 minute data transmission frequency is 5 minutes, this is about 83 messages per second maximum.
4. Also as per GCP documentation above, there is no limit to number of devices that can be connected to the IC NOC. As such it is quite possible to scale up to 5 million tags and beyond
5. We can also easily handle data flowing in at much faster frequency of 1 sec or lower by configuring the n3uron nodes. </t>
  </si>
  <si>
    <t>1. Go to the mail box
2. Users added to the DL would be getting the daily mail in the morning with the subject line " Inverter PR Deviation Going Beyond 5%"
3. Open the attached excel sheet
4. Sheet contains the Plant Name, Name of the inverter deviating beyond 5%, its actual PR and the average PR of the plant with which it is being compared.</t>
  </si>
  <si>
    <t>1. Compare  the inverter PR which is deviating beyond 5% with the inverter PR from the respective site MIS</t>
  </si>
  <si>
    <t>1. Login to NOC
2. While user is on the platform on any of the screen, user would be able to see and hear the audible notifications for all the new alerts/events and alarms
3. User should be able to clear all the notifications at once click.
4. For further more information, user can click the "Bell" icon on the top bar
5. User must be able to see the alerts in the buckets of "Events", "Tickets", "Analytics" &amp; "Others"
6. From the settings icon, user can select the Notification history for last 7 days, 30 days and 6 monhts
7. User can  see the "Read" and "Unread" messages/alerts
8. User can also "Mark as Read for Me"</t>
  </si>
  <si>
    <t>1. Download the data of Pitch vs RPM Curve from the graph and compare it with the sample wise data of the same WTG TML file</t>
  </si>
  <si>
    <t>1. Download the data of RPM vs Power Curve from the graph and compare it with the sample wise data of the same WTG TML file</t>
  </si>
  <si>
    <t>1. Download the data of Wind Speed vs RPM Curve from the graph and compare it with the sample wise data of the same WTG TML file</t>
  </si>
  <si>
    <t>1. Download the data of Wind Speed vs Power Curve from the graph and compare it with the sample wise data of the same WTG TML file</t>
  </si>
  <si>
    <t>1. Download the data of Wind Speed vs Pitch Angle Curve from the graph and compare it with the sample wise data of the same WTG TML file</t>
  </si>
  <si>
    <t>1. Download the data of the Revenue Budget vs Actual and compare it with the respective Site MIS</t>
  </si>
  <si>
    <t>Granularity Issue</t>
  </si>
  <si>
    <t>Report is not loading</t>
  </si>
  <si>
    <t>Not able to see it at block level</t>
  </si>
  <si>
    <t xml:space="preserve">1. Login to NOC 
2. Go to Analysis Catalog from left navigation bar
3. In Reports  tab, from Asset Explorer section In Solar Power Plants -select the plant for which user needs this report
4. Click on Reports tab
5. Select the date range
6.Select mentioned report "Generation loss due to late awakening inverters/early sleeping inverters" from Thumbnails
7. Click on Run
8. As a part of the report user must be able to see the generation , loss due to late awakening and early sleeping
</t>
  </si>
  <si>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"Plant Availability Trend"</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</si>
  <si>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"Generation loss due to Plant Unavailability (As per actual irradiation)"</t>
    </r>
    <r>
      <rPr>
        <sz val="10"/>
        <color theme="1"/>
        <rFont val="Calibri"/>
        <family val="2"/>
      </rPr>
      <t xml:space="preserve"> from Thumbnails
7. Click on Run</t>
    </r>
  </si>
  <si>
    <t>1. Compare the data from the NOC Generation loss due to Plant Unavailability (As per actual irradiation) with the sample wise data from site MIS</t>
  </si>
  <si>
    <r>
      <t xml:space="preserve">1. Verify the NOC data that can be downloaded from the graph and compare with the sitewise site MIS data for </t>
    </r>
    <r>
      <rPr>
        <b/>
        <sz val="10"/>
        <color theme="1"/>
        <rFont val="Calibri"/>
        <family val="2"/>
      </rPr>
      <t>Internal Grid Availability (%)</t>
    </r>
  </si>
  <si>
    <r>
      <t xml:space="preserve">1. Verify the NOC data that can be downloaded from the graph and compare with the sitewise site MIS data for </t>
    </r>
    <r>
      <rPr>
        <b/>
        <sz val="10"/>
        <color theme="1"/>
        <rFont val="Calibri"/>
        <family val="2"/>
      </rPr>
      <t>External Grid Availability (%)</t>
    </r>
  </si>
  <si>
    <r>
      <t xml:space="preserve">1. Verify the NOC data that can be downloaded from the graph and compare with the sitewise site MIS data for </t>
    </r>
    <r>
      <rPr>
        <b/>
        <sz val="10"/>
        <color theme="1"/>
        <rFont val="Calibri"/>
        <family val="2"/>
      </rPr>
      <t>Resource Availability (%)</t>
    </r>
  </si>
  <si>
    <r>
      <t xml:space="preserve">1. Verify the NOC data that can be downloaded from the graph and compare with the sitewise site MIS data for </t>
    </r>
    <r>
      <rPr>
        <b/>
        <sz val="10"/>
        <color theme="1"/>
        <rFont val="Calibri"/>
        <family val="2"/>
      </rPr>
      <t>CUF (%)</t>
    </r>
  </si>
  <si>
    <t>1. Download the data  from the graph and compare it with the sample wise data of the same WTG TML file</t>
  </si>
  <si>
    <t>Not able to see it in the analysis Catalog</t>
  </si>
  <si>
    <r>
      <t xml:space="preserve">1. Login to NOC 
2. Go to Analysis Catalog from left navigation bar
3. In Analysis tab, from Asset Explorer section In Solar Power Plants -select any asset for which generation loss is required
4. Click on Catalog
5. Select the date range
6.Select mentioned </t>
    </r>
    <r>
      <rPr>
        <b/>
        <i/>
        <sz val="10"/>
        <color theme="1"/>
        <rFont val="Calibri"/>
        <family val="2"/>
      </rPr>
      <t>"Generation Loss"</t>
    </r>
    <r>
      <rPr>
        <sz val="10"/>
        <color theme="1"/>
        <rFont val="Calibri"/>
        <family val="2"/>
      </rPr>
      <t xml:space="preserve"> from Thumbnails
7. Click on Run</t>
    </r>
  </si>
  <si>
    <r>
      <t xml:space="preserve">1. Login to NOC 
2. Go to Analysis Catalog from left navigation bar
3. In KPI  tab, from Asset Explorer section In Solar Power Plants -select the portfolio, SPV, State, Plant
4. Click on Catalog
5. Select the date range
6.Select mentioned </t>
    </r>
    <r>
      <rPr>
        <b/>
        <sz val="10"/>
        <color theme="1"/>
        <rFont val="Calibri"/>
        <family val="2"/>
      </rPr>
      <t>"Inverter Specific Yield"</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</si>
  <si>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the portfolio, SPV, State, Plant
4. Click on Catalog
5. Select the date range
6.Select mentioned </t>
    </r>
    <r>
      <rPr>
        <b/>
        <sz val="10"/>
        <color theme="1"/>
        <rFont val="Calibri"/>
        <family val="2"/>
      </rPr>
      <t>"Inverter Normalized Power"</t>
    </r>
    <r>
      <rPr>
        <sz val="10"/>
        <color theme="1"/>
        <rFont val="Calibri"/>
        <family val="2"/>
      </rPr>
      <t xml:space="preserve"> from Thumbnails
7. Click on Run</t>
    </r>
  </si>
  <si>
    <t xml:space="preserve"> </t>
  </si>
  <si>
    <r>
      <t xml:space="preserve">1. Login to NOC 
2. Go to Analysis Catalog from left navigation bar
3. In KPI  tab, from Asset Explorer section In Solar Power Plants -select the plant
4. Click on Catalog
5. Select the date range
6.Select mentioned </t>
    </r>
    <r>
      <rPr>
        <b/>
        <sz val="10"/>
        <color theme="1"/>
        <rFont val="Calibri"/>
        <family val="2"/>
      </rPr>
      <t>"Inverter PR deviation band"</t>
    </r>
    <r>
      <rPr>
        <sz val="10"/>
        <color theme="1"/>
        <rFont val="Calibri"/>
        <family val="2"/>
      </rPr>
      <t xml:space="preserve"> from Thumbnails
7. Click on Run</t>
    </r>
  </si>
  <si>
    <r>
      <t xml:space="preserve">1. Login to NOC 
2. Go to Analysis Catalog from left navigation bar
3. In KPI  tab, from Asset Explorer section In Solar Power Plants -select the block of the plant
4. Click on Catalog
5. Select the date range
6.Select mentioned </t>
    </r>
    <r>
      <rPr>
        <b/>
        <sz val="10"/>
        <color theme="1"/>
        <rFont val="Calibri"/>
        <family val="2"/>
      </rPr>
      <t>"Block PR"</t>
    </r>
    <r>
      <rPr>
        <sz val="10"/>
        <color theme="1"/>
        <rFont val="Calibri"/>
        <family val="2"/>
      </rPr>
      <t xml:space="preserve"> from Thumbnails
7. Click on Run</t>
    </r>
  </si>
  <si>
    <t>Not able to see</t>
  </si>
  <si>
    <r>
      <t xml:space="preserve">1. Login to NOC 
2. Go to Analysis Catalog from left navigation bar
3. In KPI  tab, from Asset Explorer section In Solar Power Plants -select the plant with string inverters
4. Click on Catalog
5. Select the date range
6.Select mentioned </t>
    </r>
    <r>
      <rPr>
        <b/>
        <sz val="10"/>
        <color theme="1"/>
        <rFont val="Calibri"/>
        <family val="2"/>
      </rPr>
      <t>"String PR deviation band"</t>
    </r>
    <r>
      <rPr>
        <sz val="10"/>
        <color theme="1"/>
        <rFont val="Calibri"/>
        <family val="2"/>
      </rPr>
      <t xml:space="preserve"> from Thumbnails
7. Click on Run</t>
    </r>
  </si>
  <si>
    <t>Headers in the reports are not loading</t>
  </si>
  <si>
    <r>
      <t xml:space="preserve">1. Login to NOC 
2. Go to Analysis Catalog from left navigation bar
3. In Reports tab, from Asset Explorer section In Solar Power Plants -select the plant for which the report is required
4. Click on Report
5. Select the date range
6.Select mentioned </t>
    </r>
    <r>
      <rPr>
        <b/>
        <sz val="10"/>
        <color theme="1"/>
        <rFont val="Calibri"/>
        <family val="2"/>
      </rPr>
      <t>"Inverter PR Analysis at CTR/Plant Level including all inverters"</t>
    </r>
    <r>
      <rPr>
        <sz val="10"/>
        <color theme="1"/>
        <rFont val="Calibri"/>
        <family val="2"/>
      </rPr>
      <t xml:space="preserve"> from Thumbnails
7. Click on Run
8. The report would be downloaded in the excel format for the user</t>
    </r>
  </si>
  <si>
    <t>Only available for Ghani and Jhansi plant</t>
  </si>
  <si>
    <t>1.Login to NOC.
2. Select the solar plant from the asset hierarchy
3.User is able to see the following on the right side-
a.Create Ticket
b.Asset Hierarchy
c.Notification center.
User is able to navigate to solar Photovoltaic under Monitoring.
User is able to see the solar photovoltaic map in 2 views-
a.Satellite View.
b.2D Layout View(CAD)
3. User on clicking these views is able to see them accordingly.
4. Select Solar 2D layout -&gt; Select Block / Inverter from bottom left drop-down
6. Check the Alarms box to see the alarms on the layout
5.Verify across Plant array layout view , All strings/inverters fault indication should be present so user can easily identify location of faults, rectify and validate same.</t>
  </si>
  <si>
    <t>Test Video Link/Initial Comments</t>
  </si>
  <si>
    <t>Not able to see it for wind. For solar for some of the plants it is not loading</t>
  </si>
  <si>
    <t>Random spikes in the reference curves</t>
  </si>
  <si>
    <t>CUF Bridge and Revenue Bridge are not synch</t>
  </si>
  <si>
    <t>https://adaniltd.sharepoint.com/sites/AdaniIndustryCloud/Shared%20Documents/General/UAT%20Plan/Video%20Recordings/21.%20Wind%20CUF.mp4</t>
  </si>
  <si>
    <t>Not loading for past any month</t>
  </si>
  <si>
    <t>ICNOC-1187</t>
  </si>
  <si>
    <t>Multiple issue like, chart is not loading completely, WTG name is not complete</t>
  </si>
  <si>
    <t>ICNOC-1190</t>
  </si>
  <si>
    <t>Fundametally looks like the calculation issue</t>
  </si>
  <si>
    <t>ICNOC-1191</t>
  </si>
  <si>
    <t>https://adaniltd.sharepoint.com/sites/AdaniIndustryCloud/Shared%20Documents/General/UAT%20Plan/Video%20Recordings/22.%20Loss%20due%20to%20Resource%20Shortfall.mp4</t>
  </si>
  <si>
    <t>Not able to create the ticket from portfolio drill down screen</t>
  </si>
  <si>
    <r>
      <t xml:space="preserve">1. Verify the NOC data that can be downloaded from the graph and compare with the sitewise  MIS/DGR  value for </t>
    </r>
    <r>
      <rPr>
        <b/>
        <sz val="10"/>
        <color theme="1"/>
        <rFont val="Calibri"/>
        <family val="2"/>
      </rPr>
      <t>Generation Loss due to Grid Curtailment</t>
    </r>
  </si>
  <si>
    <r>
      <t xml:space="preserve">1. Verify the NOC data that can be downloaded from the graph and compare with the sitewise  MIS/DGR  value for </t>
    </r>
    <r>
      <rPr>
        <b/>
        <sz val="10"/>
        <color theme="1"/>
        <rFont val="Calibri"/>
        <family val="2"/>
      </rPr>
      <t>33kV and 220 kV Transmission Loss</t>
    </r>
  </si>
  <si>
    <r>
      <t xml:space="preserve">1. Verify the NOC data that can be downloaded from the graph and compare with the sitewise  MIS/DGR  value for </t>
    </r>
    <r>
      <rPr>
        <b/>
        <sz val="10"/>
        <color theme="1"/>
        <rFont val="Calibri"/>
        <family val="2"/>
      </rPr>
      <t>WTG Performance Loss</t>
    </r>
  </si>
  <si>
    <r>
      <t xml:space="preserve">1. Verify the NOC data that can be downloaded from the graph and compare with the sitewise  MIS/DGR  value for </t>
    </r>
    <r>
      <rPr>
        <b/>
        <sz val="10"/>
        <color theme="1"/>
        <rFont val="Calibri"/>
        <family val="2"/>
      </rPr>
      <t>Loss due to wind unavailability</t>
    </r>
  </si>
  <si>
    <r>
      <t xml:space="preserve">1. Verify the NOC data that can be downloaded from the graph and compare with the sitewise sample data of </t>
    </r>
    <r>
      <rPr>
        <b/>
        <sz val="10"/>
        <color theme="1"/>
        <rFont val="Calibri"/>
        <family val="2"/>
      </rPr>
      <t>wind speed</t>
    </r>
  </si>
  <si>
    <t>Kamal</t>
  </si>
  <si>
    <t>This is currently a back-end functionality in IC NOC and will be done via email request. Follow the steps below:
1&gt; For any plant where the raw data is needed, send an email to "hardik.bhesaniya@adani.com" with name of the plant and start-date and end-date for raw data export
2&gt; Adani IC team, will then extract the raw data in CSV format for all the tags associated with the plant between the given date range. This is assuming the plant was on-boarded to IC NOC for that time period
3&gt; The data in CSV format can then be easily restored in any other data base / lake etc.</t>
  </si>
  <si>
    <t>Requirements</t>
  </si>
  <si>
    <t>Project Phase</t>
  </si>
  <si>
    <t>Dev Status</t>
  </si>
  <si>
    <t>Internal Marks Obtained</t>
  </si>
  <si>
    <t>Business UAT Outcome
0 - Failed, Not offered
0.5-Partially Passed (Platform + Data)
0.75 - Partially Passed (Data only)
1-Passed</t>
  </si>
  <si>
    <t>Business UAT Marks Obtained</t>
  </si>
  <si>
    <t>Yet to test</t>
  </si>
  <si>
    <t>Business UAT-A Pass/Fail Status</t>
  </si>
  <si>
    <t>Darshak</t>
  </si>
  <si>
    <t>Aaron</t>
  </si>
  <si>
    <t>Yet to Test</t>
  </si>
  <si>
    <t>Jamuvant</t>
  </si>
  <si>
    <t>Tushar</t>
  </si>
  <si>
    <t>Mihir</t>
  </si>
  <si>
    <t>Aadil</t>
  </si>
  <si>
    <t>Subrat</t>
  </si>
  <si>
    <t>Kishan</t>
  </si>
  <si>
    <t>Rohit</t>
  </si>
  <si>
    <t>Sambit</t>
  </si>
  <si>
    <t>Baseline Marks</t>
  </si>
  <si>
    <t>Current Marks</t>
  </si>
  <si>
    <t>Baseline Marks %</t>
  </si>
  <si>
    <t>Current Marks %</t>
  </si>
  <si>
    <t>IC Team</t>
  </si>
  <si>
    <t>Total Marks</t>
  </si>
  <si>
    <t>Marks Obtained</t>
  </si>
  <si>
    <t>% Marks</t>
  </si>
  <si>
    <t>BU Team</t>
  </si>
  <si>
    <t>Internal UAT-A Pass/Fail Status for BU UAT</t>
  </si>
  <si>
    <t>ICNOC 1083
ICNOC-1183</t>
  </si>
  <si>
    <t>ICNOC 1084
ICNOC-1184</t>
  </si>
  <si>
    <t>Platform</t>
  </si>
  <si>
    <t>ICNOC-959
ICNOC-962 
ICNOC-963
ICNOC-1164</t>
  </si>
  <si>
    <t>ICNOC-1009
ICNOC-1158</t>
  </si>
  <si>
    <t>ICNOC 1012
ICNOC-1172
ICNOC-1173
ICNOC-1174</t>
  </si>
  <si>
    <t>ICNOC-1085
ICNOC-1175</t>
  </si>
  <si>
    <t>ICNOC-1179
ICNOC-1181</t>
  </si>
  <si>
    <t>ICNOC-1166</t>
  </si>
  <si>
    <t>ICNOC-1086
ICNOC-1171</t>
  </si>
  <si>
    <t>ICNOC-1043
ICNOC-1044
ICNOC-1185</t>
  </si>
  <si>
    <t>ICNOC-1188</t>
  </si>
  <si>
    <t>ICNOC-1170</t>
  </si>
  <si>
    <t>ICNOC-1186</t>
  </si>
  <si>
    <r>
      <t xml:space="preserve">Is your ticket management module is capable to integrate with SAP PM </t>
    </r>
    <r>
      <rPr>
        <sz val="10"/>
        <color rgb="FFFF0000"/>
        <rFont val="Calibri"/>
        <family val="2"/>
      </rPr>
      <t>and MM module</t>
    </r>
    <r>
      <rPr>
        <sz val="10"/>
        <color theme="1"/>
        <rFont val="Calibri"/>
        <family val="2"/>
      </rPr>
      <t>, so user can see all relevant activities / work flow for that ticket on platform without going into SAP?</t>
    </r>
  </si>
  <si>
    <t>1. Log-in to NOC and create a Maintenance Ticket for any asset by clicking Create Ticket button and filling in the mandatory fields. Wait for confirmation from NOC for successful ticket creation
2. Go to the Tickets Workspace screen and locate the ticket just created. Click on the view button to see the details of ticket just created. The table should show status as "Open" indicating notification just created. User cannot work on a notification unless it is Approved
3. Go to either SAP or Maventic field app with right role and approve the ticket. Only once the notification is approved, it can be worked upon by the Site engineer
4. After 10 minutes, log back in NOC. The status of ticket should now be "Approved". Open the ticket in view mode and go to the History tab.
5. Verify that the history tab has entries corresponding to both Open and Approved status with relevant details such as time, source, updated by, assigned to
6. Log in again and update the status of ticket from Accepted to Completed and verify the the corresponding changes and also visible in NOC as described in step 5 above
7. From the Maventic app, attach a document or an image to the ticket. Verify that the attachment is accesible from NOC tickets detail view popup</t>
  </si>
  <si>
    <t>ICNOC-1159</t>
  </si>
  <si>
    <t>https://adaniltd.sharepoint.com/sites/AdaniIndustryCloud/Shared%20Documents/General/UAT%20Plan/Video%20Recordings/23.%20Loss%20due%20to%20Grid%20Unavailability%20-%20Solar.mp4</t>
  </si>
  <si>
    <t>ICNOC-1210</t>
  </si>
  <si>
    <t>https://adaniltd.sharepoint.com/sites/AdaniIndustryCloud/Shared%20Documents/General/UAT%20Plan/Video%20Recordings/24.%20Gen%20Loss%20due%20to%20Excessive%20AC%20Loss.mp4</t>
  </si>
  <si>
    <t>https://adaniltd.sharepoint.com/sites/AdaniIndustryCloud/Shared%20Documents/General/UAT%20Plan/Video%20Recordings/25.%20Loss%20due%20to%20excessive%20module%20degradation.mp4</t>
  </si>
  <si>
    <t>https://adaniltd.sharepoint.com/sites/AdaniIndustryCloud/Shared%20Documents/General/UAT%20Plan/Video%20Recordings/26.%20Solar%20CUF%20Bridge.mp4</t>
  </si>
  <si>
    <t>ICNOC-1214</t>
  </si>
  <si>
    <t>ICNOC-1215</t>
  </si>
  <si>
    <t>https://adaniltd.sharepoint.com/sites/AdaniIndustryCloud/Shared%20Documents/General/UAT%20Plan/Video%20Recordings/27.%20Inverter%20Specific%20Yield.mp4</t>
  </si>
  <si>
    <t>https://adaniltd.sharepoint.com/sites/AdaniIndustryCloud/Shared%20Documents/General/UAT%20Plan/Video%20Recordings/28.%20Inverter%20Specific%20Yield%20at%20Block.mp4</t>
  </si>
  <si>
    <t>ICNOC-1216</t>
  </si>
  <si>
    <t>https://adaniltd.sharepoint.com/sites/AdaniIndustryCloud/Shared%20Documents/General/UAT%20Plan/Video%20Recordings/29.%20External%20Grid%20Availability%20-%20Wind.mp4</t>
  </si>
  <si>
    <t>https://adaniltd.sharepoint.com/sites/AdaniIndustryCloud/Shared%20Documents/General/UAT%20Plan/Video%20Recordings/30.%20Resource%20Availability.mp4</t>
  </si>
  <si>
    <t>Source -
MPPT tag data for plant other than Ghani to be added by SCADA team</t>
  </si>
  <si>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sz val="10"/>
        <color theme="1"/>
        <rFont val="Calibri"/>
        <family val="2"/>
      </rPr>
      <t>"Gen Loss/Gain due to shadow"</t>
    </r>
    <r>
      <rPr>
        <sz val="10"/>
        <color theme="1"/>
        <rFont val="Calibri"/>
        <family val="2"/>
      </rPr>
      <t xml:space="preserve"> from Thumbnails
7. Click on Run
Note: Values would alway be 0 as the plant configured in GCP do not have any shadow loss configuration info from business. Currently we have info only for Channapatna, Gubbi, KR Pete, Magadi, Tiptur, Narsipura, Ramnagara</t>
    </r>
  </si>
  <si>
    <t>ICNOC-1220</t>
  </si>
  <si>
    <t>Target date for achieving Full Functionality Score</t>
  </si>
  <si>
    <r>
      <t xml:space="preserve">1. Login to NOC 
2. Go to Analysis Catalog from left navigation bar
3. In Analysis tab, from Asset Explorer section In Solar Power Plants -select any asset level: Portfolio/SPV/RG/State/Plant
4. Click on Catalog
5. Select the date range
6.Select mentioned </t>
    </r>
    <r>
      <rPr>
        <b/>
        <i/>
        <sz val="10"/>
        <color theme="1"/>
        <rFont val="Calibri"/>
        <family val="2"/>
      </rPr>
      <t>"CUF Bridge"</t>
    </r>
    <r>
      <rPr>
        <sz val="10"/>
        <color theme="1"/>
        <rFont val="Calibri"/>
        <family val="2"/>
      </rPr>
      <t xml:space="preserve"> from Thumbnails
7. Click on Run
Note: Components like Loss due to module temp would be available in Phase 2 as it is linked with PVsyst integration</t>
    </r>
  </si>
  <si>
    <t>https://adaniltd.sharepoint.com/sites/AdaniIndustryCloud/Shared%20Documents/General/UAT%20Plan/Video%20Recordings/31.%20Internal%20Grid%20Availability.mp4</t>
  </si>
  <si>
    <t>Business UAT Closure Date for functionality with bug closure</t>
  </si>
  <si>
    <r>
      <t xml:space="preserve">1. Verify the NOC data that can be downloaded from the graph and compare with the sitewise </t>
    </r>
    <r>
      <rPr>
        <b/>
        <sz val="10"/>
        <color theme="1"/>
        <rFont val="Calibri"/>
        <family val="2"/>
      </rPr>
      <t>CUF Bridge data</t>
    </r>
  </si>
  <si>
    <t>https://adaniltd.sharepoint.com/sites/AdaniIndustryCloud/Shared%20Documents/General/UAT%20Plan/Video%20Recordings/32.%20Gen%20loss%20due%20to%20Grid%20Curtailment%20-%20Wind.mp4</t>
  </si>
  <si>
    <t>https://adaniltd.sharepoint.com/sites/AdaniIndustryCloud/Shared%20Documents/General/UAT%20Plan/Video%20Recordings/33.%20Transmission%20Loss.mp4</t>
  </si>
  <si>
    <t>https://adaniltd.sharepoint.com/sites/AdaniIndustryCloud/Shared%20Documents/General/UAT%20Plan/Video%20Recordings/34.%20Loss%20due%20to%20Power%20Curve%20Deviation.mp4</t>
  </si>
  <si>
    <t>https://adaniltd.sharepoint.com/sites/AdaniIndustryCloud/Shared%20Documents/General/UAT%20Plan/Video%20Recordings/35.%20Wind%20CUF%20Bridge.mp4</t>
  </si>
  <si>
    <t>https://adaniltd.sharepoint.com/sites/AdaniIndustryCloud/Shared%20Documents/General/UAT%20Plan/Video%20Recordings/36.%20Min%20Max%20Avg%20Wind%20Speed%20in%20Report.mp4</t>
  </si>
  <si>
    <t>ICNOC-1225</t>
  </si>
  <si>
    <t>ICNOC-1226</t>
  </si>
  <si>
    <t>ICNOC-1227</t>
  </si>
  <si>
    <t>ICNOC-1238</t>
  </si>
  <si>
    <t>ICNOC-1239</t>
  </si>
  <si>
    <t>ICNOC-1161</t>
  </si>
  <si>
    <t>ICNOC-1180</t>
  </si>
  <si>
    <t>ICNOC-1240</t>
  </si>
  <si>
    <t>ICNOC-1241</t>
  </si>
  <si>
    <t>ICNOC-1242</t>
  </si>
  <si>
    <t>ICNOC-1139</t>
  </si>
  <si>
    <t>https://adaniltd.sharepoint.com/sites/AdaniIndustryCloud/Shared%20Documents/General/UAT%20Plan/Video%20Recordings/37.%20Inverter%20Normalized%20Power.mp4</t>
  </si>
  <si>
    <t>https://adaniltd.sharepoint.com/sites/AdaniIndustryCloud/Shared%20Documents/General/UAT%20Plan/Video%20Recordings/38.%20Gen%20loss%20due%20to%20breakdown.mp4</t>
  </si>
  <si>
    <t>https://adaniltd.sharepoint.com/sites/AdaniIndustryCloud/Shared%20Documents/General/UAT%20Plan/Video%20Recordings/39.%20Gen%20Loss%20due%20to%20Grid%20Unavailability%20for%20wind.mp4</t>
  </si>
  <si>
    <t>https://adaniltd.sharepoint.com/sites/AdaniIndustryCloud/Shared%20Documents/General/UAT%20Plan/Video%20Recordings/40.%20Energy%20Based%20Availability%20for%20Wind.mp4</t>
  </si>
  <si>
    <t xml:space="preserve">1. Login with accepted credentials for NOC Portal.
2.From Left Navigation bar in Analysis section click on Analysis Catalog screen
3 By default the date would be of present day and based on this day the graph will be shown
4.User can also change the date range in Date filter present on the page
5. By default KPI section will get open and user will select options from dropdown present in Asset Explorer section 
The user can select by expanding AGEL for eg: expand Solar GHANI then Expand BLOCK then expand BLK01 then select any of the option from the expanded dropdown as parent selection wont work so user needs to expand the chain and select child asset
6. Click on Catalog option on top left
7.Select any of the Thumbnail of graph for eg: Total Generation present in the catalog section, The Run button will enable only when user will select the thumbnail
8.Click on Run Button and the user will be able to see the selected thumbnail graph for the selected asset in Asset Explorer on right side of the page
9.Repeat these steps for all other KPIs,assets and catalogs present here for different plants, logical grouping levels
</t>
  </si>
  <si>
    <t>1. Login to NOC 
2. Go to Portfolio Drill Down Screen
3. Select the plant which the user wants to drill down
4. Select the Block in case of solar and WTG in case of wind for which drill down is req.
5. Select the tag in the drill down screen which the user wants to see
6. Test the functionality of creating a Ticket using "Create Ticket" button
7. Test the functinality of landing to the Analysis Catalog using "Analysis" button</t>
  </si>
  <si>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"Active Power vs Radiation"</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</si>
  <si>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"Net Export and radiation trend - Budget vs Actual"</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</si>
  <si>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"Net Export vs Expected Generation"</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</si>
  <si>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"CUF Budget vs Actual"</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</si>
  <si>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"PR Budget vs Actual"</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</si>
  <si>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block/or multiple blocks of the particular plant
4. Click on Catalog
5. Select the date range
6.Select mentioned </t>
    </r>
    <r>
      <rPr>
        <b/>
        <i/>
        <sz val="10"/>
        <color theme="1"/>
        <rFont val="Calibri"/>
        <family val="2"/>
      </rPr>
      <t>"Inverter Specific Yield"</t>
    </r>
    <r>
      <rPr>
        <sz val="10"/>
        <color theme="1"/>
        <rFont val="Calibri"/>
        <family val="2"/>
      </rPr>
      <t xml:space="preserve"> from Thumbnails
7. Click on Run</t>
    </r>
  </si>
  <si>
    <r>
      <t xml:space="preserve">1. Login to NOC 
2. Go to Analysis Catalog from left navigation bar
3. In KPI  tab, from Asset Explorer section In Solar Power Plants -select the block of the plant with string inverters
4. Click on Catalog
5. Select the date range
6.Select mentioned </t>
    </r>
    <r>
      <rPr>
        <b/>
        <sz val="10"/>
        <color theme="1"/>
        <rFont val="Calibri"/>
        <family val="2"/>
      </rPr>
      <t>"String PR deviation band"</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</si>
  <si>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any block of the particular plant
4. Click on Catalog
5. Select the date range
6.Select mentioned </t>
    </r>
    <r>
      <rPr>
        <b/>
        <i/>
        <sz val="10"/>
        <color theme="1"/>
        <rFont val="Calibri"/>
        <family val="2"/>
      </rPr>
      <t>"String PR"</t>
    </r>
    <r>
      <rPr>
        <sz val="10"/>
        <color theme="1"/>
        <rFont val="Calibri"/>
        <family val="2"/>
      </rPr>
      <t xml:space="preserve"> from Thumbnails
7. Click on Run</t>
    </r>
  </si>
  <si>
    <r>
      <t xml:space="preserve">1. Login to NOC 
2. Go to Analysis Catalog from left navigation bar
3. In Analysis  tab, from Asset Explorer section In Solar Power Plants -select the Strings
4. Click on Catalog
5. Select the date range
6. Select 5 min granularity
7.Select mentioned </t>
    </r>
    <r>
      <rPr>
        <b/>
        <sz val="10"/>
        <color theme="1"/>
        <rFont val="Calibri"/>
        <family val="2"/>
      </rPr>
      <t>"String Power trend"</t>
    </r>
    <r>
      <rPr>
        <sz val="10"/>
        <color theme="1"/>
        <rFont val="Calibri"/>
        <family val="2"/>
      </rPr>
      <t xml:space="preserve"> from Thumbnails
8. Click on Run</t>
    </r>
  </si>
  <si>
    <t>Based on ticket start and end time</t>
  </si>
  <si>
    <t>1. Login to NOC 
2. Go to Analysis Catalog from left navigation bar
3. In Tags tab, from Asset Explorer section In Solar Power Plants -select any Inverter (max. 150 asset)
4. Click on Tags
5. Select the date range
6.Select the required tag
7. Click on Run
8.Verify the functionality of downloading the data in csv file 
9.Verify the zoom (snip &amp; zoom) in and reset zoom functionality</t>
  </si>
  <si>
    <r>
      <t xml:space="preserve">1. Login to NOC 
2. Go to Analysis Catalog from left navigation bar
3. In Analysis tab, from Asset Explorer section in wind Plants -select any the WTG for the analysis
4. Click on Catalog
5. Select the date range
6.Select mentioned </t>
    </r>
    <r>
      <rPr>
        <b/>
        <sz val="10"/>
        <color theme="1"/>
        <rFont val="Calibri"/>
        <family val="2"/>
      </rPr>
      <t>"Wind Power Curve "</t>
    </r>
    <r>
      <rPr>
        <sz val="10"/>
        <color theme="1"/>
        <rFont val="Calibri"/>
        <family val="2"/>
      </rPr>
      <t xml:space="preserve"> from Thumbnails
7. Select 10 minutes granularity
7. Click on Run
8. After analysing, click Reset
9. Select mentioned </t>
    </r>
    <r>
      <rPr>
        <b/>
        <sz val="10"/>
        <color theme="1"/>
        <rFont val="Calibri"/>
        <family val="2"/>
      </rPr>
      <t>"Wind Rose"</t>
    </r>
    <r>
      <rPr>
        <sz val="10"/>
        <color theme="1"/>
        <rFont val="Calibri"/>
        <family val="2"/>
      </rPr>
      <t xml:space="preserve"> from Thumbnails
10: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</si>
  <si>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"WTG Availability"</t>
    </r>
    <r>
      <rPr>
        <sz val="10"/>
        <color theme="1"/>
        <rFont val="Calibri"/>
        <family val="2"/>
      </rPr>
      <t xml:space="preserve"> from Thumbnails
8. Click on Run</t>
    </r>
  </si>
  <si>
    <r>
      <t xml:space="preserve">1. Login to NOC 
2. Go to Analysis Catalog from left navigation bar
3. In Analysis  tab, from Asset Explorer section In Wind Power Plants -select the asset, Portfolio, Plant , WTG (IGA is available for the plant having the access to BOP)
4. Click on Catalog
5. Select the date range
6.Select mentioned </t>
    </r>
    <r>
      <rPr>
        <b/>
        <sz val="10"/>
        <color theme="1"/>
        <rFont val="Calibri"/>
        <family val="2"/>
      </rPr>
      <t>"Internal Grid Availability"</t>
    </r>
    <r>
      <rPr>
        <sz val="10"/>
        <color theme="1"/>
        <rFont val="Calibri"/>
        <family val="2"/>
      </rPr>
      <t xml:space="preserve"> from Thumbnails
8. Click on Run</t>
    </r>
  </si>
  <si>
    <r>
      <t xml:space="preserve">1. Login to NOC 
2. Go to Analysis Catalog from left navigation bar
3. In KPI  tab, from Asset Explorer section In Wind Power Plants -select the asset, Portfolio, Plant , WTG (EGA is available for the plant having the access to BOP)
4. Click on Catalog
5. Select the date range
6.Select mentioned </t>
    </r>
    <r>
      <rPr>
        <b/>
        <sz val="10"/>
        <color theme="1"/>
        <rFont val="Calibri"/>
        <family val="2"/>
      </rPr>
      <t>"External Grid Availability"</t>
    </r>
    <r>
      <rPr>
        <sz val="10"/>
        <color theme="1"/>
        <rFont val="Calibri"/>
        <family val="2"/>
      </rPr>
      <t xml:space="preserve"> from Thumbnails
8. Click on Run</t>
    </r>
  </si>
  <si>
    <r>
      <t xml:space="preserve">1. Login to NOC 
2. Go to Analysis Catalog from left navigation bar
3. In KPI  tab, from Asset Explorer section In Wind Power Plants -select the asset, Portfolio, Plant , WTG
4. Click on Catalog
5. Select the date range
6.Select mentioned </t>
    </r>
    <r>
      <rPr>
        <b/>
        <sz val="10"/>
        <color theme="1"/>
        <rFont val="Calibri"/>
        <family val="2"/>
      </rPr>
      <t>"CUF at Plant level"</t>
    </r>
    <r>
      <rPr>
        <sz val="10"/>
        <color theme="1"/>
        <rFont val="Calibri"/>
        <family val="2"/>
      </rPr>
      <t xml:space="preserve"> from Thumbnails
8.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</si>
  <si>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"Wind Speed"</t>
    </r>
    <r>
      <rPr>
        <sz val="10"/>
        <color theme="1"/>
        <rFont val="Calibri"/>
        <family val="2"/>
      </rPr>
      <t xml:space="preserve"> from Thumbnails
8.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</si>
  <si>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"Wind Availability"</t>
    </r>
    <r>
      <rPr>
        <sz val="10"/>
        <color theme="1"/>
        <rFont val="Calibri"/>
        <family val="2"/>
      </rPr>
      <t xml:space="preserve"> from Thumbnails
8.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</si>
  <si>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"Lull Hours"</t>
    </r>
    <r>
      <rPr>
        <sz val="10"/>
        <color theme="1"/>
        <rFont val="Calibri"/>
        <family val="2"/>
      </rPr>
      <t xml:space="preserve"> from Thumbnails
8. Click on Run</t>
    </r>
  </si>
  <si>
    <t>1. Login to NOC 
2. Go to Analysis Catalog from left navigation bar
3. In Tags tab, from Asset Explorer section In Wind Power Plants -select any WTG (max. 150 asset)
4. Click on Tags
5. Select the date range (max 30 days)
6.Select the required tag
7. Click on Run
8.Verify the functionality of downloading the data in csv file 
9.Verify the zoom (snip &amp; zoom) in and reset zoom functionality</t>
  </si>
  <si>
    <t>1. Login to NOC 
2. Go to Equipment Overview Screen
3. Select the wind plant from the Asset Hierarchy
4. Cick on WTG tab
5. Click on the WTG for which the user needs to drill down
6. Select from "Overview", "Tags", "Tickets &amp; Alarms", "Performance", "Device Ranking"
7. "Performance" and "Device Ranking" would help the user to compare the WTG with other WTGs of the same plant
8. Under "Device Ranking", select the KPI for which WTG is to be compared along with the desired date range</t>
  </si>
  <si>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"Generation Loss due to breakdown"</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</si>
  <si>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"Generation loss due to grid unavailability"</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</si>
  <si>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WTG
4. Click on Catalog
5. Select the date range
6.Select mentioned </t>
    </r>
    <r>
      <rPr>
        <b/>
        <sz val="10"/>
        <color theme="1"/>
        <rFont val="Calibri"/>
        <family val="2"/>
      </rPr>
      <t>"Generation loss due to grid curtailment"</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</si>
  <si>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"Transmission Loss"</t>
    </r>
    <r>
      <rPr>
        <sz val="10"/>
        <color theme="1"/>
        <rFont val="Calibri"/>
        <family val="2"/>
      </rPr>
      <t xml:space="preserve"> from Thumbnails
7. Click on Run</t>
    </r>
  </si>
  <si>
    <r>
      <t xml:space="preserve">1. Login to NOC 
2. Go to Analysis Catalog from left navigation bar
3. In KPI  tab, from Asset Explorer section In Wind Power Plants -select the asset, Portfolio, Plant
4. Click on Catalog
5. Select the date range
6.Select mentioned </t>
    </r>
    <r>
      <rPr>
        <b/>
        <sz val="10"/>
        <color theme="1"/>
        <rFont val="Calibri"/>
        <family val="2"/>
      </rPr>
      <t>"Energy based availability calculation"</t>
    </r>
    <r>
      <rPr>
        <sz val="10"/>
        <color theme="1"/>
        <rFont val="Calibri"/>
        <family val="2"/>
      </rPr>
      <t xml:space="preserve"> from Thumbnails
7. Click on Run</t>
    </r>
  </si>
  <si>
    <r>
      <t xml:space="preserve">1. Login to NOC 
2. Go to Analysis Catalog from left navigation bar
3. In KPI  tab, from Asset Explorer section In Wind Power Plants -select the asset, Portfolio, Plant, WTG
4. Click on Catalog
5. Select the date range
6.Select mentioned </t>
    </r>
    <r>
      <rPr>
        <b/>
        <sz val="10"/>
        <color theme="1"/>
        <rFont val="Calibri"/>
        <family val="2"/>
      </rPr>
      <t>"Loss due to Power Curve deviation"</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</si>
  <si>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"Lost Production Factor"</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</si>
  <si>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"Generation loss due to grid curtailment"</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</si>
  <si>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WTG
4. Click on Catalog
5. Select the date range
6.Select mentioned </t>
    </r>
    <r>
      <rPr>
        <b/>
        <sz val="10"/>
        <color theme="1"/>
        <rFont val="Calibri"/>
        <family val="2"/>
      </rPr>
      <t>"Generation loss due to WTG curtailment"</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</si>
  <si>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WTG/WTGs
4. Click on Catalog
5. Select the date range
6. For the single day, it must show the Active Power and for multiple days it must show the WTG Generation
7.Select mentioned </t>
    </r>
    <r>
      <rPr>
        <b/>
        <sz val="10"/>
        <color theme="1"/>
        <rFont val="Calibri"/>
        <family val="2"/>
      </rPr>
      <t>"Heat Map for WTG Generation"</t>
    </r>
    <r>
      <rPr>
        <sz val="10"/>
        <color theme="1"/>
        <rFont val="Calibri"/>
        <family val="2"/>
      </rPr>
      <t xml:space="preserve"> from Thumbnails
8.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</si>
  <si>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"Loss due to resource shortfall"</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</si>
  <si>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Portfolio, Plant , WTG
4. Click on Catalog
5. Select the date range
6.Select mentioned </t>
    </r>
    <r>
      <rPr>
        <b/>
        <sz val="10"/>
        <color theme="1"/>
        <rFont val="Calibri"/>
        <family val="2"/>
      </rPr>
      <t>"Wind CUF Bridge"</t>
    </r>
    <r>
      <rPr>
        <sz val="10"/>
        <color theme="1"/>
        <rFont val="Calibri"/>
        <family val="2"/>
      </rPr>
      <t xml:space="preserve"> from Thumbnails
7. Click on Run</t>
    </r>
  </si>
  <si>
    <r>
      <t xml:space="preserve">1. Login to NOC 
2. Go to Analysis Catalog from left navigation bar
3. In Analysis  tab, from Asset Explorer section In Wind Power Plants -select the asset WTG
4. Click on Catalog
5. Select the date range
6.Select mentioned </t>
    </r>
    <r>
      <rPr>
        <b/>
        <sz val="10"/>
        <color theme="1"/>
        <rFont val="Calibri"/>
        <family val="2"/>
      </rPr>
      <t>"Wind Rose"</t>
    </r>
    <r>
      <rPr>
        <sz val="10"/>
        <color theme="1"/>
        <rFont val="Calibri"/>
        <family val="2"/>
      </rPr>
      <t xml:space="preserve"> from Thumbnails
8. Click on Run</t>
    </r>
  </si>
  <si>
    <r>
      <t xml:space="preserve">1. Login to the NOC platform
2. Go to Analysis &gt;&gt; Analysis Catalog
3.  Click the Analysis Tab
4. Select the WTG for which the analysis is required
5. Select the data range from the date selector
6. Select the lowest available granularity
7. Click on </t>
    </r>
    <r>
      <rPr>
        <b/>
        <sz val="10"/>
        <color theme="1"/>
        <rFont val="Calibri"/>
        <family val="2"/>
      </rPr>
      <t>"Pitch vs RPM Curve"</t>
    </r>
    <r>
      <rPr>
        <sz val="10"/>
        <color theme="1"/>
        <rFont val="Calibri"/>
        <family val="2"/>
      </rPr>
      <t xml:space="preserve"> from thumbnails
8. Click on Run</t>
    </r>
  </si>
  <si>
    <r>
      <t xml:space="preserve">1. Login to the NOC platform
2. Go to Analysis &gt;&gt; Analysis Catalog
3.  Click the Analysis Tab
4. Select the WTG for which the analysis is required
5. Select the data range from the date selector
6. Select the lowest available granularity
7. Click on </t>
    </r>
    <r>
      <rPr>
        <b/>
        <sz val="10"/>
        <color theme="1"/>
        <rFont val="Calibri"/>
        <family val="2"/>
      </rPr>
      <t>"RPM vs Power Curve"</t>
    </r>
    <r>
      <rPr>
        <sz val="10"/>
        <color theme="1"/>
        <rFont val="Calibri"/>
        <family val="2"/>
      </rPr>
      <t xml:space="preserve"> from thumbnails
8. Click on Run</t>
    </r>
  </si>
  <si>
    <r>
      <t xml:space="preserve">1. Login to the NOC platform
2. Go to Analysis &gt;&gt; Analysis Catalog
3.  Click the Analysis Tab
4. Select the WTG for which the analysis is required
5. Select the data range from the date selector
6. Select the lowest available granularity
7. Click on </t>
    </r>
    <r>
      <rPr>
        <b/>
        <sz val="10"/>
        <color theme="1"/>
        <rFont val="Calibri"/>
        <family val="2"/>
      </rPr>
      <t xml:space="preserve">"Wind Speed vs RPM Curve" </t>
    </r>
    <r>
      <rPr>
        <sz val="10"/>
        <color theme="1"/>
        <rFont val="Calibri"/>
        <family val="2"/>
      </rPr>
      <t>from thumbnails
8. Click on Run</t>
    </r>
  </si>
  <si>
    <r>
      <t xml:space="preserve">1. Login to the NOC platform
2. Go to Analysis &gt;&gt; Analysis Catalog
3.  Click the Analysis Tab
4. Select the WTG for which the analysis is required
5. Select the data range from the date selector
6. Select the lowest available granularity
7. Click on </t>
    </r>
    <r>
      <rPr>
        <b/>
        <sz val="10"/>
        <color theme="1"/>
        <rFont val="Calibri"/>
        <family val="2"/>
      </rPr>
      <t xml:space="preserve">"Wind Speed vs Power Curve" </t>
    </r>
    <r>
      <rPr>
        <sz val="10"/>
        <color theme="1"/>
        <rFont val="Calibri"/>
        <family val="2"/>
      </rPr>
      <t>from thumbnails
8. Click on Run</t>
    </r>
  </si>
  <si>
    <r>
      <t xml:space="preserve">1. Login to the NOC platform
2. Go to Analysis &gt;&gt; Analysis Catalog
3.  Click the Analysis Tab
4. Select the WTG for which the analysis is required
5. Select the data range from the date selector
6. Select the lowest available granularity
7. Click on </t>
    </r>
    <r>
      <rPr>
        <b/>
        <sz val="10"/>
        <color theme="1"/>
        <rFont val="Calibri"/>
        <family val="2"/>
      </rPr>
      <t xml:space="preserve">"Wind Speed vs Pitch Angle" </t>
    </r>
    <r>
      <rPr>
        <sz val="10"/>
        <color theme="1"/>
        <rFont val="Calibri"/>
        <family val="2"/>
      </rPr>
      <t>from thumbnails
8. Click on Run</t>
    </r>
  </si>
  <si>
    <t xml:space="preserve">1. Login with accepted credentials for NOC Portal.
2.From Left Navigation bar in Analysis section click on Analysis Catalog screen
3 By default the date would be of present day and based on this day the graph will be shown
4.User can also change the date range in Date filter present on the page
5. By default KPI section will get open and user will select options from dropdown present in Asset Explorer section 
The user can select by expanding AGEL for eg: expand wind pant MUNDRA then Expand WTG then select any of the WTG or multiple WTGs of choice which needs to be compared
6. Click on Catalog option on top left
7.Select any of the Thumbnail of graph for eg: Total Generation present in the catalog section, The Run button will enable only when user will select the thumbnail
8.Click on Run Button and the user will be able to see the selected thumbnail graph for the selected asset in Asset Explorer on right side of the page
9.Repeat these steps for all other KPIs,assets and catalogs present here for different plants, logical grouping levels
</t>
  </si>
  <si>
    <r>
      <t xml:space="preserve">1. Login to the NOC platform
2. Go to Analysis &gt;&gt; Analysis Catalog
3.  Click the Analysis Tab
4. Select the Portfolio/State/SPV/Plant for which the analysis is required
5. Select the data range from the date selector
6. Select the lowest available granularity
7. Click on </t>
    </r>
    <r>
      <rPr>
        <b/>
        <sz val="10"/>
        <color theme="1"/>
        <rFont val="Calibri"/>
        <family val="2"/>
      </rPr>
      <t>"Revenue Actual vs Budget"</t>
    </r>
    <r>
      <rPr>
        <sz val="10"/>
        <color theme="1"/>
        <rFont val="Calibri"/>
        <family val="2"/>
      </rPr>
      <t xml:space="preserve"> from thumbnails
8. Click on Run</t>
    </r>
  </si>
  <si>
    <t xml:space="preserve">1. Login with accepted credentials for NOC Portal.
2.From Left Navigation bar in Analysis section click on Analysis Catalog screen
3 By default the date would be of present day and based on this day the graph will be shown
4.User can also change the date range in Date filter present on the page
5. By default KPI section will get open and user will select options from dropdown present in Asset Explorer section 
The user can select by expanding AGEL for eg: expand wind pant MUNDRA then Expand WTG then select any of the WTG of choice
6. Click on Catalog option on top left
7.Select any of the Thumbnail of graph for eg: Total Generation present in the catalog section, The Run button will enable only when user will select the thumbnail
8.Click on Run Button and the user will be able to see the selected thumbnail graph for the selected asset in Asset Explorer on right side of the page
9.Repeat these steps for all other KPIs,assets and catalogs present here for different plants, logical grouping levels
</t>
  </si>
  <si>
    <t>1. Login to NOC 
2. Click on the Create Ticket top in the top header
3. Give a title to this ticket in the "Ticket Title" field
4. Select Ghani as plant
5. In the Search Asset drop-down, select "String_Inverters" and then click on the drop-down arrow again to select any of the listed inverter
6. Select ticket type as Maintenance
7. Verify all the fields that are pre-filled
8. Select Priority as "High Priority"
9. Select issue type from drop down
10. Provide Start Date and Time
11. Select Alarm Description from Drop Down
12. Provide ticket description
13.  Once all mandatory information is entered, the Review and Submit button will be highlighted. Click on that and then in click on the Submit button
14. Once the confirmation message is displayed, log after 5 minutes into SAP PM module and check if the ticket is successfully created in SAP
15. Also log into Maventic app after 5 minutes and check if the ticket is succfully created on the Maventic app</t>
  </si>
  <si>
    <r>
      <t xml:space="preserve">1. Login to NOC 
2. Go to Analysis Catalog from left navigation bar
3. In Reports tab, from Asset Explorer section In Wind Power Plants -select the plant for which the report is required
4. Click on Report
5. Select the date range
6.Select mentioned </t>
    </r>
    <r>
      <rPr>
        <b/>
        <sz val="10"/>
        <color theme="1"/>
        <rFont val="Calibri"/>
        <family val="2"/>
      </rPr>
      <t>"Wind Trend Report"</t>
    </r>
    <r>
      <rPr>
        <sz val="10"/>
        <color theme="1"/>
        <rFont val="Calibri"/>
        <family val="2"/>
      </rPr>
      <t xml:space="preserve"> from Thumbnails
7. Click on Run</t>
    </r>
  </si>
  <si>
    <r>
      <t xml:space="preserve">1. Login to NOC 
2. Go to Analysis Catalog from left navigation bar
3. In Reports tab, from Asset Explorer section In Wind Power Plants -select the plant for which the report is required
4. Click on Report
5. Select the date range
6.Select mentioned </t>
    </r>
    <r>
      <rPr>
        <b/>
        <sz val="10"/>
        <color theme="1"/>
        <rFont val="Calibri"/>
        <family val="2"/>
      </rPr>
      <t>"Top 10 Breakdown"</t>
    </r>
    <r>
      <rPr>
        <sz val="10"/>
        <color theme="1"/>
        <rFont val="Calibri"/>
        <family val="2"/>
      </rPr>
      <t xml:space="preserve"> from Thumbnails
7. Click on Run</t>
    </r>
  </si>
  <si>
    <r>
      <t xml:space="preserve">1. Login to NOC 
2. Go to Analysis Catalog from left navigation bar
3. In Reports tab, from Asset Explorer section In Wind Power Plants -select the WTG for which the report is required
4. Click on Report
5. Select the date range
6.Select mentioned </t>
    </r>
    <r>
      <rPr>
        <b/>
        <sz val="10"/>
        <color theme="1"/>
        <rFont val="Calibri"/>
        <family val="2"/>
      </rPr>
      <t>"Power Curve Analysis"</t>
    </r>
    <r>
      <rPr>
        <sz val="10"/>
        <color theme="1"/>
        <rFont val="Calibri"/>
        <family val="2"/>
      </rPr>
      <t xml:space="preserve"> from Thumbnails
7. Click on Run</t>
    </r>
  </si>
  <si>
    <r>
      <t xml:space="preserve">1. Login to NOC 
2. Go to Analysis Catalog from left navigation bar
3. In Reports tab, from Asset Explorer section In Wind Power Plants -select the plant for which the report is required
4. Click on Report
5. Select the date range
6.Select mentioned </t>
    </r>
    <r>
      <rPr>
        <b/>
        <sz val="10"/>
        <color theme="1"/>
        <rFont val="Calibri"/>
        <family val="2"/>
      </rPr>
      <t>"Wind Trend Report"</t>
    </r>
    <r>
      <rPr>
        <sz val="10"/>
        <color theme="1"/>
        <rFont val="Calibri"/>
        <family val="2"/>
      </rPr>
      <t xml:space="preserve"> from Thumbnails
7. User would be able to see the section in the report which represents the wind speed (Min, Max and Avg.)
8. Click on Run</t>
    </r>
  </si>
  <si>
    <t>Note: IC NOC can only monitor the connectivity status with the gateway device. In our case this is N3uron. IC NOC does not have visibility to the underying SCADA / PLC / individual equipment status. To test the functionality for N3uron, follow the below steps:
1&gt; Log-in to IC NOC and open Admin &gt; Data Quality Overview screen and select the Communications tab
2&gt; Select a plant which is currently showing Good connectivity. Make sure that Email notifications are enabled for this site in Role Based Access Control (RBAC) module
3&gt; For this plant, disable the outbound communication from N3uron to IC. Make sure that SCADA to n3uron connectivity is disabled to prevent any data loss. Once the outbound communication is disabled, n3uron will start storing the data and waiting for connectivity to be restored. Not the time at which the outbound communication was stopped
4&gt; Wait for 30 minutes and check the connectivity status in IC NOC. The status should now be "Bad" with a red dot
5&gt; Check if email notification has been received for this event at the email addresses included in RBAC module
6&gt; Enable the outbound communication form N3uron to IC (reverse of what we did in Step 3). N3uron will now start forwarding the old messages
7&gt; After 30 minutes, go back to Communications tab. The communcation status for that plant will now be Good with a greed dot
8&gt; Email notification will be generated again to inform the stakeholders about the restoration of communication with Plant</t>
  </si>
  <si>
    <t>1. Login to NOC 
2. Go to Dashboard
3. Select Solar or Wind under management
4. Select the month
5. For the portfolio, under the "Portfolio Overview" tab, user can be able to see the Revenue Bridge where every loss or gain is depicted in form of Rupee
6. For the specific site, group of plant, SPV, RG or state, user can go to the "Site Details" and select the required plant/plants
7. User woud be able to see the Revenue Bridge where every loss or gain is depicted in form of Rupee</t>
  </si>
  <si>
    <t>1. Login to NOC 
2. Go to Dashboard
3. Select Solar or Wind under management
4. Select the month
6. For the specific site, group of plant, SPV, RG or state, user can go to the "Site Details" and select the required plant/plants
7. User woud be able to see the all the CXO level KPIs aggregate at the selected level</t>
  </si>
  <si>
    <r>
      <t xml:space="preserve">1. Login to NOC 
2. Go to Analysis Catalog from left navigation bar
3. In KPI  tab, from Asset Explorer section In Wind Power Plants -select the asset, Portfolio, Plant
4. Click on Catalog
5. Select the date range
6.Select mentioned </t>
    </r>
    <r>
      <rPr>
        <b/>
        <sz val="10"/>
        <color theme="1"/>
        <rFont val="Calibri"/>
        <family val="2"/>
      </rPr>
      <t>"WTG / BOP /Grid / Plant Availability"</t>
    </r>
    <r>
      <rPr>
        <sz val="10"/>
        <color theme="1"/>
        <rFont val="Calibri"/>
        <family val="2"/>
      </rPr>
      <t xml:space="preserve"> from Thumbnails
7. Click on Run</t>
    </r>
  </si>
  <si>
    <t>https://adaniltd.sharepoint.com/sites/AdaniIndustryCloud/Shared%20Documents/General/UAT%20Plan/Video%20Recordings/41.%20Time%20based%20availability%20Wind.mp4</t>
  </si>
  <si>
    <t>1. Login to NOC 
2. Go to Analysis Catalog from left navigation bar
3. In KPI tab, from Asset Explorer section In Solar Power Plants -select any asset level: Portfolio/SPV/RG/State/Plant
4. Click on Catalog
5. Select the date range
6.Select mentioned "Equipment Availability" from Thumbnails
7. Click on Run
Make wise would be considered in Phase 2</t>
  </si>
  <si>
    <t>1. Go to the Tickets Workspace from the navigation bar
2. Select last 30 days as the date range so that some tickets get populated
3. Go to the MTTR tab and select any plant in the MTTR panel
4. In the next panel select an equipment with one or more tickets shown in front of it
5. The MTTR for the equipment will be shown in the last panel (in case you don't see anything, click on "benchmark" below the graph to turn it off and rescale the graph to show only actual MTTR values
6. In the table below, scroll to the right to show the TTR column
7. Calculate the average TTR and compare with the TTR shown in the graph above
8. The MTTR shown in the graph and the calculated average TTR should match each other</t>
  </si>
  <si>
    <t xml:space="preserve">
Note - This requires the email ID and role of the person receiving the email to be setup correctly, for any site where this is to be tested, please provide your email IDs to the program team (Utkarsh, Tapan, Hardik) so that email notifications can be enabled for the users. Once this setup is done -
1. Create a WTI / OTI / MOG / Bucholz alarm from the SCADA system (this will need to be done incase actual alarms are not available in the system)
2. This alarm will get captured by NOC and the email alert will get triggered
3. Correctly setup users can check the alarm notification in thier email inbox
4. Please note that the user should be setup for the same site where the alarm is created</t>
  </si>
  <si>
    <t>1. Go to the Tickets Workspace from the navigation bar
2. Select last 30 days as the date range so that some tickets get populated
3. Go to the MTTR tab and select any plant in the MTTR panel
4. In the next panel select an equipment with one or more tickets shown in front of it
5. The MTTR for the equipment will be shown in the last panel (in case you don't see anything, click on "benchmark" below the graph to turn it off and rescale the graph to show only actual MTTR values
6. In the table below, scroll to the right to show the TTR column
7. Calculate the average TTR and compare with the TTR shown in the graph above</t>
  </si>
  <si>
    <t>Note: Preventive maintenance tickets are created in SAP PM, but these tickets can be seen in NOC. User can only create maintenance tickets for breakdown maintenance from NOC as detailed below
1. Go to any screen with the Create Ticket widget
2. Create a new test Maintenance ticket (not operational ticket) for any site / equipment of your choice
3. Go to the tickets workspace to verify that the new test ticket has been created
4. Contact the site team with access to Maventic for that site to check thier mobile app and confirm they can see the new test ticket</t>
  </si>
  <si>
    <t>These notifications are configured, users need to conltac the program team (Utkarsh, Tapan, Hardik) to get their emails registered for notifications and they will start receiving emails anything a turbine has been down for 2 hours</t>
  </si>
  <si>
    <t>1. Go to any screen with the Create Ticket widget
2. Create a new test Maintenance ticket (not operational ticket) for any site / equipment of your choice
3. Go to the tickets workspace to verify that the new test ticket has been created
4. Contact the site team with access to Maventic for that site to check thier mobile app and confirm they can see the new test ticket</t>
  </si>
  <si>
    <t>1. Login to NOC 
2. Go to Analysis Catalog from left navigation bar
3. In Reports tab, from Asset Explorer section In Solar Power Plants -select the plant
4. Click on Report
5. Select the date range
6.Select mentioned required report from Thumbnails that are created automatically
7. Click on Run
List of automated report for solar
1. DGR
2. Inverter PR Analysis
3. Inverter, SAT &amp; WMS Report
4. Solar Trend Report
5. Alarms Report
6. Late Awakening &amp; Early Sleeping Inverter
7. Top 10 Breakdown
List of automated report for wind
1. DGR
2. Power Curve
3. Wind Trend Report
4. Alarms  Report</t>
  </si>
  <si>
    <t>Covered as a part of the system performance (load) testing</t>
  </si>
  <si>
    <t>Team</t>
  </si>
  <si>
    <t>Tested</t>
  </si>
  <si>
    <t>Available to Test</t>
  </si>
  <si>
    <t>Aaron Kalisha</t>
  </si>
  <si>
    <t>ICNOC-993
ICNOC-1234</t>
  </si>
  <si>
    <t>ICNOC-1229</t>
  </si>
  <si>
    <t>ICNOC-1059
ICNOC-1060
ICNOC-1246</t>
  </si>
  <si>
    <t>ICNOC-965
ICNOC-1244
ICNOC-1245</t>
  </si>
  <si>
    <t>ICNOC-1278</t>
  </si>
  <si>
    <r>
      <t xml:space="preserve">ICNOC-1204
</t>
    </r>
    <r>
      <rPr>
        <sz val="10"/>
        <color rgb="FF00B050"/>
        <rFont val="Calibri"/>
        <family val="2"/>
      </rPr>
      <t>ICNOC-1205</t>
    </r>
    <r>
      <rPr>
        <sz val="10"/>
        <color rgb="FF000000"/>
        <rFont val="Calibri"/>
        <family val="2"/>
      </rPr>
      <t xml:space="preserve">
ICNOC-362</t>
    </r>
  </si>
  <si>
    <t>Ready for Retest</t>
  </si>
  <si>
    <t>Partially Passed</t>
  </si>
  <si>
    <t>ICNOC-1063
ICNOC-1064
ICNOC-1066
ICNOC-1298</t>
  </si>
  <si>
    <t>ICNOC-952
ICNOC-1299</t>
  </si>
  <si>
    <t>ICNOC-1291</t>
  </si>
  <si>
    <t>ICNOC-1289
ICNOC-1287</t>
  </si>
  <si>
    <r>
      <t xml:space="preserve">1. Login to NOC 
2. Go to Analysis Catalog from left navigation bar
3. In Analysis  tab, from Asset Explorer section In Wind Power Plants -select the asset, Portfolio, Plant
4. Click on Catalog
5. Select the date range
6.Select mentioned </t>
    </r>
    <r>
      <rPr>
        <b/>
        <sz val="10"/>
        <color theme="1"/>
        <rFont val="Calibri"/>
        <family val="2"/>
      </rPr>
      <t>"Resource Availability"</t>
    </r>
    <r>
      <rPr>
        <sz val="10"/>
        <color theme="1"/>
        <rFont val="Calibri"/>
        <family val="2"/>
      </rPr>
      <t xml:space="preserve"> from Thumbnails
8. Click on Run</t>
    </r>
  </si>
  <si>
    <t>Need to simplify and restructure the availability matrix for wind. Need to have the inputs from all business stake holders
UAT steps should not include the WTG</t>
  </si>
  <si>
    <t>% Pass</t>
  </si>
  <si>
    <t>% Fail</t>
  </si>
  <si>
    <t>Partial Pass</t>
  </si>
  <si>
    <t>Offered for UAT Marks</t>
  </si>
  <si>
    <t>ICNOC-1315</t>
  </si>
  <si>
    <t>ICNOC-1314</t>
  </si>
  <si>
    <t>ICNOC-1316</t>
  </si>
  <si>
    <t>When availability is down in graph, then related events should show in event time line.
Internal availability should come for each &amp; every plant. First we need to clear, is it internal line or Internal grid. Because internal grid contains ( USS, BOP, PSS).  
For internal grid, where we dont have access of the feeders &amp; PSS then by default we can keep it 100%. Option should be available when event occurred related to feeder or PSS then same can be change and reflect in availability automatically.</t>
  </si>
  <si>
    <t>ICNOC-1079
ICNOC-1288
ICNOC-1292
ICNOC-1293</t>
  </si>
  <si>
    <t>When availability is down in graph, then related events should show in event time line.
External availability should come for each &amp; every plant. 
For External grid, where we dont have access of the feeders &amp; PSS then by default we can keep it 100%. Option should be available when event occurred related to feeder or PSS then same can be change and reflect in availability automatically.
Data is not coming correct where we have access of substation.</t>
  </si>
  <si>
    <t>ICNOC-1080
ICNOC-1295
ICNOC-1296</t>
  </si>
  <si>
    <t>BOP unavailability loss and grid unavailability loss is same.
secondly, plant unavailability loss should be sum of BOP, Grid, WTG unavailability which is not happening.</t>
  </si>
  <si>
    <t>ICNOC-949
ICNOC-1320</t>
  </si>
  <si>
    <t>ICNOC-950
ICNOC-1322
ICNOC-1323</t>
  </si>
  <si>
    <t>For 20th Oct 2021, value is in negative (-100MWh), which seem incorrect require a check for dev end.
1. Not plotting data for more than 1 month
2. Downloaded sheet is not in sequential manner, it is sorting the data by date irrespective of the month (Seq: 1st Sep, 1st Oct..... 30 sep, 30 Oct so on)</t>
  </si>
  <si>
    <t>Data available and can plot the graph
1. downloaded data is without timestamp 
2. On selection of the overall site, we are getting average data instead of WTG wise data
3. Downloaded file doesn’t have any asset/site name</t>
  </si>
  <si>
    <t>ICNOC-1324</t>
  </si>
  <si>
    <t>1. While selecting and deselecting, the no. of clicks should be minimal. For example, while reseting, at the first step all the checks should go away and then if the user resets again then the hierrachy should collapse.</t>
  </si>
  <si>
    <t>ICNOC-951
ICNOC-1325</t>
  </si>
  <si>
    <t>1. downloaded data is without timestamp 
2. On selection of the overall site, we are getting average data instead of WTG wise data
3. Downloaded file doesn’t have any asset/site name
4. on portfolio selection no title/details are appearing in the plot or in downloaded file.</t>
  </si>
  <si>
    <t>ICNOC-1052
ICNOC-1053
ICNOC-1326</t>
  </si>
  <si>
    <t>1. at below legends are not displayed, and no option to select any specific site data.
2. downloaded data is without timestamp 
3. On selection of the overall site, we are getting average data instead of WTG wise data
4. Downloaded file doesn’t have any asset/site name
5. on portfolio selection no title/details are appearing in the plot or in downloaded file.</t>
  </si>
  <si>
    <t>1. at below legends are not displayed, and no option to select any specific site data.
2. downloaded data is without timestamp 
3. On selection of the overall site, we are getting average data instead of WTG wise data
4. Downloaded file doesn’t have any asset/site name
5. on portfolio selection no title/details are appearing in the plot or in downloaded file.
6. Plot is not correct
7. X axes showing NONE values.
8. Windspeed is showing on X axes, but it's actually plotted on Y axes.</t>
  </si>
  <si>
    <t>ICNOC-1056
ICNOC-1057
ICNOC-1327</t>
  </si>
  <si>
    <t>1. at below legends are not displayed, and no option to select any specific site data.
2. downloaded data is without timestamp 
3. On selection of the overall site, we are getting average data instead of WTG wise data
4. Downloaded file doesn’t have any asset/site name
5. on portfolio selection no title/details are appearing in the plot or in downloaded file.
6. Plot is not correct
7. X axes showing date values.
8. Windspeed is showing on X axes, but it's actually plotted on Y axes.</t>
  </si>
  <si>
    <t>ICNOC-1054
ICNOC-1055
ICNOC-1329</t>
  </si>
  <si>
    <t>ICNOC-1328</t>
  </si>
  <si>
    <t>ICNOC-1321</t>
  </si>
  <si>
    <t>Due to non-availability of Shadow loss we are unable to verify the Generation loss due to shadow</t>
  </si>
  <si>
    <r>
      <t xml:space="preserve">1. Login to NOC 
2. Go to Analysis Catalog from left navigation bar
3. In Analysis tab, from Asset Explorer section In Solar Power Plants -select any block of the particular plant
4. Click on Catalog
5. Select the </t>
    </r>
    <r>
      <rPr>
        <b/>
        <sz val="10"/>
        <color theme="1"/>
        <rFont val="Calibri"/>
        <family val="2"/>
      </rPr>
      <t>single day</t>
    </r>
    <r>
      <rPr>
        <sz val="10"/>
        <color theme="1"/>
        <rFont val="Calibri"/>
        <family val="2"/>
      </rPr>
      <t xml:space="preserve"> for which the user wants to see the trend
6.Select mentioned </t>
    </r>
    <r>
      <rPr>
        <b/>
        <i/>
        <sz val="10"/>
        <color theme="1"/>
        <rFont val="Calibri"/>
        <family val="2"/>
      </rPr>
      <t>"Inverter Normalized Power"</t>
    </r>
    <r>
      <rPr>
        <sz val="10"/>
        <color theme="1"/>
        <rFont val="Calibri"/>
        <family val="2"/>
      </rPr>
      <t xml:space="preserve"> from Thumbnails
7. Click on Run</t>
    </r>
  </si>
  <si>
    <t>1. In the Analysis catalog, while selecting the KPI/Analysis, releated analysis/KPI should be visible.
For example, if the user has selected Gen loss due to excessive soiling Analysis, then he should also get to see the % soiling loss, that would help to correlate.
Like in QoS, formula implemented should be visible that should atleast include
a) Business Formula
b) High level code
c) Tags / other KPI used for this KPI or analysis</t>
  </si>
  <si>
    <t>1. Aggregation is not correct</t>
  </si>
  <si>
    <r>
      <t xml:space="preserve">1. Login to NOC 
2. Go to Analysis Catalog from left navigation bar
3. In KPI tab, from Asset Explorer section In Solar Power Plants -select any block of the particular plant
4. Click on Catalog
5. Select the date range
6.Select mentioned </t>
    </r>
    <r>
      <rPr>
        <b/>
        <i/>
        <sz val="10"/>
        <color theme="1"/>
        <rFont val="Calibri"/>
        <family val="2"/>
      </rPr>
      <t>"Inverter PR"</t>
    </r>
    <r>
      <rPr>
        <sz val="10"/>
        <color theme="1"/>
        <rFont val="Calibri"/>
        <family val="2"/>
      </rPr>
      <t xml:space="preserve"> from Thumbnails
7. Click on Run</t>
    </r>
  </si>
  <si>
    <t>X-axis is missing and should be on the daily basis</t>
  </si>
  <si>
    <t>1. Count of the nos. of string should be available
2. With the click we should have the drill down which shows the location of the underperforming strings</t>
  </si>
  <si>
    <t>Source Data issue for plant except Ghani</t>
  </si>
  <si>
    <t>ICNOC-1334</t>
  </si>
  <si>
    <t>ICNOC-1333</t>
  </si>
  <si>
    <t>Dependent on Performance Load Testing</t>
  </si>
  <si>
    <t>% Tested</t>
  </si>
  <si>
    <t>% Passed</t>
  </si>
  <si>
    <t>% Failed</t>
  </si>
  <si>
    <t>% Yet to Test</t>
  </si>
  <si>
    <t>MIS Freeze</t>
  </si>
  <si>
    <t>UAT A Date</t>
  </si>
  <si>
    <t>Adani Project</t>
  </si>
  <si>
    <t>Adani BU</t>
  </si>
  <si>
    <r>
      <t xml:space="preserve">ICNOC-1081
</t>
    </r>
    <r>
      <rPr>
        <sz val="10"/>
        <color rgb="FFFF0000"/>
        <rFont val="Calibri"/>
        <family val="2"/>
      </rPr>
      <t>ICNOC-1155
ICNOC-1156</t>
    </r>
  </si>
  <si>
    <r>
      <rPr>
        <sz val="10"/>
        <color rgb="FF00B050"/>
        <rFont val="Calibri"/>
        <family val="2"/>
      </rPr>
      <t>ICNOC-1013</t>
    </r>
    <r>
      <rPr>
        <sz val="10"/>
        <color rgb="FF000000"/>
        <rFont val="Calibri"/>
        <family val="2"/>
      </rPr>
      <t xml:space="preserve">
ICNOC-1254</t>
    </r>
  </si>
  <si>
    <r>
      <rPr>
        <sz val="10"/>
        <color rgb="FF00B050"/>
        <rFont val="Calibri"/>
        <family val="2"/>
      </rPr>
      <t>ICNOC-1022</t>
    </r>
    <r>
      <rPr>
        <sz val="10"/>
        <color rgb="FF000000"/>
        <rFont val="Calibri"/>
        <family val="2"/>
      </rPr>
      <t xml:space="preserve">
ICNOC-1297</t>
    </r>
  </si>
  <si>
    <t>Need to discuss with business; for portfolio it should be part of Ph.2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</si>
</sst>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rgb="FF000000"/>
      <name val="Calibri"/>
      <family val="2"/>
    </font>
    <font>
      <b/>
      <sz val="10"/>
      <color theme="1"/>
      <name val="Calibri"/>
      <family val="2"/>
    </font>
    <font>
      <sz val="10"/>
      <color theme="1"/>
      <name val="Calibri"/>
      <family val="2"/>
    </font>
    <font>
      <sz val="14"/>
      <color theme="1"/>
      <name val="Calibri"/>
      <family val="2"/>
      <scheme val="minor"/>
    </font>
    <font>
      <b/>
      <sz val="14"/>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b/>
      <sz val="10"/>
      <color rgb="FF000000"/>
      <name val="Calibri"/>
      <family val="2"/>
    </font>
    <font>
      <sz val="10"/>
      <color rgb="FF000000"/>
      <name val="Calibri"/>
      <family val="2"/>
    </font>
    <font>
      <b/>
      <sz val="11"/>
      <color theme="1"/>
      <name val="Calibri"/>
      <family val="2"/>
      <scheme val="minor"/>
    </font>
    <font>
      <i/>
      <sz val="10"/>
      <color rgb="FF000000"/>
      <name val="Calibri"/>
      <family val="2"/>
    </font>
    <font>
      <sz val="10"/>
      <color rgb="FFFF0000"/>
      <name val="Calibri"/>
      <family val="2"/>
    </font>
    <font>
      <b/>
      <i/>
      <sz val="11"/>
      <color theme="1"/>
      <name val="Calibri"/>
      <family val="2"/>
      <scheme val="minor"/>
    </font>
    <font>
      <b/>
      <i/>
      <sz val="10"/>
      <color theme="1"/>
      <name val="Calibri"/>
      <family val="2"/>
    </font>
    <font>
      <i/>
      <sz val="10"/>
      <color theme="1"/>
      <name val="Calibri"/>
      <family val="2"/>
    </font>
    <font>
      <u/>
      <sz val="11"/>
      <color theme="10"/>
      <name val="Calibri"/>
      <family val="2"/>
      <scheme val="minor"/>
    </font>
    <font>
      <b/>
      <sz val="10"/>
      <color rgb="FFC00000"/>
      <name val="Calibri"/>
      <family val="2"/>
    </font>
    <font>
      <sz val="10"/>
      <color theme="1"/>
      <name val="Calibri"/>
      <family val="2"/>
    </font>
    <font>
      <sz val="10"/>
      <color rgb="FF00B050"/>
      <name val="Calibri"/>
      <family val="2"/>
    </font>
  </fonts>
  <fills count="1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BC2E6"/>
        <bgColor rgb="FF000000"/>
      </patternFill>
    </fill>
    <fill>
      <patternFill patternType="solid">
        <fgColor rgb="FFBDD7EE"/>
        <bgColor rgb="FF000000"/>
      </patternFill>
    </fill>
    <fill>
      <patternFill patternType="solid">
        <fgColor rgb="FFFFFFFF"/>
        <bgColor rgb="FF000000"/>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patternFill patternType="solid">
        <fgColor theme="1"/>
        <bgColor indexed="64"/>
      </patternFill>
    </fill>
    <fill>
      <patternFill patternType="solid">
        <fgColor theme="1"/>
        <bgColor rgb="FF000000"/>
      </patternFill>
    </fill>
    <fill>
      <patternFill patternType="solid">
        <fgColor theme="5" tint="0.39997558519241921"/>
        <bgColor indexed="64"/>
      </patternFill>
    </fill>
    <fill>
      <patternFill patternType="solid">
        <fgColor theme="5" tint="0.39997558519241921"/>
        <bgColor rgb="FF000000"/>
      </patternFill>
    </fill>
    <fill>
      <patternFill patternType="solid">
        <fgColor theme="0" tint="-0.34998626667073579"/>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9" fontId="9" fillId="0" borderId="0" applyFont="0" applyFill="0" applyBorder="0" applyAlignment="0" applyProtection="0"/>
    <xf numFmtId="0" fontId="18" fillId="0" borderId="0" applyNumberFormat="0" applyFill="0" applyBorder="0" applyAlignment="0" applyProtection="0"/>
  </cellStyleXfs>
  <cellXfs count="121">
    <xf numFmtId="0" fontId="0" fillId="0" borderId="0" xfId="0"/>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Fill="1" applyBorder="1" applyAlignment="1">
      <alignment horizontal="left" vertical="center" wrapText="1"/>
    </xf>
    <xf numFmtId="0" fontId="6" fillId="0" borderId="2" xfId="0" pivotButton="1" applyFont="1" applyBorder="1" applyAlignment="1">
      <alignment horizontal="center"/>
    </xf>
    <xf numFmtId="0" fontId="6" fillId="0" borderId="1" xfId="0" applyFont="1" applyBorder="1" applyAlignment="1">
      <alignment horizontal="center"/>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4" fillId="0" borderId="9" xfId="0" applyFont="1" applyBorder="1" applyAlignment="1">
      <alignment horizontal="center" vertical="center"/>
    </xf>
    <xf numFmtId="2" fontId="4" fillId="4" borderId="10" xfId="0" applyNumberFormat="1" applyFont="1" applyFill="1" applyBorder="1" applyAlignment="1">
      <alignment horizontal="center" vertical="center"/>
    </xf>
    <xf numFmtId="0" fontId="7" fillId="0" borderId="1" xfId="0" applyFont="1" applyBorder="1" applyAlignment="1">
      <alignment horizontal="center"/>
    </xf>
    <xf numFmtId="0" fontId="8" fillId="0" borderId="1" xfId="0" applyFont="1" applyBorder="1" applyAlignment="1">
      <alignment horizontal="center"/>
    </xf>
    <xf numFmtId="0" fontId="8" fillId="0" borderId="0" xfId="0" applyFont="1"/>
    <xf numFmtId="0" fontId="7" fillId="5" borderId="1" xfId="0" applyFont="1" applyFill="1" applyBorder="1" applyAlignment="1">
      <alignment horizontal="center"/>
    </xf>
    <xf numFmtId="9" fontId="8" fillId="0" borderId="1" xfId="0" applyNumberFormat="1" applyFont="1" applyBorder="1" applyAlignment="1">
      <alignment horizontal="center"/>
    </xf>
    <xf numFmtId="10" fontId="8" fillId="0" borderId="1" xfId="0" applyNumberFormat="1" applyFont="1" applyBorder="1" applyAlignment="1">
      <alignment horizontal="center"/>
    </xf>
    <xf numFmtId="10" fontId="8" fillId="4" borderId="1" xfId="2" applyNumberFormat="1" applyFont="1" applyFill="1" applyBorder="1"/>
    <xf numFmtId="0" fontId="4" fillId="0" borderId="0" xfId="0" applyFont="1" applyFill="1" applyBorder="1" applyAlignment="1">
      <alignment horizontal="center" vertical="center"/>
    </xf>
    <xf numFmtId="2" fontId="4" fillId="0" borderId="0" xfId="0" applyNumberFormat="1" applyFont="1" applyFill="1" applyBorder="1" applyAlignment="1">
      <alignment horizontal="center" vertical="center"/>
    </xf>
    <xf numFmtId="2" fontId="4" fillId="4" borderId="11"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applyFill="1" applyBorder="1"/>
    <xf numFmtId="0" fontId="4" fillId="0" borderId="12" xfId="0" applyFont="1" applyBorder="1" applyAlignment="1">
      <alignment horizontal="center" vertical="center"/>
    </xf>
    <xf numFmtId="0" fontId="5" fillId="0" borderId="13" xfId="0" applyFont="1" applyBorder="1" applyAlignment="1">
      <alignment horizontal="center" vertical="center" wrapText="1"/>
    </xf>
    <xf numFmtId="0" fontId="4" fillId="0" borderId="14" xfId="0" applyFont="1" applyBorder="1" applyAlignment="1">
      <alignment horizontal="center" vertical="center"/>
    </xf>
    <xf numFmtId="2" fontId="4" fillId="0" borderId="14" xfId="0" applyNumberFormat="1" applyFont="1" applyBorder="1" applyAlignment="1">
      <alignment horizontal="center" vertical="center"/>
    </xf>
    <xf numFmtId="0" fontId="5" fillId="0" borderId="5" xfId="0" applyFont="1" applyBorder="1" applyAlignment="1">
      <alignment horizontal="center" vertical="center" wrapText="1"/>
    </xf>
    <xf numFmtId="0" fontId="10" fillId="6" borderId="1" xfId="0" applyFont="1" applyFill="1" applyBorder="1" applyAlignment="1">
      <alignment horizontal="center" vertical="center" wrapText="1"/>
    </xf>
    <xf numFmtId="0" fontId="2" fillId="0" borderId="0" xfId="0" applyFont="1" applyAlignment="1">
      <alignment horizontal="center" vertical="center" wrapText="1"/>
    </xf>
    <xf numFmtId="0" fontId="1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3" fillId="0" borderId="0" xfId="0" applyFont="1" applyAlignment="1">
      <alignment horizontal="center" vertical="center" wrapText="1"/>
    </xf>
    <xf numFmtId="0" fontId="11" fillId="0" borderId="1" xfId="0" applyFont="1" applyBorder="1" applyAlignment="1">
      <alignment horizontal="center" vertical="center" wrapText="1"/>
    </xf>
    <xf numFmtId="0" fontId="11" fillId="0" borderId="1" xfId="0" quotePrefix="1" applyFont="1" applyBorder="1" applyAlignment="1">
      <alignment horizontal="center" vertical="center" wrapText="1"/>
    </xf>
    <xf numFmtId="0" fontId="11"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2"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1" xfId="0" pivotButton="1" applyBorder="1"/>
    <xf numFmtId="0" fontId="10" fillId="6" borderId="2" xfId="0" applyFont="1" applyFill="1" applyBorder="1" applyAlignment="1">
      <alignment vertical="center" wrapText="1"/>
    </xf>
    <xf numFmtId="2" fontId="0" fillId="0" borderId="1" xfId="0" applyNumberFormat="1" applyBorder="1"/>
    <xf numFmtId="1" fontId="0" fillId="0" borderId="1" xfId="0" applyNumberFormat="1" applyBorder="1" applyAlignment="1">
      <alignment horizontal="center"/>
    </xf>
    <xf numFmtId="164" fontId="0" fillId="0" borderId="1" xfId="0" applyNumberFormat="1" applyBorder="1" applyAlignment="1">
      <alignment horizontal="center"/>
    </xf>
    <xf numFmtId="0" fontId="3" fillId="0" borderId="0" xfId="0" applyFont="1" applyAlignment="1">
      <alignment horizontal="left" vertical="center" wrapText="1"/>
    </xf>
    <xf numFmtId="0" fontId="11" fillId="0" borderId="0" xfId="0" applyFont="1" applyAlignment="1">
      <alignment horizontal="center" vertical="center" wrapText="1"/>
    </xf>
    <xf numFmtId="14" fontId="11" fillId="0" borderId="1" xfId="0" applyNumberFormat="1" applyFont="1" applyBorder="1" applyAlignment="1">
      <alignment horizontal="center" vertical="center" wrapText="1"/>
    </xf>
    <xf numFmtId="14" fontId="11"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2" fillId="2" borderId="2"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1" fillId="0" borderId="1" xfId="0" applyFont="1" applyBorder="1" applyAlignment="1">
      <alignment horizontal="left" vertical="top" wrapText="1"/>
    </xf>
    <xf numFmtId="0" fontId="14" fillId="0" borderId="1" xfId="0" applyFont="1" applyBorder="1" applyAlignment="1">
      <alignment horizontal="left" vertical="center" wrapText="1"/>
    </xf>
    <xf numFmtId="0" fontId="11" fillId="8" borderId="1" xfId="0" applyFont="1" applyFill="1" applyBorder="1" applyAlignment="1">
      <alignment horizontal="left" vertical="center" wrapText="1"/>
    </xf>
    <xf numFmtId="0" fontId="11" fillId="0" borderId="0" xfId="0" applyFont="1" applyAlignment="1">
      <alignment horizontal="left" vertical="center" wrapText="1"/>
    </xf>
    <xf numFmtId="0" fontId="3"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3" fillId="0" borderId="0" xfId="0" applyFont="1" applyFill="1" applyAlignment="1">
      <alignment horizontal="center" vertical="center" wrapText="1"/>
    </xf>
    <xf numFmtId="9" fontId="3" fillId="0" borderId="0" xfId="2" applyFont="1" applyAlignment="1">
      <alignment horizontal="center" vertical="center" wrapText="1"/>
    </xf>
    <xf numFmtId="14" fontId="11" fillId="0" borderId="1" xfId="0" applyNumberFormat="1" applyFont="1" applyFill="1" applyBorder="1" applyAlignment="1">
      <alignment horizontal="center" vertical="center" wrapText="1"/>
    </xf>
    <xf numFmtId="14" fontId="0" fillId="0" borderId="1" xfId="0" applyNumberFormat="1" applyBorder="1"/>
    <xf numFmtId="0" fontId="12" fillId="0" borderId="1" xfId="0" applyFont="1" applyBorder="1"/>
    <xf numFmtId="9" fontId="0" fillId="0" borderId="0" xfId="2" applyFont="1"/>
    <xf numFmtId="15" fontId="0" fillId="0" borderId="1" xfId="0" applyNumberFormat="1" applyBorder="1"/>
    <xf numFmtId="0" fontId="14" fillId="0" borderId="1" xfId="0" applyFont="1" applyFill="1" applyBorder="1" applyAlignment="1">
      <alignment horizontal="left" vertical="center" wrapText="1"/>
    </xf>
    <xf numFmtId="0" fontId="14" fillId="0" borderId="1" xfId="0" applyFont="1" applyFill="1" applyBorder="1" applyAlignment="1">
      <alignment vertical="center" wrapText="1"/>
    </xf>
    <xf numFmtId="0" fontId="3" fillId="9" borderId="1" xfId="0" applyFont="1" applyFill="1" applyBorder="1" applyAlignment="1">
      <alignment horizontal="left" vertical="center" wrapText="1"/>
    </xf>
    <xf numFmtId="0" fontId="3" fillId="9" borderId="1" xfId="0" applyFont="1" applyFill="1" applyBorder="1" applyAlignment="1">
      <alignment vertical="center" wrapText="1"/>
    </xf>
    <xf numFmtId="9" fontId="0" fillId="0" borderId="1" xfId="2" applyFont="1" applyBorder="1"/>
    <xf numFmtId="0" fontId="18" fillId="0" borderId="1" xfId="3" applyBorder="1" applyAlignment="1">
      <alignment horizontal="left" vertical="center" wrapText="1"/>
    </xf>
    <xf numFmtId="0" fontId="18" fillId="0" borderId="1" xfId="3" applyFill="1" applyBorder="1" applyAlignment="1">
      <alignment horizontal="left" vertical="center" wrapText="1"/>
    </xf>
    <xf numFmtId="0" fontId="3" fillId="4" borderId="1" xfId="0" applyFont="1" applyFill="1" applyBorder="1" applyAlignment="1">
      <alignment horizontal="left" vertical="center" wrapText="1"/>
    </xf>
    <xf numFmtId="14" fontId="0" fillId="0" borderId="0" xfId="0" applyNumberFormat="1" applyFill="1" applyBorder="1"/>
    <xf numFmtId="9" fontId="0" fillId="0" borderId="1" xfId="0" applyNumberFormat="1" applyBorder="1"/>
    <xf numFmtId="0" fontId="3" fillId="10" borderId="1" xfId="0" applyFont="1" applyFill="1" applyBorder="1" applyAlignment="1">
      <alignment horizontal="left" vertical="center" wrapText="1"/>
    </xf>
    <xf numFmtId="0" fontId="3" fillId="10" borderId="1" xfId="0" applyFont="1" applyFill="1" applyBorder="1" applyAlignment="1">
      <alignment vertical="center" wrapText="1"/>
    </xf>
    <xf numFmtId="0" fontId="3" fillId="11" borderId="1" xfId="0" applyFont="1" applyFill="1" applyBorder="1" applyAlignment="1">
      <alignment horizontal="left" vertical="center" wrapText="1"/>
    </xf>
    <xf numFmtId="0" fontId="20" fillId="0" borderId="1" xfId="0" applyFont="1" applyBorder="1" applyAlignment="1">
      <alignment horizontal="left" vertical="center" wrapText="1"/>
    </xf>
    <xf numFmtId="0" fontId="3" fillId="12" borderId="0" xfId="0" applyFont="1" applyFill="1" applyAlignment="1">
      <alignment horizontal="center" vertical="center" wrapText="1"/>
    </xf>
    <xf numFmtId="0" fontId="10" fillId="13" borderId="2" xfId="0" applyFont="1" applyFill="1" applyBorder="1" applyAlignment="1">
      <alignment vertical="center" wrapText="1"/>
    </xf>
    <xf numFmtId="0" fontId="10" fillId="13" borderId="1" xfId="0" applyFont="1" applyFill="1" applyBorder="1" applyAlignment="1">
      <alignment horizontal="center" vertical="center" wrapText="1"/>
    </xf>
    <xf numFmtId="14" fontId="11" fillId="12"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1" fillId="12" borderId="0" xfId="0" applyFont="1" applyFill="1" applyAlignment="1">
      <alignment horizontal="center" vertical="center" wrapText="1"/>
    </xf>
    <xf numFmtId="0" fontId="2" fillId="14" borderId="2" xfId="0" applyFont="1" applyFill="1" applyBorder="1" applyAlignment="1">
      <alignment vertical="center" wrapText="1"/>
    </xf>
    <xf numFmtId="0" fontId="10" fillId="15" borderId="2" xfId="0" applyFont="1" applyFill="1" applyBorder="1" applyAlignment="1">
      <alignment vertical="center" wrapText="1"/>
    </xf>
    <xf numFmtId="0" fontId="6" fillId="0" borderId="0" xfId="0" applyFont="1" applyAlignment="1">
      <alignment wrapText="1"/>
    </xf>
    <xf numFmtId="15" fontId="6" fillId="0" borderId="0" xfId="0" applyNumberFormat="1" applyFont="1" applyAlignment="1">
      <alignment wrapText="1"/>
    </xf>
    <xf numFmtId="0" fontId="14" fillId="0" borderId="1" xfId="0" applyFont="1" applyBorder="1" applyAlignment="1">
      <alignment vertical="center" wrapText="1"/>
    </xf>
    <xf numFmtId="0" fontId="19" fillId="0" borderId="1" xfId="0" applyFont="1" applyBorder="1" applyAlignment="1">
      <alignment horizontal="left" vertical="center" wrapText="1"/>
    </xf>
    <xf numFmtId="0" fontId="0" fillId="0" borderId="0" xfId="0" applyFill="1"/>
    <xf numFmtId="9" fontId="0" fillId="0" borderId="0" xfId="2" applyFont="1" applyFill="1"/>
    <xf numFmtId="0" fontId="3" fillId="4" borderId="1" xfId="0" applyFont="1" applyFill="1" applyBorder="1" applyAlignment="1">
      <alignment horizontal="center" vertical="center" wrapText="1"/>
    </xf>
    <xf numFmtId="1" fontId="0" fillId="0" borderId="0" xfId="0" applyNumberFormat="1" applyFill="1"/>
    <xf numFmtId="0" fontId="0" fillId="0" borderId="1" xfId="0" applyFill="1" applyBorder="1"/>
    <xf numFmtId="1" fontId="3" fillId="0" borderId="0" xfId="0" applyNumberFormat="1" applyFont="1" applyAlignment="1">
      <alignment horizontal="center" vertical="center" wrapText="1"/>
    </xf>
    <xf numFmtId="16" fontId="0" fillId="0" borderId="1" xfId="0" applyNumberFormat="1" applyBorder="1"/>
    <xf numFmtId="16" fontId="0" fillId="16" borderId="1" xfId="0" applyNumberFormat="1" applyFill="1" applyBorder="1"/>
    <xf numFmtId="0" fontId="0" fillId="16" borderId="1" xfId="0" applyFill="1" applyBorder="1"/>
    <xf numFmtId="16" fontId="0" fillId="17" borderId="1" xfId="0" applyNumberFormat="1" applyFill="1" applyBorder="1"/>
    <xf numFmtId="0" fontId="0" fillId="17" borderId="1" xfId="0" applyFill="1" applyBorder="1"/>
    <xf numFmtId="0" fontId="14" fillId="0" borderId="1" xfId="0" applyFont="1" applyBorder="1" applyAlignment="1">
      <alignment horizontal="center" vertical="center" wrapText="1"/>
    </xf>
    <xf numFmtId="0" fontId="15" fillId="0" borderId="1" xfId="0" applyFont="1" applyBorder="1" applyAlignment="1"/>
    <xf numFmtId="0" fontId="5" fillId="0" borderId="1" xfId="0" applyFont="1" applyFill="1" applyBorder="1" applyAlignment="1">
      <alignment horizontal="center" vertical="center"/>
    </xf>
  </cellXfs>
  <cellStyles count="4">
    <cellStyle name="Hyperlink" xfId="3" builtinId="8"/>
    <cellStyle name="Normal" xfId="0" builtinId="0"/>
    <cellStyle name="Normal 2" xfId="1" xr:uid="{00000000-0005-0000-0000-000001000000}"/>
    <cellStyle name="Percent" xfId="2" builtinId="5"/>
  </cellStyles>
  <dxfs count="40">
    <dxf>
      <font>
        <sz val="10"/>
      </font>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alignment horizontal="center" indent="0"/>
    </dxf>
    <dxf>
      <alignment horizontal="center" indent="0"/>
    </dxf>
    <dxf>
      <alignment horizontal="center" indent="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numFmt numFmtId="1" formatCode="0"/>
    </dxf>
    <dxf>
      <alignment horizontal="center"/>
    </dxf>
    <dxf>
      <numFmt numFmtId="164" formatCode="0.0%"/>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IC NOC Phase 1 - UAT marks improvement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summary!$D$12</c:f>
              <c:strCache>
                <c:ptCount val="1"/>
                <c:pt idx="0">
                  <c:v>Marks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summary!$B$13:$B$19</c:f>
              <c:numCache>
                <c:formatCode>d\-mmm\-yy</c:formatCode>
                <c:ptCount val="7"/>
                <c:pt idx="0">
                  <c:v>44468</c:v>
                </c:pt>
                <c:pt idx="1">
                  <c:v>44475</c:v>
                </c:pt>
                <c:pt idx="2">
                  <c:v>44480</c:v>
                </c:pt>
                <c:pt idx="3">
                  <c:v>44487</c:v>
                </c:pt>
                <c:pt idx="4">
                  <c:v>44494</c:v>
                </c:pt>
                <c:pt idx="5">
                  <c:v>44501</c:v>
                </c:pt>
                <c:pt idx="6">
                  <c:v>44508</c:v>
                </c:pt>
              </c:numCache>
            </c:numRef>
          </c:cat>
          <c:val>
            <c:numRef>
              <c:f>summary!$D$13:$D$19</c:f>
              <c:numCache>
                <c:formatCode>0%</c:formatCode>
                <c:ptCount val="7"/>
                <c:pt idx="0">
                  <c:v>0.36949806949806951</c:v>
                </c:pt>
                <c:pt idx="1">
                  <c:v>0.36949806949806951</c:v>
                </c:pt>
                <c:pt idx="2">
                  <c:v>0.36949806949806951</c:v>
                </c:pt>
                <c:pt idx="3">
                  <c:v>0.36949806949806951</c:v>
                </c:pt>
                <c:pt idx="4">
                  <c:v>0.36949806949806951</c:v>
                </c:pt>
                <c:pt idx="5">
                  <c:v>0.36949806949806951</c:v>
                </c:pt>
                <c:pt idx="6">
                  <c:v>0.36949806949806951</c:v>
                </c:pt>
              </c:numCache>
            </c:numRef>
          </c:val>
          <c:extLst>
            <c:ext xmlns:c16="http://schemas.microsoft.com/office/drawing/2014/chart" uri="{C3380CC4-5D6E-409C-BE32-E72D297353CC}">
              <c16:uniqueId val="{00000000-A345-469F-86AF-8B13D3B3E45E}"/>
            </c:ext>
          </c:extLst>
        </c:ser>
        <c:dLbls>
          <c:showLegendKey val="0"/>
          <c:showVal val="0"/>
          <c:showCatName val="0"/>
          <c:showSerName val="0"/>
          <c:showPercent val="0"/>
          <c:showBubbleSize val="0"/>
        </c:dLbls>
        <c:gapWidth val="150"/>
        <c:axId val="712812560"/>
        <c:axId val="712814640"/>
      </c:barChart>
      <c:catAx>
        <c:axId val="71281256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4640"/>
        <c:crosses val="autoZero"/>
        <c:auto val="0"/>
        <c:lblAlgn val="ctr"/>
        <c:lblOffset val="100"/>
        <c:noMultiLvlLbl val="0"/>
      </c:catAx>
      <c:valAx>
        <c:axId val="71281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IC NOC Phase 1&amp;2 - UAT marks improvement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summary!$C$33</c:f>
              <c:strCache>
                <c:ptCount val="1"/>
                <c:pt idx="0">
                  <c:v>% Target Achievement</c:v>
                </c:pt>
              </c:strCache>
            </c:strRef>
          </c:tx>
          <c:spPr>
            <a:solidFill>
              <a:schemeClr val="accent1"/>
            </a:solidFill>
            <a:ln>
              <a:noFill/>
            </a:ln>
            <a:effectLst/>
          </c:spPr>
          <c:invertIfNegative val="0"/>
          <c:dLbls>
            <c:dLbl>
              <c:idx val="0"/>
              <c:layout>
                <c:manualLayout>
                  <c:x val="-2.0964118407717312E-17"/>
                  <c:y val="-4.338756209204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F3-41D4-92B3-1BC26E5CD416}"/>
                </c:ext>
              </c:extLst>
            </c:dLbl>
            <c:dLbl>
              <c:idx val="1"/>
              <c:layout>
                <c:manualLayout>
                  <c:x val="0"/>
                  <c:y val="-3.67125525394207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F3-41D4-92B3-1BC26E5CD416}"/>
                </c:ext>
              </c:extLst>
            </c:dLbl>
            <c:dLbl>
              <c:idx val="2"/>
              <c:layout>
                <c:manualLayout>
                  <c:x val="-4.1928236815434624E-17"/>
                  <c:y val="-2.33625334341768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F3-41D4-92B3-1BC26E5CD4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summary!$B$34:$B$41</c:f>
              <c:numCache>
                <c:formatCode>d\-mmm\-yy</c:formatCode>
                <c:ptCount val="8"/>
                <c:pt idx="0">
                  <c:v>44468</c:v>
                </c:pt>
                <c:pt idx="1">
                  <c:v>44475</c:v>
                </c:pt>
                <c:pt idx="2">
                  <c:v>44480</c:v>
                </c:pt>
                <c:pt idx="3">
                  <c:v>44487</c:v>
                </c:pt>
                <c:pt idx="4">
                  <c:v>44494</c:v>
                </c:pt>
                <c:pt idx="5">
                  <c:v>44501</c:v>
                </c:pt>
                <c:pt idx="6">
                  <c:v>44508</c:v>
                </c:pt>
                <c:pt idx="7" formatCode="m/d/yyyy">
                  <c:v>44561</c:v>
                </c:pt>
              </c:numCache>
            </c:numRef>
          </c:cat>
          <c:val>
            <c:numRef>
              <c:f>summary!$C$34:$C$41</c:f>
              <c:numCache>
                <c:formatCode>0%</c:formatCode>
                <c:ptCount val="8"/>
                <c:pt idx="0">
                  <c:v>0.28171916396820723</c:v>
                </c:pt>
                <c:pt idx="1">
                  <c:v>0.28171916396820723</c:v>
                </c:pt>
                <c:pt idx="2">
                  <c:v>0.28171916396820723</c:v>
                </c:pt>
                <c:pt idx="3">
                  <c:v>0.28171916396820723</c:v>
                </c:pt>
                <c:pt idx="4">
                  <c:v>0.28171916396820723</c:v>
                </c:pt>
                <c:pt idx="5">
                  <c:v>0.28171916396820723</c:v>
                </c:pt>
                <c:pt idx="6">
                  <c:v>0.28171916396820723</c:v>
                </c:pt>
                <c:pt idx="7">
                  <c:v>0.28171916396820723</c:v>
                </c:pt>
              </c:numCache>
            </c:numRef>
          </c:val>
          <c:extLst>
            <c:ext xmlns:c16="http://schemas.microsoft.com/office/drawing/2014/chart" uri="{C3380CC4-5D6E-409C-BE32-E72D297353CC}">
              <c16:uniqueId val="{00000000-9FF3-41D4-92B3-1BC26E5CD416}"/>
            </c:ext>
          </c:extLst>
        </c:ser>
        <c:ser>
          <c:idx val="1"/>
          <c:order val="1"/>
          <c:tx>
            <c:strRef>
              <c:f>summary!$D$33</c:f>
              <c:strCache>
                <c:ptCount val="1"/>
                <c:pt idx="0">
                  <c:v>% achieved*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summary!$B$34:$B$41</c:f>
              <c:numCache>
                <c:formatCode>d\-mmm\-yy</c:formatCode>
                <c:ptCount val="8"/>
                <c:pt idx="0">
                  <c:v>44468</c:v>
                </c:pt>
                <c:pt idx="1">
                  <c:v>44475</c:v>
                </c:pt>
                <c:pt idx="2">
                  <c:v>44480</c:v>
                </c:pt>
                <c:pt idx="3">
                  <c:v>44487</c:v>
                </c:pt>
                <c:pt idx="4">
                  <c:v>44494</c:v>
                </c:pt>
                <c:pt idx="5">
                  <c:v>44501</c:v>
                </c:pt>
                <c:pt idx="6">
                  <c:v>44508</c:v>
                </c:pt>
                <c:pt idx="7" formatCode="m/d/yyyy">
                  <c:v>44561</c:v>
                </c:pt>
              </c:numCache>
            </c:numRef>
          </c:cat>
          <c:val>
            <c:numRef>
              <c:f>summary!$D$34:$D$41</c:f>
              <c:numCache>
                <c:formatCode>0%</c:formatCode>
                <c:ptCount val="8"/>
                <c:pt idx="0">
                  <c:v>0.26731843575418995</c:v>
                </c:pt>
                <c:pt idx="1">
                  <c:v>0.26731843575418995</c:v>
                </c:pt>
                <c:pt idx="2">
                  <c:v>0.31564245810055863</c:v>
                </c:pt>
              </c:numCache>
            </c:numRef>
          </c:val>
          <c:extLst>
            <c:ext xmlns:c16="http://schemas.microsoft.com/office/drawing/2014/chart" uri="{C3380CC4-5D6E-409C-BE32-E72D297353CC}">
              <c16:uniqueId val="{00000001-9FF3-41D4-92B3-1BC26E5CD416}"/>
            </c:ext>
          </c:extLst>
        </c:ser>
        <c:dLbls>
          <c:showLegendKey val="0"/>
          <c:showVal val="0"/>
          <c:showCatName val="0"/>
          <c:showSerName val="0"/>
          <c:showPercent val="0"/>
          <c:showBubbleSize val="0"/>
        </c:dLbls>
        <c:gapWidth val="150"/>
        <c:axId val="712812560"/>
        <c:axId val="712814640"/>
      </c:barChart>
      <c:catAx>
        <c:axId val="71281256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4640"/>
        <c:crosses val="autoZero"/>
        <c:auto val="0"/>
        <c:lblAlgn val="ctr"/>
        <c:lblOffset val="100"/>
        <c:noMultiLvlLbl val="0"/>
      </c:catAx>
      <c:valAx>
        <c:axId val="71281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Adani Project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'Daily Progress'!$E$3</c:f>
              <c:strCache>
                <c:ptCount val="1"/>
                <c:pt idx="0">
                  <c:v>% Passed</c:v>
                </c:pt>
              </c:strCache>
            </c:strRef>
          </c:tx>
          <c:spPr>
            <a:solidFill>
              <a:schemeClr val="accent1"/>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Progress'!$E$4:$E$27</c:f>
              <c:numCache>
                <c:formatCode>0%</c:formatCode>
                <c:ptCount val="24"/>
                <c:pt idx="0">
                  <c:v>0.56557377049180324</c:v>
                </c:pt>
                <c:pt idx="1">
                  <c:v>0.68032786885245899</c:v>
                </c:pt>
              </c:numCache>
            </c:numRef>
          </c:val>
          <c:extLst>
            <c:ext xmlns:c16="http://schemas.microsoft.com/office/drawing/2014/chart" uri="{C3380CC4-5D6E-409C-BE32-E72D297353CC}">
              <c16:uniqueId val="{00000000-76EA-48A1-9FB8-B649583FED59}"/>
            </c:ext>
          </c:extLst>
        </c:ser>
        <c:ser>
          <c:idx val="1"/>
          <c:order val="1"/>
          <c:tx>
            <c:strRef>
              <c:f>'Daily Progress'!$F$3</c:f>
              <c:strCache>
                <c:ptCount val="1"/>
                <c:pt idx="0">
                  <c:v>% Failed</c:v>
                </c:pt>
              </c:strCache>
            </c:strRef>
          </c:tx>
          <c:spPr>
            <a:solidFill>
              <a:schemeClr val="accent2"/>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Progress'!$F$4:$F$27</c:f>
              <c:numCache>
                <c:formatCode>0%</c:formatCode>
                <c:ptCount val="24"/>
                <c:pt idx="0">
                  <c:v>0.22131147540983606</c:v>
                </c:pt>
                <c:pt idx="1">
                  <c:v>0.10655737704918032</c:v>
                </c:pt>
              </c:numCache>
            </c:numRef>
          </c:val>
          <c:extLst>
            <c:ext xmlns:c16="http://schemas.microsoft.com/office/drawing/2014/chart" uri="{C3380CC4-5D6E-409C-BE32-E72D297353CC}">
              <c16:uniqueId val="{00000001-76EA-48A1-9FB8-B649583FED59}"/>
            </c:ext>
          </c:extLst>
        </c:ser>
        <c:ser>
          <c:idx val="2"/>
          <c:order val="2"/>
          <c:tx>
            <c:strRef>
              <c:f>'Daily Progress'!$G$3</c:f>
              <c:strCache>
                <c:ptCount val="1"/>
                <c:pt idx="0">
                  <c:v>% Yet to Test</c:v>
                </c:pt>
              </c:strCache>
            </c:strRef>
          </c:tx>
          <c:spPr>
            <a:solidFill>
              <a:schemeClr val="accent3"/>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Progress'!$G$4:$G$27</c:f>
              <c:numCache>
                <c:formatCode>0%</c:formatCode>
                <c:ptCount val="24"/>
                <c:pt idx="0">
                  <c:v>0.21311475409836064</c:v>
                </c:pt>
                <c:pt idx="1">
                  <c:v>0.21311475409836064</c:v>
                </c:pt>
              </c:numCache>
            </c:numRef>
          </c:val>
          <c:extLst>
            <c:ext xmlns:c16="http://schemas.microsoft.com/office/drawing/2014/chart" uri="{C3380CC4-5D6E-409C-BE32-E72D297353CC}">
              <c16:uniqueId val="{00000002-76EA-48A1-9FB8-B649583FED59}"/>
            </c:ext>
          </c:extLst>
        </c:ser>
        <c:dLbls>
          <c:showLegendKey val="0"/>
          <c:showVal val="0"/>
          <c:showCatName val="0"/>
          <c:showSerName val="0"/>
          <c:showPercent val="0"/>
          <c:showBubbleSize val="0"/>
        </c:dLbls>
        <c:gapWidth val="75"/>
        <c:overlap val="100"/>
        <c:axId val="1058782784"/>
        <c:axId val="1058784864"/>
      </c:barChart>
      <c:dateAx>
        <c:axId val="105878278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4864"/>
        <c:crosses val="autoZero"/>
        <c:auto val="1"/>
        <c:lblOffset val="100"/>
        <c:baseTimeUnit val="days"/>
        <c:majorUnit val="3"/>
        <c:majorTimeUnit val="days"/>
      </c:dateAx>
      <c:valAx>
        <c:axId val="1058784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2784"/>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Adani Business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'Daily Progress'!$K$3</c:f>
              <c:strCache>
                <c:ptCount val="1"/>
                <c:pt idx="0">
                  <c:v>% Passed</c:v>
                </c:pt>
              </c:strCache>
            </c:strRef>
          </c:tx>
          <c:spPr>
            <a:solidFill>
              <a:schemeClr val="accent1"/>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Progress'!$K$4:$K$27</c:f>
              <c:numCache>
                <c:formatCode>0%</c:formatCode>
                <c:ptCount val="24"/>
                <c:pt idx="0">
                  <c:v>0.36885245901639346</c:v>
                </c:pt>
                <c:pt idx="1">
                  <c:v>0.36885245901639346</c:v>
                </c:pt>
              </c:numCache>
            </c:numRef>
          </c:val>
          <c:extLst>
            <c:ext xmlns:c16="http://schemas.microsoft.com/office/drawing/2014/chart" uri="{C3380CC4-5D6E-409C-BE32-E72D297353CC}">
              <c16:uniqueId val="{00000000-159E-4DFA-8D61-8E8D4F52DCB4}"/>
            </c:ext>
          </c:extLst>
        </c:ser>
        <c:ser>
          <c:idx val="1"/>
          <c:order val="1"/>
          <c:tx>
            <c:strRef>
              <c:f>'Daily Progress'!$L$3</c:f>
              <c:strCache>
                <c:ptCount val="1"/>
                <c:pt idx="0">
                  <c:v>% Failed</c:v>
                </c:pt>
              </c:strCache>
            </c:strRef>
          </c:tx>
          <c:spPr>
            <a:solidFill>
              <a:schemeClr val="accent2"/>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Progress'!$L$4:$L$27</c:f>
              <c:numCache>
                <c:formatCode>0%</c:formatCode>
                <c:ptCount val="24"/>
                <c:pt idx="0">
                  <c:v>0.19672131147540983</c:v>
                </c:pt>
                <c:pt idx="1">
                  <c:v>0.19672131147540983</c:v>
                </c:pt>
              </c:numCache>
            </c:numRef>
          </c:val>
          <c:extLst>
            <c:ext xmlns:c16="http://schemas.microsoft.com/office/drawing/2014/chart" uri="{C3380CC4-5D6E-409C-BE32-E72D297353CC}">
              <c16:uniqueId val="{00000001-159E-4DFA-8D61-8E8D4F52DCB4}"/>
            </c:ext>
          </c:extLst>
        </c:ser>
        <c:ser>
          <c:idx val="2"/>
          <c:order val="2"/>
          <c:tx>
            <c:strRef>
              <c:f>'Daily Progress'!$M$3</c:f>
              <c:strCache>
                <c:ptCount val="1"/>
                <c:pt idx="0">
                  <c:v>% Yet to Test</c:v>
                </c:pt>
              </c:strCache>
            </c:strRef>
          </c:tx>
          <c:spPr>
            <a:solidFill>
              <a:schemeClr val="accent3"/>
            </a:solidFill>
            <a:ln>
              <a:noFill/>
            </a:ln>
            <a:effectLst/>
          </c:spPr>
          <c:invertIfNegative val="0"/>
          <c:cat>
            <c:numRef>
              <c:f>'Daily Progress'!$C$4:$C$27</c:f>
              <c:numCache>
                <c:formatCode>d\-mmm</c:formatCode>
                <c:ptCount val="24"/>
                <c:pt idx="0">
                  <c:v>44507</c:v>
                </c:pt>
                <c:pt idx="1">
                  <c:v>44508</c:v>
                </c:pt>
                <c:pt idx="2">
                  <c:v>44509</c:v>
                </c:pt>
                <c:pt idx="3">
                  <c:v>44510</c:v>
                </c:pt>
                <c:pt idx="4">
                  <c:v>44511</c:v>
                </c:pt>
                <c:pt idx="5">
                  <c:v>44512</c:v>
                </c:pt>
                <c:pt idx="6">
                  <c:v>44513</c:v>
                </c:pt>
                <c:pt idx="7">
                  <c:v>44514</c:v>
                </c:pt>
                <c:pt idx="8">
                  <c:v>44515</c:v>
                </c:pt>
                <c:pt idx="9">
                  <c:v>44516</c:v>
                </c:pt>
                <c:pt idx="10">
                  <c:v>44517</c:v>
                </c:pt>
                <c:pt idx="11">
                  <c:v>44518</c:v>
                </c:pt>
                <c:pt idx="12">
                  <c:v>44519</c:v>
                </c:pt>
                <c:pt idx="13">
                  <c:v>44520</c:v>
                </c:pt>
                <c:pt idx="14">
                  <c:v>44521</c:v>
                </c:pt>
                <c:pt idx="15">
                  <c:v>44522</c:v>
                </c:pt>
                <c:pt idx="16">
                  <c:v>44523</c:v>
                </c:pt>
                <c:pt idx="17">
                  <c:v>44524</c:v>
                </c:pt>
                <c:pt idx="18">
                  <c:v>44525</c:v>
                </c:pt>
                <c:pt idx="19">
                  <c:v>44526</c:v>
                </c:pt>
                <c:pt idx="20">
                  <c:v>44527</c:v>
                </c:pt>
                <c:pt idx="21">
                  <c:v>44528</c:v>
                </c:pt>
                <c:pt idx="22">
                  <c:v>44529</c:v>
                </c:pt>
                <c:pt idx="23">
                  <c:v>44530</c:v>
                </c:pt>
              </c:numCache>
            </c:numRef>
          </c:cat>
          <c:val>
            <c:numRef>
              <c:f>'Daily Progress'!$M$4:$M$27</c:f>
              <c:numCache>
                <c:formatCode>0%</c:formatCode>
                <c:ptCount val="24"/>
                <c:pt idx="0">
                  <c:v>0.4344262295081967</c:v>
                </c:pt>
                <c:pt idx="1">
                  <c:v>0.4344262295081967</c:v>
                </c:pt>
              </c:numCache>
            </c:numRef>
          </c:val>
          <c:extLst>
            <c:ext xmlns:c16="http://schemas.microsoft.com/office/drawing/2014/chart" uri="{C3380CC4-5D6E-409C-BE32-E72D297353CC}">
              <c16:uniqueId val="{00000002-159E-4DFA-8D61-8E8D4F52DCB4}"/>
            </c:ext>
          </c:extLst>
        </c:ser>
        <c:dLbls>
          <c:showLegendKey val="0"/>
          <c:showVal val="0"/>
          <c:showCatName val="0"/>
          <c:showSerName val="0"/>
          <c:showPercent val="0"/>
          <c:showBubbleSize val="0"/>
        </c:dLbls>
        <c:gapWidth val="75"/>
        <c:overlap val="100"/>
        <c:axId val="1058782784"/>
        <c:axId val="1058784864"/>
      </c:barChart>
      <c:dateAx>
        <c:axId val="105878278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4864"/>
        <c:crosses val="autoZero"/>
        <c:auto val="1"/>
        <c:lblOffset val="100"/>
        <c:baseTimeUnit val="days"/>
        <c:majorUnit val="3"/>
        <c:majorTimeUnit val="days"/>
      </c:dateAx>
      <c:valAx>
        <c:axId val="1058784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2784"/>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IC NOC Phase 1&amp;2 - UAT marks improvement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summary!$D$12</c:f>
              <c:strCache>
                <c:ptCount val="1"/>
                <c:pt idx="0">
                  <c:v>Marks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summary!$B$23:$B$30</c:f>
              <c:numCache>
                <c:formatCode>d\-mmm\-yy</c:formatCode>
                <c:ptCount val="8"/>
                <c:pt idx="0">
                  <c:v>44468</c:v>
                </c:pt>
                <c:pt idx="1">
                  <c:v>44475</c:v>
                </c:pt>
                <c:pt idx="2">
                  <c:v>44480</c:v>
                </c:pt>
                <c:pt idx="3">
                  <c:v>44487</c:v>
                </c:pt>
                <c:pt idx="4">
                  <c:v>44494</c:v>
                </c:pt>
                <c:pt idx="5">
                  <c:v>44501</c:v>
                </c:pt>
                <c:pt idx="6">
                  <c:v>44508</c:v>
                </c:pt>
                <c:pt idx="7" formatCode="m/d/yyyy">
                  <c:v>44561</c:v>
                </c:pt>
              </c:numCache>
            </c:numRef>
          </c:cat>
          <c:val>
            <c:numRef>
              <c:f>summary!$D$23:$D$30</c:f>
              <c:numCache>
                <c:formatCode>0%</c:formatCode>
                <c:ptCount val="8"/>
                <c:pt idx="0">
                  <c:v>0.28171916396820723</c:v>
                </c:pt>
                <c:pt idx="1">
                  <c:v>0.28171916396820723</c:v>
                </c:pt>
                <c:pt idx="2">
                  <c:v>0.28171916396820723</c:v>
                </c:pt>
                <c:pt idx="3">
                  <c:v>0.28171916396820723</c:v>
                </c:pt>
                <c:pt idx="4">
                  <c:v>0.28171916396820723</c:v>
                </c:pt>
                <c:pt idx="5">
                  <c:v>0.28171916396820723</c:v>
                </c:pt>
                <c:pt idx="6">
                  <c:v>0.28171916396820723</c:v>
                </c:pt>
                <c:pt idx="7">
                  <c:v>0.28171916396820723</c:v>
                </c:pt>
              </c:numCache>
            </c:numRef>
          </c:val>
          <c:extLst>
            <c:ext xmlns:c16="http://schemas.microsoft.com/office/drawing/2014/chart" uri="{C3380CC4-5D6E-409C-BE32-E72D297353CC}">
              <c16:uniqueId val="{00000000-7B83-492E-A2AF-142B2B0E603A}"/>
            </c:ext>
          </c:extLst>
        </c:ser>
        <c:dLbls>
          <c:showLegendKey val="0"/>
          <c:showVal val="0"/>
          <c:showCatName val="0"/>
          <c:showSerName val="0"/>
          <c:showPercent val="0"/>
          <c:showBubbleSize val="0"/>
        </c:dLbls>
        <c:gapWidth val="150"/>
        <c:axId val="712812560"/>
        <c:axId val="712814640"/>
      </c:barChart>
      <c:catAx>
        <c:axId val="71281256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4640"/>
        <c:crosses val="autoZero"/>
        <c:auto val="0"/>
        <c:lblAlgn val="ctr"/>
        <c:lblOffset val="100"/>
        <c:noMultiLvlLbl val="0"/>
      </c:catAx>
      <c:valAx>
        <c:axId val="71281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1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9524</xdr:colOff>
      <xdr:row>1</xdr:row>
      <xdr:rowOff>14287</xdr:rowOff>
    </xdr:from>
    <xdr:to>
      <xdr:col>15</xdr:col>
      <xdr:colOff>76199</xdr:colOff>
      <xdr:row>21</xdr:row>
      <xdr:rowOff>9525</xdr:rowOff>
    </xdr:to>
    <xdr:graphicFrame macro="">
      <xdr:nvGraphicFramePr>
        <xdr:cNvPr id="2" name="Chart 1">
          <a:extLst>
            <a:ext uri="{FF2B5EF4-FFF2-40B4-BE49-F238E27FC236}">
              <a16:creationId xmlns:a16="http://schemas.microsoft.com/office/drawing/2014/main" id="{3F704BE7-7876-4B27-9597-790605C78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2</xdr:row>
      <xdr:rowOff>47625</xdr:rowOff>
    </xdr:from>
    <xdr:to>
      <xdr:col>10</xdr:col>
      <xdr:colOff>323850</xdr:colOff>
      <xdr:row>9</xdr:row>
      <xdr:rowOff>9525</xdr:rowOff>
    </xdr:to>
    <xdr:grpSp>
      <xdr:nvGrpSpPr>
        <xdr:cNvPr id="9" name="Group 8">
          <a:extLst>
            <a:ext uri="{FF2B5EF4-FFF2-40B4-BE49-F238E27FC236}">
              <a16:creationId xmlns:a16="http://schemas.microsoft.com/office/drawing/2014/main" id="{5B17CD09-9D88-4C8A-A4A4-F04858ED84EC}"/>
            </a:ext>
          </a:extLst>
        </xdr:cNvPr>
        <xdr:cNvGrpSpPr/>
      </xdr:nvGrpSpPr>
      <xdr:grpSpPr>
        <a:xfrm>
          <a:off x="1466850" y="428625"/>
          <a:ext cx="4953000" cy="1295400"/>
          <a:chOff x="1466850" y="428625"/>
          <a:chExt cx="4953000" cy="1295400"/>
        </a:xfrm>
      </xdr:grpSpPr>
      <xdr:sp macro="" textlink="">
        <xdr:nvSpPr>
          <xdr:cNvPr id="6" name="TextBox 5">
            <a:extLst>
              <a:ext uri="{FF2B5EF4-FFF2-40B4-BE49-F238E27FC236}">
                <a16:creationId xmlns:a16="http://schemas.microsoft.com/office/drawing/2014/main" id="{84872B97-DE2B-47E4-BEE0-54A472FB463A}"/>
              </a:ext>
            </a:extLst>
          </xdr:cNvPr>
          <xdr:cNvSpPr txBox="1"/>
        </xdr:nvSpPr>
        <xdr:spPr>
          <a:xfrm>
            <a:off x="1466850" y="428625"/>
            <a:ext cx="1651286" cy="6090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KPI aggregation</a:t>
            </a:r>
          </a:p>
          <a:p>
            <a:r>
              <a:rPr lang="en-IN" sz="1100" baseline="0">
                <a:solidFill>
                  <a:schemeClr val="tx1"/>
                </a:solidFill>
                <a:effectLst/>
                <a:latin typeface="+mn-lt"/>
                <a:ea typeface="+mn-ea"/>
                <a:cs typeface="+mn-cs"/>
              </a:rPr>
              <a:t>UAT #1 bug fixes for wind</a:t>
            </a:r>
            <a:endParaRPr lang="en-IN">
              <a:effectLst/>
            </a:endParaRPr>
          </a:p>
        </xdr:txBody>
      </xdr:sp>
      <xdr:cxnSp macro="">
        <xdr:nvCxnSpPr>
          <xdr:cNvPr id="8" name="Straight Connector 7">
            <a:extLst>
              <a:ext uri="{FF2B5EF4-FFF2-40B4-BE49-F238E27FC236}">
                <a16:creationId xmlns:a16="http://schemas.microsoft.com/office/drawing/2014/main" id="{DF6FC06A-0FB1-4F9B-85B8-3A15CA225F45}"/>
              </a:ext>
            </a:extLst>
          </xdr:cNvPr>
          <xdr:cNvCxnSpPr>
            <a:stCxn id="6" idx="3"/>
          </xdr:cNvCxnSpPr>
        </xdr:nvCxnSpPr>
        <xdr:spPr>
          <a:xfrm>
            <a:off x="3118136" y="733132"/>
            <a:ext cx="3301714" cy="99089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257175</xdr:colOff>
      <xdr:row>12</xdr:row>
      <xdr:rowOff>152400</xdr:rowOff>
    </xdr:from>
    <xdr:to>
      <xdr:col>9</xdr:col>
      <xdr:colOff>209550</xdr:colOff>
      <xdr:row>15</xdr:row>
      <xdr:rowOff>189913</xdr:rowOff>
    </xdr:to>
    <xdr:grpSp>
      <xdr:nvGrpSpPr>
        <xdr:cNvPr id="10" name="Group 9">
          <a:extLst>
            <a:ext uri="{FF2B5EF4-FFF2-40B4-BE49-F238E27FC236}">
              <a16:creationId xmlns:a16="http://schemas.microsoft.com/office/drawing/2014/main" id="{10B4D7C2-83F2-41EA-BC3E-1965717E43D3}"/>
            </a:ext>
          </a:extLst>
        </xdr:cNvPr>
        <xdr:cNvGrpSpPr/>
      </xdr:nvGrpSpPr>
      <xdr:grpSpPr>
        <a:xfrm>
          <a:off x="1476375" y="2438400"/>
          <a:ext cx="4219575" cy="609013"/>
          <a:chOff x="2543175" y="1514475"/>
          <a:chExt cx="4219575" cy="609013"/>
        </a:xfrm>
      </xdr:grpSpPr>
      <xdr:sp macro="" textlink="">
        <xdr:nvSpPr>
          <xdr:cNvPr id="11" name="TextBox 10">
            <a:extLst>
              <a:ext uri="{FF2B5EF4-FFF2-40B4-BE49-F238E27FC236}">
                <a16:creationId xmlns:a16="http://schemas.microsoft.com/office/drawing/2014/main" id="{C759D93E-D6FD-45F5-B694-DBEAB584B1B6}"/>
              </a:ext>
            </a:extLst>
          </xdr:cNvPr>
          <xdr:cNvSpPr txBox="1"/>
        </xdr:nvSpPr>
        <xdr:spPr>
          <a:xfrm>
            <a:off x="2543175" y="1514475"/>
            <a:ext cx="1648465" cy="6090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KPI aggregation</a:t>
            </a:r>
          </a:p>
          <a:p>
            <a:r>
              <a:rPr lang="en-IN" sz="1100" baseline="0">
                <a:solidFill>
                  <a:schemeClr val="tx1"/>
                </a:solidFill>
                <a:effectLst/>
                <a:latin typeface="+mn-lt"/>
                <a:ea typeface="+mn-ea"/>
                <a:cs typeface="+mn-cs"/>
              </a:rPr>
              <a:t>UAT #1 bug fixes for solar</a:t>
            </a:r>
            <a:endParaRPr lang="en-IN">
              <a:effectLst/>
            </a:endParaRPr>
          </a:p>
        </xdr:txBody>
      </xdr:sp>
      <xdr:cxnSp macro="">
        <xdr:nvCxnSpPr>
          <xdr:cNvPr id="12" name="Straight Connector 11">
            <a:extLst>
              <a:ext uri="{FF2B5EF4-FFF2-40B4-BE49-F238E27FC236}">
                <a16:creationId xmlns:a16="http://schemas.microsoft.com/office/drawing/2014/main" id="{F97191CC-75B1-4D42-A5B4-DC72FF1D2BE7}"/>
              </a:ext>
            </a:extLst>
          </xdr:cNvPr>
          <xdr:cNvCxnSpPr>
            <a:stCxn id="11" idx="3"/>
          </xdr:cNvCxnSpPr>
        </xdr:nvCxnSpPr>
        <xdr:spPr>
          <a:xfrm flipV="1">
            <a:off x="4191640" y="1752600"/>
            <a:ext cx="2571110" cy="6638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95250</xdr:colOff>
      <xdr:row>2</xdr:row>
      <xdr:rowOff>142875</xdr:rowOff>
    </xdr:from>
    <xdr:to>
      <xdr:col>19</xdr:col>
      <xdr:colOff>245390</xdr:colOff>
      <xdr:row>8</xdr:row>
      <xdr:rowOff>171450</xdr:rowOff>
    </xdr:to>
    <xdr:grpSp>
      <xdr:nvGrpSpPr>
        <xdr:cNvPr id="15" name="Group 14">
          <a:extLst>
            <a:ext uri="{FF2B5EF4-FFF2-40B4-BE49-F238E27FC236}">
              <a16:creationId xmlns:a16="http://schemas.microsoft.com/office/drawing/2014/main" id="{6F97FEE4-7D7A-476C-84CB-BF0DE30F18F7}"/>
            </a:ext>
          </a:extLst>
        </xdr:cNvPr>
        <xdr:cNvGrpSpPr/>
      </xdr:nvGrpSpPr>
      <xdr:grpSpPr>
        <a:xfrm>
          <a:off x="7410450" y="523875"/>
          <a:ext cx="4417340" cy="1171575"/>
          <a:chOff x="295275" y="1514475"/>
          <a:chExt cx="4417340" cy="1171575"/>
        </a:xfrm>
      </xdr:grpSpPr>
      <xdr:sp macro="" textlink="">
        <xdr:nvSpPr>
          <xdr:cNvPr id="16" name="TextBox 15">
            <a:extLst>
              <a:ext uri="{FF2B5EF4-FFF2-40B4-BE49-F238E27FC236}">
                <a16:creationId xmlns:a16="http://schemas.microsoft.com/office/drawing/2014/main" id="{AA89DF82-18A1-4DF8-BEC6-6968A4733EAF}"/>
              </a:ext>
            </a:extLst>
          </xdr:cNvPr>
          <xdr:cNvSpPr txBox="1"/>
        </xdr:nvSpPr>
        <xdr:spPr>
          <a:xfrm>
            <a:off x="2543175" y="1514475"/>
            <a:ext cx="2169440" cy="112569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manual upload of table tilting</a:t>
            </a:r>
          </a:p>
          <a:p>
            <a:r>
              <a:rPr lang="en-IN" sz="1100" baseline="0">
                <a:solidFill>
                  <a:schemeClr val="tx1"/>
                </a:solidFill>
                <a:effectLst/>
                <a:latin typeface="+mn-lt"/>
                <a:ea typeface="+mn-ea"/>
                <a:cs typeface="+mn-cs"/>
              </a:rPr>
              <a:t>manual upload of module cleaning</a:t>
            </a:r>
          </a:p>
          <a:p>
            <a:r>
              <a:rPr lang="en-IN" sz="1100" baseline="0">
                <a:solidFill>
                  <a:schemeClr val="tx1"/>
                </a:solidFill>
                <a:effectLst/>
                <a:latin typeface="+mn-lt"/>
                <a:ea typeface="+mn-ea"/>
                <a:cs typeface="+mn-cs"/>
              </a:rPr>
              <a:t>manual upload of grass cutting</a:t>
            </a:r>
          </a:p>
          <a:p>
            <a:r>
              <a:rPr lang="en-IN" sz="1100" baseline="0">
                <a:solidFill>
                  <a:schemeClr val="tx1"/>
                </a:solidFill>
                <a:effectLst/>
                <a:latin typeface="+mn-lt"/>
                <a:ea typeface="+mn-ea"/>
                <a:cs typeface="+mn-cs"/>
              </a:rPr>
              <a:t>Auto reports</a:t>
            </a:r>
          </a:p>
          <a:p>
            <a:r>
              <a:rPr lang="en-IN" sz="1100" baseline="0">
                <a:solidFill>
                  <a:schemeClr val="tx1"/>
                </a:solidFill>
                <a:effectLst/>
                <a:latin typeface="+mn-lt"/>
                <a:ea typeface="+mn-ea"/>
                <a:cs typeface="+mn-cs"/>
              </a:rPr>
              <a:t>Bugs related to SAP integration.</a:t>
            </a:r>
            <a:endParaRPr lang="en-IN">
              <a:effectLst/>
            </a:endParaRPr>
          </a:p>
        </xdr:txBody>
      </xdr:sp>
      <xdr:cxnSp macro="">
        <xdr:nvCxnSpPr>
          <xdr:cNvPr id="17" name="Straight Connector 16">
            <a:extLst>
              <a:ext uri="{FF2B5EF4-FFF2-40B4-BE49-F238E27FC236}">
                <a16:creationId xmlns:a16="http://schemas.microsoft.com/office/drawing/2014/main" id="{97A70D61-E62C-4DEA-9BAD-F7E11449B42A}"/>
              </a:ext>
            </a:extLst>
          </xdr:cNvPr>
          <xdr:cNvCxnSpPr>
            <a:stCxn id="16" idx="1"/>
          </xdr:cNvCxnSpPr>
        </xdr:nvCxnSpPr>
        <xdr:spPr>
          <a:xfrm flipH="1">
            <a:off x="295275" y="2077322"/>
            <a:ext cx="2247900" cy="60872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381001</xdr:colOff>
      <xdr:row>11</xdr:row>
      <xdr:rowOff>9525</xdr:rowOff>
    </xdr:from>
    <xdr:to>
      <xdr:col>19</xdr:col>
      <xdr:colOff>224618</xdr:colOff>
      <xdr:row>15</xdr:row>
      <xdr:rowOff>28765</xdr:rowOff>
    </xdr:to>
    <xdr:grpSp>
      <xdr:nvGrpSpPr>
        <xdr:cNvPr id="21" name="Group 20">
          <a:extLst>
            <a:ext uri="{FF2B5EF4-FFF2-40B4-BE49-F238E27FC236}">
              <a16:creationId xmlns:a16="http://schemas.microsoft.com/office/drawing/2014/main" id="{0B204FE4-4F9B-4E82-AE53-5272AB24ADBC}"/>
            </a:ext>
          </a:extLst>
        </xdr:cNvPr>
        <xdr:cNvGrpSpPr/>
      </xdr:nvGrpSpPr>
      <xdr:grpSpPr>
        <a:xfrm>
          <a:off x="8915401" y="2105025"/>
          <a:ext cx="2891617" cy="781240"/>
          <a:chOff x="1695451" y="1514475"/>
          <a:chExt cx="2891617" cy="781240"/>
        </a:xfrm>
      </xdr:grpSpPr>
      <xdr:sp macro="" textlink="">
        <xdr:nvSpPr>
          <xdr:cNvPr id="22" name="TextBox 21">
            <a:extLst>
              <a:ext uri="{FF2B5EF4-FFF2-40B4-BE49-F238E27FC236}">
                <a16:creationId xmlns:a16="http://schemas.microsoft.com/office/drawing/2014/main" id="{AB332B9B-B73D-4E1B-8945-EA794687A688}"/>
              </a:ext>
            </a:extLst>
          </xdr:cNvPr>
          <xdr:cNvSpPr txBox="1"/>
        </xdr:nvSpPr>
        <xdr:spPr>
          <a:xfrm>
            <a:off x="2543175" y="1514475"/>
            <a:ext cx="2043893" cy="78124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breakdown pie-chart summaries</a:t>
            </a:r>
          </a:p>
          <a:p>
            <a:r>
              <a:rPr lang="en-IN" sz="1100" baseline="0">
                <a:solidFill>
                  <a:schemeClr val="tx1"/>
                </a:solidFill>
                <a:effectLst/>
                <a:latin typeface="+mn-lt"/>
                <a:ea typeface="+mn-ea"/>
                <a:cs typeface="+mn-cs"/>
              </a:rPr>
              <a:t>daily dgr status mails</a:t>
            </a:r>
          </a:p>
          <a:p>
            <a:r>
              <a:rPr lang="en-IN" sz="1100" baseline="0">
                <a:solidFill>
                  <a:schemeClr val="tx1"/>
                </a:solidFill>
                <a:effectLst/>
                <a:latin typeface="+mn-lt"/>
                <a:ea typeface="+mn-ea"/>
                <a:cs typeface="+mn-cs"/>
              </a:rPr>
              <a:t>ad-hoc reporting</a:t>
            </a:r>
            <a:endParaRPr lang="en-IN">
              <a:effectLst/>
            </a:endParaRPr>
          </a:p>
        </xdr:txBody>
      </xdr:sp>
      <xdr:cxnSp macro="">
        <xdr:nvCxnSpPr>
          <xdr:cNvPr id="23" name="Straight Connector 22">
            <a:extLst>
              <a:ext uri="{FF2B5EF4-FFF2-40B4-BE49-F238E27FC236}">
                <a16:creationId xmlns:a16="http://schemas.microsoft.com/office/drawing/2014/main" id="{A793CA20-0739-448A-B807-94F8ECF729D8}"/>
              </a:ext>
            </a:extLst>
          </xdr:cNvPr>
          <xdr:cNvCxnSpPr>
            <a:stCxn id="22" idx="1"/>
          </xdr:cNvCxnSpPr>
        </xdr:nvCxnSpPr>
        <xdr:spPr>
          <a:xfrm flipH="1" flipV="1">
            <a:off x="1695451" y="1724026"/>
            <a:ext cx="847724" cy="18106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66675</xdr:colOff>
      <xdr:row>20</xdr:row>
      <xdr:rowOff>185738</xdr:rowOff>
    </xdr:to>
    <xdr:graphicFrame macro="">
      <xdr:nvGraphicFramePr>
        <xdr:cNvPr id="15" name="Chart 14">
          <a:extLst>
            <a:ext uri="{FF2B5EF4-FFF2-40B4-BE49-F238E27FC236}">
              <a16:creationId xmlns:a16="http://schemas.microsoft.com/office/drawing/2014/main" id="{FA3DC373-087F-499F-A575-2BCB8BE3B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2</xdr:row>
      <xdr:rowOff>47625</xdr:rowOff>
    </xdr:from>
    <xdr:to>
      <xdr:col>10</xdr:col>
      <xdr:colOff>66675</xdr:colOff>
      <xdr:row>11</xdr:row>
      <xdr:rowOff>85725</xdr:rowOff>
    </xdr:to>
    <xdr:grpSp>
      <xdr:nvGrpSpPr>
        <xdr:cNvPr id="3" name="Group 2">
          <a:extLst>
            <a:ext uri="{FF2B5EF4-FFF2-40B4-BE49-F238E27FC236}">
              <a16:creationId xmlns:a16="http://schemas.microsoft.com/office/drawing/2014/main" id="{47B8EC99-DDD1-4F4B-88F4-FAFA6B69E65F}"/>
            </a:ext>
          </a:extLst>
        </xdr:cNvPr>
        <xdr:cNvGrpSpPr/>
      </xdr:nvGrpSpPr>
      <xdr:grpSpPr>
        <a:xfrm>
          <a:off x="1466850" y="428625"/>
          <a:ext cx="4695825" cy="1752600"/>
          <a:chOff x="1466850" y="428625"/>
          <a:chExt cx="4695825" cy="1752600"/>
        </a:xfrm>
      </xdr:grpSpPr>
      <xdr:sp macro="" textlink="">
        <xdr:nvSpPr>
          <xdr:cNvPr id="4" name="TextBox 3">
            <a:extLst>
              <a:ext uri="{FF2B5EF4-FFF2-40B4-BE49-F238E27FC236}">
                <a16:creationId xmlns:a16="http://schemas.microsoft.com/office/drawing/2014/main" id="{B67608DC-32B9-4F5F-BD2A-E3C54A97CFDE}"/>
              </a:ext>
            </a:extLst>
          </xdr:cNvPr>
          <xdr:cNvSpPr txBox="1"/>
        </xdr:nvSpPr>
        <xdr:spPr>
          <a:xfrm>
            <a:off x="1466850" y="428625"/>
            <a:ext cx="1651286" cy="6090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KPI aggregation</a:t>
            </a:r>
          </a:p>
          <a:p>
            <a:r>
              <a:rPr lang="en-IN" sz="1100" baseline="0">
                <a:solidFill>
                  <a:schemeClr val="tx1"/>
                </a:solidFill>
                <a:effectLst/>
                <a:latin typeface="+mn-lt"/>
                <a:ea typeface="+mn-ea"/>
                <a:cs typeface="+mn-cs"/>
              </a:rPr>
              <a:t>UAT #1 bug fixes for wind</a:t>
            </a:r>
            <a:endParaRPr lang="en-IN">
              <a:effectLst/>
            </a:endParaRPr>
          </a:p>
        </xdr:txBody>
      </xdr:sp>
      <xdr:cxnSp macro="">
        <xdr:nvCxnSpPr>
          <xdr:cNvPr id="5" name="Straight Connector 4">
            <a:extLst>
              <a:ext uri="{FF2B5EF4-FFF2-40B4-BE49-F238E27FC236}">
                <a16:creationId xmlns:a16="http://schemas.microsoft.com/office/drawing/2014/main" id="{B399F9D4-E8E7-4BB3-8C45-2DAC56DD8B01}"/>
              </a:ext>
            </a:extLst>
          </xdr:cNvPr>
          <xdr:cNvCxnSpPr>
            <a:stCxn id="4" idx="3"/>
          </xdr:cNvCxnSpPr>
        </xdr:nvCxnSpPr>
        <xdr:spPr>
          <a:xfrm>
            <a:off x="3118136" y="733132"/>
            <a:ext cx="3044539" cy="144809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257175</xdr:colOff>
      <xdr:row>12</xdr:row>
      <xdr:rowOff>152400</xdr:rowOff>
    </xdr:from>
    <xdr:to>
      <xdr:col>9</xdr:col>
      <xdr:colOff>209550</xdr:colOff>
      <xdr:row>15</xdr:row>
      <xdr:rowOff>189913</xdr:rowOff>
    </xdr:to>
    <xdr:grpSp>
      <xdr:nvGrpSpPr>
        <xdr:cNvPr id="6" name="Group 5">
          <a:extLst>
            <a:ext uri="{FF2B5EF4-FFF2-40B4-BE49-F238E27FC236}">
              <a16:creationId xmlns:a16="http://schemas.microsoft.com/office/drawing/2014/main" id="{FA726387-6CEB-4E9C-B987-205B4D809D90}"/>
            </a:ext>
          </a:extLst>
        </xdr:cNvPr>
        <xdr:cNvGrpSpPr/>
      </xdr:nvGrpSpPr>
      <xdr:grpSpPr>
        <a:xfrm>
          <a:off x="1476375" y="2438400"/>
          <a:ext cx="4219575" cy="609013"/>
          <a:chOff x="2543175" y="1514475"/>
          <a:chExt cx="4219575" cy="609013"/>
        </a:xfrm>
      </xdr:grpSpPr>
      <xdr:sp macro="" textlink="">
        <xdr:nvSpPr>
          <xdr:cNvPr id="7" name="TextBox 6">
            <a:extLst>
              <a:ext uri="{FF2B5EF4-FFF2-40B4-BE49-F238E27FC236}">
                <a16:creationId xmlns:a16="http://schemas.microsoft.com/office/drawing/2014/main" id="{259D4763-8F46-43ED-BE89-3A20F683D10B}"/>
              </a:ext>
            </a:extLst>
          </xdr:cNvPr>
          <xdr:cNvSpPr txBox="1"/>
        </xdr:nvSpPr>
        <xdr:spPr>
          <a:xfrm>
            <a:off x="2543175" y="1514475"/>
            <a:ext cx="1648465" cy="60901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KPI aggregation</a:t>
            </a:r>
          </a:p>
          <a:p>
            <a:r>
              <a:rPr lang="en-IN" sz="1100" baseline="0">
                <a:solidFill>
                  <a:schemeClr val="tx1"/>
                </a:solidFill>
                <a:effectLst/>
                <a:latin typeface="+mn-lt"/>
                <a:ea typeface="+mn-ea"/>
                <a:cs typeface="+mn-cs"/>
              </a:rPr>
              <a:t>UAT #1 bug fixes for solar</a:t>
            </a:r>
            <a:endParaRPr lang="en-IN">
              <a:effectLst/>
            </a:endParaRPr>
          </a:p>
        </xdr:txBody>
      </xdr:sp>
      <xdr:cxnSp macro="">
        <xdr:nvCxnSpPr>
          <xdr:cNvPr id="8" name="Straight Connector 7">
            <a:extLst>
              <a:ext uri="{FF2B5EF4-FFF2-40B4-BE49-F238E27FC236}">
                <a16:creationId xmlns:a16="http://schemas.microsoft.com/office/drawing/2014/main" id="{A418938A-EE43-4CB1-9C89-0BD097798B82}"/>
              </a:ext>
            </a:extLst>
          </xdr:cNvPr>
          <xdr:cNvCxnSpPr>
            <a:stCxn id="7" idx="3"/>
          </xdr:cNvCxnSpPr>
        </xdr:nvCxnSpPr>
        <xdr:spPr>
          <a:xfrm flipV="1">
            <a:off x="4191640" y="1752600"/>
            <a:ext cx="2571110" cy="6638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161925</xdr:colOff>
      <xdr:row>2</xdr:row>
      <xdr:rowOff>142875</xdr:rowOff>
    </xdr:from>
    <xdr:to>
      <xdr:col>19</xdr:col>
      <xdr:colOff>245390</xdr:colOff>
      <xdr:row>10</xdr:row>
      <xdr:rowOff>161925</xdr:rowOff>
    </xdr:to>
    <xdr:grpSp>
      <xdr:nvGrpSpPr>
        <xdr:cNvPr id="9" name="Group 8">
          <a:extLst>
            <a:ext uri="{FF2B5EF4-FFF2-40B4-BE49-F238E27FC236}">
              <a16:creationId xmlns:a16="http://schemas.microsoft.com/office/drawing/2014/main" id="{09DC37F8-7FF9-4CBD-AB11-11B3C7C7F43F}"/>
            </a:ext>
          </a:extLst>
        </xdr:cNvPr>
        <xdr:cNvGrpSpPr/>
      </xdr:nvGrpSpPr>
      <xdr:grpSpPr>
        <a:xfrm>
          <a:off x="6867525" y="523875"/>
          <a:ext cx="4960265" cy="1543050"/>
          <a:chOff x="-247650" y="1514475"/>
          <a:chExt cx="4960265" cy="1543050"/>
        </a:xfrm>
      </xdr:grpSpPr>
      <xdr:sp macro="" textlink="">
        <xdr:nvSpPr>
          <xdr:cNvPr id="10" name="TextBox 9">
            <a:extLst>
              <a:ext uri="{FF2B5EF4-FFF2-40B4-BE49-F238E27FC236}">
                <a16:creationId xmlns:a16="http://schemas.microsoft.com/office/drawing/2014/main" id="{FB94139E-D37A-410C-9E37-08FA37A2996F}"/>
              </a:ext>
            </a:extLst>
          </xdr:cNvPr>
          <xdr:cNvSpPr txBox="1"/>
        </xdr:nvSpPr>
        <xdr:spPr>
          <a:xfrm>
            <a:off x="2543175" y="1514475"/>
            <a:ext cx="2169440" cy="1125693"/>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manual upload of table tilting</a:t>
            </a:r>
          </a:p>
          <a:p>
            <a:r>
              <a:rPr lang="en-IN" sz="1100" baseline="0">
                <a:solidFill>
                  <a:schemeClr val="tx1"/>
                </a:solidFill>
                <a:effectLst/>
                <a:latin typeface="+mn-lt"/>
                <a:ea typeface="+mn-ea"/>
                <a:cs typeface="+mn-cs"/>
              </a:rPr>
              <a:t>manual upload of module cleaning</a:t>
            </a:r>
          </a:p>
          <a:p>
            <a:r>
              <a:rPr lang="en-IN" sz="1100" baseline="0">
                <a:solidFill>
                  <a:schemeClr val="tx1"/>
                </a:solidFill>
                <a:effectLst/>
                <a:latin typeface="+mn-lt"/>
                <a:ea typeface="+mn-ea"/>
                <a:cs typeface="+mn-cs"/>
              </a:rPr>
              <a:t>manual upload of grass cutting</a:t>
            </a:r>
          </a:p>
          <a:p>
            <a:r>
              <a:rPr lang="en-IN" sz="1100" baseline="0">
                <a:solidFill>
                  <a:schemeClr val="tx1"/>
                </a:solidFill>
                <a:effectLst/>
                <a:latin typeface="+mn-lt"/>
                <a:ea typeface="+mn-ea"/>
                <a:cs typeface="+mn-cs"/>
              </a:rPr>
              <a:t>Auto reports</a:t>
            </a:r>
          </a:p>
          <a:p>
            <a:r>
              <a:rPr lang="en-IN" sz="1100" baseline="0">
                <a:solidFill>
                  <a:schemeClr val="tx1"/>
                </a:solidFill>
                <a:effectLst/>
                <a:latin typeface="+mn-lt"/>
                <a:ea typeface="+mn-ea"/>
                <a:cs typeface="+mn-cs"/>
              </a:rPr>
              <a:t>Bugs related to SAP integration.</a:t>
            </a:r>
            <a:endParaRPr lang="en-IN">
              <a:effectLst/>
            </a:endParaRPr>
          </a:p>
        </xdr:txBody>
      </xdr:sp>
      <xdr:cxnSp macro="">
        <xdr:nvCxnSpPr>
          <xdr:cNvPr id="11" name="Straight Connector 10">
            <a:extLst>
              <a:ext uri="{FF2B5EF4-FFF2-40B4-BE49-F238E27FC236}">
                <a16:creationId xmlns:a16="http://schemas.microsoft.com/office/drawing/2014/main" id="{4F20A479-540C-49A3-B724-03F5418C9018}"/>
              </a:ext>
            </a:extLst>
          </xdr:cNvPr>
          <xdr:cNvCxnSpPr>
            <a:stCxn id="10" idx="1"/>
          </xdr:cNvCxnSpPr>
        </xdr:nvCxnSpPr>
        <xdr:spPr>
          <a:xfrm flipH="1">
            <a:off x="-247650" y="2077322"/>
            <a:ext cx="2790825" cy="98020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180975</xdr:colOff>
      <xdr:row>11</xdr:row>
      <xdr:rowOff>9525</xdr:rowOff>
    </xdr:from>
    <xdr:to>
      <xdr:col>19</xdr:col>
      <xdr:colOff>224618</xdr:colOff>
      <xdr:row>15</xdr:row>
      <xdr:rowOff>28765</xdr:rowOff>
    </xdr:to>
    <xdr:grpSp>
      <xdr:nvGrpSpPr>
        <xdr:cNvPr id="12" name="Group 11">
          <a:extLst>
            <a:ext uri="{FF2B5EF4-FFF2-40B4-BE49-F238E27FC236}">
              <a16:creationId xmlns:a16="http://schemas.microsoft.com/office/drawing/2014/main" id="{8FD46CE3-3A6F-44E9-99D9-37B2B5FCACEC}"/>
            </a:ext>
          </a:extLst>
        </xdr:cNvPr>
        <xdr:cNvGrpSpPr/>
      </xdr:nvGrpSpPr>
      <xdr:grpSpPr>
        <a:xfrm>
          <a:off x="8105775" y="2105025"/>
          <a:ext cx="3701243" cy="781240"/>
          <a:chOff x="885825" y="1514475"/>
          <a:chExt cx="3701243" cy="781240"/>
        </a:xfrm>
      </xdr:grpSpPr>
      <xdr:sp macro="" textlink="">
        <xdr:nvSpPr>
          <xdr:cNvPr id="13" name="TextBox 12">
            <a:extLst>
              <a:ext uri="{FF2B5EF4-FFF2-40B4-BE49-F238E27FC236}">
                <a16:creationId xmlns:a16="http://schemas.microsoft.com/office/drawing/2014/main" id="{518D77B7-2870-4B10-BC0D-8C1809E07FB4}"/>
              </a:ext>
            </a:extLst>
          </xdr:cNvPr>
          <xdr:cNvSpPr txBox="1"/>
        </xdr:nvSpPr>
        <xdr:spPr>
          <a:xfrm>
            <a:off x="2543175" y="1514475"/>
            <a:ext cx="2043893" cy="78124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effectLst/>
                <a:latin typeface="+mn-lt"/>
                <a:ea typeface="+mn-ea"/>
                <a:cs typeface="+mn-cs"/>
              </a:rPr>
              <a:t>Key</a:t>
            </a:r>
            <a:r>
              <a:rPr lang="en-IN" sz="1100" b="1" baseline="0">
                <a:solidFill>
                  <a:schemeClr val="tx1"/>
                </a:solidFill>
                <a:effectLst/>
                <a:latin typeface="+mn-lt"/>
                <a:ea typeface="+mn-ea"/>
                <a:cs typeface="+mn-cs"/>
              </a:rPr>
              <a:t> enhancements: </a:t>
            </a:r>
          </a:p>
          <a:p>
            <a:r>
              <a:rPr lang="en-IN" sz="1100" baseline="0">
                <a:solidFill>
                  <a:schemeClr val="tx1"/>
                </a:solidFill>
                <a:effectLst/>
                <a:latin typeface="+mn-lt"/>
                <a:ea typeface="+mn-ea"/>
                <a:cs typeface="+mn-cs"/>
              </a:rPr>
              <a:t>breakdown pie-chart summaries</a:t>
            </a:r>
          </a:p>
          <a:p>
            <a:r>
              <a:rPr lang="en-IN" sz="1100" baseline="0">
                <a:solidFill>
                  <a:schemeClr val="tx1"/>
                </a:solidFill>
                <a:effectLst/>
                <a:latin typeface="+mn-lt"/>
                <a:ea typeface="+mn-ea"/>
                <a:cs typeface="+mn-cs"/>
              </a:rPr>
              <a:t>daily dgr status mails</a:t>
            </a:r>
          </a:p>
          <a:p>
            <a:r>
              <a:rPr lang="en-IN" sz="1100" baseline="0">
                <a:solidFill>
                  <a:schemeClr val="tx1"/>
                </a:solidFill>
                <a:effectLst/>
                <a:latin typeface="+mn-lt"/>
                <a:ea typeface="+mn-ea"/>
                <a:cs typeface="+mn-cs"/>
              </a:rPr>
              <a:t>ad-hoc reporting</a:t>
            </a:r>
            <a:endParaRPr lang="en-IN">
              <a:effectLst/>
            </a:endParaRPr>
          </a:p>
        </xdr:txBody>
      </xdr:sp>
      <xdr:cxnSp macro="">
        <xdr:nvCxnSpPr>
          <xdr:cNvPr id="14" name="Straight Connector 13">
            <a:extLst>
              <a:ext uri="{FF2B5EF4-FFF2-40B4-BE49-F238E27FC236}">
                <a16:creationId xmlns:a16="http://schemas.microsoft.com/office/drawing/2014/main" id="{2DA1FE24-E824-4E5E-8542-57ABE94B31C8}"/>
              </a:ext>
            </a:extLst>
          </xdr:cNvPr>
          <xdr:cNvCxnSpPr>
            <a:stCxn id="13" idx="1"/>
          </xdr:cNvCxnSpPr>
        </xdr:nvCxnSpPr>
        <xdr:spPr>
          <a:xfrm flipH="1" flipV="1">
            <a:off x="885825" y="1666875"/>
            <a:ext cx="1657350" cy="2382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9525</xdr:colOff>
      <xdr:row>2</xdr:row>
      <xdr:rowOff>4762</xdr:rowOff>
    </xdr:from>
    <xdr:to>
      <xdr:col>21</xdr:col>
      <xdr:colOff>314325</xdr:colOff>
      <xdr:row>17</xdr:row>
      <xdr:rowOff>80962</xdr:rowOff>
    </xdr:to>
    <xdr:graphicFrame macro="">
      <xdr:nvGraphicFramePr>
        <xdr:cNvPr id="3" name="Chart 2">
          <a:extLst>
            <a:ext uri="{FF2B5EF4-FFF2-40B4-BE49-F238E27FC236}">
              <a16:creationId xmlns:a16="http://schemas.microsoft.com/office/drawing/2014/main" id="{247285DF-EE3B-4E98-A667-7F3EE54BE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18</xdr:row>
      <xdr:rowOff>0</xdr:rowOff>
    </xdr:from>
    <xdr:to>
      <xdr:col>21</xdr:col>
      <xdr:colOff>304800</xdr:colOff>
      <xdr:row>32</xdr:row>
      <xdr:rowOff>76200</xdr:rowOff>
    </xdr:to>
    <xdr:graphicFrame macro="">
      <xdr:nvGraphicFramePr>
        <xdr:cNvPr id="4" name="Chart 3">
          <a:extLst>
            <a:ext uri="{FF2B5EF4-FFF2-40B4-BE49-F238E27FC236}">
              <a16:creationId xmlns:a16="http://schemas.microsoft.com/office/drawing/2014/main" id="{7DDA7094-C663-4EE6-AD8B-FC53EA1CB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219075</xdr:colOff>
      <xdr:row>11</xdr:row>
      <xdr:rowOff>152400</xdr:rowOff>
    </xdr:from>
    <xdr:to>
      <xdr:col>18</xdr:col>
      <xdr:colOff>95250</xdr:colOff>
      <xdr:row>31</xdr:row>
      <xdr:rowOff>147638</xdr:rowOff>
    </xdr:to>
    <xdr:graphicFrame macro="">
      <xdr:nvGraphicFramePr>
        <xdr:cNvPr id="2" name="Chart 1">
          <a:extLst>
            <a:ext uri="{FF2B5EF4-FFF2-40B4-BE49-F238E27FC236}">
              <a16:creationId xmlns:a16="http://schemas.microsoft.com/office/drawing/2014/main" id="{FB0BBCEA-7840-47CD-810E-C95588930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30057812_adani_com/Documents/Reporting/UAT%20Working/UAT%20-%20A/211012%20IC%20NOC%20AGEL%20Phase%201%20Dev%20-%20Weekly%20Status%20Report_BU%20-%2020012021%20-%20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maturity trend"/>
      <sheetName val="Phase 1&amp;2 maturity trend"/>
      <sheetName val="Distribution"/>
      <sheetName val="IC NOC AGEL Phase 1 - UAT Score"/>
      <sheetName val="UAT state"/>
      <sheetName val="UAT state2"/>
      <sheetName val="summary"/>
      <sheetName val="Test"/>
      <sheetName val="IC NOC summary"/>
      <sheetName val="Reference"/>
      <sheetName val="FOR CALCULATION ONLY"/>
      <sheetName val="M1-M5 SCORECARD"/>
      <sheetName val="FINAL SCORECARD"/>
    </sheetNames>
    <sheetDataSet>
      <sheetData sheetId="0"/>
      <sheetData sheetId="1"/>
      <sheetData sheetId="2"/>
      <sheetData sheetId="3">
        <row r="3">
          <cell r="B3" t="str">
            <v xml:space="preserve">Power vs Radiation Curve </v>
          </cell>
          <cell r="C3" t="str">
            <v>1. Login to NOC 
2. Go to Analysis Catalog from left navigation bar
3. In Analysis tab, from Asset Explorer section In Solar Power Plants -select any asset level: Portfolio/SPV/RG/State/Plant
4. Click on Catalog
5. Select the date range
6.Select mentioned "Active Power vs Radiation" from Thumbnails
7. Click on Run</v>
          </cell>
          <cell r="D3" t="str">
            <v>1. Verify the NOC data that can be downloaded from the graph and compare with the sitewise SCADA sample data for Active Power (MW)
2. Verify the NOC data that can be downloaded from the graph and compare with the sitewise SCADA sample data for Irradiation (W/m2)</v>
          </cell>
          <cell r="E3" t="str">
            <v>Pass</v>
          </cell>
          <cell r="F3" t="str">
            <v>https://adaniltd.sharepoint.com/sites/AdaniIndustryCloud/Shared%20Documents/General/UAT%20Plan/Video%20Recordings/01.%20Active%20Power%20vs%20Irradiation.mp4</v>
          </cell>
          <cell r="G3" t="str">
            <v>Solar</v>
          </cell>
          <cell r="H3" t="str">
            <v>Hardik</v>
          </cell>
          <cell r="I3"/>
          <cell r="J3" t="str">
            <v>MVP 01</v>
          </cell>
          <cell r="K3" t="str">
            <v>In Prod</v>
          </cell>
          <cell r="L3">
            <v>8</v>
          </cell>
          <cell r="M3">
            <v>0.75</v>
          </cell>
          <cell r="N3">
            <v>6</v>
          </cell>
          <cell r="O3">
            <v>44477</v>
          </cell>
          <cell r="P3">
            <v>44480</v>
          </cell>
          <cell r="Q3"/>
          <cell r="R3" t="str">
            <v>ICNOC 1081</v>
          </cell>
          <cell r="S3"/>
          <cell r="T3" t="str">
            <v>1. Curves to be available at Portfolio, SPV, State and Plant Level</v>
          </cell>
          <cell r="U3" t="str">
            <v>1. Pan, Zoom In and Zoom Out required with Reset
2. Peak Power and Peak Irradiation to be mentioned</v>
          </cell>
          <cell r="V3" t="str">
            <v>Only availbale at the plant level. 
Development at logical grouping is under progress</v>
          </cell>
          <cell r="W3" t="str">
            <v>Peak value of irradiation cant be see an ZOOM IN feature not available or 1 hour high resolution data not available
Portfolio level Active power vs IRR curve not correct.
SPV, Portfolio is not visible</v>
          </cell>
          <cell r="X3" t="str">
            <v>Aaron Kalisha</v>
          </cell>
        </row>
        <row r="4">
          <cell r="B4" t="str">
            <v>Net Export and radiation trend - Budget vs Actual (MTD &amp; YTD)</v>
          </cell>
          <cell r="C4" t="str">
            <v>1. Login to NOC 
2. Go to Analysis Catalog from left navigation bar
3. In Analysis tab, from Asset Explorer section In Solar Power Plants -select any asset level: Portfolio/SPV/RG/State/Plant
4. Click on Catalog
5. Select the date range
6.Select mentioned "Net Export vs Irradiation" from Thumbnails
7. Click on Run</v>
          </cell>
          <cell r="D4" t="str">
            <v>1. Verify the NOC data that can be downloaded from the graph and compare with the sitewise site MIS data for Net Export (MWh)
2. Verify the NOC data that can be downloaded from the graph and compare with the sitewise site MIS data for Irradiation (kWh)</v>
          </cell>
          <cell r="E4" t="str">
            <v>Pass</v>
          </cell>
          <cell r="F4" t="str">
            <v>https://adaniltd.sharepoint.com/sites/AdaniIndustryCloud/Shared%20Documents/General/UAT%20Plan/Video%20Recordings/02.%20Net%20Export%20vs%20Radiation%20Trend.mp4</v>
          </cell>
          <cell r="G4" t="str">
            <v>Solar</v>
          </cell>
          <cell r="H4" t="str">
            <v>Hardik</v>
          </cell>
          <cell r="I4"/>
          <cell r="J4" t="str">
            <v>MVP 01</v>
          </cell>
          <cell r="K4" t="str">
            <v>In Prod</v>
          </cell>
          <cell r="L4">
            <v>12</v>
          </cell>
          <cell r="M4">
            <v>0.75</v>
          </cell>
          <cell r="N4">
            <v>9</v>
          </cell>
          <cell r="O4">
            <v>44477</v>
          </cell>
          <cell r="P4">
            <v>44480</v>
          </cell>
          <cell r="Q4"/>
          <cell r="R4" t="str">
            <v>ICNOC 1082</v>
          </cell>
          <cell r="S4"/>
          <cell r="T4" t="str">
            <v>1. Plots to be available at Portfolio, SPV, State and Plant Level
2. Budget vs Actual Trend to be seen
3. MTD and YTD values to be seen</v>
          </cell>
          <cell r="U4" t="str">
            <v>1. Pan, Zoom In and Zoom Out required with Reset</v>
          </cell>
          <cell r="V4" t="str">
            <v>Only availbale at the plant level. 
Development at logical grouping is under progress</v>
          </cell>
          <cell r="W4" t="str">
            <v>YTD not available
Zoom in zoom out feature not available specifically required while analysing multiple days</v>
          </cell>
          <cell r="X4" t="str">
            <v>Jamuvant/Darshak</v>
          </cell>
        </row>
        <row r="5">
          <cell r="B5" t="str">
            <v>Net Export vs Expected generation</v>
          </cell>
          <cell r="C5" t="str">
            <v>1. Login to NOC 
2. Go to Analysis Catalog from left navigation bar
3. In Analysis tab, from Asset Explorer section In Solar Power Plants -select any asset level: Portfolio/SPV/RG/State/Plant
4. Click on Catalog
5. Select the date range
6.Select mentioned "Net Export vs Expected Generation" from Thumbnails
7. Click on Run</v>
          </cell>
          <cell r="D5" t="str">
            <v>1. Verify the NOC data that can be downloaded from the graph and compare with the sitewise site MIS data for Net Export (MWh)
2. Verify the NOC data that can be downloaded from the graph and compare with the sitewise site MIS data for Budget Generation (MWh)</v>
          </cell>
          <cell r="E5" t="str">
            <v>Pass</v>
          </cell>
          <cell r="F5" t="str">
            <v>https://adaniltd.sharepoint.com/sites/AdaniIndustryCloud/Shared%20Documents/General/UAT%20Plan/Video%20Recordings/03.%20Net%20Export%20vs%20Expected%20Gen.mp4</v>
          </cell>
          <cell r="G5" t="str">
            <v>Solar</v>
          </cell>
          <cell r="H5" t="str">
            <v>Hardik</v>
          </cell>
          <cell r="I5"/>
          <cell r="J5" t="str">
            <v>MVP 01</v>
          </cell>
          <cell r="K5" t="str">
            <v>In Prod</v>
          </cell>
          <cell r="L5">
            <v>8</v>
          </cell>
          <cell r="M5">
            <v>0.75</v>
          </cell>
          <cell r="N5">
            <v>6</v>
          </cell>
          <cell r="O5">
            <v>44477</v>
          </cell>
          <cell r="P5">
            <v>44480</v>
          </cell>
          <cell r="Q5"/>
          <cell r="R5" t="str">
            <v>ICNOC 1083</v>
          </cell>
          <cell r="S5"/>
          <cell r="T5" t="str">
            <v>1. Plots to be available at Portfolio, SPV, State and Plant Level</v>
          </cell>
          <cell r="U5" t="str">
            <v>1. Pan, Zoom In and Zoom Out required with Reset</v>
          </cell>
          <cell r="V5" t="str">
            <v>Only availbale at the plant level. 
Development at logical grouping is under progress</v>
          </cell>
          <cell r="W5" t="str">
            <v>Zoom in zoom out feature not available specifically required while analysing multiple days</v>
          </cell>
          <cell r="X5" t="str">
            <v>Tushar/Darshak</v>
          </cell>
        </row>
        <row r="6">
          <cell r="B6" t="str">
            <v>CUF - Budget vs Actual (day wise, month wise and year wise trend)</v>
          </cell>
          <cell r="C6" t="str">
            <v>1. Login to NOC 
2. Go to Analysis Catalog from left navigation bar
3. In Analysis tab, from Asset Explorer section In Solar Power Plants -select any asset level: Portfolio/SPV/RG/State/Plant
4. Click on Catalog
5. Select the date range
6.Select mentioned "CUF PPA (Actual vs Budget)" from Thumbnails
7. Click on Run</v>
          </cell>
          <cell r="D6" t="str">
            <v>1. Verify the NOC data that can be downloaded from the graph and compare with the sitewise site MIS data for CUF PPA (%)
2. Verify the NOC data that can be downloaded from the graph and compare with the sitewise site MIS data for Budget CUF PPA (%)</v>
          </cell>
          <cell r="E6" t="str">
            <v>Pass</v>
          </cell>
          <cell r="F6" t="str">
            <v>https://adaniltd.sharepoint.com/sites/AdaniIndustryCloud/Shared%20Documents/General/UAT%20Plan/Video%20Recordings/04.%20CUF%20(Budget%20vs%20Actual).mp4</v>
          </cell>
          <cell r="G6" t="str">
            <v>Solar</v>
          </cell>
          <cell r="H6" t="str">
            <v>Hardik</v>
          </cell>
          <cell r="I6"/>
          <cell r="J6" t="str">
            <v>MVP 01</v>
          </cell>
          <cell r="K6" t="str">
            <v>In Prod</v>
          </cell>
          <cell r="L6">
            <v>20</v>
          </cell>
          <cell r="M6">
            <v>0.75</v>
          </cell>
          <cell r="N6">
            <v>15</v>
          </cell>
          <cell r="O6">
            <v>44477</v>
          </cell>
          <cell r="P6">
            <v>44480</v>
          </cell>
          <cell r="Q6"/>
          <cell r="R6" t="str">
            <v>ICNOC 1084</v>
          </cell>
          <cell r="S6"/>
          <cell r="T6" t="str">
            <v>1. Plots to be available at Portfolio, SPV, State and Plant Level
2. Day wise, Monthwise and Year wise granularity should be available</v>
          </cell>
          <cell r="U6" t="str">
            <v>1. Pan, Zoom In and Zoom Out required with Reset</v>
          </cell>
          <cell r="V6" t="str">
            <v>Only availbale at the plant level. 
Development at logical grouping is under progress</v>
          </cell>
          <cell r="W6" t="str">
            <v>Daywise : The graph is very bulky. Also the budget Axis and Actual data axis is mismatch
YTD : Data not correct
YTD trend not visible</v>
          </cell>
          <cell r="X6" t="str">
            <v>Tushar/Darshak</v>
          </cell>
        </row>
        <row r="7">
          <cell r="B7" t="str">
            <v>Performance Ratio - Budget vs Actual (day wise, month wise and year wise trend)</v>
          </cell>
          <cell r="C7" t="str">
            <v>1. Login to NOC 
2. Go to Analysis Catalog from left navigation bar
3. In Analysis tab, from Asset Explorer section In Solar Power Plants -select any asset level: Portfolio/SPV/RG/State/Plant
4. Click on Catalog
5. Select the date range
6.Select mentioned "Performance Ratio (Actual vs Budget)" from Thumbnails
7. Click on Run</v>
          </cell>
          <cell r="D7" t="str">
            <v>1. Verify the NOC data that can be downloaded from the graph and compare with the sitewise site MIS data for PR (%)
2. Verify the NOC data that can be downloaded from the graph and compare with the sitewise site MIS data for Budget PR (%)</v>
          </cell>
          <cell r="E7" t="str">
            <v>Pass</v>
          </cell>
          <cell r="F7" t="str">
            <v>https://adaniltd.sharepoint.com/sites/AdaniIndustryCloud/Shared%20Documents/General/UAT%20Plan/Video%20Recordings/05.%20PR%20(Budget%20vs%20Actual).mp4</v>
          </cell>
          <cell r="G7" t="str">
            <v>Solar</v>
          </cell>
          <cell r="H7" t="str">
            <v>Hardik</v>
          </cell>
          <cell r="I7"/>
          <cell r="J7" t="str">
            <v>MVP 01</v>
          </cell>
          <cell r="K7" t="str">
            <v>In Prod</v>
          </cell>
          <cell r="L7">
            <v>20</v>
          </cell>
          <cell r="M7">
            <v>0.75</v>
          </cell>
          <cell r="N7">
            <v>15</v>
          </cell>
          <cell r="O7">
            <v>44477</v>
          </cell>
          <cell r="P7">
            <v>44480</v>
          </cell>
          <cell r="Q7"/>
          <cell r="R7" t="str">
            <v>ICNOC-959
ICNOC-962 
ICNOC-963</v>
          </cell>
          <cell r="S7"/>
          <cell r="T7" t="str">
            <v>1. Plots to be available at Portfolio, SPV, State and Plant Level
2. Day wise, Monthwise and Year wise granularity should be available</v>
          </cell>
          <cell r="U7" t="str">
            <v>1. Pan, Zoom In and Zoom Out required with Reset</v>
          </cell>
          <cell r="V7" t="str">
            <v>To be extended to the logical grouping</v>
          </cell>
          <cell r="W7" t="str">
            <v>Daywise : The graph is very bulky. Also the budget Axis and Actual data axis is mismatch
YTD : Data not correct
YTD trend not visible</v>
          </cell>
          <cell r="X7" t="str">
            <v>Mihir Patel</v>
          </cell>
        </row>
        <row r="8">
          <cell r="B8" t="str">
            <v>Grid Availability (Outage and Curtailment) - Time based and Generation weighted (day wise, month wise and year wise trend)</v>
          </cell>
          <cell r="C8" t="str">
            <v>1. Login to NOC 
2. Go to Analysis Catalog from left navigation bar
3. In Analysis tab, from Asset Explorer section In Solar Power Plants -select any asset level: Portfolio/SPV/RG/State/Plant
4. Click on Catalog
5. Select the date range
6.Select mentioned "Grid Availability (Actual vs Budget)" from Thumbnails
7. Click on Run</v>
          </cell>
          <cell r="D8" t="str">
            <v>1. Verify the NOC data that can be downloaded from the graph and compare with the sitewise site MIS data for Grid Availability (%)</v>
          </cell>
          <cell r="E8" t="str">
            <v>Pass</v>
          </cell>
          <cell r="F8" t="str">
            <v>https://adaniltd.sharepoint.com/sites/AdaniIndustryCloud/Shared%20Documents/General/UAT%20Plan/Video%20Recordings/11.%20Grid%20Availability%20(Budget%20vs%20Actual).mp4</v>
          </cell>
          <cell r="G8" t="str">
            <v>Solar</v>
          </cell>
          <cell r="H8" t="str">
            <v>Hardik</v>
          </cell>
          <cell r="I8"/>
          <cell r="J8" t="str">
            <v>MVP 01</v>
          </cell>
          <cell r="K8" t="str">
            <v>In Prod</v>
          </cell>
          <cell r="L8">
            <v>20</v>
          </cell>
          <cell r="M8">
            <v>0.75</v>
          </cell>
          <cell r="N8">
            <v>15</v>
          </cell>
          <cell r="O8">
            <v>44477</v>
          </cell>
          <cell r="P8">
            <v>44480</v>
          </cell>
          <cell r="Q8"/>
          <cell r="R8" t="str">
            <v>ICNOC-970
ICNOC-971</v>
          </cell>
          <cell r="S8" t="str">
            <v>Know source data issue.
KPI formula change is required.
Voltages are not correctly for Nalgonda, Minpur and Siddipet site</v>
          </cell>
          <cell r="T8" t="str">
            <v>1. Plots to be available at Portfolio, SPV, State and Plant Level
2. Day wise, Monthwise and Year wise granularity should be available</v>
          </cell>
          <cell r="U8" t="str">
            <v>1. Pan, Zoom In and Zoom Out required with Reset</v>
          </cell>
          <cell r="V8" t="str">
            <v>To be extended to the logical grouping</v>
          </cell>
          <cell r="W8" t="str">
            <v>YTD trend not visible</v>
          </cell>
          <cell r="X8" t="str">
            <v>Jamuvant/Darshak</v>
          </cell>
        </row>
        <row r="9">
          <cell r="B9" t="str">
            <v>Irradiation - Budget vs Actual (day wise, month wise and year wise trend)</v>
          </cell>
          <cell r="C9" t="str">
            <v>1. Login to NOC 
2. Go to Analysis Catalog from left navigation bar
3. In Analysis tab, from Asset Explorer section In Solar Power Plants -select any asset level: Portfolio/SPV/RG/State/Plant
4. Click on Catalog
5. Select the date range
6.Select mentioned "Irradiation (Actual vs Budget)" from Thumbnails
7. Click on Run</v>
          </cell>
          <cell r="D9" t="str">
            <v>1. Verify the NOC data that can be downloaded from the graph and compare with the sitewise site MIS data for Irradiation (kWh)
2. Verify the NOC data that can be downloaded from the graph and compare with the sitewise site MIS data for Budget Irradiation (kWh)</v>
          </cell>
          <cell r="E9" t="str">
            <v>Pass</v>
          </cell>
          <cell r="F9" t="str">
            <v>https://adaniltd.sharepoint.com/sites/AdaniIndustryCloud/Shared%20Documents/General/UAT%20Plan/Video%20Recordings/06.%20Irradiation%20(Budget%20vs%20Actual).mp4</v>
          </cell>
          <cell r="G9" t="str">
            <v>Solar</v>
          </cell>
          <cell r="H9" t="str">
            <v>Hardik</v>
          </cell>
          <cell r="I9"/>
          <cell r="J9" t="str">
            <v>MVP 01</v>
          </cell>
          <cell r="K9" t="str">
            <v>In Prod</v>
          </cell>
          <cell r="L9">
            <v>20</v>
          </cell>
          <cell r="M9">
            <v>0.75</v>
          </cell>
          <cell r="N9">
            <v>15</v>
          </cell>
          <cell r="O9">
            <v>44477</v>
          </cell>
          <cell r="P9">
            <v>44480</v>
          </cell>
          <cell r="Q9"/>
          <cell r="R9" t="str">
            <v>ICNOC-1009</v>
          </cell>
          <cell r="S9"/>
          <cell r="T9" t="str">
            <v>1. Plots to be available at Portfolio, SPV, State and Plant Level
2. Budget vs Actual Trend to be seen
3. Day wise, Monthwise and Year wise granularity should be available</v>
          </cell>
          <cell r="U9" t="str">
            <v>1. Pan, Zoom In and Zoom Out required with Reset</v>
          </cell>
          <cell r="V9" t="str">
            <v>To be extended to the logical grouping</v>
          </cell>
          <cell r="W9" t="str">
            <v>YTD trend not visible</v>
          </cell>
          <cell r="X9" t="str">
            <v>Aaron Kalisha</v>
          </cell>
        </row>
        <row r="10">
          <cell r="B10" t="str">
            <v>Specific Yield - Budget vs Actual (day wise, month wise and year wise trend)</v>
          </cell>
          <cell r="C10" t="str">
            <v>1. Login to NOC 
2. Go to Analysis Catalog from left navigation bar
3. In Analysis tab, from Asset Explorer section In Solar Power Plants -select any asset level: Portfolio/SPV/RG/State/Plant
4. Click on Catalog
5. Select the date range
6.Select mentioned "Specific Yield (Actual vs Budget)" from Thumbnails
7. Click on Run</v>
          </cell>
          <cell r="D10" t="str">
            <v>1. Verify the NOC data that can be downloaded from the graph and compare with the sitewise site MIS data for Specific Yield (kWh/kWp)
2. Verify the NOC data that can be downloaded from the graph and compare with the sitewise site budget data for Budget Specific Yield (kWh/kWp)</v>
          </cell>
          <cell r="E10" t="str">
            <v>Pass</v>
          </cell>
          <cell r="F10" t="str">
            <v>https://adaniltd.sharepoint.com/sites/AdaniIndustryCloud/Shared%20Documents/General/UAT%20Plan/Video%20Recordings/07.%20Specific%20Yield%20(Budget%20vs%20Actual).mp4</v>
          </cell>
          <cell r="G10" t="str">
            <v>Solar</v>
          </cell>
          <cell r="H10" t="str">
            <v>Hardik</v>
          </cell>
          <cell r="I10"/>
          <cell r="J10" t="str">
            <v>MVP 01</v>
          </cell>
          <cell r="K10" t="str">
            <v>In Prod</v>
          </cell>
          <cell r="L10">
            <v>20</v>
          </cell>
          <cell r="M10">
            <v>0.75</v>
          </cell>
          <cell r="N10">
            <v>15</v>
          </cell>
          <cell r="O10">
            <v>44477</v>
          </cell>
          <cell r="P10">
            <v>44480</v>
          </cell>
          <cell r="Q10"/>
          <cell r="R10" t="str">
            <v>ICNOC-1037</v>
          </cell>
          <cell r="S10"/>
          <cell r="T10" t="str">
            <v>1. Plots to be available at Portfolio, SPV, State and Plant Level
2. Budget vs Actual Trend to be seen
3. Day wise, Monthwise and Year wise granularity should be available</v>
          </cell>
          <cell r="U10" t="str">
            <v>1. Pan, Zoom In and Zoom Out required with Reset</v>
          </cell>
          <cell r="V10"/>
          <cell r="W10" t="str">
            <v>YTD trend not visible</v>
          </cell>
          <cell r="X10" t="str">
            <v>Aadil Khan</v>
          </cell>
        </row>
        <row r="11">
          <cell r="B11" t="str">
            <v>Revenue - Budget vs Actual</v>
          </cell>
          <cell r="C11" t="str">
            <v>1. Login to NOC 
2. Go to Analysis Catalog from left navigation bar
3. In Analysis tab, from Asset Explorer section In Solar Power Plants -select any asset level: Portfolio/SPV/RG/State/Plant
4. Click on Catalog
5. Select the date range
6.Select mentioned "Revenue (Actual vs Budget)" from Thumbnails
7. Click on Run</v>
          </cell>
          <cell r="D11" t="str">
            <v>1. Verify the NOC data that can be downloaded from the graph and compare with the sitewise site MIS data for Revenue (INR Cr.)
2. Verify the NOC data that can be downloaded from the graph and compare with the sitewise site MIS data for BudgetRevenue (INR Cr.)</v>
          </cell>
          <cell r="E11" t="str">
            <v>Pass</v>
          </cell>
          <cell r="F11" t="str">
            <v>https://adaniltd.sharepoint.com/sites/AdaniIndustryCloud/Shared%20Documents/General/UAT%20Plan/Video%20Recordings/08.%20Revenue%20(Budget%20vs%20Actual).mp4</v>
          </cell>
          <cell r="G11" t="str">
            <v>Solar</v>
          </cell>
          <cell r="H11" t="str">
            <v>Hardik</v>
          </cell>
          <cell r="I11"/>
          <cell r="J11" t="str">
            <v>MVP 01</v>
          </cell>
          <cell r="K11" t="str">
            <v>In Prod</v>
          </cell>
          <cell r="L11">
            <v>12</v>
          </cell>
          <cell r="M11">
            <v>0.75</v>
          </cell>
          <cell r="N11">
            <v>9</v>
          </cell>
          <cell r="O11">
            <v>44477</v>
          </cell>
          <cell r="P11">
            <v>44480</v>
          </cell>
          <cell r="Q11"/>
          <cell r="R11" t="str">
            <v>ICNOC-988</v>
          </cell>
          <cell r="S11"/>
          <cell r="T11" t="str">
            <v>1. Plots to be available at Portfolio, SPV, State and Plant Level
2. Budget vs Actual Trend to be seen</v>
          </cell>
          <cell r="U11" t="str">
            <v>1. Pan, Zoom In and Zoom Out required with Reset</v>
          </cell>
          <cell r="V11" t="str">
            <v>To be extended to the logical grouping</v>
          </cell>
          <cell r="W11" t="str">
            <v>Not available at SPV, Portfolio</v>
          </cell>
          <cell r="X11" t="str">
            <v>Aadil Khan</v>
          </cell>
        </row>
        <row r="12">
          <cell r="B12" t="str">
            <v>Generation loss/gain due to irradiation shortfall/gain</v>
          </cell>
          <cell r="C12" t="str">
            <v>1. Login to NOC 
2. Go to Analysis Catalog from left navigation bar
3. In Analysis tab, from Asset Explorer section In Solar Power Plants -select any asset level: Portfolio/SPV/RG/State/Plant
4. Click on Catalog
5. Select the date range
6.Select mentioned "Generation loss/gain due to irradiation shortfall/gain" from Thumbnails
7. Click on Run</v>
          </cell>
          <cell r="D12" t="str">
            <v>1. Compare the data from the NOC Gen loss/gain due to irradiation shortfall/gain with the sample wise data from site</v>
          </cell>
          <cell r="E12" t="str">
            <v>Pass</v>
          </cell>
          <cell r="F12" t="str">
            <v>https://adaniltd.sharepoint.com/sites/AdaniIndustryCloud/Shared%20Documents/General/UAT%20Plan/Video%20Recordings/12.%20Gen%20Gain-Loss%20due%20to%20Irradiation.mp4</v>
          </cell>
          <cell r="G12" t="str">
            <v>Solar</v>
          </cell>
          <cell r="H12" t="str">
            <v>Hardik</v>
          </cell>
          <cell r="I12"/>
          <cell r="J12" t="str">
            <v>MVP 01</v>
          </cell>
          <cell r="K12" t="str">
            <v>In Prod</v>
          </cell>
          <cell r="L12">
            <v>8</v>
          </cell>
          <cell r="M12">
            <v>0.75</v>
          </cell>
          <cell r="N12">
            <v>6</v>
          </cell>
          <cell r="O12">
            <v>44477</v>
          </cell>
          <cell r="P12">
            <v>44480</v>
          </cell>
          <cell r="Q12"/>
          <cell r="R12" t="str">
            <v>ICNOC 1012</v>
          </cell>
          <cell r="S12"/>
          <cell r="T12" t="str">
            <v>1. Plots to be available at Portfolio, SPV, State and Plant Level</v>
          </cell>
          <cell r="U12" t="str">
            <v>1. Pan, Zoom In and Zoom Out required with Reset</v>
          </cell>
          <cell r="V12" t="str">
            <v>To be extended to the logical grouping</v>
          </cell>
          <cell r="W12" t="str">
            <v>Not available at Logical Level
Widget is sometimes not loading</v>
          </cell>
          <cell r="X12" t="str">
            <v>Subrat</v>
          </cell>
        </row>
        <row r="13">
          <cell r="B13" t="str">
            <v>Generation loss/gain due to DC capacity less/ high than design</v>
          </cell>
          <cell r="C13" t="str">
            <v>1. Login to NOC 
2. Go to Analysis Catalog from left navigation bar
3. In Analysis tab, from Asset Explorer section In Solar Power Plants -select any asset level: Portfolio/SPV/RG/State/Plant
4. Click on Catalog
5. Select the date range
6.Select mentioned "Gen Loss/Gain due to DC Capacity less/high than design" from Thumbnails
7. Click on Run</v>
          </cell>
          <cell r="D13" t="str">
            <v>1. Compare the data from the NOC Generation loss/gain due to DC capacity less/ high than design with the sample wise data from site</v>
          </cell>
          <cell r="E13" t="str">
            <v>Pass</v>
          </cell>
          <cell r="F13" t="str">
            <v>https://adaniltd.sharepoint.com/sites/AdaniIndustryCloud/Shared%20Documents/General/UAT%20Plan/Video%20Recordings/13.%20Gen%20Loss%20due%20to%20DC%20Capacity.mp4</v>
          </cell>
          <cell r="G13" t="str">
            <v>Solar</v>
          </cell>
          <cell r="H13" t="str">
            <v>Hardik</v>
          </cell>
          <cell r="I13"/>
          <cell r="J13" t="str">
            <v>MVP 01</v>
          </cell>
          <cell r="K13" t="str">
            <v>In Prod</v>
          </cell>
          <cell r="L13">
            <v>8</v>
          </cell>
          <cell r="M13">
            <v>0.75</v>
          </cell>
          <cell r="N13">
            <v>6</v>
          </cell>
          <cell r="O13">
            <v>44477</v>
          </cell>
          <cell r="P13">
            <v>44480</v>
          </cell>
          <cell r="Q13"/>
          <cell r="R13" t="str">
            <v>ICNOC-1085</v>
          </cell>
          <cell r="S13"/>
          <cell r="T13" t="str">
            <v>1. Plots to be available at Portfolio, SPV, State and Plant Level</v>
          </cell>
          <cell r="U13"/>
          <cell r="V13" t="str">
            <v>To be extended to the logical grouping</v>
          </cell>
          <cell r="W13" t="str">
            <v>Not available at Logical Level</v>
          </cell>
          <cell r="X13" t="str">
            <v>Subrat</v>
          </cell>
        </row>
        <row r="14">
          <cell r="B14" t="str">
            <v>KPI comparison across various sites/group level/ portfolio level</v>
          </cell>
          <cell r="C14" t="str">
            <v xml:space="preserve">1. Login with accepted credentials for NOC Portal.
2.From Left Navigation bar in Analysis section click on Analysis Catalog screen
3 By default the date would be of present day and based on this day the graph will be shown
4.User can also change the date range in Date filter present on the page
5. By default KPI section will get open and user will select options from dropdown present in Asset Explorer section 
The user can select by expanding AGEL for eg: expand Solar GHANI then Expand BLOCK then expand BLK01 then select any of the option from the expanded dropdown as parent selection wont work so user needs to expand the chain and select child asset
6. Click on Catalog option on top left
7.Select any of the Thumbnail of graph for eg: Total Generation present in the catalog section, The Run button will enable only when user will select the thumbnail
8.Click on Run Button and the user will be able to see the selected thumbnail graph for the selected asset in Asset Explorer on right side of the page
9.Repeat these steps for all other KPIs,assets and catalogs present here for different plants, logical grouping levels
</v>
          </cell>
          <cell r="D14"/>
          <cell r="E14" t="str">
            <v>Pass</v>
          </cell>
          <cell r="F14"/>
          <cell r="G14" t="str">
            <v>Solar</v>
          </cell>
          <cell r="H14" t="str">
            <v>Hardik</v>
          </cell>
          <cell r="I14"/>
          <cell r="J14" t="str">
            <v>MVP 01</v>
          </cell>
          <cell r="K14" t="str">
            <v>In Prod</v>
          </cell>
          <cell r="L14">
            <v>12</v>
          </cell>
          <cell r="M14">
            <v>0.75</v>
          </cell>
          <cell r="N14">
            <v>9</v>
          </cell>
          <cell r="O14">
            <v>44477</v>
          </cell>
          <cell r="P14">
            <v>44480</v>
          </cell>
          <cell r="Q14"/>
          <cell r="R14"/>
          <cell r="S14"/>
          <cell r="T14"/>
          <cell r="U14"/>
          <cell r="V14"/>
          <cell r="W14"/>
          <cell r="X14" t="str">
            <v>Aaron/Tushar/Darshak</v>
          </cell>
        </row>
        <row r="15">
          <cell r="B15" t="str">
            <v>Specific widget at portfolio level(showing no. of plant running &amp; no. of plant under breakdown, at plant level showing no. of block running &amp; no. of block under breakdown &amp; no. of inverters running &amp; breakdown)</v>
          </cell>
          <cell r="C15" t="str">
            <v>1. Login to NOC 
2. Go to Portfolio Drill Down Screen
3. Select the plant which the user wants to drill down
4. Select the Block in case of solar and WTG in case of wind for which drill down is req.
5. Select the tag in the drill down screen which the user wants to see
6. Test the functionality of creating a Ticket using "Create Ticket" button
7. Test the functinality of landing to the Analysis Catalog using "Analysis" button</v>
          </cell>
          <cell r="D15"/>
          <cell r="E15" t="str">
            <v>Pass</v>
          </cell>
          <cell r="F15"/>
          <cell r="G15" t="str">
            <v>Solar</v>
          </cell>
          <cell r="H15" t="str">
            <v>Hardik</v>
          </cell>
          <cell r="I15"/>
          <cell r="J15" t="str">
            <v>MVP 01</v>
          </cell>
          <cell r="K15" t="str">
            <v>In Prod</v>
          </cell>
          <cell r="L15">
            <v>20</v>
          </cell>
          <cell r="M15">
            <v>0.75</v>
          </cell>
          <cell r="N15">
            <v>15</v>
          </cell>
          <cell r="O15">
            <v>44477</v>
          </cell>
          <cell r="P15">
            <v>44480</v>
          </cell>
          <cell r="Q15"/>
          <cell r="R15"/>
          <cell r="S15"/>
          <cell r="T15"/>
          <cell r="U15"/>
          <cell r="V15"/>
          <cell r="W15" t="str">
            <v>Number of plants running / in breakdown / out of comm, to be checked if the feature is avl in BAX and the scores will be revised accordingly</v>
          </cell>
          <cell r="X15" t="str">
            <v>Mihir Patel</v>
          </cell>
        </row>
        <row r="16">
          <cell r="B16" t="str">
            <v>MPPT level power, voltage, current</v>
          </cell>
          <cell r="C16" t="str">
            <v>1. Login to NOC 
2. Go to Analysis Catalog from left navigation bar
3. In Tags tab, from Asset Explorer section In Solar Power Plants -select any Inverter (max. 150 asset)
4. Click on Tags
5. Select the date range (max. 30 days)
6.Select the required tag
7. Click on Run
8.Verify the functionality of downloading the data in csv file 
9.Verify the zoom (snip &amp; zoom) in and reset zoom functionality</v>
          </cell>
          <cell r="D16" t="str">
            <v>1. Download and verify the data from the site TML file</v>
          </cell>
          <cell r="E16" t="str">
            <v>Pass</v>
          </cell>
          <cell r="F16" t="str">
            <v>https://adaniltd.sharepoint.com/sites/AdaniIndustryCloud/Shared%20Documents/General/UAT%20Plan/Video%20Recordings/09.%20MPPT%20Power,%20Voltage%20&amp;%20Current.mp4</v>
          </cell>
          <cell r="G16" t="str">
            <v>Solar</v>
          </cell>
          <cell r="H16" t="str">
            <v>Hardik</v>
          </cell>
          <cell r="I16"/>
          <cell r="J16" t="str">
            <v>MVP 02</v>
          </cell>
          <cell r="K16" t="str">
            <v>In Prod</v>
          </cell>
          <cell r="L16">
            <v>12</v>
          </cell>
          <cell r="M16">
            <v>1</v>
          </cell>
          <cell r="N16">
            <v>12</v>
          </cell>
          <cell r="O16">
            <v>44477</v>
          </cell>
          <cell r="P16">
            <v>44480</v>
          </cell>
          <cell r="Q16"/>
          <cell r="R16"/>
          <cell r="S16"/>
          <cell r="T16"/>
          <cell r="U16"/>
          <cell r="V16" t="str">
            <v>Part of Tags section</v>
          </cell>
          <cell r="W16"/>
          <cell r="X16" t="str">
            <v>Jamuvant/Darshak</v>
          </cell>
        </row>
        <row r="17">
          <cell r="B17" t="str">
            <v>Tree view-Turbine, Site, Portfolio level monitoring in single dashboard</v>
          </cell>
          <cell r="C17" t="str">
            <v>1. Login to NOC 
2. Go to Portfolio Drill Down Screen
3. Select the plant which the user wants to drill down
4. Select the Block in case of solar and WTG in case of wind for which drill down is req.
5. Select the tag in the drill down screen which the user wants to see
6. Test the functionality of creating a Ticket using "Create Ticket" button
7. Test the functinality of landing to the Analysis Catalog using "Analysis" button</v>
          </cell>
          <cell r="D17"/>
          <cell r="E17" t="str">
            <v>Pass</v>
          </cell>
          <cell r="F17" t="str">
            <v>https://adaniltd.sharepoint.com/sites/AdaniIndustryCloud/Shared%20Documents/General/UAT%20Plan/Video%20Recordings/14.%20Tree%20view-Turbine,%20Site,%20Portfolio%20level%20monitoring%20in%20single%20dashboard.mp4</v>
          </cell>
          <cell r="G17" t="str">
            <v>Wind</v>
          </cell>
          <cell r="H17" t="str">
            <v>Hardik</v>
          </cell>
          <cell r="I17"/>
          <cell r="J17" t="str">
            <v>MVP 01</v>
          </cell>
          <cell r="K17" t="str">
            <v>In Prod</v>
          </cell>
          <cell r="L17">
            <v>40</v>
          </cell>
          <cell r="M17">
            <v>0.75</v>
          </cell>
          <cell r="N17">
            <v>30</v>
          </cell>
          <cell r="O17">
            <v>44477</v>
          </cell>
          <cell r="P17">
            <v>44480</v>
          </cell>
          <cell r="Q17"/>
          <cell r="R17"/>
          <cell r="S17"/>
          <cell r="T17"/>
          <cell r="U17"/>
          <cell r="V17"/>
          <cell r="W17"/>
          <cell r="X17" t="str">
            <v>Darshak</v>
          </cell>
        </row>
        <row r="18">
          <cell r="B18" t="str">
            <v>Turbine State and Low performing turbine display (Power Curve deficient, Pitch angle abnormalities, Wind rose abnormalities)</v>
          </cell>
          <cell r="C18" t="str">
            <v>1. Login to NOC 
2. Go to Analysis Catalog from left navigation bar
3. In Analysis tab, from Asset Explorer section in wind Plants -select any the WTG for the analysis
4. Click on Catalog
5. Select the date range
6.Select mentioned "Wind Power Curve " from Thumbnails
7. Select 10 minutes granularity
7. Click on Run
8. After analysing, click Reset
9. Select mentioned "Wind Rose" from Thumbnails
10: Click on Run</v>
          </cell>
          <cell r="D18" t="str">
            <v>1. Download the data from NOC and verify it with the business prepared Power curve report</v>
          </cell>
          <cell r="E18" t="str">
            <v>Pass</v>
          </cell>
          <cell r="F18" t="str">
            <v>https://adaniltd.sharepoint.com/sites/AdaniIndustryCloud/Shared%20Documents/General/UAT%20Plan/Video%20Recordings/15.%20Turbine%20State%20and%20Low%20performing%20turbine%20display.mp4</v>
          </cell>
          <cell r="G18" t="str">
            <v>Wind</v>
          </cell>
          <cell r="H18" t="str">
            <v>Hardik</v>
          </cell>
          <cell r="I18"/>
          <cell r="J18" t="str">
            <v>MVP 01</v>
          </cell>
          <cell r="K18" t="str">
            <v>In Prod</v>
          </cell>
          <cell r="L18">
            <v>40</v>
          </cell>
          <cell r="M18">
            <v>0.75</v>
          </cell>
          <cell r="N18">
            <v>30</v>
          </cell>
          <cell r="O18">
            <v>44477</v>
          </cell>
          <cell r="P18">
            <v>44480</v>
          </cell>
          <cell r="Q18"/>
          <cell r="R18" t="str">
            <v>ICNOC-1086</v>
          </cell>
          <cell r="S18"/>
          <cell r="T18"/>
          <cell r="U18"/>
          <cell r="V18"/>
          <cell r="W18"/>
          <cell r="X18" t="str">
            <v>Darshak</v>
          </cell>
        </row>
        <row r="19">
          <cell r="B19" t="str">
            <v>Machine Availability Calculation  turbine Wise, Site wise (PPA), Portfolio level</v>
          </cell>
          <cell r="C19" t="str">
            <v>1. Login to NOC 
2. Go to Analysis Catalog from left navigation bar
3. In Analysis  tab, from Asset Explorer section In Wind Power Plants -select the asset, Portfolio, Plant , WTG
4. Click on Catalog
5. Select the date range
6.Select mentioned "WTG Availability" from Thumbnails
8. Click on Run</v>
          </cell>
          <cell r="D19" t="str">
            <v>1. Verify the NOC data that can be downloaded from the graph and compare with the sitewise site MIS data for WTG Availability (%)</v>
          </cell>
          <cell r="E19" t="str">
            <v>Pass</v>
          </cell>
          <cell r="F19" t="str">
            <v>https://adaniltd.sharepoint.com/sites/AdaniIndustryCloud/Shared%20Documents/General/UAT%20Plan/Video%20Recordings/16.%20WTG%20Availability.mp4</v>
          </cell>
          <cell r="G19" t="str">
            <v>Wind</v>
          </cell>
          <cell r="H19" t="str">
            <v>Hardik</v>
          </cell>
          <cell r="I19"/>
          <cell r="J19" t="str">
            <v>MVP 01</v>
          </cell>
          <cell r="K19" t="str">
            <v>In Prod</v>
          </cell>
          <cell r="L19">
            <v>20</v>
          </cell>
          <cell r="M19">
            <v>0.75</v>
          </cell>
          <cell r="N19">
            <v>15</v>
          </cell>
          <cell r="O19">
            <v>44477</v>
          </cell>
          <cell r="P19">
            <v>44480</v>
          </cell>
          <cell r="Q19"/>
          <cell r="R19" t="str">
            <v>ICNOC-1078</v>
          </cell>
          <cell r="S19"/>
          <cell r="T19"/>
          <cell r="U19"/>
          <cell r="V19" t="str">
            <v>To be extended to the logical grouping</v>
          </cell>
          <cell r="W19"/>
          <cell r="X19" t="str">
            <v>Kishan</v>
          </cell>
        </row>
        <row r="20">
          <cell r="B20" t="str">
            <v>Wind Speed Calculation turbine Wise, Site wise (PPA), Portfolio level for both</v>
          </cell>
          <cell r="C20" t="str">
            <v>1. Login to NOC 
2. Go to Analysis Catalog from left navigation bar
3. In Analysis  tab, from Asset Explorer section In Wind Power Plants -select the asset, Portfolio, Plant , WTG
4. Click on Catalog
5. Select the date range
6.Select mentioned "Wind Speed" from Thumbnails
8. Click on Run</v>
          </cell>
          <cell r="D20" t="str">
            <v>1. Verify the NOC data that can be downloaded from the graph and compare with the sitewise site MIS data for Wind Speed (m/s)</v>
          </cell>
          <cell r="E20" t="str">
            <v>Pass</v>
          </cell>
          <cell r="F20" t="str">
            <v>https://adaniltd.sharepoint.com/sites/AdaniIndustryCloud/Shared%20Documents/General/UAT%20Plan/Video%20Recordings/17.%20Wind%20Speed.mp4</v>
          </cell>
          <cell r="G20" t="str">
            <v>Wind</v>
          </cell>
          <cell r="H20" t="str">
            <v>Hardik</v>
          </cell>
          <cell r="I20"/>
          <cell r="J20" t="str">
            <v>MVP 01</v>
          </cell>
          <cell r="K20" t="str">
            <v>In Prod</v>
          </cell>
          <cell r="L20">
            <v>40</v>
          </cell>
          <cell r="M20">
            <v>0.75</v>
          </cell>
          <cell r="N20">
            <v>30</v>
          </cell>
          <cell r="O20">
            <v>44477</v>
          </cell>
          <cell r="P20">
            <v>44480</v>
          </cell>
          <cell r="Q20"/>
          <cell r="R20" t="str">
            <v>ICNOC-1043
ICNOC-1044</v>
          </cell>
          <cell r="S20"/>
          <cell r="T20"/>
          <cell r="U20"/>
          <cell r="V20" t="str">
            <v>To be extended to the logical grouping</v>
          </cell>
          <cell r="W20"/>
          <cell r="X20" t="str">
            <v>Rohit</v>
          </cell>
        </row>
        <row r="21">
          <cell r="B21" t="str">
            <v>Wind Availability turbine Wise, Site wise (PPA), Portfolio level</v>
          </cell>
          <cell r="C21" t="str">
            <v>1. Login to NOC 
2. Go to Analysis Catalog from left navigation bar
3. In Analysis  tab, from Asset Explorer section In Wind Power Plants -select the asset, Portfolio, Plant , WTG
4. Click on Catalog
5. Select the date range
6.Select mentioned "Wind Availability" from Thumbnails
8. Click on Run</v>
          </cell>
          <cell r="D21" t="str">
            <v>1. Verify the NOC data that can be downloaded from the graph and compare with the sitewise site MIS data for Wind Availability (%)</v>
          </cell>
          <cell r="E21" t="str">
            <v>Pass</v>
          </cell>
          <cell r="F21" t="str">
            <v>https://adaniltd.sharepoint.com/sites/AdaniIndustryCloud/Shared%20Documents/General/UAT%20Plan/Video%20Recordings/18.%20Wind%20Availability.mp4</v>
          </cell>
          <cell r="G21" t="str">
            <v>Wind</v>
          </cell>
          <cell r="H21" t="str">
            <v>Hardik</v>
          </cell>
          <cell r="I21"/>
          <cell r="J21" t="str">
            <v>MVP 01</v>
          </cell>
          <cell r="K21" t="str">
            <v>In Prod</v>
          </cell>
          <cell r="L21">
            <v>40</v>
          </cell>
          <cell r="M21">
            <v>0.75</v>
          </cell>
          <cell r="N21">
            <v>30</v>
          </cell>
          <cell r="O21">
            <v>44477</v>
          </cell>
          <cell r="P21">
            <v>44480</v>
          </cell>
          <cell r="Q21"/>
          <cell r="R21"/>
          <cell r="S21"/>
          <cell r="T21"/>
          <cell r="U21"/>
          <cell r="V21" t="str">
            <v>To be extended to the logical grouping</v>
          </cell>
          <cell r="W21"/>
          <cell r="X21" t="str">
            <v>Rohit</v>
          </cell>
        </row>
        <row r="22">
          <cell r="B22" t="str">
            <v>Trigger log Display ,record and comparison with other turbines of the same model</v>
          </cell>
          <cell r="C22" t="str">
            <v>1. Login to NOC 
2. Go to Equipment Overview Screen
3. Select the wind plant from the Asset Hierarchy
4. Cick on WTG tab
5. Click on the WTG for which the user needs to drill down
6. Select from "Overview", "Tags", "Tickets &amp; Alarms", "Performance", "Device Ranking"
7. "Performance" and "Device Ranking" would help the user to compare the WTG with other WTGs of the same plant
8. Under "Device Ranking", select the KPI for which WTG is to be compared along with the desired date range</v>
          </cell>
          <cell r="D22" t="str">
            <v>1. Verify the KPIs in the "Performance" and "Device Ranking" Tab with the site MIS</v>
          </cell>
          <cell r="E22" t="str">
            <v>Pass</v>
          </cell>
          <cell r="F22"/>
          <cell r="G22" t="str">
            <v>Wind</v>
          </cell>
          <cell r="H22" t="str">
            <v>Hardik</v>
          </cell>
          <cell r="I22"/>
          <cell r="J22" t="str">
            <v>MVP 01</v>
          </cell>
          <cell r="K22" t="str">
            <v>In Prod</v>
          </cell>
          <cell r="L22">
            <v>20</v>
          </cell>
          <cell r="M22">
            <v>0.75</v>
          </cell>
          <cell r="N22">
            <v>15</v>
          </cell>
          <cell r="O22">
            <v>44477</v>
          </cell>
          <cell r="P22">
            <v>44480</v>
          </cell>
          <cell r="Q22"/>
          <cell r="R22"/>
          <cell r="S22"/>
          <cell r="T22"/>
          <cell r="U22"/>
          <cell r="V22" t="str">
            <v>Would b be part of PTD</v>
          </cell>
          <cell r="W22"/>
          <cell r="X22" t="str">
            <v>Kishan/Darshak</v>
          </cell>
        </row>
        <row r="23">
          <cell r="B23" t="str">
            <v>5.       Drill down feature to the last level for all users</v>
          </cell>
          <cell r="C23" t="str">
            <v>1. Login to NOC 
2. Go to Portfolio Drill Down Screen
3. Select the plant which the user wants to drill down
4. Select the Block in case of solar and WTG in case of wind for which drill down is req.
5. Select the tag in the drill down screen which the user wants to see
6. Test the functionality of creating a Ticket using "Create Ticket" button
7. Test the functinality of landing to the Analysis Catalog using "Analysis" button</v>
          </cell>
          <cell r="D23"/>
          <cell r="E23" t="str">
            <v>Pass</v>
          </cell>
          <cell r="F23"/>
          <cell r="G23" t="str">
            <v>Solar / Wind</v>
          </cell>
          <cell r="H23" t="str">
            <v>Hardik</v>
          </cell>
          <cell r="I23"/>
          <cell r="J23" t="str">
            <v>MVP 01</v>
          </cell>
          <cell r="K23" t="str">
            <v>In Prod</v>
          </cell>
          <cell r="L23">
            <v>40</v>
          </cell>
          <cell r="M23">
            <v>0.75</v>
          </cell>
          <cell r="N23">
            <v>30</v>
          </cell>
          <cell r="O23">
            <v>44477</v>
          </cell>
          <cell r="P23">
            <v>44480</v>
          </cell>
          <cell r="Q23"/>
          <cell r="R23"/>
          <cell r="S23"/>
          <cell r="T23"/>
          <cell r="U23"/>
          <cell r="V23"/>
          <cell r="W23"/>
          <cell r="X23" t="str">
            <v>Aaron/Darshak</v>
          </cell>
        </row>
        <row r="24">
          <cell r="B24" t="str">
            <v>CCR Display - Dark Theme</v>
          </cell>
          <cell r="C24" t="str">
            <v>1. Login to NOC 
2. Taggle between Dark &amp; Light mode to check the functionality of dark mode</v>
          </cell>
          <cell r="D24" t="str">
            <v>-</v>
          </cell>
          <cell r="E24" t="str">
            <v>Pass</v>
          </cell>
          <cell r="F24" t="str">
            <v>https://adaniltd.sharepoint.com/sites/AdaniIndustryCloud/Shared%20Documents/General/UAT%20Plan/Video%20Recordings/20.%20Dark%20Mode.mp4</v>
          </cell>
          <cell r="G24" t="str">
            <v>Solar / Wind</v>
          </cell>
          <cell r="H24" t="str">
            <v>Hardik</v>
          </cell>
          <cell r="I24"/>
          <cell r="J24" t="str">
            <v>MVP 01</v>
          </cell>
          <cell r="K24" t="str">
            <v>In Prod</v>
          </cell>
          <cell r="L24">
            <v>8</v>
          </cell>
          <cell r="M24">
            <v>1</v>
          </cell>
          <cell r="N24">
            <v>8</v>
          </cell>
          <cell r="O24">
            <v>44477</v>
          </cell>
          <cell r="P24">
            <v>44480</v>
          </cell>
          <cell r="Q24"/>
          <cell r="R24"/>
          <cell r="S24"/>
          <cell r="T24"/>
          <cell r="U24"/>
          <cell r="V24"/>
          <cell r="W24"/>
          <cell r="X24" t="str">
            <v>Sambit</v>
          </cell>
        </row>
        <row r="25">
          <cell r="B25" t="str">
            <v>Provision to enter Budget values for daily, monthly &amp; yearly figures</v>
          </cell>
          <cell r="C25" t="str">
            <v>1. Login to NOC 
2. GO to Admin section
3. Click Budget Data Manager Tab
4. Click "Upload Budget Data"
5. Select the FY for which Budget data is to be uploaded
6. Select Budget Type
7. Browse the NOC template excel budget sheet that needs to be uploaded
8. Press Select, Preview or Cancel for appropriate action</v>
          </cell>
          <cell r="D25" t="str">
            <v>1. Once the file is uploaded, please check and verify with the actual budget sheet no.
PLEASE BE CAUTIOUS WHEN EXECUTING THIS TEST CASE, AS THIS WOULD ALTER THE BUDGET NOS. AND RESPECTIVE KPI's DEPENDENT ON BUDGET NOS.</v>
          </cell>
          <cell r="E25" t="str">
            <v>Pass</v>
          </cell>
          <cell r="F25" t="str">
            <v>https://adaniltd.sharepoint.com/sites/AdaniIndustryCloud/Shared%20Documents/General/UAT%20Plan/Video%20Recordings/19.%20Budget%20Data%20Manager.mp4</v>
          </cell>
          <cell r="G25" t="str">
            <v>Solar / Wind</v>
          </cell>
          <cell r="H25" t="str">
            <v>Hardik</v>
          </cell>
          <cell r="I25"/>
          <cell r="J25" t="str">
            <v>MVP 01</v>
          </cell>
          <cell r="K25" t="str">
            <v>In Prod</v>
          </cell>
          <cell r="L25">
            <v>20</v>
          </cell>
          <cell r="M25">
            <v>1</v>
          </cell>
          <cell r="N25">
            <v>20</v>
          </cell>
          <cell r="O25">
            <v>44477</v>
          </cell>
          <cell r="P25">
            <v>44480</v>
          </cell>
          <cell r="Q25"/>
          <cell r="R25"/>
          <cell r="S25"/>
          <cell r="T25"/>
          <cell r="U25"/>
          <cell r="V25"/>
          <cell r="W25"/>
          <cell r="X25" t="str">
            <v>Rohit/Rohan</v>
          </cell>
        </row>
        <row r="26">
          <cell r="B26" t="str">
            <v xml:space="preserve">Remark marking on analysis for each inverter </v>
          </cell>
          <cell r="C26" t="str">
            <v>1. Login to NOC 
2. Go to Analysis Catalog from left navigation bar
3. In KPI/Analysis tab, from Asset Explorer section In Solar/Wind Power Plants -select any component
4. Click on KPI/Analysis
5. Select the date range
6.Select the KPI/Analysis
7. Click on Run
8. At the bottom you should be able to see the events and post any comments on which other users can put their observations and thoughts</v>
          </cell>
          <cell r="D26" t="str">
            <v>-</v>
          </cell>
          <cell r="E26" t="str">
            <v>Pass</v>
          </cell>
          <cell r="F26"/>
          <cell r="G26" t="str">
            <v>Solar</v>
          </cell>
          <cell r="H26" t="str">
            <v>Hardik</v>
          </cell>
          <cell r="I26"/>
          <cell r="J26" t="str">
            <v>MVP 02</v>
          </cell>
          <cell r="K26" t="str">
            <v>In Prod</v>
          </cell>
          <cell r="L26">
            <v>20</v>
          </cell>
          <cell r="M26">
            <v>1</v>
          </cell>
          <cell r="N26">
            <v>20</v>
          </cell>
          <cell r="O26">
            <v>44477</v>
          </cell>
          <cell r="P26">
            <v>44480</v>
          </cell>
          <cell r="Q26"/>
          <cell r="R26"/>
          <cell r="S26"/>
          <cell r="T26"/>
          <cell r="U26"/>
          <cell r="V26"/>
          <cell r="W26"/>
          <cell r="X26" t="str">
            <v>Mihir Patel</v>
          </cell>
        </row>
        <row r="27">
          <cell r="B27" t="str">
            <v>Role based Multiple dashboard, Multiple dashboard for each user</v>
          </cell>
          <cell r="C27" t="str">
            <v>1. Login to NOC 
2. Go to Admin section
3. Click on User Management
4. Click on Users
5. Select the user for which access is to be provided or removed for any particular screen
6. Search and add the policy based on the user role</v>
          </cell>
          <cell r="D27" t="str">
            <v>WE CAN DO THE LIVE DEMO WHERE WE CAN ADD / REMOVE ACCESS OF SOME OF THE BUSINESS USER, TO SEE THE CHANGES ON THE NOC PLATFORM</v>
          </cell>
          <cell r="E27" t="str">
            <v>Pass</v>
          </cell>
          <cell r="F27"/>
          <cell r="G27" t="str">
            <v>Solar / Wind</v>
          </cell>
          <cell r="H27" t="str">
            <v>Hardik</v>
          </cell>
          <cell r="I27"/>
          <cell r="J27" t="str">
            <v>MVP 01</v>
          </cell>
          <cell r="K27" t="str">
            <v>In Prod</v>
          </cell>
          <cell r="L27">
            <v>40</v>
          </cell>
          <cell r="M27">
            <v>1</v>
          </cell>
          <cell r="N27">
            <v>40</v>
          </cell>
          <cell r="O27">
            <v>44477</v>
          </cell>
          <cell r="P27">
            <v>44480</v>
          </cell>
          <cell r="Q27"/>
          <cell r="R27"/>
          <cell r="S27"/>
          <cell r="T27"/>
          <cell r="U27"/>
          <cell r="V27" t="str">
            <v>As a part of RBAM</v>
          </cell>
          <cell r="W27"/>
          <cell r="X27" t="str">
            <v>Tushar/Darshak</v>
          </cell>
        </row>
        <row r="28">
          <cell r="B28" t="str">
            <v>Generation loss due to Grid outage ad curtailment (As per actual irradiation)</v>
          </cell>
          <cell r="C28" t="str">
            <v>1. Login to NOC 
2. Go to Analysis Catalog from left navigation bar
3. In Analysis tab, from Asset Explorer section In Solar Power Plants -select any asset level: Portfolio/SPV/RG/State/Plant
4. Click on Catalog
5. Select the date range
6.Select mentioned "Gen Loss/Gain due to grid outage and curtailment" from Thumbnails
7. Click on Run</v>
          </cell>
          <cell r="D28" t="str">
            <v>1. Select the day where there is grid curtailment / downtime
2. Verify the selected analysis data with site MIS / DGR report</v>
          </cell>
          <cell r="E28" t="str">
            <v>Pass</v>
          </cell>
          <cell r="F28" t="str">
            <v>https://adaniltd.sharepoint.com/sites/AdaniIndustryCloud/Shared%20Documents/General/UAT%20Plan/Video%20Recordings/23.%20Loss%20due%20to%20Grid%20Unavailability%20-%20Solar.mp4</v>
          </cell>
          <cell r="G28" t="str">
            <v>Solar</v>
          </cell>
          <cell r="H28" t="str">
            <v>Hardik</v>
          </cell>
          <cell r="I28" t="str">
            <v>Offered for Lot 2</v>
          </cell>
          <cell r="J28" t="str">
            <v>MVP 01</v>
          </cell>
          <cell r="K28" t="str">
            <v>In Prod</v>
          </cell>
          <cell r="L28">
            <v>8</v>
          </cell>
          <cell r="M28">
            <v>0.75</v>
          </cell>
          <cell r="N28">
            <v>6</v>
          </cell>
          <cell r="O28">
            <v>44506</v>
          </cell>
          <cell r="P28">
            <v>44499</v>
          </cell>
          <cell r="Q28"/>
          <cell r="R28"/>
          <cell r="S28"/>
          <cell r="T28"/>
          <cell r="U28"/>
          <cell r="V28"/>
          <cell r="W28"/>
          <cell r="X28" t="str">
            <v>Aaron Kalisha</v>
          </cell>
        </row>
        <row r="29">
          <cell r="B29" t="str">
            <v>Generation loss due to excess AC loss</v>
          </cell>
          <cell r="C29" t="str">
            <v>1. Login to NOC 
2. Go to Analysis Catalog from left navigation bar
3. In Analysis tab, from Asset Explorer section In Solar Power Plants -select any asset level: Portfolio/SPV/RG/State/Plant
4. Click on Catalog
5. Select the date range
6.Select mentioned "Gen Loss/Gain due to excessive AC Loss" from Thumbnails
7. Click on Run</v>
          </cell>
          <cell r="D29"/>
          <cell r="E29" t="str">
            <v>Pass</v>
          </cell>
          <cell r="F29" t="str">
            <v>https://adaniltd.sharepoint.com/sites/AdaniIndustryCloud/Shared%20Documents/General/UAT%20Plan/Video%20Recordings/24.%20Gen%20Loss%20due%20to%20Excessive%20AC%20Loss.mp4</v>
          </cell>
          <cell r="G29" t="str">
            <v>Solar</v>
          </cell>
          <cell r="H29" t="str">
            <v>Hardik</v>
          </cell>
          <cell r="I29" t="str">
            <v>Offered for Lot 2</v>
          </cell>
          <cell r="J29" t="str">
            <v>MVP 01</v>
          </cell>
          <cell r="K29" t="str">
            <v>In Prod</v>
          </cell>
          <cell r="L29">
            <v>8</v>
          </cell>
          <cell r="M29">
            <v>0.75</v>
          </cell>
          <cell r="N29">
            <v>6</v>
          </cell>
          <cell r="O29">
            <v>44506</v>
          </cell>
          <cell r="P29">
            <v>44499</v>
          </cell>
          <cell r="Q29"/>
          <cell r="R29"/>
          <cell r="S29"/>
          <cell r="T29"/>
          <cell r="U29"/>
          <cell r="V29"/>
          <cell r="W29"/>
          <cell r="X29" t="str">
            <v>Aadil Khan</v>
          </cell>
        </row>
        <row r="30">
          <cell r="B30" t="str">
            <v>Generation loss due to excessive module degradation</v>
          </cell>
          <cell r="C30" t="str">
            <v>1. Login to NOC 
2. Go to Analysis Catalog from left navigation bar
3. In Analysis tab, from Asset Explorer section In Solar Power Plants -select any asset level: Portfolio/SPV/RG/State/Plant
4. Click on Catalog
5. Select the date range
6.Select mentioned "Gen Loss/Gain due to excessive module degradation" from Thumbnails
7. Click on Run</v>
          </cell>
          <cell r="D30"/>
          <cell r="E30" t="str">
            <v>Pass</v>
          </cell>
          <cell r="F30" t="str">
            <v>https://adaniltd.sharepoint.com/sites/AdaniIndustryCloud/Shared%20Documents/General/UAT%20Plan/Video%20Recordings/25.%20Loss%20due%20to%20excessive%20module%20degradation.mp4</v>
          </cell>
          <cell r="G30" t="str">
            <v>Solar</v>
          </cell>
          <cell r="H30" t="str">
            <v>Hardik</v>
          </cell>
          <cell r="I30" t="str">
            <v>Offered for Lot 2</v>
          </cell>
          <cell r="J30" t="str">
            <v>MVP 02</v>
          </cell>
          <cell r="K30" t="str">
            <v>In Prod</v>
          </cell>
          <cell r="L30">
            <v>8</v>
          </cell>
          <cell r="M30">
            <v>0.75</v>
          </cell>
          <cell r="N30">
            <v>6</v>
          </cell>
          <cell r="O30">
            <v>44506</v>
          </cell>
          <cell r="P30">
            <v>44499</v>
          </cell>
          <cell r="Q30"/>
          <cell r="R30"/>
          <cell r="S30"/>
          <cell r="T30"/>
          <cell r="U30"/>
          <cell r="V30"/>
          <cell r="W30"/>
          <cell r="X30" t="str">
            <v>Jamuvant</v>
          </cell>
        </row>
        <row r="31">
          <cell r="B31" t="str">
            <v>Inverter specific yield (KWh/KWp)</v>
          </cell>
          <cell r="C31" t="str">
            <v>1. Login to NOC 
2. Go to Analysis Catalog from left navigation bar
3. In KPI  tab, from Asset Explorer section In Solar Power Plants -select the portfolio, SPV, State, Plant
4. Click on Catalog
5. Select the date range
6.Select mentioned "Inverter Specific Yield" from Thumbnails
7. Click on Run</v>
          </cell>
          <cell r="D31"/>
          <cell r="E31" t="str">
            <v>Pass</v>
          </cell>
          <cell r="F31" t="str">
            <v>https://adaniltd.sharepoint.com/sites/AdaniIndustryCloud/Shared%20Documents/General/UAT%20Plan/Video%20Recordings/27.%20Inverter%20Specific%20Yield.mp4</v>
          </cell>
          <cell r="G31" t="str">
            <v>Solar</v>
          </cell>
          <cell r="H31" t="str">
            <v>Hardik</v>
          </cell>
          <cell r="I31" t="str">
            <v>Offered for Lot 2</v>
          </cell>
          <cell r="J31" t="str">
            <v>MVP 01</v>
          </cell>
          <cell r="K31" t="str">
            <v>In Prod</v>
          </cell>
          <cell r="L31">
            <v>4</v>
          </cell>
          <cell r="M31">
            <v>0.75</v>
          </cell>
          <cell r="N31">
            <v>3</v>
          </cell>
          <cell r="O31">
            <v>44506</v>
          </cell>
          <cell r="P31">
            <v>44499</v>
          </cell>
          <cell r="Q31"/>
          <cell r="R31"/>
          <cell r="S31"/>
          <cell r="T31"/>
          <cell r="U31"/>
          <cell r="V31"/>
          <cell r="W31"/>
          <cell r="X31" t="str">
            <v>Mihir Patel</v>
          </cell>
        </row>
        <row r="32">
          <cell r="B32" t="str">
            <v>Inverter specific yield (KWh/KWp)</v>
          </cell>
          <cell r="C32" t="str">
            <v>1. Login to NOC 
2. Go to Analysis Catalog from left navigation bar
3. In Analysis tab, from Asset Explorer section In Solar Power Plants -select any block/or multiple blocks of the particular plant
4. Click on Catalog
5. Select the date range
6.Select mentioned "Inverter Specific Yield" from Thumbnails
7. Click on Run</v>
          </cell>
          <cell r="D32"/>
          <cell r="E32" t="str">
            <v>Pass</v>
          </cell>
          <cell r="F32" t="str">
            <v>https://adaniltd.sharepoint.com/sites/AdaniIndustryCloud/Shared%20Documents/General/UAT%20Plan/Video%20Recordings/28.%20Inverter%20Specific%20Yield%20at%20Block.mp4</v>
          </cell>
          <cell r="G32" t="str">
            <v>Solar</v>
          </cell>
          <cell r="H32" t="str">
            <v>Hardik</v>
          </cell>
          <cell r="I32" t="str">
            <v>Offered for Lot 2</v>
          </cell>
          <cell r="J32" t="str">
            <v>MVP 01</v>
          </cell>
          <cell r="K32" t="str">
            <v>In Prod</v>
          </cell>
          <cell r="L32">
            <v>4</v>
          </cell>
          <cell r="M32">
            <v>0.75</v>
          </cell>
          <cell r="N32">
            <v>3</v>
          </cell>
          <cell r="O32">
            <v>44506</v>
          </cell>
          <cell r="P32">
            <v>44499</v>
          </cell>
          <cell r="Q32"/>
          <cell r="R32"/>
          <cell r="S32"/>
          <cell r="T32"/>
          <cell r="U32"/>
          <cell r="V32"/>
          <cell r="W32"/>
          <cell r="X32" t="str">
            <v>Mihir Patel</v>
          </cell>
        </row>
        <row r="33">
          <cell r="B33" t="str">
            <v>Internal Grid Availability calculation  turbine Wise, Site wise (PPA), Portfolio level</v>
          </cell>
          <cell r="C33" t="str">
            <v>1. Login to NOC 
2. Go to Analysis Catalog from left navigation bar
3. In Analysis  tab, from Asset Explorer section In Wind Power Plants -select the asset, Portfolio, Plant , WTG (IGA is available for the plant having the access to BOP)
4. Click on Catalog
5. Select the date range
6.Select mentioned "Internal Grid Availability" from Thumbnails
8. Click on Run</v>
          </cell>
          <cell r="D33" t="str">
            <v>1. Verify the NOC data that can be downloaded from the graph and compare with the sitewise site MIS data for Internal Grid Availability (%)</v>
          </cell>
          <cell r="E33" t="str">
            <v>Pass</v>
          </cell>
          <cell r="F33" t="str">
            <v>https://adaniltd.sharepoint.com/sites/AdaniIndustryCloud/Shared%20Documents/General/UAT%20Plan/Video%20Recordings/31.%20Internal%20Grid%20Availability.mp4</v>
          </cell>
          <cell r="G33" t="str">
            <v>Wind</v>
          </cell>
          <cell r="H33" t="str">
            <v>Hardik</v>
          </cell>
          <cell r="I33" t="str">
            <v>Offered for Lot 2</v>
          </cell>
          <cell r="J33" t="str">
            <v>MVP 01</v>
          </cell>
          <cell r="K33" t="str">
            <v>In Prod</v>
          </cell>
          <cell r="L33">
            <v>20</v>
          </cell>
          <cell r="M33">
            <v>0.75</v>
          </cell>
          <cell r="N33">
            <v>15</v>
          </cell>
          <cell r="O33">
            <v>44506</v>
          </cell>
          <cell r="P33">
            <v>44499</v>
          </cell>
          <cell r="Q33"/>
          <cell r="R33"/>
          <cell r="S33"/>
          <cell r="T33"/>
          <cell r="U33"/>
          <cell r="V33"/>
          <cell r="W33"/>
          <cell r="X33" t="str">
            <v>Rohit</v>
          </cell>
        </row>
        <row r="34">
          <cell r="B34" t="str">
            <v>External Grid  Availability calculation  turbine Wise, Site wise (PPA), Portfolio level</v>
          </cell>
          <cell r="C34" t="str">
            <v>1. Login to NOC 
2. Go to Analysis Catalog from left navigation bar
3. In KPI  tab, from Asset Explorer section In Wind Power Plants -select the asset, Portfolio, Plant , WTG (EGA is available for the plant having the access to BOP)
4. Click on Catalog
5. Select the date range
6.Select mentioned "External Grid Availability" from Thumbnails
8. Click on Run</v>
          </cell>
          <cell r="D34" t="str">
            <v>1. Verify the NOC data that can be downloaded from the graph and compare with the sitewise site MIS data for External Grid Availability (%)</v>
          </cell>
          <cell r="E34" t="str">
            <v>Pass</v>
          </cell>
          <cell r="F34" t="str">
            <v>https://adaniltd.sharepoint.com/sites/AdaniIndustryCloud/Shared%20Documents/General/UAT%20Plan/Video%20Recordings/29.%20External%20Grid%20Availability%20-%20Wind.mp4</v>
          </cell>
          <cell r="G34" t="str">
            <v>Wind</v>
          </cell>
          <cell r="H34" t="str">
            <v>Hardik</v>
          </cell>
          <cell r="I34" t="str">
            <v>Offered for Lot 2</v>
          </cell>
          <cell r="J34" t="str">
            <v>MVP 01</v>
          </cell>
          <cell r="K34" t="str">
            <v>In Prod</v>
          </cell>
          <cell r="L34">
            <v>20</v>
          </cell>
          <cell r="M34">
            <v>0.75</v>
          </cell>
          <cell r="N34">
            <v>15</v>
          </cell>
          <cell r="O34">
            <v>44506</v>
          </cell>
          <cell r="P34">
            <v>44499</v>
          </cell>
          <cell r="Q34"/>
          <cell r="R34"/>
          <cell r="S34"/>
          <cell r="T34"/>
          <cell r="U34"/>
          <cell r="V34"/>
          <cell r="W34"/>
          <cell r="X34" t="str">
            <v>Rohit</v>
          </cell>
        </row>
        <row r="35">
          <cell r="B35" t="str">
            <v>Resource Availability calculation  turbine Wise, Site wise (PPA), Portfolio level</v>
          </cell>
          <cell r="C35" t="str">
            <v>1. Login to NOC 
2. Go to Analysis Catalog from left navigation bar
3. In Analysis  tab, from Asset Explorer section In Wind Power Plants -select the asset, Portfolio, Plant , WTG
4. Click on Catalog
5. Select the date range
6.Select mentioned "Resource Availability" from Thumbnails
8. Click on Run</v>
          </cell>
          <cell r="D35" t="str">
            <v>1. Verify the NOC data that can be downloaded from the graph and compare with the sitewise site MIS data for Resource Availability (%)</v>
          </cell>
          <cell r="E35" t="str">
            <v>Pass</v>
          </cell>
          <cell r="F35" t="str">
            <v>https://adaniltd.sharepoint.com/sites/AdaniIndustryCloud/Shared%20Documents/General/UAT%20Plan/Video%20Recordings/30.%20Resource%20Availability.mp4</v>
          </cell>
          <cell r="G35" t="str">
            <v>Wind</v>
          </cell>
          <cell r="H35" t="str">
            <v>Hardik</v>
          </cell>
          <cell r="I35" t="str">
            <v>Offered for Lot 2</v>
          </cell>
          <cell r="J35" t="str">
            <v>MVP 01</v>
          </cell>
          <cell r="K35" t="str">
            <v>In Prod</v>
          </cell>
          <cell r="L35">
            <v>20</v>
          </cell>
          <cell r="M35">
            <v>0.75</v>
          </cell>
          <cell r="N35">
            <v>15</v>
          </cell>
          <cell r="O35">
            <v>44506</v>
          </cell>
          <cell r="P35">
            <v>44499</v>
          </cell>
          <cell r="Q35"/>
          <cell r="R35"/>
          <cell r="S35"/>
          <cell r="T35"/>
          <cell r="U35"/>
          <cell r="V35"/>
          <cell r="W35"/>
          <cell r="X35" t="str">
            <v>Darshak</v>
          </cell>
        </row>
        <row r="36">
          <cell r="B36" t="str">
            <v>PLF Calculation, turbine Wise, Site wise (PPA), Portfolio level</v>
          </cell>
          <cell r="C36" t="str">
            <v>1. Login to NOC 
2. Go to Analysis Catalog from left navigation bar
3. In KPI  tab, from Asset Explorer section In Wind Power Plants -select the asset, Portfolio, Plant , WTG
4. Click on Catalog
5. Select the date range
6.Select mentioned "CUF at Plant level" from Thumbnails
8. Click on Run</v>
          </cell>
          <cell r="D36" t="str">
            <v>1. Verify the NOC data that can be downloaded from the graph and compare with the sitewise site MIS data for CUF (%)</v>
          </cell>
          <cell r="E36" t="str">
            <v>Pass</v>
          </cell>
          <cell r="F36" t="str">
            <v>https://adaniltd.sharepoint.com/sites/AdaniIndustryCloud/Shared%20Documents/General/UAT%20Plan/Video%20Recordings/21.%20Wind%20CUF.mp4</v>
          </cell>
          <cell r="G36" t="str">
            <v>Wind</v>
          </cell>
          <cell r="H36" t="str">
            <v>Hardik</v>
          </cell>
          <cell r="I36" t="str">
            <v>Offered for Lot 2</v>
          </cell>
          <cell r="J36" t="str">
            <v>MVP 01</v>
          </cell>
          <cell r="K36" t="str">
            <v>In Prod</v>
          </cell>
          <cell r="L36">
            <v>40</v>
          </cell>
          <cell r="M36">
            <v>0.75</v>
          </cell>
          <cell r="N36">
            <v>30</v>
          </cell>
          <cell r="O36">
            <v>44506</v>
          </cell>
          <cell r="P36">
            <v>44499</v>
          </cell>
          <cell r="Q36"/>
          <cell r="R36"/>
          <cell r="S36"/>
          <cell r="T36"/>
          <cell r="U36"/>
          <cell r="V36"/>
          <cell r="W36"/>
          <cell r="X36" t="str">
            <v>Sambit</v>
          </cell>
        </row>
        <row r="37">
          <cell r="B37" t="str">
            <v>Generation loss during load shedding</v>
          </cell>
          <cell r="C37" t="str">
            <v>1. Login to NOC 
2. Go to Analysis Catalog from left navigation bar
3. In Analysis  tab, from Asset Explorer section In Wind Power Plants -select the asset, Portfolio, Plant, WTG
4. Click on Catalog
5. Select the date range
6.Select mentioned "Generation loss due to grid curtailment" from Thumbnails
7. Click on Run</v>
          </cell>
          <cell r="D37" t="str">
            <v>1. Verify the NOC data that can be downloaded from the graph and compare with the sitewise  MIS/DGR  value for Generation Loss due to Grid Curtailment</v>
          </cell>
          <cell r="E37" t="str">
            <v>Pass</v>
          </cell>
          <cell r="F37" t="str">
            <v>https://adaniltd.sharepoint.com/sites/AdaniIndustryCloud/Shared%20Documents/General/UAT%20Plan/Video%20Recordings/32.%20Gen%20loss%20due%20to%20Grid%20Curtailment%20-%20Wind.mp4</v>
          </cell>
          <cell r="G37" t="str">
            <v>Wind</v>
          </cell>
          <cell r="H37" t="str">
            <v>Hardik</v>
          </cell>
          <cell r="I37" t="str">
            <v>Offered for Lot 2</v>
          </cell>
          <cell r="J37" t="str">
            <v>MVP 01</v>
          </cell>
          <cell r="K37" t="str">
            <v>In Prod</v>
          </cell>
          <cell r="L37">
            <v>20</v>
          </cell>
          <cell r="M37">
            <v>0.75</v>
          </cell>
          <cell r="N37">
            <v>15</v>
          </cell>
          <cell r="O37">
            <v>44506</v>
          </cell>
          <cell r="P37">
            <v>44499</v>
          </cell>
          <cell r="Q37"/>
          <cell r="R37"/>
          <cell r="S37"/>
          <cell r="T37"/>
          <cell r="U37"/>
          <cell r="V37"/>
          <cell r="W37"/>
          <cell r="X37" t="str">
            <v>Subrat</v>
          </cell>
        </row>
        <row r="38">
          <cell r="B38" t="str">
            <v>Transmission loss</v>
          </cell>
          <cell r="C38" t="str">
            <v>1. Login to NOC 
2. Go to Analysis Catalog from left navigation bar
3. In Analysis  tab, from Asset Explorer section In Wind Power Plants -select the asset, Portfolio, Plant
4. Click on Catalog
5. Select the date range
6.Select mentioned "Transmission Loss" from Thumbnails
7. Click on Run</v>
          </cell>
          <cell r="D38" t="str">
            <v>1. Verify the NOC data that can be downloaded from the graph and compare with the sitewise  MIS/DGR  value for 33kV and 220 kV Transmission Loss</v>
          </cell>
          <cell r="E38" t="str">
            <v>Pass</v>
          </cell>
          <cell r="F38" t="str">
            <v>https://adaniltd.sharepoint.com/sites/AdaniIndustryCloud/Shared%20Documents/General/UAT%20Plan/Video%20Recordings/33.%20Transmission%20Loss.mp4</v>
          </cell>
          <cell r="G38" t="str">
            <v>Wind</v>
          </cell>
          <cell r="H38" t="str">
            <v>Hardik</v>
          </cell>
          <cell r="I38" t="str">
            <v>Offered for Lot 2</v>
          </cell>
          <cell r="J38" t="str">
            <v>MVP 01</v>
          </cell>
          <cell r="K38" t="str">
            <v>In Prod</v>
          </cell>
          <cell r="L38">
            <v>20</v>
          </cell>
          <cell r="M38">
            <v>0.75</v>
          </cell>
          <cell r="N38">
            <v>15</v>
          </cell>
          <cell r="O38">
            <v>44506</v>
          </cell>
          <cell r="P38">
            <v>44499</v>
          </cell>
          <cell r="Q38"/>
          <cell r="R38"/>
          <cell r="S38"/>
          <cell r="T38"/>
          <cell r="U38"/>
          <cell r="V38"/>
          <cell r="W38"/>
          <cell r="X38" t="str">
            <v>Rohan/Darshak</v>
          </cell>
        </row>
        <row r="39">
          <cell r="B39" t="str">
            <v>Loss due to power curve deviation/machine performance</v>
          </cell>
          <cell r="C39" t="str">
            <v>1. Login to NOC 
2. Go to Analysis Catalog from left navigation bar
3. In KPI  tab, from Asset Explorer section In Wind Power Plants -select the asset, Portfolio, Plant, WTG
4. Click on Catalog
5. Select the date range
6.Select mentioned "Loss due to Power Curve deviation" from Thumbnails
7. Click on Run</v>
          </cell>
          <cell r="D39" t="str">
            <v>1. Verify the NOC data that can be downloaded from the graph and compare with the sitewise  MIS/DGR  value for WTG Performance Loss</v>
          </cell>
          <cell r="E39" t="str">
            <v>Pass</v>
          </cell>
          <cell r="F39" t="str">
            <v>https://adaniltd.sharepoint.com/sites/AdaniIndustryCloud/Shared%20Documents/General/UAT%20Plan/Video%20Recordings/34.%20Loss%20due%20to%20Power%20Curve%20Deviation.mp4</v>
          </cell>
          <cell r="G39" t="str">
            <v>Wind</v>
          </cell>
          <cell r="H39" t="str">
            <v>Hardik</v>
          </cell>
          <cell r="I39" t="str">
            <v>Offered for Lot 2</v>
          </cell>
          <cell r="J39" t="str">
            <v>MVP 01</v>
          </cell>
          <cell r="K39" t="str">
            <v>In Prod</v>
          </cell>
          <cell r="L39">
            <v>20</v>
          </cell>
          <cell r="M39">
            <v>0.75</v>
          </cell>
          <cell r="N39">
            <v>15</v>
          </cell>
          <cell r="O39">
            <v>44506</v>
          </cell>
          <cell r="P39">
            <v>44499</v>
          </cell>
          <cell r="Q39"/>
          <cell r="R39"/>
          <cell r="S39"/>
          <cell r="T39"/>
          <cell r="U39"/>
          <cell r="V39"/>
          <cell r="W39"/>
          <cell r="X39" t="str">
            <v>Tushar</v>
          </cell>
        </row>
        <row r="40">
          <cell r="B40" t="str">
            <v>Loss due to resource shortfall</v>
          </cell>
          <cell r="C40" t="str">
            <v>1. Login to NOC 
2. Go to Analysis Catalog from left navigation bar
3. In Analysis  tab, from Asset Explorer section In Wind Power Plants -select the asset, Portfolio, Plant , WTG
4. Click on Catalog
5. Select the date range
6.Select mentioned "Loss due to resource shortfall" from Thumbnails
7. Click on Run</v>
          </cell>
          <cell r="D40" t="str">
            <v>1. Verify the NOC data that can be downloaded from the graph and compare with the sitewise  MIS/DGR  value for Loss due to wind unavailability</v>
          </cell>
          <cell r="E40" t="str">
            <v>Pass</v>
          </cell>
          <cell r="F40" t="str">
            <v>https://adaniltd.sharepoint.com/sites/AdaniIndustryCloud/Shared%20Documents/General/UAT%20Plan/Video%20Recordings/22.%20Loss%20due%20to%20Resource%20Shortfall.mp4</v>
          </cell>
          <cell r="G40" t="str">
            <v>Wind</v>
          </cell>
          <cell r="H40" t="str">
            <v>Hardik</v>
          </cell>
          <cell r="I40" t="str">
            <v>Offered for Lot 2</v>
          </cell>
          <cell r="J40" t="str">
            <v>MVP 01</v>
          </cell>
          <cell r="K40" t="str">
            <v>In Prod</v>
          </cell>
          <cell r="L40">
            <v>20</v>
          </cell>
          <cell r="M40">
            <v>0.75</v>
          </cell>
          <cell r="N40">
            <v>15</v>
          </cell>
          <cell r="O40">
            <v>44506</v>
          </cell>
          <cell r="P40">
            <v>44499</v>
          </cell>
          <cell r="Q40"/>
          <cell r="R40"/>
          <cell r="S40"/>
          <cell r="T40"/>
          <cell r="U40"/>
          <cell r="V40"/>
          <cell r="W40"/>
          <cell r="X40" t="str">
            <v>Kishan</v>
          </cell>
        </row>
        <row r="41">
          <cell r="B41" t="str">
            <v>Waterfall diagram considering the losses</v>
          </cell>
          <cell r="C41" t="str">
            <v>1. Login to NOC 
2. Go to Analysis Catalog from left navigation bar
3. In Analysis  tab, from Asset Explorer section In Wind Power Plants -select the asset, Portfolio, Plant , WTG
4. Click on Catalog
5. Select the date range
6.Select mentioned "Wind CUF Bridge" from Thumbnails
7. Click on Run</v>
          </cell>
          <cell r="D41" t="str">
            <v>1. Verify the NOC data that can be downloaded from the graph and compare with the sitewise CUF Bridge data</v>
          </cell>
          <cell r="E41" t="str">
            <v>Pass</v>
          </cell>
          <cell r="F41" t="str">
            <v>https://adaniltd.sharepoint.com/sites/AdaniIndustryCloud/Shared%20Documents/General/UAT%20Plan/Video%20Recordings/35.%20Wind%20CUF%20Bridge.mp4</v>
          </cell>
          <cell r="G41" t="str">
            <v>Wind</v>
          </cell>
          <cell r="H41" t="str">
            <v>Hardik</v>
          </cell>
          <cell r="I41" t="str">
            <v>Offered for Lot 2</v>
          </cell>
          <cell r="J41" t="str">
            <v>MVP 01</v>
          </cell>
          <cell r="K41" t="str">
            <v>In Prod</v>
          </cell>
          <cell r="L41">
            <v>40</v>
          </cell>
          <cell r="M41">
            <v>0.75</v>
          </cell>
          <cell r="N41">
            <v>30</v>
          </cell>
          <cell r="O41">
            <v>44506</v>
          </cell>
          <cell r="P41">
            <v>44499</v>
          </cell>
          <cell r="Q41"/>
          <cell r="R41"/>
          <cell r="S41"/>
          <cell r="T41"/>
          <cell r="U41"/>
          <cell r="V41"/>
          <cell r="W41"/>
          <cell r="X41" t="str">
            <v>Kishan</v>
          </cell>
        </row>
        <row r="42">
          <cell r="B42" t="str">
            <v>Wind Speed Comp (Min, Max and Avg.)</v>
          </cell>
          <cell r="C42" t="str">
            <v>1. Login to NOC 
2. Go to Analysis Catalog from left navigation bar
3. In Reports tab, from Asset Explorer section In Wind Power Plants -select the plant for which the report is required
4. Click on Report
5. Select the date range
6.Select mentioned "Wind Trend Report" from Thumbnails
7. User would be able to see the section in the report which represents the wind speed (Min, Max and Avg.)
8. Click on Run</v>
          </cell>
          <cell r="D42" t="str">
            <v>1. Verify the NOC data that can be downloaded from the graph and compare with the sitewise sample data of wind speed</v>
          </cell>
          <cell r="E42" t="str">
            <v>Pass</v>
          </cell>
          <cell r="F42" t="str">
            <v>https://adaniltd.sharepoint.com/sites/AdaniIndustryCloud/Shared%20Documents/General/UAT%20Plan/Video%20Recordings/36.%20Min%20Max%20Avg%20Wind%20Speed%20in%20Report.mp4</v>
          </cell>
          <cell r="G42" t="str">
            <v>Wind</v>
          </cell>
          <cell r="H42" t="str">
            <v>Hardik</v>
          </cell>
          <cell r="I42" t="str">
            <v>Offered for Lot 2</v>
          </cell>
          <cell r="J42" t="str">
            <v>MVP 01</v>
          </cell>
          <cell r="K42" t="str">
            <v>In Prod</v>
          </cell>
          <cell r="L42">
            <v>20</v>
          </cell>
          <cell r="M42">
            <v>0.75</v>
          </cell>
          <cell r="N42">
            <v>15</v>
          </cell>
          <cell r="O42">
            <v>44506</v>
          </cell>
          <cell r="P42">
            <v>44499</v>
          </cell>
          <cell r="Q42"/>
          <cell r="R42"/>
          <cell r="S42"/>
          <cell r="T42"/>
          <cell r="U42"/>
          <cell r="V42"/>
          <cell r="W42"/>
          <cell r="X42" t="str">
            <v>Darshak</v>
          </cell>
        </row>
      </sheetData>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30021965\Downloads\2021-09-29%20IC%20NOC%20AGEL%20Phase%201%20Dev%20-%20Weekly%20Status%20Repor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30021965\Downloads\2021-09-29%20IC%20NOC%20AGEL%20Phase%201%20Dev%20-%20Weekly%20Status%20Repor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48.826616435188" createdVersion="6" refreshedVersion="6" minRefreshableVersion="3" recordCount="214" xr:uid="{19A7EB70-9815-49BF-AC3F-CF5D28E7E441}">
  <cacheSource type="worksheet">
    <worksheetSource ref="A1:AH215" sheet="IC NOC - BU" r:id="rId2"/>
  </cacheSource>
  <cacheFields count="34">
    <cacheField name="S No." numFmtId="0">
      <sharedItems containsBlank="1" containsMixedTypes="1" containsNumber="1" minValue="1" maxValue="47"/>
    </cacheField>
    <cacheField name="Analysis" numFmtId="0">
      <sharedItems containsBlank="1" longText="1"/>
    </cacheField>
    <cacheField name="Status" numFmtId="0">
      <sharedItems containsBlank="1"/>
    </cacheField>
    <cacheField name="Test Case No. to be referred" numFmtId="0">
      <sharedItems containsBlank="1"/>
    </cacheField>
    <cacheField name="MVP" numFmtId="0">
      <sharedItems containsBlank="1"/>
    </cacheField>
    <cacheField name="Class of KPI" numFmtId="0">
      <sharedItems containsBlank="1"/>
    </cacheField>
    <cacheField name="Final Status" numFmtId="0">
      <sharedItems containsBlank="1"/>
    </cacheField>
    <cacheField name="Feature Development" numFmtId="0">
      <sharedItems containsBlank="1"/>
    </cacheField>
    <cacheField name="Data Population" numFmtId="0">
      <sharedItems containsBlank="1"/>
    </cacheField>
    <cacheField name="Rollover Feature" numFmtId="0">
      <sharedItems containsBlank="1"/>
    </cacheField>
    <cacheField name="Max. marks" numFmtId="0">
      <sharedItems containsBlank="1" containsMixedTypes="1" containsNumber="1" containsInteger="1" minValue="4" maxValue="40"/>
    </cacheField>
    <cacheField name="Feature Development_Max" numFmtId="0">
      <sharedItems containsBlank="1" containsMixedTypes="1" containsNumber="1" minValue="1" maxValue="10"/>
    </cacheField>
    <cacheField name="Feature Development_Score" numFmtId="0">
      <sharedItems containsBlank="1" containsMixedTypes="1" containsNumber="1" minValue="0" maxValue="10"/>
    </cacheField>
    <cacheField name="Data Population_Max" numFmtId="0">
      <sharedItems containsBlank="1" containsMixedTypes="1" containsNumber="1" minValue="1" maxValue="10"/>
    </cacheField>
    <cacheField name="Data Population_Score" numFmtId="0">
      <sharedItems containsBlank="1" containsMixedTypes="1" containsNumber="1" minValue="0" maxValue="10"/>
    </cacheField>
    <cacheField name="UAT completion_max" numFmtId="0">
      <sharedItems containsBlank="1" containsMixedTypes="1" containsNumber="1" minValue="1" maxValue="10"/>
    </cacheField>
    <cacheField name="UAT completion_Score" numFmtId="0">
      <sharedItems containsBlank="1" containsMixedTypes="1" containsNumber="1" minValue="0" maxValue="10"/>
    </cacheField>
    <cacheField name="Rollover of feature to sites_Max" numFmtId="0">
      <sharedItems containsBlank="1" containsMixedTypes="1" containsNumber="1" minValue="1" maxValue="10"/>
    </cacheField>
    <cacheField name="Rollover of feature to sites_Score" numFmtId="0">
      <sharedItems containsBlank="1" containsMixedTypes="1" containsNumber="1" minValue="0" maxValue="10"/>
    </cacheField>
    <cacheField name="Category" numFmtId="0">
      <sharedItems containsBlank="1" count="9">
        <m/>
        <s v="F D - Training Gap"/>
        <s v="Out of Scope in Phase 1"/>
        <s v="F D - Specification Change"/>
        <s v="Dev in Progress"/>
        <s v="Not Required"/>
        <s v="Not in Prod"/>
        <s v="F D - Data Issues" u="1"/>
        <s v="Aligned" u="1"/>
      </sharedItems>
    </cacheField>
    <cacheField name="ICNOC Comment" numFmtId="0">
      <sharedItems containsBlank="1"/>
    </cacheField>
    <cacheField name="ENOC Remarks" numFmtId="0">
      <sharedItems containsBlank="1" longText="1"/>
    </cacheField>
    <cacheField name="% Achievement" numFmtId="0">
      <sharedItems containsBlank="1" containsMixedTypes="1" containsNumber="1" minValue="0" maxValue="1"/>
    </cacheField>
    <cacheField name="Out of scope for Google" numFmtId="0">
      <sharedItems containsBlank="1"/>
    </cacheField>
    <cacheField name="Milestone_x000a_(as per BAX)" numFmtId="0">
      <sharedItems containsBlank="1" count="8">
        <m/>
        <s v="M3"/>
        <s v="M4"/>
        <s v="M2"/>
        <s v="M1"/>
        <s v="POC/OPTION"/>
        <s v="NO CATEGORY"/>
        <s v="M5"/>
      </sharedItems>
    </cacheField>
    <cacheField name="Feature Develpoment_ICNOC by AIC team" numFmtId="0">
      <sharedItems containsBlank="1" count="5">
        <m/>
        <s v="Yes"/>
        <s v="NA"/>
        <s v="No"/>
        <s v="Partial"/>
      </sharedItems>
    </cacheField>
    <cacheField name="Developed in BAX" numFmtId="0">
      <sharedItems containsBlank="1" count="5">
        <m/>
        <s v="Yes"/>
        <s v="Partial"/>
        <s v="NO"/>
        <s v="Not Required"/>
      </sharedItems>
    </cacheField>
    <cacheField name="Class of KPI_BAX" numFmtId="0">
      <sharedItems containsBlank="1"/>
    </cacheField>
    <cacheField name="FD%" numFmtId="0">
      <sharedItems containsString="0" containsBlank="1" containsNumber="1" minValue="0" maxValue="1"/>
    </cacheField>
    <cacheField name="DP%" numFmtId="0">
      <sharedItems containsString="0" containsBlank="1" containsNumber="1" minValue="0" maxValue="1"/>
    </cacheField>
    <cacheField name="UAT%" numFmtId="0">
      <sharedItems containsString="0" containsBlank="1" containsNumber="1" minValue="0" maxValue="1"/>
    </cacheField>
    <cacheField name="RL%" numFmtId="0">
      <sharedItems containsString="0" containsBlank="1" containsNumber="1" minValue="0" maxValue="1"/>
    </cacheField>
    <cacheField name="Industry Cloud Comments" numFmtId="0">
      <sharedItems containsBlank="1"/>
    </cacheField>
    <cacheField name="IC NOC Item Status" numFmtId="0">
      <sharedItems containsBlank="1" count="7">
        <s v="Headers"/>
        <s v="In Prod"/>
        <s v="Out of scope of Google"/>
        <s v="Under Development - Incremental"/>
        <s v="Under Development"/>
        <s v="Not Require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48.826627083334" createdVersion="6" refreshedVersion="6" minRefreshableVersion="3" recordCount="212" xr:uid="{5B9E611B-234C-47DF-A680-D76870FBBC5E}">
  <cacheSource type="worksheet">
    <worksheetSource ref="A1:O213" sheet="BAX" r:id="rId2"/>
  </cacheSource>
  <cacheFields count="15">
    <cacheField name="S No." numFmtId="0">
      <sharedItems containsBlank="1" containsMixedTypes="1" containsNumber="1" minValue="1" maxValue="47"/>
    </cacheField>
    <cacheField name="Analysis" numFmtId="0">
      <sharedItems containsBlank="1" longText="1"/>
    </cacheField>
    <cacheField name="Class of KPI" numFmtId="0">
      <sharedItems containsBlank="1"/>
    </cacheField>
    <cacheField name="Max. marks" numFmtId="0">
      <sharedItems containsBlank="1" containsMixedTypes="1" containsNumber="1" containsInteger="1" minValue="4" maxValue="40"/>
    </cacheField>
    <cacheField name="Feature Development_Max" numFmtId="0">
      <sharedItems containsBlank="1" containsMixedTypes="1" containsNumber="1" minValue="1" maxValue="10"/>
    </cacheField>
    <cacheField name="Feature Development_Score" numFmtId="0">
      <sharedItems containsBlank="1" containsMixedTypes="1" containsNumber="1" minValue="0" maxValue="10"/>
    </cacheField>
    <cacheField name="Data Population_Max" numFmtId="0">
      <sharedItems containsBlank="1" containsMixedTypes="1" containsNumber="1" minValue="1" maxValue="10"/>
    </cacheField>
    <cacheField name="Data Population_Score" numFmtId="0">
      <sharedItems containsBlank="1" containsMixedTypes="1" containsNumber="1" minValue="0" maxValue="10"/>
    </cacheField>
    <cacheField name="UAT completion_max" numFmtId="0">
      <sharedItems containsBlank="1" containsMixedTypes="1" containsNumber="1" minValue="1" maxValue="10"/>
    </cacheField>
    <cacheField name="UAT completion_Score" numFmtId="0">
      <sharedItems containsBlank="1" containsMixedTypes="1" containsNumber="1" minValue="0" maxValue="10"/>
    </cacheField>
    <cacheField name="Rollover of feature to sites_Max" numFmtId="0">
      <sharedItems containsBlank="1" containsMixedTypes="1" containsNumber="1" minValue="1" maxValue="10"/>
    </cacheField>
    <cacheField name="Rollover of feature to sites_Score" numFmtId="0">
      <sharedItems containsBlank="1" containsMixedTypes="1" containsNumber="1" minValue="0" maxValue="10"/>
    </cacheField>
    <cacheField name="% Achievement" numFmtId="0">
      <sharedItems containsString="0" containsBlank="1" containsNumber="1" minValue="0" maxValue="1"/>
    </cacheField>
    <cacheField name="Moved to BAX Prduction" numFmtId="0">
      <sharedItems containsBlank="1"/>
    </cacheField>
    <cacheField name="Milestone" numFmtId="0">
      <sharedItems containsBlank="1" count="10">
        <m/>
        <s v="M3"/>
        <s v="M4"/>
        <s v="M2"/>
        <s v="M1"/>
        <s v="POC/OPTION"/>
        <s v="NO CATEGORY"/>
        <s v="M5"/>
        <s v="N/A" u="1"/>
        <s v="POC"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m/>
    <m/>
    <m/>
    <m/>
    <m/>
    <m/>
    <m/>
    <s v="Aligned/Need Feedback"/>
    <s v="Aligned/Need Feedback"/>
    <s v="Aligned/Need Feedback"/>
    <m/>
    <s v="Max Marks"/>
    <s v="Scored Marks"/>
    <s v="Max Marks"/>
    <s v="Scored Marks"/>
    <s v="Max Marks"/>
    <s v="Scored Marks"/>
    <s v="Max Marks"/>
    <s v="Scored Marks"/>
    <x v="0"/>
    <m/>
    <m/>
    <m/>
    <m/>
    <x v="0"/>
    <x v="0"/>
    <x v="0"/>
    <m/>
    <m/>
    <m/>
    <m/>
    <m/>
    <m/>
    <x v="0"/>
  </r>
  <r>
    <m/>
    <s v="Solar"/>
    <m/>
    <m/>
    <m/>
    <m/>
    <m/>
    <m/>
    <m/>
    <m/>
    <s v=" "/>
    <m/>
    <m/>
    <m/>
    <m/>
    <m/>
    <m/>
    <m/>
    <m/>
    <x v="0"/>
    <m/>
    <m/>
    <m/>
    <m/>
    <x v="0"/>
    <x v="0"/>
    <x v="0"/>
    <m/>
    <m/>
    <m/>
    <m/>
    <m/>
    <m/>
    <x v="0"/>
  </r>
  <r>
    <m/>
    <s v="Portfolio, SPV, State &amp; Plant Level (Aggregation Configurable)"/>
    <m/>
    <m/>
    <m/>
    <m/>
    <m/>
    <m/>
    <m/>
    <m/>
    <s v=" "/>
    <m/>
    <m/>
    <m/>
    <m/>
    <m/>
    <m/>
    <m/>
    <m/>
    <x v="0"/>
    <m/>
    <m/>
    <m/>
    <m/>
    <x v="0"/>
    <x v="0"/>
    <x v="0"/>
    <m/>
    <m/>
    <m/>
    <m/>
    <m/>
    <m/>
    <x v="0"/>
  </r>
  <r>
    <n v="1"/>
    <s v="Power vs Radiation Curve "/>
    <s v="Ready for UAT"/>
    <s v="T036"/>
    <s v="MVP 01"/>
    <s v="A"/>
    <s v="Need Feedback"/>
    <s v="Aligned"/>
    <s v="Need Feedback"/>
    <s v="Aligned"/>
    <n v="8"/>
    <n v="2"/>
    <n v="1.5"/>
    <n v="2"/>
    <n v="1"/>
    <n v="2"/>
    <n v="0"/>
    <n v="2"/>
    <n v="1.5"/>
    <x v="1"/>
    <s v="Only availbale at the plant level. _x000a_Development at logical grouping is under progress"/>
    <s v="Peak value of irradiation cant be see an ZOOM IN feature not available or 1 hour high resolution data not available_x000a_Portfolio level Active power vs IRR curve not correct._x000a_SPV, Portfolio is not visible"/>
    <n v="0.5"/>
    <m/>
    <x v="1"/>
    <x v="1"/>
    <x v="1"/>
    <s v="A"/>
    <n v="0.75"/>
    <n v="0.5"/>
    <n v="0"/>
    <n v="0.75"/>
    <m/>
    <x v="1"/>
  </r>
  <r>
    <n v="2"/>
    <s v="Net Export and radiation trend - Budget vs Actual (MTD &amp; YTD)"/>
    <s v="Ready for UAT"/>
    <s v="T036"/>
    <s v="MVP 01"/>
    <s v="A"/>
    <s v="Need Feedback"/>
    <s v="Aligned"/>
    <s v="Need Feedback"/>
    <s v="Aligned"/>
    <n v="12"/>
    <n v="3"/>
    <n v="2"/>
    <n v="3"/>
    <n v="1"/>
    <n v="3"/>
    <n v="0"/>
    <n v="3"/>
    <n v="2"/>
    <x v="1"/>
    <s v="Only availbale at the plant level. _x000a_Development at logical grouping is under progress"/>
    <s v="YTD not available_x000a_Zoom in zoom out feature not available specifically required while analysing multiple days"/>
    <n v="0.41666666666666669"/>
    <m/>
    <x v="1"/>
    <x v="1"/>
    <x v="1"/>
    <s v="A"/>
    <n v="0.66666666666666663"/>
    <n v="0.33333333333333331"/>
    <n v="0"/>
    <n v="0.66666666666666663"/>
    <m/>
    <x v="1"/>
  </r>
  <r>
    <n v="3"/>
    <s v="Net Export vs Expected generation"/>
    <s v="Ready for UAT"/>
    <s v="T036"/>
    <s v="MVP 01"/>
    <s v="A"/>
    <s v="Need Feedback"/>
    <s v="Aligned"/>
    <s v="Need Feedback"/>
    <s v="Aligned"/>
    <n v="8"/>
    <n v="2"/>
    <n v="1.5"/>
    <n v="2"/>
    <n v="1"/>
    <n v="2"/>
    <n v="0"/>
    <n v="2"/>
    <n v="1.5"/>
    <x v="1"/>
    <s v="Only availbale at the plant level. _x000a_Development at logical grouping is under progress"/>
    <s v="Zoom in zoom out feature not available specifically required while analysing multiple days"/>
    <n v="0.5"/>
    <m/>
    <x v="1"/>
    <x v="1"/>
    <x v="1"/>
    <s v="A"/>
    <n v="0.75"/>
    <n v="0.5"/>
    <n v="0"/>
    <n v="0.75"/>
    <m/>
    <x v="1"/>
  </r>
  <r>
    <n v="4"/>
    <s v="CUF - Budget vs Actual (day wise, month wise and year wise trend)"/>
    <s v="Ready for UAT"/>
    <s v="T036"/>
    <s v="MVP 01"/>
    <s v="A"/>
    <s v="Aligned"/>
    <s v="Aligned"/>
    <s v="Aligned"/>
    <s v="Aligned"/>
    <n v="20"/>
    <n v="5"/>
    <n v="3"/>
    <n v="5"/>
    <n v="2"/>
    <n v="5"/>
    <n v="0"/>
    <n v="5"/>
    <n v="3"/>
    <x v="1"/>
    <s v="Only availbale at the plant level. _x000a_Development at logical grouping is under progress"/>
    <s v="Daywise : The graph is very bulky. Also the budget Axis and Actual data axis is mismatch_x000a_YTD : Data not correct_x000a_YTD trend not visible"/>
    <n v="0.4"/>
    <m/>
    <x v="1"/>
    <x v="1"/>
    <x v="1"/>
    <s v="A"/>
    <n v="0.6"/>
    <n v="0.4"/>
    <n v="0"/>
    <n v="0.6"/>
    <m/>
    <x v="1"/>
  </r>
  <r>
    <n v="4.0999999999999996"/>
    <s v="CUF - Weather Corrected from PVSyst (day wise, month wise and year wise trend)"/>
    <s v=""/>
    <m/>
    <s v="MVP 02"/>
    <s v="B"/>
    <s v="Aligned"/>
    <s v="Aligned"/>
    <s v="Aligned"/>
    <s v="Aligned"/>
    <n v="20"/>
    <n v="5"/>
    <n v="0"/>
    <n v="5"/>
    <n v="0"/>
    <n v="5"/>
    <n v="0"/>
    <n v="5"/>
    <n v="0"/>
    <x v="2"/>
    <s v="PV Syst Integration"/>
    <m/>
    <n v="0"/>
    <s v="Yes"/>
    <x v="1"/>
    <x v="2"/>
    <x v="1"/>
    <s v="A"/>
    <n v="0"/>
    <n v="0"/>
    <n v="0"/>
    <n v="0"/>
    <m/>
    <x v="2"/>
  </r>
  <r>
    <n v="5"/>
    <s v="Performance Ratio - Budget vs Actual (day wise, month wise and year wise trend)"/>
    <s v="Ready for UAT"/>
    <s v="T036"/>
    <s v="MVP 01"/>
    <s v="A"/>
    <s v="Aligned"/>
    <s v="Aligned"/>
    <s v="Aligned"/>
    <s v="Aligned"/>
    <n v="20"/>
    <n v="5"/>
    <n v="4"/>
    <n v="5"/>
    <n v="3"/>
    <n v="5"/>
    <n v="0"/>
    <n v="5"/>
    <n v="2"/>
    <x v="1"/>
    <s v="To be extended to the logical grouping"/>
    <s v="Daywise : The graph is very bulky. Also the budget Axis and Actual data axis is mismatch_x000a_YTD : Data not correct_x000a_YTD trend not visible"/>
    <n v="0.45"/>
    <m/>
    <x v="1"/>
    <x v="1"/>
    <x v="1"/>
    <s v="A"/>
    <n v="0.8"/>
    <n v="0.6"/>
    <n v="0"/>
    <n v="0.4"/>
    <m/>
    <x v="1"/>
  </r>
  <r>
    <n v="5.0999999999999996"/>
    <s v="Performance Ratio - Weather Corrected from PVSyst (day wise, month wise and year wise trend)"/>
    <s v=""/>
    <m/>
    <s v="MVP 02"/>
    <s v="B"/>
    <s v="Aligned"/>
    <s v="Aligned"/>
    <s v="Aligned"/>
    <s v="Aligned"/>
    <n v="20"/>
    <n v="5"/>
    <n v="0"/>
    <n v="5"/>
    <n v="0"/>
    <n v="5"/>
    <n v="0"/>
    <n v="5"/>
    <n v="0"/>
    <x v="2"/>
    <s v="PV Syst Integration"/>
    <m/>
    <n v="0"/>
    <s v="Yes"/>
    <x v="1"/>
    <x v="2"/>
    <x v="1"/>
    <s v="A"/>
    <n v="0"/>
    <n v="0"/>
    <n v="0"/>
    <n v="0"/>
    <m/>
    <x v="2"/>
  </r>
  <r>
    <n v="6"/>
    <s v="Plant Availability - Time based and Generation weighted (day wise, month wise and year wise trend)"/>
    <s v="Ready for UAT"/>
    <s v="T035"/>
    <s v="MVP 01"/>
    <s v="A"/>
    <s v="Need Feedback"/>
    <s v="Need Feedback"/>
    <s v="Need Feedback"/>
    <s v="Aligned"/>
    <n v="20"/>
    <n v="5"/>
    <n v="3"/>
    <n v="5"/>
    <n v="3"/>
    <n v="5"/>
    <n v="0"/>
    <n v="5"/>
    <n v="3"/>
    <x v="1"/>
    <s v="To be extended to the logical grouping"/>
    <s v="YTD trend not visible"/>
    <n v="0.45"/>
    <m/>
    <x v="1"/>
    <x v="1"/>
    <x v="1"/>
    <s v="A"/>
    <n v="0.6"/>
    <n v="0.6"/>
    <n v="0"/>
    <n v="0.6"/>
    <s v="Time based availability only"/>
    <x v="1"/>
  </r>
  <r>
    <n v="7"/>
    <s v="Grid Availability (Outage and Curtailment) - Time based and Generation weighted (day wise, month wise and year wise trend)"/>
    <s v="Ready for UAT"/>
    <s v="T035"/>
    <s v="MVP 01"/>
    <s v="A"/>
    <s v="Need Feedback"/>
    <s v="Need Feedback"/>
    <s v="Need Feedback"/>
    <s v="Aligned"/>
    <n v="20"/>
    <n v="5"/>
    <n v="3"/>
    <n v="5"/>
    <n v="3"/>
    <n v="5"/>
    <n v="0"/>
    <n v="5"/>
    <n v="3"/>
    <x v="1"/>
    <s v="To be extended to the logical grouping"/>
    <s v="YTD trend not visible"/>
    <n v="0.45"/>
    <m/>
    <x v="1"/>
    <x v="1"/>
    <x v="1"/>
    <s v="A"/>
    <n v="0.6"/>
    <n v="0.6"/>
    <n v="0"/>
    <n v="0.6"/>
    <s v="Time based availability only"/>
    <x v="1"/>
  </r>
  <r>
    <n v="8"/>
    <s v="Equipment Availability (Inverter, string, IDT, Switchgear, Switchyard, RMU, ODU, LT Panel, HT cable, MCCB, ACSB,LT cable, tracker) - Time based and Generation weighted (day wise, month wise and year wise trend, make wise )"/>
    <s v="Ready for UAT"/>
    <s v="T035"/>
    <s v="MVP 01"/>
    <s v="A"/>
    <s v="Need Feedback"/>
    <s v="Need Feedback"/>
    <s v="Need Feedback"/>
    <s v="Aligned"/>
    <n v="40"/>
    <n v="10"/>
    <n v="4"/>
    <n v="10"/>
    <n v="4"/>
    <n v="10"/>
    <n v="0"/>
    <n v="10"/>
    <n v="4"/>
    <x v="3"/>
    <s v="To be extended to the logical grouping"/>
    <s v="YTD trend not visible; Availability for tracker not available ,values of availability are not correct."/>
    <n v="0.3"/>
    <m/>
    <x v="1"/>
    <x v="1"/>
    <x v="1"/>
    <s v="A"/>
    <n v="0.4"/>
    <n v="0.4"/>
    <n v="0"/>
    <n v="0.4"/>
    <s v="Time based availability only"/>
    <x v="1"/>
  </r>
  <r>
    <n v="9"/>
    <s v="Irradiation - Budget vs Actual (day wise, month wise and year wise trend)"/>
    <s v="Ready for UAT"/>
    <s v="T036"/>
    <s v="MVP 01"/>
    <s v="A"/>
    <s v="Need Feedback"/>
    <s v="Need Feedback"/>
    <s v="Need Feedback"/>
    <s v="Need Feedback"/>
    <n v="20"/>
    <n v="5"/>
    <n v="2"/>
    <n v="5"/>
    <n v="2"/>
    <n v="5"/>
    <n v="0"/>
    <n v="5"/>
    <n v="2"/>
    <x v="1"/>
    <s v="To be extended to the logical grouping"/>
    <s v="YTD trend not visible"/>
    <n v="0.3"/>
    <m/>
    <x v="1"/>
    <x v="1"/>
    <x v="1"/>
    <s v="A"/>
    <n v="0.4"/>
    <n v="0.4"/>
    <n v="0"/>
    <n v="0.4"/>
    <m/>
    <x v="1"/>
  </r>
  <r>
    <n v="10"/>
    <s v="Specific Yield - Budget vs Actual (day wise, month wise and year wise trend)"/>
    <s v="Ready for UAT"/>
    <s v="T035"/>
    <s v="MVP 01"/>
    <s v="B"/>
    <s v="Need Feedback"/>
    <s v="Need Feedback"/>
    <s v="Need Feedback"/>
    <s v="Need Feedback"/>
    <n v="20"/>
    <n v="5"/>
    <n v="3"/>
    <n v="5"/>
    <n v="2"/>
    <n v="5"/>
    <n v="0"/>
    <n v="5"/>
    <n v="2"/>
    <x v="1"/>
    <m/>
    <s v="YTD trend not visible"/>
    <n v="0.35"/>
    <m/>
    <x v="1"/>
    <x v="1"/>
    <x v="1"/>
    <s v="B"/>
    <n v="0.6"/>
    <n v="0.4"/>
    <n v="0"/>
    <n v="0.4"/>
    <s v="No budget for specific yield"/>
    <x v="1"/>
  </r>
  <r>
    <n v="11"/>
    <s v="Revenue - Budget vs Actual"/>
    <s v="Ready for UAT"/>
    <s v="T035"/>
    <s v="MVP 01"/>
    <s v="B"/>
    <s v="Need Feedback"/>
    <s v="Aligned"/>
    <s v="Need Feedback"/>
    <s v="Aligned"/>
    <n v="12"/>
    <n v="3"/>
    <n v="2"/>
    <n v="3"/>
    <n v="1"/>
    <n v="3"/>
    <n v="0"/>
    <n v="3"/>
    <n v="2"/>
    <x v="1"/>
    <s v="To be extended to the logical grouping"/>
    <s v="Not available at SPV, Portfolio"/>
    <n v="0.41666666666666669"/>
    <m/>
    <x v="1"/>
    <x v="1"/>
    <x v="1"/>
    <s v="A"/>
    <n v="0.66666666666666663"/>
    <n v="0.33333333333333331"/>
    <n v="0"/>
    <n v="0.66666666666666663"/>
    <m/>
    <x v="1"/>
  </r>
  <r>
    <n v="12"/>
    <s v="Generation loss/gain due to irradiation shortfall/gain"/>
    <s v="Ready for UAT"/>
    <s v="T036"/>
    <s v="MVP 01"/>
    <s v="A"/>
    <s v="Aligned"/>
    <s v="Aligned"/>
    <s v="Aligned"/>
    <s v="Aligned"/>
    <n v="8"/>
    <n v="2"/>
    <n v="0"/>
    <n v="2"/>
    <n v="0"/>
    <n v="2"/>
    <n v="0"/>
    <n v="2"/>
    <n v="0"/>
    <x v="1"/>
    <s v="To be extended to the logical grouping"/>
    <s v="Not available at Logical Level_x000a_Widget is sometimes not loading"/>
    <n v="0"/>
    <m/>
    <x v="1"/>
    <x v="1"/>
    <x v="1"/>
    <s v="A"/>
    <n v="0"/>
    <n v="0"/>
    <n v="0"/>
    <n v="0"/>
    <m/>
    <x v="1"/>
  </r>
  <r>
    <n v="13"/>
    <s v="Generation loss due to Plant Unavailability (As per actual irradiation)"/>
    <s v="Ready for UAT"/>
    <s v="T036"/>
    <s v="MVP 01"/>
    <s v="A"/>
    <s v="Need Feedback"/>
    <s v="Aligned"/>
    <s v="Need Feedback"/>
    <s v="Need Feedback"/>
    <n v="8"/>
    <n v="2"/>
    <n v="1.5"/>
    <n v="2"/>
    <n v="1"/>
    <n v="2"/>
    <n v="0"/>
    <n v="2"/>
    <n v="1.5"/>
    <x v="1"/>
    <s v="To be extended to the logical grouping"/>
    <s v="Not available at Logical Level_x000a_Not visible in events timeline"/>
    <n v="0.5"/>
    <m/>
    <x v="1"/>
    <x v="1"/>
    <x v="1"/>
    <s v="A"/>
    <n v="0.75"/>
    <n v="0.5"/>
    <n v="0"/>
    <n v="0.75"/>
    <m/>
    <x v="1"/>
  </r>
  <r>
    <n v="14"/>
    <s v="Generation loss/gain due to DC capacity less/ high than design"/>
    <s v="Ready for UAT"/>
    <s v="T036"/>
    <s v="MVP 01"/>
    <s v="A"/>
    <s v="Need Feedback"/>
    <s v="Aligned"/>
    <s v="Need Feedback"/>
    <s v="Need Feedback"/>
    <n v="8"/>
    <n v="2"/>
    <n v="1.5"/>
    <n v="2"/>
    <n v="1.5"/>
    <n v="2"/>
    <n v="0"/>
    <n v="2"/>
    <n v="1.5"/>
    <x v="1"/>
    <s v="To be extended to the logical grouping"/>
    <s v="Not available at Logical Level"/>
    <n v="0.5625"/>
    <m/>
    <x v="1"/>
    <x v="1"/>
    <x v="1"/>
    <s v="A"/>
    <n v="0.75"/>
    <n v="0.75"/>
    <n v="0"/>
    <n v="0.75"/>
    <m/>
    <x v="1"/>
  </r>
  <r>
    <n v="15"/>
    <s v="Generation loss due to Grid outage ad curtailment (As per actual irradiation)"/>
    <s v="Ready for UAT"/>
    <s v="T036"/>
    <s v="MVP 01"/>
    <s v="A"/>
    <s v="Need Feedback"/>
    <s v="Aligned"/>
    <s v="Need Feedback"/>
    <s v="Need Feedback"/>
    <n v="8"/>
    <n v="2"/>
    <n v="1.5"/>
    <n v="2"/>
    <n v="1"/>
    <n v="2"/>
    <n v="0"/>
    <n v="2"/>
    <n v="1"/>
    <x v="1"/>
    <s v="To be extended to the logical grouping"/>
    <s v="Not available at Logical Level_x000a_Not visible in events timeline"/>
    <n v="0.4375"/>
    <m/>
    <x v="1"/>
    <x v="1"/>
    <x v="1"/>
    <s v="A"/>
    <n v="0.75"/>
    <n v="0.5"/>
    <n v="0"/>
    <n v="0.5"/>
    <m/>
    <x v="1"/>
  </r>
  <r>
    <n v="16"/>
    <s v="Generation loss due to shadow (pitch, adjacent table, object)"/>
    <s v=""/>
    <s v="T036"/>
    <s v="MVP 02"/>
    <s v="A"/>
    <s v="Aligned"/>
    <s v="Aligned"/>
    <s v="Aligned"/>
    <s v="Aligned"/>
    <n v="8"/>
    <n v="2"/>
    <n v="0"/>
    <n v="2"/>
    <n v="0"/>
    <n v="2"/>
    <n v="0"/>
    <n v="2"/>
    <n v="0"/>
    <x v="4"/>
    <s v="Under development"/>
    <m/>
    <n v="0"/>
    <m/>
    <x v="1"/>
    <x v="3"/>
    <x v="1"/>
    <s v="B"/>
    <n v="0"/>
    <n v="0"/>
    <n v="0"/>
    <n v="0"/>
    <m/>
    <x v="3"/>
  </r>
  <r>
    <n v="17"/>
    <s v="Generation loss due to excessive soiling"/>
    <s v=""/>
    <s v="T036"/>
    <s v="MVP 02"/>
    <s v="A"/>
    <s v="Aligned"/>
    <s v="Aligned"/>
    <s v="Aligned"/>
    <s v="Aligned"/>
    <n v="8"/>
    <n v="2"/>
    <n v="0"/>
    <n v="2"/>
    <n v="0"/>
    <n v="2"/>
    <n v="0"/>
    <n v="2"/>
    <n v="0"/>
    <x v="4"/>
    <s v="Under development"/>
    <m/>
    <n v="0"/>
    <m/>
    <x v="1"/>
    <x v="3"/>
    <x v="2"/>
    <s v="B"/>
    <n v="0"/>
    <n v="0"/>
    <n v="0"/>
    <n v="0"/>
    <m/>
    <x v="3"/>
  </r>
  <r>
    <n v="18"/>
    <s v="Generation loss due to excess AC loss"/>
    <s v="Ready for UAT"/>
    <s v="T036"/>
    <s v="MVP 01"/>
    <s v="A"/>
    <s v="Aligned"/>
    <s v="Aligned"/>
    <s v="Aligned"/>
    <s v="Aligned"/>
    <n v="8"/>
    <n v="2"/>
    <n v="1.5"/>
    <n v="2"/>
    <n v="1"/>
    <n v="2"/>
    <n v="0"/>
    <n v="2"/>
    <n v="1"/>
    <x v="1"/>
    <s v="To be extended to the logical grouping"/>
    <m/>
    <n v="0.4375"/>
    <m/>
    <x v="1"/>
    <x v="1"/>
    <x v="1"/>
    <s v="B"/>
    <n v="0.75"/>
    <n v="0.5"/>
    <n v="0"/>
    <n v="0.5"/>
    <m/>
    <x v="1"/>
  </r>
  <r>
    <n v="19"/>
    <s v="Generation loss/gain on account of module temperature"/>
    <s v=""/>
    <s v="T036"/>
    <s v="MVP 02"/>
    <s v="B"/>
    <s v="Aligned"/>
    <s v="Aligned"/>
    <s v="Aligned"/>
    <s v="Aligned"/>
    <n v="8"/>
    <n v="2"/>
    <n v="0"/>
    <n v="2"/>
    <n v="0"/>
    <n v="2"/>
    <n v="0"/>
    <n v="2"/>
    <n v="0"/>
    <x v="2"/>
    <s v="PV Syst Integration"/>
    <m/>
    <n v="0"/>
    <m/>
    <x v="1"/>
    <x v="2"/>
    <x v="1"/>
    <s v="B"/>
    <n v="0"/>
    <n v="0"/>
    <n v="0"/>
    <n v="0"/>
    <m/>
    <x v="2"/>
  </r>
  <r>
    <n v="20"/>
    <s v="Generation loss due to excessive module degradation"/>
    <s v=""/>
    <s v="T036"/>
    <s v="MVP 02"/>
    <s v="A"/>
    <s v="Aligned"/>
    <s v="Aligned"/>
    <s v="Aligned"/>
    <s v="Aligned"/>
    <n v="8"/>
    <n v="2"/>
    <n v="0"/>
    <n v="2"/>
    <n v="0"/>
    <n v="2"/>
    <n v="0"/>
    <n v="2"/>
    <n v="0"/>
    <x v="4"/>
    <s v="Under development"/>
    <m/>
    <n v="0"/>
    <m/>
    <x v="1"/>
    <x v="3"/>
    <x v="1"/>
    <s v="C"/>
    <n v="0"/>
    <n v="0"/>
    <n v="0"/>
    <n v="0"/>
    <m/>
    <x v="3"/>
  </r>
  <r>
    <n v="21"/>
    <s v="CUF bridge (Waterfall diagram showing actual and budgeted CUF and revenue and impact in CUF and revenue of all the losses mentioned above)"/>
    <s v="Ready for UAT"/>
    <s v="T010"/>
    <s v="MVP 01"/>
    <s v="A"/>
    <s v="Need Feedback"/>
    <s v="Need Feedback"/>
    <s v="Need Feedback"/>
    <s v="Need Feedback"/>
    <n v="40"/>
    <n v="10"/>
    <n v="6"/>
    <n v="10"/>
    <n v="2"/>
    <n v="10"/>
    <n v="0"/>
    <n v="10"/>
    <n v="5"/>
    <x v="1"/>
    <s v="Rest 3-4 remaining components were part of MVP02"/>
    <s v="Daily CUF Bridge is not available.All components are not visible in bridge;even if under developement we can atleast show the bridge with all the components the value can be zero. The  aesthetic look of the bridge at first glance is not impressive attaching expected feature look in ENOC Expectation column. Logical Grouping CUF bridge not available._x000a_Same points applicable for revnue bridge as well."/>
    <n v="0.32500000000000001"/>
    <m/>
    <x v="1"/>
    <x v="1"/>
    <x v="1"/>
    <s v="A"/>
    <n v="0.6"/>
    <n v="0.2"/>
    <n v="0"/>
    <n v="0.5"/>
    <m/>
    <x v="1"/>
  </r>
  <r>
    <n v="22"/>
    <s v="Component - wise generation loss (Inverter, string, IDT, Switchgear, Switchyard, RMU, ODU, LT Panel, HT cable, LT cable, tracker, DC cable)(day wise, month wise and year wise trend, make wise, fault wise  loss )"/>
    <s v="Ready for UAT"/>
    <s v="T036"/>
    <s v="MVP 01"/>
    <s v="A"/>
    <s v="Need Feedback"/>
    <s v="Need Feedback"/>
    <s v="Need Feedback"/>
    <s v="Need Feedback"/>
    <n v="40"/>
    <n v="10"/>
    <n v="5"/>
    <n v="10"/>
    <n v="2"/>
    <n v="10"/>
    <n v="0"/>
    <n v="10"/>
    <n v="5"/>
    <x v="1"/>
    <s v="To be extended to the logical grouping"/>
    <s v="Component wise Gen loss is not available. Gen loss due to plant,Grid trip,Curtailment,Excess AC and DC shortfall is available. _x000a_year wise trend, make wise, fault wise  loss is not availalbe._x000a_New Enhancement: At plant level all the loss as per component wise to be shown in the single screen"/>
    <n v="0.3"/>
    <m/>
    <x v="1"/>
    <x v="1"/>
    <x v="2"/>
    <s v="B"/>
    <n v="0.5"/>
    <n v="0.2"/>
    <n v="0"/>
    <n v="0.5"/>
    <s v="Availability for HT Cable, LT Cable, Tracker and DC Cable are entered manually"/>
    <x v="1"/>
  </r>
  <r>
    <n v="23"/>
    <s v="Tracker angle deviation (w.r.t. average)"/>
    <s v="Ready for UAT"/>
    <s v="T036"/>
    <s v="MVP 01"/>
    <s v="A"/>
    <s v="Need Feedback"/>
    <s v="Need Feedback"/>
    <s v="Need Feedback"/>
    <s v="Need Feedback"/>
    <n v="4"/>
    <n v="1"/>
    <n v="0"/>
    <n v="1"/>
    <n v="0"/>
    <n v="1"/>
    <n v="0"/>
    <n v="1"/>
    <n v="0"/>
    <x v="3"/>
    <m/>
    <s v="Deviation angle trend to be implemented based on a reference file (to be checked against original reqs, new enhancement?)"/>
    <n v="0"/>
    <m/>
    <x v="1"/>
    <x v="1"/>
    <x v="1"/>
    <s v="B"/>
    <n v="0"/>
    <n v="0"/>
    <n v="0"/>
    <n v="0"/>
    <m/>
    <x v="1"/>
  </r>
  <r>
    <n v="24"/>
    <s v="Block PR"/>
    <s v=""/>
    <s v="T035"/>
    <s v="MVP 01"/>
    <s v="A"/>
    <s v="Aligned"/>
    <s v="Aligned"/>
    <s v="Aligned"/>
    <s v="Aligned"/>
    <n v="4"/>
    <n v="1"/>
    <n v="0"/>
    <n v="1"/>
    <n v="0"/>
    <n v="1"/>
    <n v="0"/>
    <n v="1"/>
    <n v="0"/>
    <x v="4"/>
    <s v="Available at the plant level._x000a_Implmentation at logic level is under progress"/>
    <s v="Trend not visible"/>
    <n v="0"/>
    <m/>
    <x v="1"/>
    <x v="1"/>
    <x v="1"/>
    <s v="A"/>
    <n v="0"/>
    <n v="0"/>
    <n v="0"/>
    <n v="0"/>
    <m/>
    <x v="3"/>
  </r>
  <r>
    <n v="25"/>
    <s v="Inverter PR deviation histogram (Median - top 10 performing inverters &amp; average PR of all inverters)"/>
    <s v="Ready for UAT"/>
    <s v="T035"/>
    <s v="MVP 01"/>
    <s v="A"/>
    <s v="Need Feedback"/>
    <s v="Need Feedback"/>
    <s v="Need Feedback"/>
    <s v="Aligned"/>
    <n v="40"/>
    <n v="10"/>
    <n v="10"/>
    <n v="10"/>
    <n v="10"/>
    <n v="10"/>
    <n v="0"/>
    <n v="10"/>
    <n v="3"/>
    <x v="1"/>
    <m/>
    <s v="New Enhancement: Top 10 inverters also to be shown in the same template"/>
    <n v="0.57499999999999996"/>
    <m/>
    <x v="1"/>
    <x v="1"/>
    <x v="1"/>
    <s v="A"/>
    <n v="1"/>
    <n v="1"/>
    <n v="0"/>
    <n v="0.3"/>
    <m/>
    <x v="1"/>
  </r>
  <r>
    <n v="26"/>
    <s v="Inverter normalized power (KW/KWp) trend"/>
    <s v=""/>
    <s v="T036"/>
    <s v="MVP 01"/>
    <s v="B"/>
    <s v="Aligned"/>
    <s v="Aligned"/>
    <s v="Aligned"/>
    <s v="Aligned"/>
    <n v="4"/>
    <n v="1"/>
    <n v="0"/>
    <n v="1"/>
    <n v="0"/>
    <n v="1"/>
    <n v="0"/>
    <n v="1"/>
    <n v="0"/>
    <x v="4"/>
    <m/>
    <m/>
    <n v="0"/>
    <m/>
    <x v="1"/>
    <x v="1"/>
    <x v="1"/>
    <s v="A"/>
    <n v="0"/>
    <n v="0"/>
    <n v="0"/>
    <n v="0"/>
    <m/>
    <x v="3"/>
  </r>
  <r>
    <n v="27"/>
    <s v="Inverter specific yield (KWh/KWp)"/>
    <s v="Ready for UAT"/>
    <s v="T035"/>
    <s v="MVP 01"/>
    <s v="B"/>
    <s v="Need Feedback"/>
    <s v="Need Feedback"/>
    <s v="Aligned"/>
    <s v="Aligned"/>
    <n v="4"/>
    <n v="1"/>
    <n v="0.5"/>
    <n v="1"/>
    <n v="0.5"/>
    <n v="1"/>
    <n v="0"/>
    <n v="1"/>
    <n v="0.5"/>
    <x v="1"/>
    <m/>
    <s v="Multiple asset selection should provide individual curves; block level SY to be checked (based in IDT vs Inverter aggregation) si this new enhancement because of lack of MFM in new plants"/>
    <n v="0.375"/>
    <m/>
    <x v="1"/>
    <x v="1"/>
    <x v="1"/>
    <s v="A"/>
    <n v="0.5"/>
    <n v="0.5"/>
    <n v="0"/>
    <n v="0.5"/>
    <m/>
    <x v="1"/>
  </r>
  <r>
    <n v="28"/>
    <s v="Inverter PR"/>
    <s v="Ready for UAT"/>
    <s v="T035"/>
    <s v="MVP 01"/>
    <s v="A"/>
    <s v="Need Feedback"/>
    <s v="Need Feedback"/>
    <s v="Need Feedback"/>
    <s v="Need Feedback"/>
    <n v="4"/>
    <n v="1"/>
    <n v="0.5"/>
    <n v="1"/>
    <n v="0.5"/>
    <n v="1"/>
    <n v="0"/>
    <n v="1"/>
    <n v="0.5"/>
    <x v="1"/>
    <m/>
    <s v="Multiple asset selection should provide individual curves; block level SY to be checked (based in IDT vs Inverter aggregation) si this new enhancement because of lack of MFM in new plants"/>
    <n v="0.375"/>
    <m/>
    <x v="1"/>
    <x v="1"/>
    <x v="1"/>
    <s v="A"/>
    <n v="0.5"/>
    <n v="0.5"/>
    <n v="0"/>
    <n v="0.5"/>
    <m/>
    <x v="1"/>
  </r>
  <r>
    <n v="29"/>
    <s v="String PR deviation histogram (Median - top 10 performing strings)"/>
    <s v="Ready for UAT"/>
    <s v="T035"/>
    <s v="MVP 01"/>
    <s v="A"/>
    <s v="Need Feedback"/>
    <s v="Need Feedback"/>
    <s v="Need Feedback"/>
    <s v="Need Feedback"/>
    <n v="40"/>
    <n v="10"/>
    <n v="5"/>
    <n v="10"/>
    <n v="3"/>
    <n v="10"/>
    <n v="0"/>
    <n v="10"/>
    <n v="3"/>
    <x v="3"/>
    <m/>
    <s v="New report to be created - string PR in line with what we’ve done for Inverter PR"/>
    <n v="0.27500000000000002"/>
    <m/>
    <x v="1"/>
    <x v="1"/>
    <x v="1"/>
    <s v="A"/>
    <n v="0.5"/>
    <n v="0.3"/>
    <n v="0"/>
    <n v="0.3"/>
    <m/>
    <x v="1"/>
  </r>
  <r>
    <n v="30"/>
    <s v="String PR"/>
    <s v="Ready for UAT"/>
    <s v="T035"/>
    <s v="MVP 01"/>
    <s v="A"/>
    <s v="Need Feedback"/>
    <s v="Need Feedback"/>
    <s v="Need Feedback"/>
    <s v="Need Feedback"/>
    <n v="4"/>
    <n v="1"/>
    <n v="0.5"/>
    <n v="1"/>
    <n v="0.5"/>
    <n v="1"/>
    <n v="0"/>
    <n v="1"/>
    <n v="0.5"/>
    <x v="1"/>
    <m/>
    <s v="Multiple asset selection should provide individual curves; block level SY to be checked (based in IDT vs Inverter aggregation) si this new enhancement because of lack of MFM in new plants"/>
    <n v="0.375"/>
    <m/>
    <x v="1"/>
    <x v="1"/>
    <x v="1"/>
    <s v="A"/>
    <n v="0.5"/>
    <n v="0.5"/>
    <n v="0"/>
    <n v="0.5"/>
    <m/>
    <x v="1"/>
  </r>
  <r>
    <n v="31"/>
    <s v="String Power trend"/>
    <s v=""/>
    <s v="T036"/>
    <s v="MVP 01"/>
    <s v="B"/>
    <s v="Aligned"/>
    <s v="Aligned"/>
    <s v="Aligned"/>
    <s v="Aligned"/>
    <n v="4"/>
    <n v="1"/>
    <n v="0"/>
    <n v="1"/>
    <n v="0"/>
    <n v="1"/>
    <n v="0"/>
    <n v="1"/>
    <n v="0"/>
    <x v="4"/>
    <m/>
    <m/>
    <n v="0"/>
    <m/>
    <x v="1"/>
    <x v="1"/>
    <x v="1"/>
    <s v="A"/>
    <n v="0"/>
    <n v="0"/>
    <n v="0"/>
    <n v="0"/>
    <m/>
    <x v="3"/>
  </r>
  <r>
    <n v="32"/>
    <s v="Provision for manual data (module cleaning, grass cutting, table tilting) input "/>
    <s v=""/>
    <m/>
    <m/>
    <s v="B"/>
    <s v="Aligned"/>
    <s v="Aligned"/>
    <s v="Aligned"/>
    <s v="Aligned"/>
    <n v="20"/>
    <n v="5"/>
    <n v="0"/>
    <n v="5"/>
    <n v="0"/>
    <n v="5"/>
    <n v="0"/>
    <n v="5"/>
    <n v="0"/>
    <x v="2"/>
    <m/>
    <m/>
    <n v="0"/>
    <s v="Yes"/>
    <x v="1"/>
    <x v="2"/>
    <x v="3"/>
    <s v="C"/>
    <n v="0"/>
    <n v="0"/>
    <n v="0"/>
    <n v="0"/>
    <m/>
    <x v="2"/>
  </r>
  <r>
    <n v="33"/>
    <s v="5x5 matrix (frequency rating vs severity rating) at plant level and equipment level, considering severity as: _x000a_a. Generation loss"/>
    <s v="Ready for UAT"/>
    <s v="T030"/>
    <s v="MVP 02"/>
    <s v="A"/>
    <s v="Need Feedback"/>
    <s v="Aligned"/>
    <s v="Need Feedback"/>
    <s v="Need Feedback"/>
    <n v="20"/>
    <n v="5"/>
    <n v="3"/>
    <n v="5"/>
    <n v="3"/>
    <n v="5"/>
    <n v="0"/>
    <n v="5"/>
    <n v="3"/>
    <x v="3"/>
    <s v="HT and LT Cable Availability to be added to the matrix_x000a_Equipment level is pending"/>
    <s v="New enhancement - user should be able to see the events that contributed to each category, can be a report"/>
    <n v="0.45"/>
    <m/>
    <x v="1"/>
    <x v="4"/>
    <x v="2"/>
    <s v="B"/>
    <n v="0.6"/>
    <n v="0.6"/>
    <n v="0"/>
    <n v="0.6"/>
    <s v="LT and HT Cable availability is entered manually. In phase 2 when manual data entry is provisioned this would be part of 5x5 matrix"/>
    <x v="1"/>
  </r>
  <r>
    <n v="34"/>
    <s v="Generation loss due to late awakening inverters/early sleeping inverters."/>
    <s v=""/>
    <s v="T032"/>
    <s v="MVP 02"/>
    <s v="A"/>
    <s v="Aligned"/>
    <s v="Aligned"/>
    <s v="Aligned"/>
    <s v="Aligned"/>
    <n v="8"/>
    <n v="2"/>
    <n v="0"/>
    <n v="2"/>
    <n v="0"/>
    <n v="2"/>
    <n v="0"/>
    <n v="2"/>
    <n v="0"/>
    <x v="4"/>
    <m/>
    <m/>
    <n v="0"/>
    <m/>
    <x v="1"/>
    <x v="3"/>
    <x v="1"/>
    <s v="A"/>
    <n v="0"/>
    <n v="0"/>
    <n v="0"/>
    <n v="0"/>
    <m/>
    <x v="3"/>
  </r>
  <r>
    <n v="35"/>
    <s v="IV curve of strings"/>
    <s v=""/>
    <m/>
    <s v="MVP 02"/>
    <s v="B"/>
    <s v="Aligned"/>
    <s v="Aligned"/>
    <s v="Aligned"/>
    <s v="Aligned"/>
    <n v="10"/>
    <n v="2.5"/>
    <n v="0"/>
    <n v="2.5"/>
    <n v="0"/>
    <n v="2.5"/>
    <n v="0"/>
    <n v="2.5"/>
    <n v="0"/>
    <x v="2"/>
    <m/>
    <m/>
    <n v="0"/>
    <s v="Yes"/>
    <x v="1"/>
    <x v="2"/>
    <x v="3"/>
    <s v="B"/>
    <n v="0"/>
    <n v="0"/>
    <n v="0"/>
    <n v="0"/>
    <s v="This is an inverter function, capability to trigger the inverter and collect data will need to be established, complex integration. The RAW data from the inverter is then processed in R. To be phased out."/>
    <x v="2"/>
  </r>
  <r>
    <n v="36"/>
    <s v="Change in Plant Configuration details (DC addition/deletion, Inverter addition/deletion/change in name &amp; serial number at block level and plant level)"/>
    <s v=""/>
    <m/>
    <m/>
    <s v="B"/>
    <s v="Need Feedback"/>
    <s v="Need Feedback"/>
    <s v="Need Feedback"/>
    <s v="Need Feedback"/>
    <n v="10"/>
    <n v="2.5"/>
    <n v="0"/>
    <n v="2.5"/>
    <n v="0"/>
    <n v="2.5"/>
    <n v="0"/>
    <n v="2.5"/>
    <n v="0"/>
    <x v="3"/>
    <s v="Inverter change in AMM screen pending"/>
    <s v="The functionality exists from the backend front-end user facing function will come with asset management screens"/>
    <n v="0"/>
    <s v="Yes"/>
    <x v="1"/>
    <x v="3"/>
    <x v="1"/>
    <s v="B"/>
    <n v="0"/>
    <n v="0"/>
    <n v="0"/>
    <n v="0"/>
    <s v="Can be done from backend"/>
    <x v="4"/>
  </r>
  <r>
    <n v="37"/>
    <s v="Change in a breakdown type"/>
    <s v=""/>
    <m/>
    <m/>
    <s v="B"/>
    <s v="Aligned"/>
    <s v="Aligned"/>
    <s v="Aligned"/>
    <s v="Aligned"/>
    <n v="20"/>
    <n v="5"/>
    <n v="0"/>
    <n v="5"/>
    <n v="0"/>
    <n v="5"/>
    <n v="0"/>
    <n v="5"/>
    <n v="0"/>
    <x v="2"/>
    <m/>
    <m/>
    <n v="0"/>
    <s v="Yes"/>
    <x v="1"/>
    <x v="2"/>
    <x v="1"/>
    <s v="B"/>
    <n v="0"/>
    <n v="0"/>
    <n v="0"/>
    <n v="0"/>
    <m/>
    <x v="2"/>
  </r>
  <r>
    <n v="38"/>
    <s v="Equipment level MTTR &amp; MTBF calculation."/>
    <s v="Ready for UAT"/>
    <s v="T026"/>
    <s v="MVP 02"/>
    <s v="A"/>
    <s v="Need Feedback"/>
    <s v="Need Feedback"/>
    <s v="Need Feedback"/>
    <s v="Need Feedback"/>
    <n v="10"/>
    <n v="2.5"/>
    <n v="1.5"/>
    <n v="2.5"/>
    <n v="0"/>
    <n v="2.5"/>
    <n v="0"/>
    <n v="2.5"/>
    <n v="1.5"/>
    <x v="1"/>
    <m/>
    <s v="Not available at Logical Level, this will not be solved with the global logical level work, will need custom dev. This feature is based on maintenance tickets in SAP PM (preventive maintenance is not included in this)"/>
    <n v="0.3"/>
    <m/>
    <x v="2"/>
    <x v="1"/>
    <x v="2"/>
    <s v="N/A"/>
    <n v="0.6"/>
    <n v="0"/>
    <n v="0"/>
    <n v="0.6"/>
    <m/>
    <x v="1"/>
  </r>
  <r>
    <n v="39"/>
    <s v="Provision for uploading SOP, drawing, (files &amp; folders)"/>
    <s v=""/>
    <m/>
    <m/>
    <s v="C"/>
    <s v="Aligned"/>
    <s v="Aligned"/>
    <s v="Aligned"/>
    <s v="Aligned"/>
    <n v="10"/>
    <n v="2.5"/>
    <n v="0"/>
    <n v="2.5"/>
    <n v="0"/>
    <n v="2.5"/>
    <n v="0"/>
    <n v="2.5"/>
    <n v="0"/>
    <x v="2"/>
    <m/>
    <m/>
    <n v="0"/>
    <s v="Yes"/>
    <x v="1"/>
    <x v="2"/>
    <x v="1"/>
    <s v="B"/>
    <n v="0"/>
    <n v="0"/>
    <n v="0"/>
    <n v="0"/>
    <m/>
    <x v="2"/>
  </r>
  <r>
    <n v="40"/>
    <s v="Rules to be made to distinguish between Data unavailability and erroneous data"/>
    <s v="Ready for UAT"/>
    <m/>
    <m/>
    <s v="C"/>
    <s v="Need Feedback"/>
    <s v="Need Feedback"/>
    <s v="Need Feedback"/>
    <s v="Need Feedback"/>
    <n v="20"/>
    <n v="5"/>
    <n v="3"/>
    <n v="5"/>
    <n v="3"/>
    <n v="5"/>
    <n v="0"/>
    <n v="5"/>
    <n v="3"/>
    <x v="1"/>
    <s v="It is already there as a part of data quality screen"/>
    <s v="UAT to be done with the SCADA team. Data availability report is under dev"/>
    <n v="0.45"/>
    <m/>
    <x v="1"/>
    <x v="1"/>
    <x v="3"/>
    <s v="C"/>
    <n v="0.6"/>
    <n v="0.6"/>
    <n v="0"/>
    <n v="0.6"/>
    <s v="Will be setup as part of the data supply chain starting with simple logic and phasing out more complex business logic to be developed and setup._x000a_Himanshu is working on this."/>
    <x v="1"/>
  </r>
  <r>
    <n v="41"/>
    <s v="Scorecard as per user defined rule"/>
    <s v=""/>
    <m/>
    <m/>
    <s v="B"/>
    <s v="Aligned"/>
    <s v="Aligned"/>
    <s v="Aligned"/>
    <s v="Aligned"/>
    <n v="10"/>
    <n v="2.5"/>
    <n v="0"/>
    <n v="2.5"/>
    <n v="0"/>
    <n v="2.5"/>
    <n v="0"/>
    <n v="2.5"/>
    <n v="0"/>
    <x v="2"/>
    <m/>
    <m/>
    <n v="0"/>
    <s v="Yes"/>
    <x v="1"/>
    <x v="2"/>
    <x v="3"/>
    <s v="C"/>
    <n v="0"/>
    <n v="0"/>
    <n v="0"/>
    <n v="0"/>
    <m/>
    <x v="2"/>
  </r>
  <r>
    <n v="42"/>
    <s v="KPI comparison across various sites/group level/ portfolio level"/>
    <s v="Ready for UAT"/>
    <m/>
    <m/>
    <s v="A"/>
    <s v="Aligned"/>
    <s v="Aligned"/>
    <s v="Aligned"/>
    <s v="Aligned"/>
    <n v="12"/>
    <n v="3"/>
    <n v="1.5"/>
    <n v="3"/>
    <n v="1.5"/>
    <n v="3"/>
    <n v="0"/>
    <n v="3"/>
    <n v="1.5"/>
    <x v="1"/>
    <m/>
    <m/>
    <n v="0.375"/>
    <m/>
    <x v="1"/>
    <x v="1"/>
    <x v="1"/>
    <s v="B"/>
    <n v="0.5"/>
    <n v="0.5"/>
    <n v="0"/>
    <n v="0.5"/>
    <m/>
    <x v="1"/>
  </r>
  <r>
    <n v="43"/>
    <s v="Inverter guaranteed uptime calculation as per contractual term for different make (terms provided by adani)"/>
    <s v=""/>
    <m/>
    <m/>
    <s v="C"/>
    <s v="Aligned"/>
    <s v="Aligned"/>
    <s v="Aligned"/>
    <s v="Aligned"/>
    <n v="20"/>
    <n v="5"/>
    <n v="0"/>
    <n v="5"/>
    <n v="0"/>
    <n v="5"/>
    <n v="0"/>
    <n v="5"/>
    <n v="0"/>
    <x v="5"/>
    <m/>
    <m/>
    <n v="0"/>
    <s v="Not Required"/>
    <x v="1"/>
    <x v="2"/>
    <x v="4"/>
    <s v="C"/>
    <n v="0"/>
    <n v="0"/>
    <n v="0"/>
    <n v="0"/>
    <m/>
    <x v="5"/>
  </r>
  <r>
    <n v="44"/>
    <s v="Specific widget at portfolio level(showing no. of plant running &amp; no. of plant under breakdown, at plant level showing no. of block running &amp; no. of block under breakdown &amp; no. of inverters running &amp; breakdown)"/>
    <s v="Ready for UAT"/>
    <m/>
    <m/>
    <s v="A"/>
    <s v="Need Feedback"/>
    <s v="Need Feedback"/>
    <s v="Need Feedback"/>
    <s v="Need Feedback"/>
    <n v="20"/>
    <n v="5"/>
    <n v="3"/>
    <n v="5"/>
    <n v="3"/>
    <n v="5"/>
    <n v="0"/>
    <n v="5"/>
    <n v="3"/>
    <x v="3"/>
    <m/>
    <s v="Number of plants running / in breakdown / out of comm, to be checked if the feature is avl in BAX and the scores will be revised accordingly"/>
    <n v="0.45"/>
    <m/>
    <x v="1"/>
    <x v="1"/>
    <x v="1"/>
    <s v="A"/>
    <n v="0.6"/>
    <n v="0.6"/>
    <n v="0"/>
    <n v="0.6"/>
    <m/>
    <x v="1"/>
  </r>
  <r>
    <n v="45"/>
    <s v="Inverter efficiency at portfolio level for different make"/>
    <s v=""/>
    <m/>
    <s v="MVP 02"/>
    <s v="B"/>
    <s v="Aligned"/>
    <s v="Aligned"/>
    <s v="Aligned"/>
    <s v="Aligned"/>
    <n v="20"/>
    <n v="5"/>
    <n v="0"/>
    <n v="5"/>
    <n v="0"/>
    <n v="5"/>
    <n v="0"/>
    <n v="5"/>
    <n v="0"/>
    <x v="6"/>
    <s v="Part of PTD"/>
    <m/>
    <n v="0"/>
    <m/>
    <x v="1"/>
    <x v="3"/>
    <x v="3"/>
    <s v="B"/>
    <n v="0"/>
    <n v="0"/>
    <n v="0"/>
    <n v="0"/>
    <m/>
    <x v="4"/>
  </r>
  <r>
    <n v="46"/>
    <s v="MPPT level power, voltage, current"/>
    <s v=""/>
    <m/>
    <s v="MVP 02"/>
    <s v="B"/>
    <s v="Aligned"/>
    <s v="Aligned"/>
    <s v="Aligned"/>
    <s v="Aligned"/>
    <n v="12"/>
    <n v="3"/>
    <n v="0"/>
    <n v="3"/>
    <n v="0"/>
    <n v="3"/>
    <n v="0"/>
    <n v="3"/>
    <n v="0"/>
    <x v="4"/>
    <s v="Part of Tags section"/>
    <m/>
    <n v="0"/>
    <m/>
    <x v="1"/>
    <x v="3"/>
    <x v="1"/>
    <s v="B"/>
    <n v="0"/>
    <n v="0"/>
    <n v="0"/>
    <n v="0"/>
    <m/>
    <x v="3"/>
  </r>
  <r>
    <n v="47"/>
    <s v="WTI alarm, OTI alarm, MOG alarm, Bucholz alarm should automatically emailed to specific persons "/>
    <s v=""/>
    <m/>
    <m/>
    <s v="B"/>
    <s v="Aligned"/>
    <s v="Aligned"/>
    <s v="Aligned"/>
    <s v="Aligned"/>
    <n v="20"/>
    <n v="5"/>
    <n v="0"/>
    <n v="5"/>
    <n v="0"/>
    <n v="5"/>
    <n v="0"/>
    <n v="5"/>
    <n v="0"/>
    <x v="6"/>
    <s v="Part of Workflow"/>
    <m/>
    <n v="0"/>
    <m/>
    <x v="2"/>
    <x v="3"/>
    <x v="1"/>
    <s v="N/A"/>
    <n v="0"/>
    <n v="0"/>
    <n v="0"/>
    <n v="0"/>
    <s v="Workflow engine"/>
    <x v="4"/>
  </r>
  <r>
    <m/>
    <s v="Block Level"/>
    <s v=""/>
    <m/>
    <m/>
    <m/>
    <m/>
    <m/>
    <m/>
    <m/>
    <m/>
    <m/>
    <m/>
    <m/>
    <m/>
    <m/>
    <m/>
    <m/>
    <m/>
    <x v="0"/>
    <m/>
    <m/>
    <m/>
    <m/>
    <x v="0"/>
    <x v="0"/>
    <x v="0"/>
    <m/>
    <m/>
    <m/>
    <m/>
    <m/>
    <m/>
    <x v="0"/>
  </r>
  <r>
    <n v="1"/>
    <s v="Power vs Radiation Curve "/>
    <s v=""/>
    <s v="T036"/>
    <s v="MVP 01"/>
    <s v="A"/>
    <s v="Aligned"/>
    <s v="Aligned"/>
    <s v="Aligned"/>
    <s v="Aligned"/>
    <n v="8"/>
    <n v="2"/>
    <n v="0"/>
    <n v="2"/>
    <n v="0"/>
    <n v="2"/>
    <n v="0"/>
    <n v="2"/>
    <n v="0"/>
    <x v="4"/>
    <m/>
    <s v="not visible "/>
    <n v="0"/>
    <m/>
    <x v="1"/>
    <x v="1"/>
    <x v="1"/>
    <s v="A"/>
    <n v="0"/>
    <n v="0"/>
    <n v="0"/>
    <n v="0"/>
    <m/>
    <x v="3"/>
  </r>
  <r>
    <n v="2"/>
    <s v="Net Export and radiation trend - Budget vs Actual (MTD &amp; YTD)"/>
    <s v=""/>
    <s v="T036"/>
    <s v="MVP 01"/>
    <s v="A"/>
    <s v="Aligned"/>
    <s v="Aligned"/>
    <s v="Aligned"/>
    <s v="Aligned"/>
    <n v="12"/>
    <n v="3"/>
    <n v="0"/>
    <n v="3"/>
    <n v="0"/>
    <n v="3"/>
    <n v="0"/>
    <n v="3"/>
    <n v="0"/>
    <x v="4"/>
    <m/>
    <s v="not visible "/>
    <n v="0"/>
    <m/>
    <x v="1"/>
    <x v="1"/>
    <x v="1"/>
    <s v="A"/>
    <n v="0"/>
    <n v="0"/>
    <n v="0"/>
    <n v="0"/>
    <m/>
    <x v="3"/>
  </r>
  <r>
    <n v="3"/>
    <s v="Net Export vs Expected generation"/>
    <s v=""/>
    <s v="T036"/>
    <s v="MVP 01"/>
    <s v="A"/>
    <s v="Aligned"/>
    <s v="Aligned"/>
    <s v="Aligned"/>
    <s v="Aligned"/>
    <n v="8"/>
    <n v="2"/>
    <n v="0"/>
    <n v="2"/>
    <n v="0"/>
    <n v="2"/>
    <n v="0"/>
    <n v="2"/>
    <n v="0"/>
    <x v="4"/>
    <m/>
    <s v="not visible "/>
    <n v="0"/>
    <m/>
    <x v="1"/>
    <x v="1"/>
    <x v="1"/>
    <s v="A"/>
    <n v="0"/>
    <n v="0"/>
    <n v="0"/>
    <n v="0"/>
    <m/>
    <x v="3"/>
  </r>
  <r>
    <n v="4"/>
    <s v="CUF - Budget vs Weather Corrected vs Actual (day wise, month wise and year wise trend)"/>
    <s v=""/>
    <s v="T036"/>
    <s v="MVP 01"/>
    <s v="A"/>
    <s v="Aligned"/>
    <s v="Aligned"/>
    <s v="Aligned"/>
    <s v="Aligned"/>
    <n v="20"/>
    <n v="5"/>
    <n v="0"/>
    <n v="5"/>
    <n v="0"/>
    <n v="5"/>
    <n v="0"/>
    <n v="5"/>
    <n v="0"/>
    <x v="4"/>
    <m/>
    <s v="not visible "/>
    <n v="0"/>
    <m/>
    <x v="1"/>
    <x v="1"/>
    <x v="1"/>
    <s v="A"/>
    <n v="0"/>
    <n v="0"/>
    <n v="0"/>
    <n v="0"/>
    <s v="Weathered corrected would be available once PVsyst automation bot is configured"/>
    <x v="3"/>
  </r>
  <r>
    <n v="5"/>
    <s v="Performance Ratio - Budget vs Weather Corrected vs Actual (day wise, month wise and year wise trend)"/>
    <s v=""/>
    <s v="T036"/>
    <s v="MVP 01"/>
    <s v="A"/>
    <s v="Aligned"/>
    <s v="Aligned"/>
    <s v="Aligned"/>
    <s v="Aligned"/>
    <n v="20"/>
    <n v="5"/>
    <n v="0"/>
    <n v="5"/>
    <n v="0"/>
    <n v="5"/>
    <n v="0"/>
    <n v="5"/>
    <n v="0"/>
    <x v="4"/>
    <m/>
    <s v="not visible "/>
    <n v="0"/>
    <m/>
    <x v="1"/>
    <x v="1"/>
    <x v="1"/>
    <s v="A"/>
    <n v="0"/>
    <n v="0"/>
    <n v="0"/>
    <n v="0"/>
    <s v="Weathered corrected would be available once PVsyst automation bot is configured"/>
    <x v="3"/>
  </r>
  <r>
    <n v="6"/>
    <s v="Inverter normalized power (KW/KWp) trend"/>
    <s v=""/>
    <s v="T036"/>
    <s v="MVP 01"/>
    <s v="B"/>
    <s v="Aligned"/>
    <s v="Aligned"/>
    <s v="Aligned"/>
    <s v="Aligned"/>
    <n v="4"/>
    <n v="1"/>
    <n v="0"/>
    <n v="1"/>
    <n v="0"/>
    <n v="1"/>
    <n v="0"/>
    <n v="1"/>
    <n v="0"/>
    <x v="4"/>
    <s v="To be extended to the logical grouping"/>
    <s v="not visible "/>
    <n v="0"/>
    <m/>
    <x v="1"/>
    <x v="1"/>
    <x v="1"/>
    <s v="B"/>
    <n v="0"/>
    <n v="0"/>
    <n v="0"/>
    <n v="0"/>
    <m/>
    <x v="3"/>
  </r>
  <r>
    <n v="7"/>
    <s v="Inverter specific yield (KWh/KWp)"/>
    <s v=""/>
    <s v="T036"/>
    <s v="MVP 01"/>
    <s v="B"/>
    <s v="Aligned"/>
    <s v="Aligned"/>
    <s v="Aligned"/>
    <s v="Aligned"/>
    <n v="4"/>
    <n v="1"/>
    <n v="0"/>
    <n v="1"/>
    <n v="0"/>
    <n v="1"/>
    <n v="0"/>
    <n v="1"/>
    <n v="0"/>
    <x v="4"/>
    <s v="To be extended to the logical grouping"/>
    <s v="not visible "/>
    <n v="0"/>
    <m/>
    <x v="1"/>
    <x v="1"/>
    <x v="1"/>
    <s v="A"/>
    <n v="0"/>
    <n v="0"/>
    <n v="0"/>
    <n v="0"/>
    <m/>
    <x v="3"/>
  </r>
  <r>
    <n v="8"/>
    <s v="Inverter PR"/>
    <s v=""/>
    <s v="T036"/>
    <s v="MVP 01"/>
    <s v="A"/>
    <s v="Aligned"/>
    <s v="Aligned"/>
    <s v="Aligned"/>
    <s v="Aligned"/>
    <n v="4"/>
    <n v="1"/>
    <n v="0"/>
    <n v="1"/>
    <n v="0"/>
    <n v="1"/>
    <n v="0"/>
    <n v="1"/>
    <n v="0"/>
    <x v="4"/>
    <s v="To be extended to the logical grouping"/>
    <s v="not visible "/>
    <n v="0"/>
    <m/>
    <x v="1"/>
    <x v="1"/>
    <x v="1"/>
    <s v="A"/>
    <n v="0"/>
    <n v="0"/>
    <n v="0"/>
    <n v="0"/>
    <m/>
    <x v="3"/>
  </r>
  <r>
    <n v="9"/>
    <s v="String PR deviation histogram (Median - top 10 performing strings)"/>
    <s v="Ready for UAT"/>
    <s v="T035"/>
    <s v="MVP 01"/>
    <s v="A"/>
    <s v="Aligned"/>
    <s v="Aligned"/>
    <s v="Aligned"/>
    <s v="Aligned"/>
    <n v="20"/>
    <n v="5"/>
    <n v="0"/>
    <n v="5"/>
    <n v="0"/>
    <n v="5"/>
    <n v="0"/>
    <n v="5"/>
    <n v="0"/>
    <x v="1"/>
    <m/>
    <s v="not visible "/>
    <n v="0"/>
    <m/>
    <x v="1"/>
    <x v="1"/>
    <x v="1"/>
    <s v="A"/>
    <n v="0"/>
    <n v="0"/>
    <n v="0"/>
    <n v="0"/>
    <m/>
    <x v="1"/>
  </r>
  <r>
    <n v="10"/>
    <s v="String PR"/>
    <s v=""/>
    <s v="T035"/>
    <s v="MVP 01"/>
    <s v="A"/>
    <s v="Aligned"/>
    <s v="Aligned"/>
    <s v="Aligned"/>
    <s v="Aligned"/>
    <n v="4"/>
    <n v="1"/>
    <n v="0"/>
    <n v="1"/>
    <n v="0"/>
    <n v="1"/>
    <n v="0"/>
    <n v="1"/>
    <n v="0"/>
    <x v="4"/>
    <m/>
    <s v="not visible "/>
    <n v="0"/>
    <m/>
    <x v="1"/>
    <x v="1"/>
    <x v="1"/>
    <s v="A"/>
    <n v="0"/>
    <n v="0"/>
    <n v="0"/>
    <n v="0"/>
    <m/>
    <x v="3"/>
  </r>
  <r>
    <n v="11"/>
    <s v="String Power trend"/>
    <s v=""/>
    <s v="T036"/>
    <s v="MVP 01"/>
    <s v="B"/>
    <s v="Aligned"/>
    <s v="Aligned"/>
    <s v="Aligned"/>
    <s v="Aligned"/>
    <n v="4"/>
    <n v="1"/>
    <n v="0"/>
    <n v="1"/>
    <n v="0"/>
    <n v="1"/>
    <n v="0"/>
    <n v="1"/>
    <n v="0"/>
    <x v="4"/>
    <m/>
    <s v="not visible "/>
    <n v="0"/>
    <m/>
    <x v="1"/>
    <x v="1"/>
    <x v="1"/>
    <s v="A"/>
    <n v="0"/>
    <n v="0"/>
    <n v="0"/>
    <n v="0"/>
    <m/>
    <x v="3"/>
  </r>
  <r>
    <m/>
    <s v="Wind"/>
    <s v=""/>
    <m/>
    <m/>
    <m/>
    <m/>
    <m/>
    <m/>
    <m/>
    <m/>
    <m/>
    <m/>
    <m/>
    <m/>
    <m/>
    <m/>
    <m/>
    <m/>
    <x v="0"/>
    <m/>
    <m/>
    <m/>
    <m/>
    <x v="0"/>
    <x v="0"/>
    <x v="0"/>
    <m/>
    <m/>
    <m/>
    <m/>
    <m/>
    <m/>
    <x v="0"/>
  </r>
  <r>
    <s v="A."/>
    <s v="Wind Monitoring Scope"/>
    <s v=""/>
    <m/>
    <m/>
    <m/>
    <m/>
    <m/>
    <m/>
    <m/>
    <m/>
    <m/>
    <m/>
    <m/>
    <m/>
    <m/>
    <m/>
    <m/>
    <m/>
    <x v="0"/>
    <m/>
    <m/>
    <m/>
    <m/>
    <x v="0"/>
    <x v="0"/>
    <x v="0"/>
    <m/>
    <m/>
    <m/>
    <m/>
    <m/>
    <m/>
    <x v="0"/>
  </r>
  <r>
    <n v="1"/>
    <s v="Tree view-Turbine, Site, Portfolio level monitoring in single dashboard"/>
    <s v="Ready for UAT"/>
    <m/>
    <s v="MVP 01"/>
    <s v="A"/>
    <s v="Need Feedback"/>
    <s v="Need Feedback"/>
    <s v="Need Feedback"/>
    <s v="Need Feedback"/>
    <n v="40"/>
    <n v="10"/>
    <n v="5"/>
    <n v="10"/>
    <n v="5"/>
    <n v="10"/>
    <n v="0"/>
    <n v="10"/>
    <n v="5"/>
    <x v="1"/>
    <m/>
    <m/>
    <n v="0.375"/>
    <m/>
    <x v="1"/>
    <x v="1"/>
    <x v="1"/>
    <s v="A"/>
    <n v="0.5"/>
    <n v="0.5"/>
    <n v="0"/>
    <n v="0.5"/>
    <m/>
    <x v="1"/>
  </r>
  <r>
    <n v="2"/>
    <s v="Turbine State and Low performing turbine display (Power Curve deficient, Pitch angle abnormalities, Wind rose abnormalities)"/>
    <s v="Ready for UAT"/>
    <s v="T036"/>
    <s v="MVP 01"/>
    <s v="A"/>
    <s v="Need Feedback"/>
    <s v="Need Feedback"/>
    <s v="Need Feedback"/>
    <s v="Need Feedback"/>
    <n v="40"/>
    <n v="10"/>
    <n v="5"/>
    <n v="10"/>
    <n v="5"/>
    <n v="10"/>
    <n v="0"/>
    <n v="10"/>
    <n v="5"/>
    <x v="1"/>
    <m/>
    <m/>
    <n v="0.375"/>
    <m/>
    <x v="1"/>
    <x v="1"/>
    <x v="1"/>
    <s v="A"/>
    <n v="0.5"/>
    <n v="0.5"/>
    <n v="0"/>
    <n v="0.5"/>
    <m/>
    <x v="1"/>
  </r>
  <r>
    <n v="3"/>
    <s v="Machine Availability Calculation  turbine Wise, Site wise (PPA), Portfolio level"/>
    <s v="Ready for UAT"/>
    <s v="T035"/>
    <s v="MVP 01"/>
    <s v="A"/>
    <s v="Need Feedback"/>
    <s v="Aligned"/>
    <s v="Need Feedback"/>
    <s v="Need Feedback"/>
    <n v="20"/>
    <n v="5"/>
    <n v="2"/>
    <n v="5"/>
    <n v="2"/>
    <n v="5"/>
    <n v="0"/>
    <n v="5"/>
    <n v="2"/>
    <x v="1"/>
    <s v="To be extended to the logical grouping"/>
    <m/>
    <n v="0.3"/>
    <m/>
    <x v="1"/>
    <x v="1"/>
    <x v="1"/>
    <s v="A"/>
    <n v="0.4"/>
    <n v="0.4"/>
    <n v="0"/>
    <n v="0.4"/>
    <s v="No manual edit of breakdown category"/>
    <x v="1"/>
  </r>
  <r>
    <n v="4"/>
    <s v="Internal Grid Availability calculation  turbine Wise, Site wise (PPA), Portfolio level"/>
    <s v="Ready for UAT"/>
    <s v="T035"/>
    <s v="MVP 01"/>
    <s v="A"/>
    <s v="Need Feedback"/>
    <s v="Aligned"/>
    <s v="Need Feedback"/>
    <s v="Need Feedback"/>
    <n v="20"/>
    <n v="5"/>
    <n v="2"/>
    <n v="5"/>
    <n v="2"/>
    <n v="5"/>
    <n v="0"/>
    <n v="5"/>
    <n v="2"/>
    <x v="1"/>
    <s v="To be extended to the logical grouping"/>
    <m/>
    <n v="0.3"/>
    <m/>
    <x v="1"/>
    <x v="1"/>
    <x v="1"/>
    <s v="A"/>
    <n v="0.4"/>
    <n v="0.4"/>
    <n v="0"/>
    <n v="0.4"/>
    <s v="No manual edit of breakdown category"/>
    <x v="1"/>
  </r>
  <r>
    <n v="5"/>
    <s v="External Grid  Availability calculation  turbine Wise, Site wise (PPA), Portfolio level"/>
    <s v="Ready for UAT"/>
    <s v="T035"/>
    <s v="MVP 01"/>
    <s v="A"/>
    <s v="Need Feedback"/>
    <s v="Aligned"/>
    <s v="Need Feedback"/>
    <s v="Need Feedback"/>
    <n v="20"/>
    <n v="5"/>
    <n v="2"/>
    <n v="5"/>
    <n v="2"/>
    <n v="5"/>
    <n v="0"/>
    <n v="5"/>
    <n v="2"/>
    <x v="1"/>
    <s v="To be extended to the logical grouping"/>
    <m/>
    <n v="0.3"/>
    <m/>
    <x v="1"/>
    <x v="1"/>
    <x v="1"/>
    <s v="A"/>
    <n v="0.4"/>
    <n v="0.4"/>
    <n v="0"/>
    <n v="0.4"/>
    <s v="No manual edit of breakdown category"/>
    <x v="1"/>
  </r>
  <r>
    <n v="6"/>
    <s v="Resource Availability calculation  turbine Wise, Site wise (PPA), Portfolio level"/>
    <s v="Ready for UAT"/>
    <s v="T035"/>
    <s v="MVP 01"/>
    <s v="A"/>
    <s v="Need Feedback"/>
    <s v="Aligned"/>
    <s v="Need Feedback"/>
    <s v="Need Feedback"/>
    <n v="20"/>
    <n v="5"/>
    <n v="2"/>
    <n v="5"/>
    <n v="2"/>
    <n v="5"/>
    <n v="0"/>
    <n v="5"/>
    <n v="2"/>
    <x v="1"/>
    <s v="To be extended to the logical grouping"/>
    <m/>
    <n v="0.3"/>
    <m/>
    <x v="1"/>
    <x v="1"/>
    <x v="1"/>
    <s v="A"/>
    <n v="0.4"/>
    <n v="0.4"/>
    <n v="0"/>
    <n v="0.4"/>
    <s v="No manual edit of breakdown category"/>
    <x v="1"/>
  </r>
  <r>
    <n v="7"/>
    <s v="PLF Calculation, turbine Wise, Site wise (PPA), Portfolio level"/>
    <s v="Ready for UAT"/>
    <s v="T035"/>
    <s v="MVP 01"/>
    <s v="A"/>
    <s v="Need Feedback"/>
    <s v="Aligned"/>
    <s v="Need Feedback"/>
    <s v="Aligned"/>
    <n v="40"/>
    <n v="10"/>
    <n v="7"/>
    <n v="10"/>
    <n v="5"/>
    <n v="10"/>
    <n v="0"/>
    <n v="10"/>
    <n v="7"/>
    <x v="1"/>
    <s v="To be extended to the logical grouping"/>
    <m/>
    <n v="0.47499999999999998"/>
    <m/>
    <x v="1"/>
    <x v="1"/>
    <x v="1"/>
    <s v="A"/>
    <n v="0.7"/>
    <n v="0.5"/>
    <n v="0"/>
    <n v="0.7"/>
    <m/>
    <x v="1"/>
  </r>
  <r>
    <n v="8"/>
    <s v="Wind Speed Calculation turbine Wise, Site wise (PPA), Portfolio level for both"/>
    <s v="Ready for UAT"/>
    <s v="T035"/>
    <s v="MVP 01"/>
    <s v="A"/>
    <s v="Need Feedback"/>
    <s v="Aligned"/>
    <s v="Need Feedback"/>
    <s v="Aligned"/>
    <n v="40"/>
    <n v="10"/>
    <n v="7"/>
    <n v="10"/>
    <n v="5"/>
    <n v="10"/>
    <n v="0"/>
    <n v="10"/>
    <n v="7"/>
    <x v="1"/>
    <s v="To be extended to the logical grouping"/>
    <m/>
    <n v="0.47499999999999998"/>
    <m/>
    <x v="1"/>
    <x v="1"/>
    <x v="1"/>
    <s v="A"/>
    <n v="0.7"/>
    <n v="0.5"/>
    <n v="0"/>
    <n v="0.7"/>
    <m/>
    <x v="1"/>
  </r>
  <r>
    <n v="9"/>
    <s v="Wind Availability turbine Wise, Site wise (PPA), Portfolio level"/>
    <s v="Ready for UAT"/>
    <s v="T036"/>
    <s v="MVP 01"/>
    <s v="B"/>
    <s v="Need Feedback"/>
    <s v="Need Feedback"/>
    <s v="Need Feedback"/>
    <s v="Need Feedback"/>
    <n v="40"/>
    <n v="10"/>
    <n v="6"/>
    <n v="10"/>
    <n v="6"/>
    <n v="10"/>
    <n v="0"/>
    <n v="10"/>
    <n v="6"/>
    <x v="1"/>
    <s v="To be extended to the logical grouping"/>
    <m/>
    <n v="0.45"/>
    <m/>
    <x v="1"/>
    <x v="1"/>
    <x v="1"/>
    <s v="A"/>
    <n v="0.6"/>
    <n v="0.6"/>
    <n v="0"/>
    <n v="0.6"/>
    <m/>
    <x v="1"/>
  </r>
  <r>
    <n v="10"/>
    <s v="Manual data uploading for controlling of calculation of M.A.,IGA, EGA,RA"/>
    <s v=""/>
    <m/>
    <s v="MVP 02"/>
    <s v="B"/>
    <s v="Aligned"/>
    <s v="Aligned"/>
    <s v="Aligned"/>
    <s v="Aligned"/>
    <n v="10"/>
    <n v="2.5"/>
    <n v="0"/>
    <n v="2.5"/>
    <n v="0"/>
    <n v="2.5"/>
    <n v="0"/>
    <n v="2.5"/>
    <n v="0"/>
    <x v="2"/>
    <m/>
    <m/>
    <n v="0"/>
    <s v="Yes"/>
    <x v="1"/>
    <x v="2"/>
    <x v="3"/>
    <s v="C"/>
    <n v="0"/>
    <n v="0"/>
    <n v="0"/>
    <n v="0"/>
    <m/>
    <x v="2"/>
  </r>
  <r>
    <n v="11"/>
    <s v="Lull Hrs. calculation"/>
    <s v="Ready for UAT"/>
    <s v="T036"/>
    <s v="MVP 02"/>
    <s v="B"/>
    <s v="Need Feedback"/>
    <s v="Aligned"/>
    <s v="Need Feedback"/>
    <s v="Need Feedback"/>
    <n v="20"/>
    <n v="5"/>
    <n v="3"/>
    <n v="5"/>
    <n v="3"/>
    <n v="5"/>
    <n v="0"/>
    <n v="5"/>
    <n v="3"/>
    <x v="1"/>
    <s v="To be extended to the logical grouping"/>
    <m/>
    <n v="0.45"/>
    <m/>
    <x v="1"/>
    <x v="1"/>
    <x v="1"/>
    <s v="A"/>
    <n v="0.6"/>
    <n v="0.6"/>
    <n v="0"/>
    <n v="0.6"/>
    <m/>
    <x v="1"/>
  </r>
  <r>
    <n v="12"/>
    <s v="SCADA data Availability Calculation"/>
    <s v=""/>
    <m/>
    <s v="MVP 02"/>
    <s v="B"/>
    <s v="Aligned"/>
    <s v="Aligned"/>
    <s v="Aligned"/>
    <s v="Aligned"/>
    <n v="20"/>
    <n v="5"/>
    <n v="0"/>
    <n v="5"/>
    <n v="0"/>
    <n v="5"/>
    <n v="0"/>
    <n v="5"/>
    <n v="0"/>
    <x v="2"/>
    <m/>
    <m/>
    <n v="0"/>
    <s v="Yes"/>
    <x v="1"/>
    <x v="2"/>
    <x v="3"/>
    <s v="B"/>
    <n v="0"/>
    <n v="0"/>
    <n v="0"/>
    <n v="0"/>
    <s v="Connectivity loss will be highlighted"/>
    <x v="2"/>
  </r>
  <r>
    <n v="13"/>
    <s v="Monitoring of Nacelle Data:- Environmental Temp, Wind speed, Nacelle Cabinet temp."/>
    <s v="Ready for UAT"/>
    <s v="T048"/>
    <s v="MVP 01"/>
    <s v="A"/>
    <s v="Need Feedback"/>
    <s v="Need Feedback"/>
    <s v="Need Feedback"/>
    <s v="Aligned"/>
    <n v="10"/>
    <n v="2.5"/>
    <n v="2.5"/>
    <n v="2.5"/>
    <n v="2.5"/>
    <n v="2.5"/>
    <n v="0"/>
    <n v="2.5"/>
    <n v="2.5"/>
    <x v="1"/>
    <s v="Available as a part of Tags in Analysis Catalog"/>
    <m/>
    <n v="0.75"/>
    <m/>
    <x v="1"/>
    <x v="1"/>
    <x v="1"/>
    <s v="A"/>
    <n v="1"/>
    <n v="1"/>
    <n v="0"/>
    <n v="1"/>
    <m/>
    <x v="1"/>
  </r>
  <r>
    <n v="14"/>
    <s v="Monitoring of Generator Speed, Wind Direction, Yaw Position to North, Blade Position-Pitch Angle, Line Voltage, Line Frequency, Fault and Warning List, Active Power, Reactive Power, Environmental Temp., Nacelle Cabinet temp. and rotor lock position w.r.t individual turbine and comparison with other Turbines "/>
    <s v="Ready for UAT"/>
    <s v="T048"/>
    <s v="MVP 01"/>
    <s v="A"/>
    <s v="Need Feedback"/>
    <s v="Need Feedback"/>
    <s v="Need Feedback"/>
    <s v="Aligned"/>
    <n v="20"/>
    <n v="5"/>
    <n v="5"/>
    <n v="5"/>
    <n v="5"/>
    <n v="5"/>
    <n v="0"/>
    <n v="5"/>
    <n v="5"/>
    <x v="1"/>
    <s v="Available as a part of Tags in Analysis Catalog"/>
    <m/>
    <n v="0.75"/>
    <m/>
    <x v="1"/>
    <x v="1"/>
    <x v="1"/>
    <s v="A"/>
    <n v="1"/>
    <n v="1"/>
    <n v="0"/>
    <n v="1"/>
    <m/>
    <x v="1"/>
  </r>
  <r>
    <n v="15"/>
    <s v="Monitoring of Gearbox- Main bearing temp., Oil input temp., Oil input pressure, Gear box oil tank temp and Level, max. Bearing Temp w.r.t individual turbine and comparison with other Turbines "/>
    <s v="Ready for UAT"/>
    <s v="T048"/>
    <s v="MVP 01"/>
    <s v="A"/>
    <s v="Need Feedback"/>
    <s v="Need Feedback"/>
    <s v="Need Feedback"/>
    <s v="Aligned"/>
    <n v="10"/>
    <n v="2.5"/>
    <n v="2.5"/>
    <n v="2.5"/>
    <n v="2.5"/>
    <n v="2.5"/>
    <n v="0"/>
    <n v="2.5"/>
    <n v="2.5"/>
    <x v="1"/>
    <s v="Available as a part of Tags in Analysis Catalog"/>
    <m/>
    <n v="0.75"/>
    <m/>
    <x v="1"/>
    <x v="1"/>
    <x v="1"/>
    <s v="A"/>
    <n v="1"/>
    <n v="1"/>
    <n v="0"/>
    <n v="1"/>
    <m/>
    <x v="1"/>
  </r>
  <r>
    <n v="16"/>
    <s v="Monitoring of Rotor speed, Generator winding temp, Generator Drive and Non drive end bearing temp. Max Winding temp., Generator cooling temp.  w.r.t individual turbine and comparison with other Turbines ."/>
    <s v="Ready for UAT"/>
    <s v="T048"/>
    <s v="MVP 01"/>
    <s v="A"/>
    <s v="Need Feedback"/>
    <s v="Need Feedback"/>
    <s v="Need Feedback"/>
    <s v="Aligned"/>
    <n v="40"/>
    <n v="10"/>
    <n v="10"/>
    <n v="10"/>
    <n v="10"/>
    <n v="10"/>
    <n v="0"/>
    <n v="10"/>
    <n v="10"/>
    <x v="1"/>
    <s v="Available as a part of Tags in Analysis Catalog"/>
    <m/>
    <n v="0.75"/>
    <m/>
    <x v="1"/>
    <x v="1"/>
    <x v="1"/>
    <s v="A"/>
    <n v="1"/>
    <n v="1"/>
    <n v="0"/>
    <n v="1"/>
    <m/>
    <x v="1"/>
  </r>
  <r>
    <n v="17"/>
    <s v="Monitoring of Vibration data- Acceleration drive direction and Non dive direction w.r.t individual turbine and comparison with other Turbines . Acceleration data Peak to Peak"/>
    <s v="Ready for UAT"/>
    <s v="T048"/>
    <s v="MVP 01"/>
    <s v="B"/>
    <s v="Need Feedback"/>
    <s v="Need Feedback"/>
    <s v="Need Feedback"/>
    <s v="Aligned"/>
    <n v="20"/>
    <n v="5"/>
    <n v="5"/>
    <n v="5"/>
    <n v="5"/>
    <n v="5"/>
    <n v="0"/>
    <n v="5"/>
    <n v="5"/>
    <x v="1"/>
    <s v="Available as a part of Tags in Analysis Catalog"/>
    <m/>
    <n v="0.75"/>
    <m/>
    <x v="1"/>
    <x v="1"/>
    <x v="1"/>
    <s v="A"/>
    <n v="1"/>
    <n v="1"/>
    <n v="0"/>
    <n v="1"/>
    <m/>
    <x v="1"/>
  </r>
  <r>
    <n v="18"/>
    <s v="Monitoring of Converter  data Grid Voltage Phase, Current, Power factor, Converter temp, active and reactive power w.r.t individual turbine and comparison with other Turbines ."/>
    <s v="Ready for UAT"/>
    <s v="T048"/>
    <s v="MVP 01"/>
    <s v="A"/>
    <s v="Need Feedback"/>
    <s v="Need Feedback"/>
    <s v="Need Feedback"/>
    <s v="Aligned"/>
    <n v="40"/>
    <n v="10"/>
    <n v="10"/>
    <n v="10"/>
    <n v="10"/>
    <n v="10"/>
    <n v="0"/>
    <n v="10"/>
    <n v="10"/>
    <x v="1"/>
    <s v="Available as a part of Tags in Analysis Catalog"/>
    <m/>
    <n v="0.75"/>
    <m/>
    <x v="1"/>
    <x v="1"/>
    <x v="1"/>
    <s v="A"/>
    <n v="1"/>
    <n v="1"/>
    <n v="0"/>
    <n v="1"/>
    <m/>
    <x v="1"/>
  </r>
  <r>
    <n v="19"/>
    <s v="Monitoring of Transformer Oil temp, winding  temp and Oil level"/>
    <s v="Ready for UAT"/>
    <s v="T048"/>
    <s v="MVP 02"/>
    <s v="B"/>
    <s v="Need Feedback"/>
    <s v="Need Feedback"/>
    <s v="Need Feedback"/>
    <s v="Aligned"/>
    <n v="10"/>
    <n v="2.5"/>
    <n v="1.5"/>
    <n v="2.5"/>
    <n v="0.5"/>
    <n v="2.5"/>
    <n v="0"/>
    <n v="2.5"/>
    <n v="0.5"/>
    <x v="1"/>
    <s v="Available as a part of Tags in Analysis Catalog"/>
    <m/>
    <n v="0.25"/>
    <m/>
    <x v="2"/>
    <x v="1"/>
    <x v="1"/>
    <s v="N/A"/>
    <n v="0.6"/>
    <n v="0.2"/>
    <n v="0"/>
    <n v="0.2"/>
    <m/>
    <x v="1"/>
  </r>
  <r>
    <n v="20"/>
    <s v="Trigger log Display ,record and comparison with other turbines of the same model"/>
    <s v="Ready for UAT"/>
    <m/>
    <s v="MVP 02"/>
    <s v="A"/>
    <s v="Aligned"/>
    <s v="Aligned"/>
    <s v="Aligned"/>
    <s v="Aligned"/>
    <n v="20"/>
    <n v="5"/>
    <n v="0"/>
    <n v="5"/>
    <n v="0"/>
    <n v="5"/>
    <n v="0"/>
    <n v="5"/>
    <n v="0"/>
    <x v="1"/>
    <s v="Would b be part of PTD"/>
    <m/>
    <n v="0"/>
    <s v="Yes"/>
    <x v="3"/>
    <x v="1"/>
    <x v="1"/>
    <s v="N/A"/>
    <n v="0"/>
    <n v="0"/>
    <n v="0"/>
    <n v="0"/>
    <m/>
    <x v="1"/>
  </r>
  <r>
    <n v="21"/>
    <s v="Pitch hydraulic pressure for all blades"/>
    <s v=""/>
    <m/>
    <s v="MVP 02"/>
    <s v="B"/>
    <s v="Aligned"/>
    <s v="Aligned"/>
    <s v="Aligned"/>
    <s v="Aligned"/>
    <n v="20"/>
    <n v="5"/>
    <n v="0"/>
    <n v="5"/>
    <n v="0"/>
    <n v="5"/>
    <n v="0"/>
    <n v="5"/>
    <n v="0"/>
    <x v="5"/>
    <m/>
    <m/>
    <n v="0"/>
    <m/>
    <x v="3"/>
    <x v="2"/>
    <x v="4"/>
    <s v="N/A"/>
    <n v="0"/>
    <n v="0"/>
    <n v="0"/>
    <n v="0"/>
    <m/>
    <x v="5"/>
  </r>
  <r>
    <n v="22"/>
    <s v="Hydraulic main pressure"/>
    <s v=""/>
    <m/>
    <s v="MVP 02"/>
    <s v="B"/>
    <s v="Aligned"/>
    <s v="Aligned"/>
    <s v="Aligned"/>
    <s v="Aligned"/>
    <n v="20"/>
    <n v="5"/>
    <n v="0"/>
    <n v="5"/>
    <n v="0"/>
    <n v="5"/>
    <n v="0"/>
    <n v="5"/>
    <n v="0"/>
    <x v="5"/>
    <m/>
    <m/>
    <n v="0"/>
    <m/>
    <x v="3"/>
    <x v="2"/>
    <x v="4"/>
    <s v="N/A"/>
    <n v="0"/>
    <n v="0"/>
    <n v="0"/>
    <n v="0"/>
    <m/>
    <x v="5"/>
  </r>
  <r>
    <n v="23"/>
    <s v="Azimuth angle "/>
    <s v=""/>
    <m/>
    <s v="MVP 02"/>
    <s v="B"/>
    <s v="Aligned"/>
    <s v="Aligned"/>
    <s v="Aligned"/>
    <s v="Aligned"/>
    <n v="10"/>
    <n v="2.5"/>
    <n v="0"/>
    <n v="2.5"/>
    <n v="0"/>
    <n v="2.5"/>
    <n v="0"/>
    <n v="2.5"/>
    <n v="0"/>
    <x v="5"/>
    <m/>
    <m/>
    <n v="0"/>
    <m/>
    <x v="3"/>
    <x v="2"/>
    <x v="4"/>
    <s v="N/A"/>
    <n v="0"/>
    <n v="0"/>
    <n v="0"/>
    <n v="0"/>
    <m/>
    <x v="5"/>
  </r>
  <r>
    <n v="24"/>
    <s v="Wind utilization factor (WUF)"/>
    <s v=""/>
    <m/>
    <s v="MVP 02"/>
    <s v="C"/>
    <s v="Aligned"/>
    <s v="Aligned"/>
    <s v="Aligned"/>
    <s v="Aligned"/>
    <n v="20"/>
    <n v="5"/>
    <n v="0"/>
    <n v="5"/>
    <n v="0"/>
    <n v="5"/>
    <n v="0"/>
    <n v="5"/>
    <n v="0"/>
    <x v="5"/>
    <m/>
    <m/>
    <n v="0"/>
    <s v="Not Required"/>
    <x v="1"/>
    <x v="2"/>
    <x v="4"/>
    <s v="C"/>
    <n v="0"/>
    <n v="0"/>
    <n v="0"/>
    <n v="0"/>
    <s v="Not defined by business"/>
    <x v="5"/>
  </r>
  <r>
    <s v="B."/>
    <s v="Wind Analytics Scope"/>
    <s v=""/>
    <m/>
    <m/>
    <m/>
    <m/>
    <m/>
    <m/>
    <m/>
    <m/>
    <m/>
    <m/>
    <m/>
    <m/>
    <m/>
    <m/>
    <m/>
    <m/>
    <x v="0"/>
    <m/>
    <m/>
    <m/>
    <m/>
    <x v="0"/>
    <x v="0"/>
    <x v="0"/>
    <m/>
    <m/>
    <m/>
    <m/>
    <m/>
    <m/>
    <x v="0"/>
  </r>
  <r>
    <n v="1"/>
    <s v="Generation loss due to breakdown"/>
    <s v="Ready for UAT"/>
    <s v="T036"/>
    <s v="MVP 01"/>
    <s v="A"/>
    <s v="Need Feedback"/>
    <s v="Aligned"/>
    <s v="Need Feedback"/>
    <s v="Need Feedback"/>
    <n v="20"/>
    <n v="5"/>
    <n v="0"/>
    <n v="5"/>
    <n v="0"/>
    <n v="5"/>
    <n v="0"/>
    <n v="5"/>
    <n v="0"/>
    <x v="1"/>
    <s v="To be extended to the logical grouping"/>
    <m/>
    <n v="0"/>
    <m/>
    <x v="1"/>
    <x v="1"/>
    <x v="2"/>
    <s v="A"/>
    <n v="0"/>
    <n v="0"/>
    <n v="0"/>
    <n v="0"/>
    <s v="No manual edit of breakdown category"/>
    <x v="1"/>
  </r>
  <r>
    <n v="2"/>
    <s v="Generation loss due to grid unavailability"/>
    <s v="Ready for UAT"/>
    <s v="T036"/>
    <s v="MVP 01"/>
    <s v="A"/>
    <s v="Need Feedback"/>
    <s v="Aligned"/>
    <s v="Need Feedback"/>
    <s v="Need Feedback"/>
    <n v="20"/>
    <n v="5"/>
    <n v="2"/>
    <n v="5"/>
    <n v="2"/>
    <n v="5"/>
    <n v="0"/>
    <n v="5"/>
    <n v="2"/>
    <x v="1"/>
    <s v="To be extended to the logical grouping"/>
    <m/>
    <n v="0.3"/>
    <m/>
    <x v="1"/>
    <x v="1"/>
    <x v="1"/>
    <s v="A"/>
    <n v="0.4"/>
    <n v="0.4"/>
    <n v="0"/>
    <n v="0.4"/>
    <s v="No manual edit of breakdown category"/>
    <x v="1"/>
  </r>
  <r>
    <n v="3"/>
    <s v="Generation loss during Data Unavailability"/>
    <s v=""/>
    <m/>
    <s v="MVP 02"/>
    <s v="A"/>
    <s v="Aligned"/>
    <s v="Aligned"/>
    <s v="Aligned"/>
    <s v="Aligned"/>
    <n v="8"/>
    <n v="2"/>
    <n v="0"/>
    <n v="2"/>
    <n v="0"/>
    <n v="2"/>
    <n v="0"/>
    <n v="2"/>
    <n v="0"/>
    <x v="5"/>
    <m/>
    <m/>
    <n v="0"/>
    <m/>
    <x v="1"/>
    <x v="2"/>
    <x v="4"/>
    <s v="C"/>
    <n v="0"/>
    <n v="0"/>
    <n v="0"/>
    <n v="0"/>
    <m/>
    <x v="5"/>
  </r>
  <r>
    <n v="4"/>
    <s v="Generation loss during load shedding"/>
    <s v="Ready for UAT"/>
    <s v="T036"/>
    <s v="MVP 01"/>
    <s v="A"/>
    <s v="Need Feedback"/>
    <s v="Aligned"/>
    <s v="Need Feedback"/>
    <s v="Need Feedback"/>
    <n v="20"/>
    <n v="5"/>
    <n v="3"/>
    <n v="5"/>
    <n v="3"/>
    <n v="5"/>
    <n v="0"/>
    <n v="5"/>
    <n v="3"/>
    <x v="1"/>
    <s v="To be extended to the logical grouping"/>
    <m/>
    <n v="0.45"/>
    <m/>
    <x v="1"/>
    <x v="1"/>
    <x v="1"/>
    <s v="A"/>
    <n v="0.6"/>
    <n v="0.6"/>
    <n v="0"/>
    <n v="0.6"/>
    <s v="No manual edit of breakdown category"/>
    <x v="1"/>
  </r>
  <r>
    <n v="5"/>
    <s v="Transmission loss"/>
    <s v="Ready for UAT"/>
    <s v="T036"/>
    <s v="MVP 01"/>
    <s v="A"/>
    <s v="Need Feedback"/>
    <s v="Aligned"/>
    <s v="Need Feedback"/>
    <s v="Need Feedback"/>
    <n v="20"/>
    <n v="5"/>
    <n v="3"/>
    <n v="5"/>
    <n v="2"/>
    <n v="5"/>
    <n v="0"/>
    <n v="5"/>
    <n v="2"/>
    <x v="1"/>
    <s v="To be extended to the logical grouping"/>
    <m/>
    <n v="0.35"/>
    <m/>
    <x v="1"/>
    <x v="1"/>
    <x v="1"/>
    <s v="A"/>
    <n v="0.6"/>
    <n v="0.4"/>
    <n v="0"/>
    <n v="0.4"/>
    <m/>
    <x v="1"/>
  </r>
  <r>
    <n v="6"/>
    <s v="Difference between internal lines and grid failure"/>
    <s v=""/>
    <m/>
    <s v="MVP 02"/>
    <s v="A"/>
    <s v="Aligned"/>
    <s v="Aligned"/>
    <s v="Aligned"/>
    <s v="Aligned"/>
    <n v="10"/>
    <n v="2.5"/>
    <n v="0"/>
    <n v="2.5"/>
    <n v="0"/>
    <n v="2.5"/>
    <n v="0"/>
    <n v="2.5"/>
    <n v="0"/>
    <x v="2"/>
    <m/>
    <m/>
    <n v="0"/>
    <m/>
    <x v="1"/>
    <x v="2"/>
    <x v="1"/>
    <s v="B"/>
    <n v="0"/>
    <n v="0"/>
    <n v="0"/>
    <n v="0"/>
    <s v="No manual edit of breakdown category"/>
    <x v="2"/>
  </r>
  <r>
    <n v="7"/>
    <s v="Generation loss due to weather condition"/>
    <s v=""/>
    <m/>
    <s v="MVP 02"/>
    <s v="A"/>
    <s v="Aligned"/>
    <s v="Aligned"/>
    <s v="Aligned"/>
    <s v="Aligned"/>
    <n v="8"/>
    <n v="2"/>
    <n v="0"/>
    <n v="2"/>
    <n v="0"/>
    <n v="2"/>
    <n v="0"/>
    <n v="2"/>
    <n v="0"/>
    <x v="2"/>
    <m/>
    <m/>
    <n v="0"/>
    <m/>
    <x v="1"/>
    <x v="2"/>
    <x v="1"/>
    <s v="B"/>
    <n v="0"/>
    <n v="0"/>
    <n v="0"/>
    <n v="0"/>
    <m/>
    <x v="2"/>
  </r>
  <r>
    <n v="8"/>
    <s v="Energy based availability calculation ( WTG wise, Plant wise, Group wise, Portfolio wise)"/>
    <s v=""/>
    <m/>
    <s v="MVP 02"/>
    <s v="B"/>
    <s v="Aligned"/>
    <s v="Aligned"/>
    <s v="Aligned"/>
    <s v="Aligned"/>
    <n v="20"/>
    <n v="5"/>
    <n v="0"/>
    <n v="5"/>
    <n v="0"/>
    <n v="5"/>
    <n v="0"/>
    <n v="5"/>
    <n v="0"/>
    <x v="4"/>
    <m/>
    <m/>
    <n v="0"/>
    <m/>
    <x v="1"/>
    <x v="3"/>
    <x v="1"/>
    <s v="A"/>
    <n v="0"/>
    <n v="0"/>
    <n v="0"/>
    <n v="0"/>
    <s v="No manual edit of breakdown category"/>
    <x v="3"/>
  </r>
  <r>
    <n v="9"/>
    <s v="Time based availability, equipment wise availability ( WTG wise, Plant wise, Group wise, Portfolio wise)'"/>
    <s v="Ready for UAT"/>
    <s v="T036"/>
    <s v="MVP 01"/>
    <s v="A"/>
    <s v="Need Feedback"/>
    <s v="Aligned"/>
    <s v="Need Feedback"/>
    <s v="Aligned"/>
    <n v="40"/>
    <n v="10"/>
    <n v="7"/>
    <n v="10"/>
    <n v="5"/>
    <n v="10"/>
    <n v="0"/>
    <n v="10"/>
    <n v="7"/>
    <x v="1"/>
    <s v="To be extended to the logical grouping"/>
    <m/>
    <n v="0.47499999999999998"/>
    <m/>
    <x v="1"/>
    <x v="1"/>
    <x v="1"/>
    <s v="A"/>
    <n v="0.7"/>
    <n v="0.5"/>
    <n v="0"/>
    <n v="0.7"/>
    <s v="No manual edit of breakdown category"/>
    <x v="1"/>
  </r>
  <r>
    <n v="10"/>
    <s v="Loss due to power curve deviation/machine performance"/>
    <s v="Ready for UAT"/>
    <s v="T036"/>
    <s v="MVP 01"/>
    <s v="A"/>
    <s v="Need Feedback"/>
    <s v="Aligned"/>
    <s v="Need Feedback"/>
    <s v="Need Feedback"/>
    <n v="20"/>
    <n v="5"/>
    <n v="3"/>
    <n v="5"/>
    <n v="2"/>
    <n v="5"/>
    <n v="0"/>
    <n v="5"/>
    <n v="2"/>
    <x v="1"/>
    <s v="To be extended to the logical grouping"/>
    <m/>
    <n v="0.35"/>
    <m/>
    <x v="1"/>
    <x v="1"/>
    <x v="1"/>
    <s v="A"/>
    <n v="0.6"/>
    <n v="0.4"/>
    <n v="0"/>
    <n v="0.4"/>
    <m/>
    <x v="1"/>
  </r>
  <r>
    <n v="11"/>
    <s v="Lost production factor"/>
    <s v=""/>
    <s v="T036"/>
    <s v="MPV 02"/>
    <s v="C"/>
    <s v="Need Feedback"/>
    <s v="Aligned"/>
    <s v="Need Feedback"/>
    <s v="Need Feedback"/>
    <n v="20"/>
    <n v="5"/>
    <n v="3"/>
    <n v="5"/>
    <n v="2"/>
    <n v="5"/>
    <n v="0"/>
    <n v="5"/>
    <n v="2"/>
    <x v="5"/>
    <s v="To be extended to the logical grouping"/>
    <m/>
    <n v="0.35"/>
    <m/>
    <x v="1"/>
    <x v="2"/>
    <x v="4"/>
    <s v="A"/>
    <n v="0.6"/>
    <n v="0.4"/>
    <n v="0"/>
    <n v="0.4"/>
    <m/>
    <x v="5"/>
  </r>
  <r>
    <n v="12"/>
    <s v="Generation loss due to grid curtailment"/>
    <s v="Ready for UAT"/>
    <s v="T036"/>
    <s v="MVP 01"/>
    <s v="A"/>
    <s v="Need Feedback"/>
    <s v="Aligned"/>
    <s v="Need Feedback"/>
    <s v="Need Feedback"/>
    <n v="20"/>
    <n v="5"/>
    <n v="3"/>
    <n v="5"/>
    <n v="2"/>
    <n v="5"/>
    <n v="0"/>
    <n v="5"/>
    <n v="2"/>
    <x v="1"/>
    <s v="To be extended to the logical grouping"/>
    <m/>
    <n v="0.35"/>
    <m/>
    <x v="1"/>
    <x v="1"/>
    <x v="1"/>
    <s v="A"/>
    <n v="0.6"/>
    <n v="0.4"/>
    <n v="0"/>
    <n v="0.4"/>
    <m/>
    <x v="1"/>
  </r>
  <r>
    <n v="13"/>
    <s v="Generation loss due to turbine capacity curtailment'"/>
    <s v=""/>
    <s v="T036"/>
    <s v="MVP 01"/>
    <s v="A"/>
    <s v="Need Feedback"/>
    <s v="Need Feedback"/>
    <s v="Aligned"/>
    <s v="Need Feedback"/>
    <n v="20"/>
    <n v="5"/>
    <n v="0"/>
    <n v="5"/>
    <n v="0"/>
    <n v="5"/>
    <n v="0"/>
    <n v="5"/>
    <n v="0"/>
    <x v="4"/>
    <m/>
    <m/>
    <n v="0"/>
    <m/>
    <x v="1"/>
    <x v="1"/>
    <x v="1"/>
    <s v="A"/>
    <n v="0"/>
    <n v="0"/>
    <n v="0"/>
    <n v="0"/>
    <m/>
    <x v="3"/>
  </r>
  <r>
    <n v="14"/>
    <s v="Heat Map for Turbine production"/>
    <s v="Ready for UAT"/>
    <s v="T036"/>
    <s v="MVP 01"/>
    <s v="A"/>
    <s v="Need Feedback"/>
    <s v="Need Feedback"/>
    <s v="Need Feedback"/>
    <s v="Need Feedback"/>
    <n v="10"/>
    <n v="2.5"/>
    <n v="1"/>
    <n v="2.5"/>
    <n v="1"/>
    <n v="2.5"/>
    <n v="0"/>
    <n v="2.5"/>
    <n v="1"/>
    <x v="1"/>
    <m/>
    <m/>
    <n v="0.3"/>
    <m/>
    <x v="3"/>
    <x v="1"/>
    <x v="1"/>
    <s v="N/A"/>
    <n v="0.4"/>
    <n v="0.4"/>
    <n v="0"/>
    <n v="0.4"/>
    <s v="Not seen in GCP"/>
    <x v="1"/>
  </r>
  <r>
    <n v="15"/>
    <s v="Loss due to resource shortfall"/>
    <s v="Ready for UAT"/>
    <s v="T036"/>
    <s v="MVP 02"/>
    <s v="A"/>
    <s v="Need Feedback"/>
    <s v="Aligned"/>
    <s v="Need Feedback"/>
    <s v="Need Feedback"/>
    <n v="20"/>
    <n v="5"/>
    <n v="3"/>
    <n v="5"/>
    <n v="2"/>
    <n v="5"/>
    <n v="0"/>
    <n v="5"/>
    <n v="2"/>
    <x v="1"/>
    <s v="To be extended to the logical grouping"/>
    <m/>
    <n v="0.35"/>
    <m/>
    <x v="1"/>
    <x v="1"/>
    <x v="1"/>
    <s v="A"/>
    <n v="0.6"/>
    <n v="0.4"/>
    <n v="0"/>
    <n v="0.4"/>
    <m/>
    <x v="1"/>
  </r>
  <r>
    <n v="16"/>
    <s v="Waterfall diagram considering the losses"/>
    <s v="Ready for UAT"/>
    <s v="T010"/>
    <s v="MVP 01"/>
    <s v="A"/>
    <s v="Need Feedback"/>
    <s v="Need Feedback"/>
    <s v="Need Feedback"/>
    <s v="Need Feedback"/>
    <n v="40"/>
    <n v="10"/>
    <n v="4"/>
    <n v="10"/>
    <n v="4"/>
    <n v="10"/>
    <n v="0"/>
    <n v="10"/>
    <n v="4"/>
    <x v="1"/>
    <m/>
    <m/>
    <n v="0.3"/>
    <m/>
    <x v="1"/>
    <x v="1"/>
    <x v="1"/>
    <s v="A"/>
    <n v="0.4"/>
    <n v="0.4"/>
    <n v="0"/>
    <n v="0.4"/>
    <s v="Very initial stage of development"/>
    <x v="1"/>
  </r>
  <r>
    <n v="17"/>
    <s v="Wind rose analysis"/>
    <s v="Ready for UAT"/>
    <s v="T036"/>
    <s v="MVP 01"/>
    <s v="A"/>
    <s v="Need Feedback"/>
    <s v="Need Feedback"/>
    <s v="Need Feedback"/>
    <s v="Need Feedback"/>
    <n v="40"/>
    <n v="10"/>
    <n v="3"/>
    <n v="10"/>
    <n v="2"/>
    <n v="10"/>
    <n v="0"/>
    <n v="10"/>
    <n v="3"/>
    <x v="1"/>
    <m/>
    <m/>
    <n v="0.2"/>
    <m/>
    <x v="1"/>
    <x v="1"/>
    <x v="1"/>
    <s v="A"/>
    <n v="0.3"/>
    <n v="0.2"/>
    <n v="0"/>
    <n v="0.3"/>
    <m/>
    <x v="1"/>
  </r>
  <r>
    <n v="18"/>
    <s v="Pitch Vs rpm curve"/>
    <s v="Ready for UAT"/>
    <s v="T036"/>
    <s v="MVP 01"/>
    <s v="B"/>
    <s v="Need Feedback"/>
    <s v="Aligned"/>
    <s v="Need Feedback"/>
    <s v="Need Feedback"/>
    <n v="20"/>
    <n v="5"/>
    <n v="3"/>
    <n v="5"/>
    <n v="2"/>
    <n v="5"/>
    <n v="0"/>
    <n v="5"/>
    <n v="2"/>
    <x v="1"/>
    <s v="To be extended to the logical grouping"/>
    <m/>
    <n v="0.35"/>
    <m/>
    <x v="3"/>
    <x v="1"/>
    <x v="1"/>
    <s v="N/A"/>
    <n v="0.6"/>
    <n v="0.4"/>
    <n v="0"/>
    <n v="0.4"/>
    <m/>
    <x v="1"/>
  </r>
  <r>
    <n v="19"/>
    <s v="RPM vs power curve"/>
    <s v="Ready for UAT"/>
    <s v="T036"/>
    <s v="MVP 01"/>
    <s v="B"/>
    <s v="Need Feedback"/>
    <s v="Aligned"/>
    <s v="Need Feedback"/>
    <s v="Need Feedback"/>
    <n v="20"/>
    <n v="5"/>
    <n v="3"/>
    <n v="5"/>
    <n v="3"/>
    <n v="5"/>
    <n v="0"/>
    <n v="5"/>
    <n v="3"/>
    <x v="1"/>
    <s v="To be extended to the logical grouping"/>
    <m/>
    <n v="0.45"/>
    <m/>
    <x v="3"/>
    <x v="1"/>
    <x v="1"/>
    <s v="N/A"/>
    <n v="0.6"/>
    <n v="0.6"/>
    <n v="0"/>
    <n v="0.6"/>
    <m/>
    <x v="1"/>
  </r>
  <r>
    <n v="20"/>
    <s v="Wind speed VS RPM curve"/>
    <s v="Ready for UAT"/>
    <s v="T036"/>
    <s v="MVP 01"/>
    <s v="B"/>
    <s v="Need Feedback"/>
    <s v="Aligned"/>
    <s v="Need Feedback"/>
    <s v="Need Feedback"/>
    <n v="20"/>
    <n v="5"/>
    <n v="3"/>
    <n v="5"/>
    <n v="3"/>
    <n v="5"/>
    <n v="0"/>
    <n v="5"/>
    <n v="3"/>
    <x v="1"/>
    <s v="To be extended to the logical grouping"/>
    <m/>
    <n v="0.45"/>
    <m/>
    <x v="3"/>
    <x v="1"/>
    <x v="1"/>
    <s v="N/A"/>
    <n v="0.6"/>
    <n v="0.6"/>
    <n v="0"/>
    <n v="0.6"/>
    <m/>
    <x v="1"/>
  </r>
  <r>
    <n v="21"/>
    <s v="Wind speed Vs Power curve"/>
    <s v="Ready for UAT"/>
    <s v="T036"/>
    <s v="MVP 01"/>
    <s v="B"/>
    <s v="Need Feedback"/>
    <s v="Aligned"/>
    <s v="Need Feedback"/>
    <s v="Need Feedback"/>
    <n v="20"/>
    <n v="5"/>
    <n v="3"/>
    <n v="5"/>
    <n v="3"/>
    <n v="5"/>
    <n v="0"/>
    <n v="5"/>
    <n v="3"/>
    <x v="1"/>
    <s v="To be extended to the logical grouping"/>
    <m/>
    <n v="0.45"/>
    <m/>
    <x v="3"/>
    <x v="1"/>
    <x v="1"/>
    <s v="N/A"/>
    <n v="0.6"/>
    <n v="0.6"/>
    <n v="0"/>
    <n v="0.6"/>
    <m/>
    <x v="1"/>
  </r>
  <r>
    <n v="22"/>
    <s v="Wind speed Vs pitch angle"/>
    <s v="Ready for UAT"/>
    <s v="T036"/>
    <s v="MVP 01"/>
    <s v="B"/>
    <s v="Need Feedback"/>
    <s v="Aligned"/>
    <s v="Need Feedback"/>
    <s v="Need Feedback"/>
    <n v="20"/>
    <n v="5"/>
    <n v="3"/>
    <n v="5"/>
    <n v="3"/>
    <n v="5"/>
    <n v="0"/>
    <n v="5"/>
    <n v="3"/>
    <x v="1"/>
    <s v="To be extended to the logical grouping"/>
    <m/>
    <n v="0.45"/>
    <m/>
    <x v="3"/>
    <x v="1"/>
    <x v="1"/>
    <s v="N/A"/>
    <n v="0.6"/>
    <n v="0.6"/>
    <n v="0"/>
    <n v="0.6"/>
    <m/>
    <x v="1"/>
  </r>
  <r>
    <n v="23"/>
    <s v="Grouping Flexibility (Comparison of KPI  Site wise/Cluster wise etc.)"/>
    <s v="Ready for UAT"/>
    <m/>
    <m/>
    <s v="A"/>
    <s v="Need Feedback"/>
    <s v="Need Feedback"/>
    <s v="Aligned"/>
    <s v="Need Feedback"/>
    <n v="40"/>
    <n v="10"/>
    <n v="5"/>
    <n v="10"/>
    <n v="5"/>
    <n v="10"/>
    <n v="0"/>
    <n v="10"/>
    <n v="5"/>
    <x v="1"/>
    <s v="To be extended to the logical grouping"/>
    <m/>
    <n v="0.375"/>
    <m/>
    <x v="1"/>
    <x v="1"/>
    <x v="1"/>
    <s v="B"/>
    <n v="0.5"/>
    <n v="0.5"/>
    <n v="0"/>
    <n v="0.5"/>
    <m/>
    <x v="1"/>
  </r>
  <r>
    <n v="24"/>
    <s v="Revenue budget vs Actual"/>
    <s v="Ready for UAT"/>
    <s v="T036"/>
    <s v="MVP 01"/>
    <s v="A"/>
    <s v="Need Feedback"/>
    <s v="Aligned"/>
    <s v="Need Feedback"/>
    <s v="Need Feedback"/>
    <n v="40"/>
    <n v="10"/>
    <n v="7"/>
    <n v="10"/>
    <n v="2"/>
    <n v="10"/>
    <n v="0"/>
    <n v="10"/>
    <n v="3"/>
    <x v="1"/>
    <s v="To be extended to the logical grouping"/>
    <m/>
    <n v="0.3"/>
    <m/>
    <x v="1"/>
    <x v="1"/>
    <x v="1"/>
    <s v="A"/>
    <n v="0.7"/>
    <n v="0.2"/>
    <n v="0"/>
    <n v="0.3"/>
    <m/>
    <x v="1"/>
  </r>
  <r>
    <n v="25"/>
    <s v="Bulk configuration (Analysis made on 1 turbine can be replicated on all turbines of plant, cluster &amp; portfolio)"/>
    <s v="Ready for UAT"/>
    <m/>
    <m/>
    <s v="A"/>
    <s v="Need Feedback"/>
    <s v="Need Feedback"/>
    <s v="Need Feedback"/>
    <s v="Need Feedback"/>
    <n v="40"/>
    <n v="10"/>
    <n v="0"/>
    <n v="10"/>
    <n v="0"/>
    <n v="10"/>
    <n v="0"/>
    <n v="10"/>
    <n v="0"/>
    <x v="3"/>
    <s v="Currently it is not user facing"/>
    <m/>
    <n v="0"/>
    <m/>
    <x v="4"/>
    <x v="1"/>
    <x v="1"/>
    <s v="N/A"/>
    <n v="0"/>
    <n v="0"/>
    <n v="0"/>
    <n v="0"/>
    <m/>
    <x v="1"/>
  </r>
  <r>
    <n v="26"/>
    <s v="Requirement of User interface for controlling the Downtime reasons"/>
    <s v=""/>
    <m/>
    <m/>
    <s v="B"/>
    <s v="Aligned"/>
    <s v="Aligned"/>
    <s v="Aligned"/>
    <s v="Aligned"/>
    <n v="16"/>
    <n v="4"/>
    <n v="0"/>
    <n v="4"/>
    <n v="0"/>
    <n v="4"/>
    <n v="0"/>
    <n v="4"/>
    <n v="0"/>
    <x v="2"/>
    <m/>
    <m/>
    <n v="0"/>
    <s v="Yes"/>
    <x v="1"/>
    <x v="2"/>
    <x v="1"/>
    <s v="B"/>
    <n v="0"/>
    <n v="0"/>
    <n v="0"/>
    <n v="0"/>
    <m/>
    <x v="2"/>
  </r>
  <r>
    <n v="27"/>
    <s v="Manual data uploading should be available"/>
    <s v="Ready for UAT"/>
    <m/>
    <m/>
    <s v="B"/>
    <s v="Aligned"/>
    <s v="Aligned"/>
    <s v="Aligned"/>
    <s v="Aligned"/>
    <n v="20"/>
    <n v="5"/>
    <n v="0"/>
    <n v="5"/>
    <n v="0"/>
    <n v="5"/>
    <n v="0"/>
    <n v="5"/>
    <n v="0"/>
    <x v="1"/>
    <m/>
    <m/>
    <n v="0"/>
    <m/>
    <x v="3"/>
    <x v="4"/>
    <x v="3"/>
    <s v="N/A"/>
    <n v="0"/>
    <n v="0"/>
    <n v="0"/>
    <n v="0"/>
    <s v="Budget can be uploaded. For other use cases such as Grass Cutting, will require additional development effort"/>
    <x v="1"/>
  </r>
  <r>
    <n v="28"/>
    <s v="SCADA data availability"/>
    <s v=""/>
    <m/>
    <s v="MVP 02"/>
    <s v="B"/>
    <s v="Aligned"/>
    <s v="Aligned"/>
    <s v="Aligned"/>
    <s v="Aligned"/>
    <n v="8"/>
    <n v="2"/>
    <n v="0"/>
    <n v="2"/>
    <n v="0"/>
    <n v="2"/>
    <n v="0"/>
    <n v="2"/>
    <n v="0"/>
    <x v="2"/>
    <m/>
    <m/>
    <n v="0"/>
    <s v="Yes"/>
    <x v="1"/>
    <x v="2"/>
    <x v="3"/>
    <s v="B"/>
    <n v="0"/>
    <n v="0"/>
    <n v="0"/>
    <n v="0"/>
    <s v="Connectivity issues will be highlighted"/>
    <x v="2"/>
  </r>
  <r>
    <s v="C"/>
    <s v="Wind Predictive Analysis"/>
    <s v=""/>
    <m/>
    <m/>
    <m/>
    <m/>
    <m/>
    <m/>
    <m/>
    <m/>
    <m/>
    <m/>
    <m/>
    <m/>
    <m/>
    <m/>
    <m/>
    <m/>
    <x v="0"/>
    <m/>
    <m/>
    <s v=""/>
    <m/>
    <x v="0"/>
    <x v="0"/>
    <x v="0"/>
    <m/>
    <m/>
    <m/>
    <m/>
    <m/>
    <m/>
    <x v="0"/>
  </r>
  <r>
    <n v="1"/>
    <s v="MTTR &amp; MTBF"/>
    <s v="Ready for UAT"/>
    <s v="T026"/>
    <s v="MVP 02"/>
    <s v="A"/>
    <s v="Need Feedback"/>
    <s v="Need Feedback"/>
    <s v="Need Feedback"/>
    <s v="Need Feedback"/>
    <n v="40"/>
    <n v="10"/>
    <n v="0"/>
    <n v="10"/>
    <n v="0"/>
    <n v="10"/>
    <n v="0"/>
    <n v="10"/>
    <n v="0"/>
    <x v="1"/>
    <m/>
    <m/>
    <n v="0"/>
    <m/>
    <x v="2"/>
    <x v="1"/>
    <x v="2"/>
    <s v="N/A"/>
    <n v="0"/>
    <n v="0"/>
    <n v="0"/>
    <n v="0"/>
    <m/>
    <x v="1"/>
  </r>
  <r>
    <n v="2"/>
    <s v="Equipment / component temperature trend comparison"/>
    <s v=""/>
    <m/>
    <s v="MVP 02"/>
    <s v="B"/>
    <s v="Aligned"/>
    <s v="Aligned"/>
    <s v="Aligned"/>
    <s v="Aligned"/>
    <n v="20"/>
    <n v="5"/>
    <n v="0"/>
    <n v="5"/>
    <n v="0"/>
    <n v="5"/>
    <n v="0"/>
    <n v="5"/>
    <n v="0"/>
    <x v="4"/>
    <s v="Would be covered in Tags section"/>
    <m/>
    <n v="0"/>
    <m/>
    <x v="3"/>
    <x v="3"/>
    <x v="1"/>
    <s v="N/A"/>
    <n v="0"/>
    <n v="0"/>
    <n v="0"/>
    <n v="0"/>
    <s v="Trend of raw temperature tags from WTG"/>
    <x v="3"/>
  </r>
  <r>
    <n v="3"/>
    <s v=" 5*5 matrix"/>
    <s v=""/>
    <m/>
    <s v="MVP 02"/>
    <s v="A"/>
    <s v="Aligned"/>
    <s v="Aligned"/>
    <s v="Aligned"/>
    <s v="Aligned"/>
    <n v="40"/>
    <n v="10"/>
    <n v="0"/>
    <n v="10"/>
    <n v="0"/>
    <n v="10"/>
    <n v="0"/>
    <n v="10"/>
    <n v="0"/>
    <x v="6"/>
    <m/>
    <m/>
    <n v="0"/>
    <m/>
    <x v="1"/>
    <x v="3"/>
    <x v="2"/>
    <s v="B"/>
    <n v="0"/>
    <n v="0"/>
    <n v="0"/>
    <n v="0"/>
    <m/>
    <x v="4"/>
  </r>
  <r>
    <n v="4"/>
    <s v="Condition monitoring system - Vibration/alarm  Analysis"/>
    <s v=""/>
    <m/>
    <s v="MVP 02"/>
    <s v="B"/>
    <s v="Aligned"/>
    <s v="Aligned"/>
    <s v="Aligned"/>
    <s v="Aligned"/>
    <n v="20"/>
    <n v="5"/>
    <n v="0"/>
    <n v="5"/>
    <n v="0"/>
    <n v="5"/>
    <n v="0"/>
    <n v="5"/>
    <n v="0"/>
    <x v="5"/>
    <m/>
    <m/>
    <n v="0"/>
    <s v="Not Required"/>
    <x v="1"/>
    <x v="2"/>
    <x v="4"/>
    <s v="B"/>
    <n v="0"/>
    <n v="0"/>
    <n v="0"/>
    <n v="0"/>
    <m/>
    <x v="5"/>
  </r>
  <r>
    <s v="D"/>
    <s v="SAP integration and Ticket Management"/>
    <s v=""/>
    <m/>
    <m/>
    <m/>
    <m/>
    <m/>
    <m/>
    <m/>
    <m/>
    <m/>
    <m/>
    <m/>
    <m/>
    <m/>
    <m/>
    <m/>
    <m/>
    <x v="0"/>
    <m/>
    <m/>
    <s v=""/>
    <m/>
    <x v="0"/>
    <x v="0"/>
    <x v="0"/>
    <m/>
    <m/>
    <m/>
    <m/>
    <m/>
    <m/>
    <x v="0"/>
  </r>
  <r>
    <n v="1"/>
    <s v="SAP integration for PM module"/>
    <s v="Ready for UAT"/>
    <m/>
    <m/>
    <s v="A"/>
    <s v="Aligned"/>
    <s v="Aligned"/>
    <s v="Aligned"/>
    <s v="Aligned"/>
    <n v="40"/>
    <n v="10"/>
    <n v="10"/>
    <n v="10"/>
    <n v="10"/>
    <n v="10"/>
    <n v="10"/>
    <n v="10"/>
    <n v="10"/>
    <x v="1"/>
    <m/>
    <m/>
    <n v="1"/>
    <m/>
    <x v="2"/>
    <x v="1"/>
    <x v="1"/>
    <s v="N/A"/>
    <n v="1"/>
    <n v="1"/>
    <n v="1"/>
    <n v="1"/>
    <s v="Via Maventic API"/>
    <x v="1"/>
  </r>
  <r>
    <n v="2"/>
    <s v="Notification for PM and BM and Assignments"/>
    <s v="Ready for UAT"/>
    <m/>
    <m/>
    <s v="A"/>
    <s v="Aligned"/>
    <s v="Aligned"/>
    <s v="Aligned"/>
    <s v="Aligned"/>
    <n v="20"/>
    <n v="5"/>
    <n v="2.5"/>
    <n v="5"/>
    <n v="2.5"/>
    <n v="5"/>
    <n v="2.5"/>
    <n v="5"/>
    <n v="2.5"/>
    <x v="1"/>
    <m/>
    <m/>
    <n v="0.5"/>
    <m/>
    <x v="2"/>
    <x v="1"/>
    <x v="1"/>
    <s v="N/A"/>
    <n v="0.5"/>
    <n v="0.5"/>
    <n v="0.5"/>
    <n v="0.5"/>
    <s v="Via Maventic API"/>
    <x v="1"/>
  </r>
  <r>
    <n v="3"/>
    <s v="Automatic Mail to Section in charge for turbine stopping more than 2 Hrs."/>
    <s v=""/>
    <m/>
    <m/>
    <s v="B"/>
    <s v="Aligned"/>
    <s v="Aligned"/>
    <s v="Aligned"/>
    <s v="Aligned"/>
    <n v="20"/>
    <n v="5"/>
    <n v="0"/>
    <n v="5"/>
    <n v="0"/>
    <n v="5"/>
    <n v="0"/>
    <n v="5"/>
    <n v="0"/>
    <x v="6"/>
    <s v="Part of Workflow"/>
    <m/>
    <n v="0"/>
    <m/>
    <x v="2"/>
    <x v="3"/>
    <x v="1"/>
    <s v="N/A"/>
    <n v="0"/>
    <n v="0"/>
    <n v="0"/>
    <n v="0"/>
    <s v="Workflow engine"/>
    <x v="4"/>
  </r>
  <r>
    <s v="E"/>
    <s v="API interface"/>
    <s v=""/>
    <m/>
    <m/>
    <m/>
    <m/>
    <m/>
    <m/>
    <m/>
    <m/>
    <m/>
    <m/>
    <m/>
    <m/>
    <m/>
    <m/>
    <m/>
    <m/>
    <x v="0"/>
    <m/>
    <m/>
    <s v=""/>
    <m/>
    <x v="0"/>
    <x v="0"/>
    <x v="0"/>
    <m/>
    <m/>
    <m/>
    <m/>
    <m/>
    <m/>
    <x v="0"/>
  </r>
  <r>
    <n v="1"/>
    <s v="Wind pro data mapping"/>
    <s v=""/>
    <m/>
    <s v="MVP 02"/>
    <s v="C"/>
    <s v="Aligned"/>
    <s v="Aligned"/>
    <s v="Aligned"/>
    <s v="Aligned"/>
    <n v="20"/>
    <n v="5"/>
    <n v="0"/>
    <n v="5"/>
    <n v="0"/>
    <n v="5"/>
    <n v="0"/>
    <n v="5"/>
    <n v="0"/>
    <x v="5"/>
    <m/>
    <m/>
    <n v="0"/>
    <s v="Not Required"/>
    <x v="1"/>
    <x v="2"/>
    <x v="4"/>
    <s v="B"/>
    <n v="0"/>
    <n v="0"/>
    <n v="0"/>
    <n v="0"/>
    <m/>
    <x v="5"/>
  </r>
  <r>
    <n v="2"/>
    <s v="Wind Speed Forecasting "/>
    <s v=""/>
    <m/>
    <s v="MVP 02"/>
    <s v="A"/>
    <s v="Aligned"/>
    <s v="Aligned"/>
    <s v="Aligned"/>
    <s v="Aligned"/>
    <n v="20"/>
    <n v="5"/>
    <n v="0"/>
    <n v="5"/>
    <n v="0"/>
    <n v="5"/>
    <n v="0"/>
    <n v="5"/>
    <n v="0"/>
    <x v="6"/>
    <s v="Enercast Integration"/>
    <m/>
    <n v="0"/>
    <s v="Yes"/>
    <x v="5"/>
    <x v="3"/>
    <x v="3"/>
    <s v="N/A"/>
    <n v="0"/>
    <n v="0"/>
    <n v="0"/>
    <n v="0"/>
    <s v="Enercast integration"/>
    <x v="4"/>
  </r>
  <r>
    <n v="3"/>
    <s v="Forecasting and scheduling mapping in the system"/>
    <s v=""/>
    <m/>
    <s v="MVP 02"/>
    <s v="A"/>
    <s v="Aligned"/>
    <s v="Aligned"/>
    <s v="Aligned"/>
    <s v="Aligned"/>
    <n v="20"/>
    <n v="5"/>
    <n v="0"/>
    <n v="5"/>
    <n v="0"/>
    <n v="5"/>
    <n v="0"/>
    <n v="5"/>
    <n v="0"/>
    <x v="6"/>
    <s v="Enercast Integration"/>
    <m/>
    <n v="0"/>
    <m/>
    <x v="5"/>
    <x v="3"/>
    <x v="3"/>
    <s v="N/A"/>
    <n v="0"/>
    <n v="0"/>
    <n v="0"/>
    <n v="0"/>
    <s v="Enercast integration"/>
    <x v="4"/>
  </r>
  <r>
    <n v="4"/>
    <s v="Comparison of Schedule Vs Actual Generation"/>
    <s v=""/>
    <m/>
    <s v="MVP 02"/>
    <s v="A"/>
    <s v="Aligned"/>
    <s v="Aligned"/>
    <s v="Aligned"/>
    <s v="Aligned"/>
    <n v="20"/>
    <n v="5"/>
    <n v="0"/>
    <n v="5"/>
    <n v="0"/>
    <n v="5"/>
    <n v="0"/>
    <n v="5"/>
    <n v="0"/>
    <x v="6"/>
    <s v="Enercast Integration"/>
    <m/>
    <n v="0"/>
    <m/>
    <x v="5"/>
    <x v="3"/>
    <x v="1"/>
    <s v="N/A"/>
    <n v="0"/>
    <n v="0"/>
    <n v="0"/>
    <n v="0"/>
    <s v="Enercast integration"/>
    <x v="4"/>
  </r>
  <r>
    <n v="5"/>
    <s v="Provision of integration of LIDAR system and Vibration Sensors."/>
    <s v=""/>
    <m/>
    <s v="MVP 02"/>
    <s v="C"/>
    <s v="Aligned"/>
    <s v="Aligned"/>
    <s v="Aligned"/>
    <s v="Aligned"/>
    <n v="8"/>
    <n v="2"/>
    <n v="0"/>
    <n v="2"/>
    <n v="0"/>
    <n v="2"/>
    <n v="0"/>
    <n v="2"/>
    <n v="0"/>
    <x v="5"/>
    <m/>
    <m/>
    <n v="0"/>
    <s v="Not Required"/>
    <x v="1"/>
    <x v="2"/>
    <x v="4"/>
    <s v="C"/>
    <n v="0"/>
    <n v="0"/>
    <n v="0"/>
    <n v="0"/>
    <m/>
    <x v="5"/>
  </r>
  <r>
    <n v="6"/>
    <s v="CCTV Operation Monitoring of Site if any installation"/>
    <s v=""/>
    <m/>
    <s v="MVP 02"/>
    <s v="C"/>
    <s v="Aligned"/>
    <s v="Aligned"/>
    <s v="Aligned"/>
    <s v="Aligned"/>
    <n v="8"/>
    <n v="2"/>
    <n v="0"/>
    <n v="2"/>
    <n v="0"/>
    <n v="2"/>
    <n v="0"/>
    <n v="2"/>
    <n v="0"/>
    <x v="5"/>
    <m/>
    <m/>
    <n v="0"/>
    <s v="Not Required"/>
    <x v="6"/>
    <x v="2"/>
    <x v="4"/>
    <s v="NO CATEGORY"/>
    <n v="0"/>
    <n v="0"/>
    <n v="0"/>
    <n v="0"/>
    <m/>
    <x v="5"/>
  </r>
  <r>
    <n v="7"/>
    <s v="Sub station monitoring"/>
    <s v=""/>
    <m/>
    <s v="MVP 02"/>
    <s v="C"/>
    <s v="Aligned"/>
    <s v="Aligned"/>
    <s v="Aligned"/>
    <s v="Aligned"/>
    <n v="20"/>
    <n v="5"/>
    <n v="0"/>
    <n v="5"/>
    <n v="0"/>
    <n v="5"/>
    <n v="0"/>
    <n v="5"/>
    <n v="0"/>
    <x v="5"/>
    <m/>
    <m/>
    <n v="0"/>
    <s v="Not Required"/>
    <x v="5"/>
    <x v="2"/>
    <x v="4"/>
    <s v="N/A"/>
    <n v="0"/>
    <n v="0"/>
    <n v="0"/>
    <n v="0"/>
    <m/>
    <x v="5"/>
  </r>
  <r>
    <n v="8"/>
    <s v="Historical and real-time data access using API with functionality like weighted average, Realtime data."/>
    <s v=""/>
    <m/>
    <s v="MVP 02"/>
    <s v="A"/>
    <s v="Aligned"/>
    <s v="Aligned"/>
    <s v="Aligned"/>
    <s v="Aligned"/>
    <n v="20"/>
    <n v="5"/>
    <n v="0"/>
    <n v="5"/>
    <n v="0"/>
    <n v="5"/>
    <n v="0"/>
    <n v="5"/>
    <n v="0"/>
    <x v="6"/>
    <m/>
    <m/>
    <n v="0"/>
    <m/>
    <x v="6"/>
    <x v="3"/>
    <x v="1"/>
    <s v="NO CATEGORY"/>
    <n v="0"/>
    <n v="0"/>
    <n v="0"/>
    <n v="0"/>
    <m/>
    <x v="4"/>
  </r>
  <r>
    <n v="9"/>
    <s v="File based bulk data sharing mechanism"/>
    <s v=""/>
    <m/>
    <s v="MVP 02"/>
    <s v="B"/>
    <s v="Aligned"/>
    <s v="Aligned"/>
    <s v="Aligned"/>
    <s v="Aligned"/>
    <n v="20"/>
    <n v="5"/>
    <n v="0"/>
    <n v="5"/>
    <n v="0"/>
    <n v="5"/>
    <n v="0"/>
    <n v="5"/>
    <n v="0"/>
    <x v="2"/>
    <m/>
    <m/>
    <n v="0"/>
    <s v="Yes"/>
    <x v="6"/>
    <x v="2"/>
    <x v="1"/>
    <s v="NO CATEGORY"/>
    <n v="0"/>
    <n v="0"/>
    <n v="0"/>
    <n v="0"/>
    <m/>
    <x v="2"/>
  </r>
  <r>
    <s v="F"/>
    <s v="Reports"/>
    <s v=""/>
    <m/>
    <m/>
    <m/>
    <m/>
    <m/>
    <m/>
    <m/>
    <m/>
    <m/>
    <m/>
    <m/>
    <m/>
    <m/>
    <m/>
    <m/>
    <m/>
    <x v="0"/>
    <m/>
    <m/>
    <m/>
    <m/>
    <x v="0"/>
    <x v="0"/>
    <x v="0"/>
    <m/>
    <m/>
    <m/>
    <m/>
    <m/>
    <m/>
    <x v="0"/>
  </r>
  <r>
    <n v="1"/>
    <s v="KPI Summary (Site level and Portfolio level)- Estimated Vs Actual PLF, R.A., M.A (Time and Energy based), Wind Speed."/>
    <s v="Ready for UAT"/>
    <s v="T032"/>
    <s v="MVP 02"/>
    <s v="A"/>
    <s v="Aligned"/>
    <s v="Aligned"/>
    <s v="Aligned"/>
    <s v="Aligned"/>
    <n v="20"/>
    <n v="5"/>
    <n v="3"/>
    <n v="5"/>
    <n v="2"/>
    <n v="5"/>
    <n v="0"/>
    <n v="5"/>
    <n v="2"/>
    <x v="1"/>
    <s v="To be extended to the logical grouping"/>
    <m/>
    <n v="0.35"/>
    <m/>
    <x v="1"/>
    <x v="1"/>
    <x v="1"/>
    <s v="A"/>
    <n v="0.6"/>
    <n v="0.4"/>
    <n v="0"/>
    <n v="0.4"/>
    <m/>
    <x v="1"/>
  </r>
  <r>
    <n v="2"/>
    <s v="Breakdown summary(Time  &amp; Energy Based) (Site level and Portfolio level):- WTG BM ,PM and Curtailment, Internal Grid shutdown, Fault, External Grid shutdown/Fault, ROW Hrs., project Shutdown, Predictive Shutdowns, Force Majeures."/>
    <s v=""/>
    <m/>
    <s v="MVP 02"/>
    <s v="A"/>
    <s v="Aligned"/>
    <s v="Aligned"/>
    <s v="Aligned"/>
    <s v="Aligned"/>
    <n v="40"/>
    <n v="10"/>
    <n v="0"/>
    <n v="10"/>
    <n v="0"/>
    <n v="10"/>
    <n v="0"/>
    <n v="10"/>
    <n v="0"/>
    <x v="6"/>
    <s v="Would be part of Mgmt. Dashboard"/>
    <m/>
    <n v="0"/>
    <m/>
    <x v="1"/>
    <x v="3"/>
    <x v="2"/>
    <s v="A"/>
    <n v="0"/>
    <n v="0"/>
    <n v="0"/>
    <n v="0"/>
    <m/>
    <x v="4"/>
  </r>
  <r>
    <n v="3"/>
    <s v="Pie Chart of the Breakdown summary- Month Wise, YTD"/>
    <s v=""/>
    <m/>
    <s v="MVP 02"/>
    <s v="A"/>
    <s v="Aligned"/>
    <s v="Aligned"/>
    <s v="Aligned"/>
    <s v="Aligned"/>
    <n v="20"/>
    <n v="5"/>
    <n v="0"/>
    <n v="5"/>
    <n v="0"/>
    <n v="5"/>
    <n v="0"/>
    <n v="5"/>
    <n v="0"/>
    <x v="6"/>
    <s v="Would be part of Mgmt. Dashboard"/>
    <m/>
    <n v="0"/>
    <m/>
    <x v="1"/>
    <x v="3"/>
    <x v="1"/>
    <s v="A"/>
    <n v="0"/>
    <n v="0"/>
    <n v="0"/>
    <n v="0"/>
    <m/>
    <x v="4"/>
  </r>
  <r>
    <n v="4"/>
    <s v="Preventive Maintenance plan (Plan Vs Actual)"/>
    <s v=""/>
    <m/>
    <s v="MVP 02"/>
    <s v="A"/>
    <s v="Aligned"/>
    <s v="Aligned"/>
    <s v="Aligned"/>
    <s v="Aligned"/>
    <n v="20"/>
    <n v="5"/>
    <n v="0"/>
    <n v="5"/>
    <n v="0"/>
    <n v="5"/>
    <n v="0"/>
    <n v="5"/>
    <n v="0"/>
    <x v="5"/>
    <m/>
    <m/>
    <n v="0"/>
    <s v="Not Required"/>
    <x v="2"/>
    <x v="2"/>
    <x v="4"/>
    <s v="N/A"/>
    <n v="0"/>
    <n v="0"/>
    <n v="0"/>
    <n v="0"/>
    <m/>
    <x v="5"/>
  </r>
  <r>
    <n v="5"/>
    <s v="Top 10 Breakdowns of the Plants "/>
    <s v=""/>
    <m/>
    <s v="MVP 02"/>
    <s v="A"/>
    <s v="Aligned"/>
    <s v="Aligned"/>
    <s v="Aligned"/>
    <s v="Aligned"/>
    <n v="20"/>
    <n v="5"/>
    <n v="0"/>
    <n v="5"/>
    <n v="0"/>
    <n v="5"/>
    <n v="0"/>
    <n v="5"/>
    <n v="0"/>
    <x v="6"/>
    <s v="Would be part of Mgmt. Dashboard"/>
    <m/>
    <n v="0"/>
    <m/>
    <x v="1"/>
    <x v="3"/>
    <x v="2"/>
    <s v="A"/>
    <n v="0"/>
    <n v="0"/>
    <n v="0"/>
    <n v="0"/>
    <m/>
    <x v="4"/>
  </r>
  <r>
    <n v="6"/>
    <s v="Details of Power Curve Deviation "/>
    <s v="Ready for UAT"/>
    <s v="T032"/>
    <s v="MVP 01"/>
    <s v="A"/>
    <s v="Need Feedback"/>
    <s v="Need Feedback"/>
    <s v="Need Feedback"/>
    <s v="Need Feedback"/>
    <n v="20"/>
    <n v="5"/>
    <n v="3"/>
    <n v="5"/>
    <n v="2"/>
    <n v="5"/>
    <n v="0"/>
    <n v="5"/>
    <n v="2"/>
    <x v="1"/>
    <m/>
    <m/>
    <n v="0.35"/>
    <m/>
    <x v="1"/>
    <x v="1"/>
    <x v="1"/>
    <s v="A"/>
    <n v="0.6"/>
    <n v="0.4"/>
    <n v="0"/>
    <n v="0.4"/>
    <m/>
    <x v="1"/>
  </r>
  <r>
    <n v="7"/>
    <s v="MTTR &amp; MTBF"/>
    <s v="Ready for UAT"/>
    <s v="T026"/>
    <s v="MVP 02"/>
    <s v="A"/>
    <s v="Need Feedback"/>
    <s v="Need Feedback"/>
    <s v="Aligned"/>
    <s v="Need Feedback"/>
    <n v="20"/>
    <n v="5"/>
    <n v="0"/>
    <n v="5"/>
    <n v="0"/>
    <n v="5"/>
    <n v="0"/>
    <n v="5"/>
    <n v="0"/>
    <x v="1"/>
    <m/>
    <m/>
    <n v="0"/>
    <m/>
    <x v="2"/>
    <x v="1"/>
    <x v="2"/>
    <s v="A"/>
    <n v="0"/>
    <n v="0"/>
    <n v="0"/>
    <n v="0"/>
    <m/>
    <x v="1"/>
  </r>
  <r>
    <n v="8"/>
    <s v="Turbine 5*5 matrix"/>
    <s v=""/>
    <m/>
    <s v="MVP 02"/>
    <s v="A"/>
    <s v="Aligned"/>
    <s v="Aligned"/>
    <s v="Aligned"/>
    <s v="Aligned"/>
    <n v="20"/>
    <n v="5"/>
    <n v="0"/>
    <n v="5"/>
    <n v="0"/>
    <n v="5"/>
    <n v="0"/>
    <n v="5"/>
    <n v="0"/>
    <x v="6"/>
    <m/>
    <m/>
    <n v="0"/>
    <m/>
    <x v="1"/>
    <x v="3"/>
    <x v="2"/>
    <s v="B"/>
    <n v="0"/>
    <n v="0"/>
    <n v="0"/>
    <n v="0"/>
    <m/>
    <x v="4"/>
  </r>
  <r>
    <n v="9"/>
    <s v="Top 10 Error"/>
    <s v=""/>
    <m/>
    <s v="MVP 02"/>
    <s v="A"/>
    <s v="Aligned"/>
    <s v="Aligned"/>
    <s v="Aligned"/>
    <s v="Aligned"/>
    <n v="20"/>
    <n v="5"/>
    <n v="0"/>
    <n v="5"/>
    <n v="0"/>
    <n v="5"/>
    <n v="0"/>
    <n v="5"/>
    <n v="0"/>
    <x v="2"/>
    <m/>
    <m/>
    <n v="0"/>
    <m/>
    <x v="1"/>
    <x v="2"/>
    <x v="2"/>
    <s v="B"/>
    <n v="0"/>
    <n v="0"/>
    <n v="0"/>
    <n v="0"/>
    <m/>
    <x v="2"/>
  </r>
  <r>
    <n v="10"/>
    <s v="Wind Speed Comp (Min, Max and Avg.)"/>
    <s v="Ready for UAT"/>
    <s v="T032"/>
    <s v="MVP 01"/>
    <s v="A"/>
    <s v="Need Feedback"/>
    <s v="Need Feedback"/>
    <s v="Need Feedback"/>
    <s v="Need Feedback"/>
    <n v="20"/>
    <n v="5"/>
    <n v="2"/>
    <n v="5"/>
    <n v="2"/>
    <n v="5"/>
    <n v="0"/>
    <n v="5"/>
    <n v="2"/>
    <x v="1"/>
    <s v="As a part of Wind Report"/>
    <m/>
    <n v="0.3"/>
    <m/>
    <x v="1"/>
    <x v="1"/>
    <x v="1"/>
    <s v="A"/>
    <n v="0.4"/>
    <n v="0.4"/>
    <n v="0"/>
    <n v="0.4"/>
    <m/>
    <x v="1"/>
  </r>
  <r>
    <n v="11"/>
    <s v="Daily Site Status Mail with all KPIs / DGR"/>
    <s v=""/>
    <m/>
    <s v="MVP 02"/>
    <s v="A"/>
    <s v="Aligned"/>
    <s v="Aligned"/>
    <s v="Aligned"/>
    <s v="Aligned"/>
    <n v="40"/>
    <n v="10"/>
    <n v="0"/>
    <n v="10"/>
    <n v="0"/>
    <n v="10"/>
    <n v="0"/>
    <n v="10"/>
    <n v="0"/>
    <x v="6"/>
    <s v="Testing in progress"/>
    <m/>
    <n v="0"/>
    <m/>
    <x v="1"/>
    <x v="1"/>
    <x v="1"/>
    <s v="C"/>
    <n v="0"/>
    <n v="0"/>
    <n v="0"/>
    <n v="0"/>
    <s v="Basic format developed"/>
    <x v="4"/>
  </r>
  <r>
    <n v="12"/>
    <s v="SCADA Connectivity Monitoring &amp; Intimation  if connectivity down"/>
    <s v="Ready for UAT"/>
    <m/>
    <m/>
    <s v="B"/>
    <s v="Need Feedback"/>
    <s v="Need Feedback"/>
    <s v="Need Feedback"/>
    <s v="Need Feedback"/>
    <n v="20"/>
    <n v="5"/>
    <n v="0"/>
    <n v="5"/>
    <n v="0"/>
    <n v="5"/>
    <n v="0"/>
    <n v="5"/>
    <n v="0"/>
    <x v="1"/>
    <s v="Intimation feature to be developed"/>
    <m/>
    <n v="0"/>
    <m/>
    <x v="3"/>
    <x v="1"/>
    <x v="1"/>
    <s v="N/A"/>
    <n v="0"/>
    <n v="0"/>
    <n v="0"/>
    <n v="0"/>
    <s v="Connectivity issues will be highlighted"/>
    <x v="1"/>
  </r>
  <r>
    <n v="13"/>
    <s v="Notification assignments for breakdown activity"/>
    <s v="Ready for UAT"/>
    <m/>
    <s v="MVP 02"/>
    <s v="B"/>
    <s v="Need Feedback"/>
    <s v="Need Feedback"/>
    <s v="Need Feedback"/>
    <s v="Need Feedback"/>
    <n v="40"/>
    <n v="10"/>
    <n v="5"/>
    <n v="10"/>
    <n v="5"/>
    <n v="10"/>
    <n v="0"/>
    <n v="10"/>
    <n v="5"/>
    <x v="1"/>
    <m/>
    <m/>
    <n v="0.375"/>
    <m/>
    <x v="2"/>
    <x v="1"/>
    <x v="1"/>
    <s v="N/A"/>
    <n v="0.5"/>
    <n v="0.5"/>
    <n v="0"/>
    <n v="0.5"/>
    <s v="What is available in Maventic"/>
    <x v="1"/>
  </r>
  <r>
    <n v="14"/>
    <s v="HWS and LWS Plan vs Actual Status"/>
    <s v=""/>
    <m/>
    <s v="MVP 02"/>
    <s v="C"/>
    <s v="Aligned"/>
    <s v="Aligned"/>
    <s v="Aligned"/>
    <s v="Aligned"/>
    <n v="20"/>
    <n v="5"/>
    <n v="0"/>
    <n v="5"/>
    <n v="0"/>
    <n v="5"/>
    <n v="0"/>
    <n v="5"/>
    <n v="0"/>
    <x v="5"/>
    <m/>
    <m/>
    <n v="0"/>
    <s v="Not Required"/>
    <x v="1"/>
    <x v="2"/>
    <x v="4"/>
    <s v="C"/>
    <n v="0"/>
    <n v="0"/>
    <n v="0"/>
    <n v="0"/>
    <m/>
    <x v="5"/>
  </r>
  <r>
    <n v="15"/>
    <s v="STPT/Reliability Test Monitoring &amp; Reports"/>
    <s v=""/>
    <m/>
    <s v="MVP 02"/>
    <s v="C"/>
    <s v="Aligned"/>
    <s v="Aligned"/>
    <s v="Aligned"/>
    <s v="Aligned"/>
    <n v="20"/>
    <n v="5"/>
    <n v="0"/>
    <n v="5"/>
    <n v="0"/>
    <n v="5"/>
    <n v="0"/>
    <n v="5"/>
    <n v="0"/>
    <x v="5"/>
    <m/>
    <m/>
    <n v="0"/>
    <s v="Not Required"/>
    <x v="1"/>
    <x v="2"/>
    <x v="4"/>
    <s v="NO CATEGORY"/>
    <n v="0"/>
    <n v="0"/>
    <n v="0"/>
    <n v="0"/>
    <m/>
    <x v="5"/>
  </r>
  <r>
    <s v="G"/>
    <s v="Control"/>
    <s v=""/>
    <m/>
    <m/>
    <m/>
    <m/>
    <m/>
    <m/>
    <m/>
    <m/>
    <m/>
    <m/>
    <m/>
    <m/>
    <m/>
    <m/>
    <m/>
    <m/>
    <x v="0"/>
    <m/>
    <m/>
    <s v=""/>
    <m/>
    <x v="0"/>
    <x v="0"/>
    <x v="0"/>
    <m/>
    <m/>
    <m/>
    <m/>
    <m/>
    <m/>
    <x v="0"/>
  </r>
  <r>
    <n v="1"/>
    <s v="Controlling of Wind turbines ( Option Required )"/>
    <s v=""/>
    <m/>
    <s v="MVP 02"/>
    <s v="B"/>
    <s v="Aligned"/>
    <s v="Aligned"/>
    <s v="Aligned"/>
    <s v="Aligned"/>
    <n v="20"/>
    <n v="5"/>
    <n v="0"/>
    <n v="5"/>
    <n v="0"/>
    <n v="5"/>
    <n v="0"/>
    <n v="5"/>
    <n v="0"/>
    <x v="2"/>
    <m/>
    <m/>
    <n v="0"/>
    <s v="Yes"/>
    <x v="5"/>
    <x v="2"/>
    <x v="1"/>
    <s v="N/A"/>
    <n v="0"/>
    <n v="0"/>
    <n v="0"/>
    <n v="0"/>
    <s v="We will take up all control operations in later phases because of security and complexity"/>
    <x v="2"/>
  </r>
  <r>
    <m/>
    <s v="Common for wind &amp; solar"/>
    <s v=""/>
    <m/>
    <m/>
    <m/>
    <m/>
    <m/>
    <m/>
    <m/>
    <m/>
    <m/>
    <m/>
    <m/>
    <m/>
    <m/>
    <m/>
    <m/>
    <m/>
    <x v="0"/>
    <m/>
    <m/>
    <s v=""/>
    <m/>
    <x v="0"/>
    <x v="0"/>
    <x v="0"/>
    <m/>
    <m/>
    <m/>
    <m/>
    <m/>
    <m/>
    <x v="0"/>
  </r>
  <r>
    <n v="1"/>
    <s v="CXO dashboard requirement  "/>
    <s v=""/>
    <m/>
    <m/>
    <m/>
    <m/>
    <m/>
    <m/>
    <m/>
    <m/>
    <m/>
    <m/>
    <m/>
    <m/>
    <m/>
    <m/>
    <m/>
    <m/>
    <x v="0"/>
    <m/>
    <m/>
    <s v=""/>
    <m/>
    <x v="0"/>
    <x v="0"/>
    <x v="0"/>
    <m/>
    <m/>
    <m/>
    <m/>
    <m/>
    <m/>
    <x v="0"/>
  </r>
  <r>
    <m/>
    <s v="1.       Show top level KPIs, allow Min-Max range for KPIs and throw alert when limit is breached"/>
    <s v="Ready for UAT"/>
    <s v="T010"/>
    <m/>
    <s v="A"/>
    <s v="Need Feedback"/>
    <s v="Aligned"/>
    <s v="Need Feedback"/>
    <s v="Aligned"/>
    <n v="40"/>
    <n v="10"/>
    <n v="0"/>
    <n v="10"/>
    <n v="0"/>
    <n v="10"/>
    <n v="0"/>
    <n v="10"/>
    <n v="0"/>
    <x v="1"/>
    <m/>
    <m/>
    <n v="0"/>
    <m/>
    <x v="1"/>
    <x v="1"/>
    <x v="3"/>
    <s v="B"/>
    <n v="0"/>
    <n v="0"/>
    <n v="0"/>
    <n v="0"/>
    <s v="Workflow engine - Functionality will be developed, but actual rules will be setup later"/>
    <x v="1"/>
  </r>
  <r>
    <m/>
    <s v="2.       Show a screen where-in every gain / loss is depicted in form of Rupee value"/>
    <s v="Ready for UAT"/>
    <s v="T010"/>
    <m/>
    <s v="A"/>
    <s v="Need Feedback"/>
    <s v="Need Feedback"/>
    <s v="Need Feedback"/>
    <s v="Need Feedback"/>
    <n v="20"/>
    <n v="5"/>
    <n v="2"/>
    <n v="5"/>
    <n v="2"/>
    <n v="5"/>
    <n v="0"/>
    <n v="5"/>
    <n v="2"/>
    <x v="1"/>
    <s v="It is a part of the revenue bridge"/>
    <m/>
    <n v="0.3"/>
    <m/>
    <x v="1"/>
    <x v="1"/>
    <x v="1"/>
    <s v="C"/>
    <n v="0.4"/>
    <n v="0.4"/>
    <n v="0"/>
    <n v="0.4"/>
    <s v="In the form of Revenue Bridge"/>
    <x v="1"/>
  </r>
  <r>
    <m/>
    <s v="3.       Aggregate data at site/cluster/state/SPV level / User defined group"/>
    <s v="Ready for UAT"/>
    <s v="T010"/>
    <m/>
    <s v="A"/>
    <s v="Need Feedback"/>
    <s v="Need Feedback"/>
    <s v="Need Feedback"/>
    <s v="Need Feedback"/>
    <n v="40"/>
    <n v="10"/>
    <n v="3"/>
    <n v="10"/>
    <n v="2"/>
    <n v="10"/>
    <n v="0"/>
    <n v="10"/>
    <n v="3"/>
    <x v="1"/>
    <s v="Part of the management dashboard"/>
    <m/>
    <n v="0.2"/>
    <m/>
    <x v="1"/>
    <x v="1"/>
    <x v="1"/>
    <s v="A"/>
    <n v="0.3"/>
    <n v="0.2"/>
    <n v="0"/>
    <n v="0.3"/>
    <m/>
    <x v="1"/>
  </r>
  <r>
    <m/>
    <s v="4.       For all the KPIs we need the following aggregation MTD, QTD, Half yearly, YTD, LYSM, Trailing 12 months, Trailing 24 months"/>
    <s v="Ready for UAT"/>
    <s v="T010"/>
    <m/>
    <s v="A"/>
    <s v="Aligned"/>
    <s v="Aligned"/>
    <s v="Aligned"/>
    <s v="Aligned"/>
    <n v="40"/>
    <n v="10"/>
    <n v="2"/>
    <n v="10"/>
    <n v="2"/>
    <n v="10"/>
    <n v="0"/>
    <n v="10"/>
    <n v="2"/>
    <x v="1"/>
    <m/>
    <m/>
    <n v="0.15"/>
    <m/>
    <x v="1"/>
    <x v="1"/>
    <x v="3"/>
    <s v="B"/>
    <n v="0.2"/>
    <n v="0.2"/>
    <n v="0"/>
    <n v="0.2"/>
    <m/>
    <x v="1"/>
  </r>
  <r>
    <m/>
    <s v="5.       Drill down feature to the last level for all users"/>
    <s v="Ready for UAT"/>
    <m/>
    <m/>
    <s v="A"/>
    <s v="Need Feedback"/>
    <s v="Need Feedback"/>
    <s v="Need Feedback"/>
    <s v="Need Feedback"/>
    <n v="40"/>
    <n v="10"/>
    <n v="6"/>
    <n v="10"/>
    <n v="6"/>
    <n v="10"/>
    <n v="0"/>
    <n v="10"/>
    <n v="6"/>
    <x v="1"/>
    <m/>
    <m/>
    <n v="0.45"/>
    <m/>
    <x v="1"/>
    <x v="1"/>
    <x v="1"/>
    <s v="B"/>
    <n v="0.6"/>
    <n v="0.6"/>
    <n v="0"/>
    <n v="0.6"/>
    <s v="Drill down will be built, so that users can deep dive in the same screen or be taken to the analysis section for the relevant data / analysis"/>
    <x v="1"/>
  </r>
  <r>
    <m/>
    <s v="6.       Ad-hoc reporting capabilities (Customizable reports from existing KPIs e.g. plant ranking, equipment performance etc.)"/>
    <s v=""/>
    <m/>
    <m/>
    <s v="B"/>
    <s v="Aligned"/>
    <s v="Aligned"/>
    <s v="Aligned"/>
    <s v="Aligned"/>
    <n v="20"/>
    <n v="5"/>
    <n v="0"/>
    <n v="5"/>
    <n v="0"/>
    <n v="5"/>
    <n v="0"/>
    <n v="5"/>
    <n v="0"/>
    <x v="6"/>
    <s v="As a part of report composer"/>
    <m/>
    <n v="0"/>
    <m/>
    <x v="1"/>
    <x v="3"/>
    <x v="3"/>
    <s v="B"/>
    <n v="0"/>
    <n v="0"/>
    <n v="0"/>
    <n v="0"/>
    <s v="Some functionality will be availabe in Analysis Composer"/>
    <x v="4"/>
  </r>
  <r>
    <m/>
    <s v="7.       Slicing and dicing capabilities* within reports for e.g."/>
    <s v=""/>
    <m/>
    <m/>
    <s v="B"/>
    <s v="Aligned"/>
    <s v="Aligned"/>
    <s v="Aligned"/>
    <s v="Aligned"/>
    <n v="20"/>
    <n v="5"/>
    <n v="0"/>
    <n v="5"/>
    <n v="0"/>
    <n v="5"/>
    <n v="0"/>
    <n v="5"/>
    <n v="0"/>
    <x v="6"/>
    <s v="As a part of report composer"/>
    <m/>
    <n v="0"/>
    <m/>
    <x v="1"/>
    <x v="3"/>
    <x v="3"/>
    <s v="B"/>
    <n v="0"/>
    <n v="0"/>
    <n v="0"/>
    <n v="0"/>
    <s v="Some functionality will be availabe in Analysis Composer"/>
    <x v="4"/>
  </r>
  <r>
    <m/>
    <s v="a.       Site ranking on specific parameters (operational, technical)"/>
    <s v=""/>
    <m/>
    <m/>
    <s v="B"/>
    <s v="Aligned"/>
    <s v="Aligned"/>
    <s v="Aligned"/>
    <s v="Aligned"/>
    <n v="20"/>
    <n v="5"/>
    <n v="0"/>
    <n v="5"/>
    <n v="0"/>
    <n v="5"/>
    <n v="0"/>
    <n v="5"/>
    <n v="0"/>
    <x v="2"/>
    <m/>
    <m/>
    <n v="0"/>
    <s v="Yes"/>
    <x v="1"/>
    <x v="2"/>
    <x v="3"/>
    <s v="C"/>
    <n v="0"/>
    <n v="0"/>
    <n v="0"/>
    <n v="0"/>
    <m/>
    <x v="2"/>
  </r>
  <r>
    <m/>
    <s v="b.       Performance of specific component"/>
    <s v=""/>
    <m/>
    <m/>
    <s v="B"/>
    <s v="Aligned"/>
    <s v="Aligned"/>
    <s v="Aligned"/>
    <s v="Aligned"/>
    <n v="20"/>
    <n v="5"/>
    <n v="0"/>
    <n v="5"/>
    <n v="0"/>
    <n v="5"/>
    <n v="0"/>
    <n v="5"/>
    <n v="0"/>
    <x v="2"/>
    <m/>
    <m/>
    <n v="0"/>
    <s v="Yes"/>
    <x v="1"/>
    <x v="2"/>
    <x v="1"/>
    <s v="B"/>
    <n v="0"/>
    <n v="0"/>
    <n v="0"/>
    <n v="0"/>
    <m/>
    <x v="2"/>
  </r>
  <r>
    <m/>
    <s v="c.       Top 20 attributes (monthly, quarterly, ytd etc)"/>
    <s v=""/>
    <m/>
    <m/>
    <s v="B"/>
    <s v="Aligned"/>
    <s v="Aligned"/>
    <s v="Aligned"/>
    <s v="Aligned"/>
    <n v="40"/>
    <n v="10"/>
    <n v="0"/>
    <n v="10"/>
    <n v="0"/>
    <n v="10"/>
    <n v="0"/>
    <n v="10"/>
    <n v="0"/>
    <x v="5"/>
    <m/>
    <m/>
    <n v="0"/>
    <s v="Not Required"/>
    <x v="1"/>
    <x v="2"/>
    <x v="4"/>
    <s v="C"/>
    <n v="0"/>
    <n v="0"/>
    <n v="0"/>
    <n v="0"/>
    <m/>
    <x v="5"/>
  </r>
  <r>
    <m/>
    <s v="Periodic refresh (frequency to be decided field wise / kpi wise) "/>
    <s v="Ready for UAT"/>
    <m/>
    <m/>
    <s v="B"/>
    <s v="Need Feedback"/>
    <s v="Need Feedback"/>
    <s v="Need Feedback"/>
    <s v="Need Feedback"/>
    <n v="40"/>
    <n v="10"/>
    <n v="0"/>
    <n v="10"/>
    <n v="0"/>
    <n v="10"/>
    <n v="0"/>
    <n v="10"/>
    <n v="0"/>
    <x v="1"/>
    <m/>
    <m/>
    <n v="0"/>
    <m/>
    <x v="3"/>
    <x v="4"/>
    <x v="1"/>
    <s v="N/A"/>
    <n v="0"/>
    <n v="0"/>
    <n v="0"/>
    <n v="0"/>
    <m/>
    <x v="1"/>
  </r>
  <r>
    <n v="2"/>
    <s v="Change in a breakdown type"/>
    <s v=""/>
    <m/>
    <m/>
    <s v="B"/>
    <s v="Aligned"/>
    <s v="Aligned"/>
    <s v="Aligned"/>
    <s v="Aligned"/>
    <n v="20"/>
    <n v="5"/>
    <n v="0"/>
    <n v="5"/>
    <n v="0"/>
    <n v="5"/>
    <n v="0"/>
    <n v="5"/>
    <n v="0"/>
    <x v="2"/>
    <m/>
    <m/>
    <n v="0"/>
    <s v="Yes"/>
    <x v="3"/>
    <x v="2"/>
    <x v="1"/>
    <s v="N/A"/>
    <n v="0"/>
    <n v="0"/>
    <n v="0"/>
    <n v="0"/>
    <m/>
    <x v="2"/>
  </r>
  <r>
    <n v="3"/>
    <s v="Equipment level MTTR &amp; MTBF calculation."/>
    <s v="Ready for UAT"/>
    <s v="T026"/>
    <m/>
    <s v="A"/>
    <s v="Need Feedback"/>
    <s v="Need Feedback"/>
    <s v="Need Feedback"/>
    <s v="Need Feedback"/>
    <n v="20"/>
    <n v="5"/>
    <n v="0"/>
    <n v="5"/>
    <n v="0"/>
    <n v="5"/>
    <n v="0"/>
    <n v="5"/>
    <n v="0"/>
    <x v="1"/>
    <m/>
    <m/>
    <n v="0"/>
    <m/>
    <x v="2"/>
    <x v="1"/>
    <x v="2"/>
    <s v="N/A"/>
    <n v="0"/>
    <n v="0"/>
    <n v="0"/>
    <n v="0"/>
    <m/>
    <x v="1"/>
  </r>
  <r>
    <n v="4"/>
    <s v="Provision for uploading SOP, drawing"/>
    <s v=""/>
    <m/>
    <m/>
    <s v="C"/>
    <s v="Aligned"/>
    <s v="Aligned"/>
    <s v="Aligned"/>
    <s v="Aligned"/>
    <n v="20"/>
    <n v="5"/>
    <n v="0"/>
    <n v="5"/>
    <n v="0"/>
    <n v="5"/>
    <n v="0"/>
    <n v="5"/>
    <n v="0"/>
    <x v="2"/>
    <m/>
    <m/>
    <n v="0"/>
    <s v="Yes"/>
    <x v="3"/>
    <x v="2"/>
    <x v="1"/>
    <s v="N/A"/>
    <n v="0"/>
    <n v="0"/>
    <n v="0"/>
    <n v="0"/>
    <m/>
    <x v="2"/>
  </r>
  <r>
    <n v="5"/>
    <s v="Rules to be made to distinguish between Data unavailability and erroneous data"/>
    <s v="Ready for UAT"/>
    <m/>
    <m/>
    <s v="C"/>
    <s v="Need Feedback"/>
    <s v="Need Feedback"/>
    <s v="Need Feedback"/>
    <s v="Need Feedback"/>
    <n v="8"/>
    <n v="2"/>
    <n v="0"/>
    <n v="2"/>
    <n v="0"/>
    <n v="2"/>
    <n v="0"/>
    <n v="2"/>
    <n v="0"/>
    <x v="1"/>
    <s v="It is there as part of Data overview screen"/>
    <m/>
    <n v="0"/>
    <s v="Yes"/>
    <x v="1"/>
    <x v="1"/>
    <x v="3"/>
    <s v="C"/>
    <n v="0"/>
    <n v="0"/>
    <n v="0"/>
    <n v="0"/>
    <s v="Himanshu is working on this for future implementation"/>
    <x v="1"/>
  </r>
  <r>
    <n v="6"/>
    <s v="Analysis showing Data Availability "/>
    <s v=""/>
    <m/>
    <m/>
    <s v="C"/>
    <s v="Aligned"/>
    <s v="Aligned"/>
    <s v="Aligned"/>
    <s v="Aligned"/>
    <n v="20"/>
    <n v="5"/>
    <n v="0"/>
    <n v="5"/>
    <n v="0"/>
    <n v="5"/>
    <n v="0"/>
    <n v="5"/>
    <n v="0"/>
    <x v="6"/>
    <m/>
    <m/>
    <n v="0"/>
    <m/>
    <x v="5"/>
    <x v="1"/>
    <x v="3"/>
    <s v="N/A"/>
    <n v="0"/>
    <n v="0"/>
    <n v="0"/>
    <n v="0"/>
    <s v="Basic data availability measures, with more complex data quality measures to be developed later on"/>
    <x v="4"/>
  </r>
  <r>
    <n v="7"/>
    <s v="Ticket Management"/>
    <s v=""/>
    <m/>
    <m/>
    <m/>
    <m/>
    <m/>
    <m/>
    <m/>
    <s v=" -"/>
    <m/>
    <m/>
    <m/>
    <m/>
    <m/>
    <m/>
    <m/>
    <m/>
    <x v="0"/>
    <m/>
    <m/>
    <m/>
    <m/>
    <x v="0"/>
    <x v="0"/>
    <x v="0"/>
    <m/>
    <m/>
    <m/>
    <m/>
    <m/>
    <m/>
    <x v="0"/>
  </r>
  <r>
    <m/>
    <s v="Tickets to be auto generated for every breakdown with the facility of auto assignment, auto escalation."/>
    <s v=""/>
    <m/>
    <m/>
    <s v="A"/>
    <s v="Aligned"/>
    <s v="Aligned"/>
    <s v="Aligned"/>
    <s v="Aligned"/>
    <n v="20"/>
    <n v="5"/>
    <n v="0"/>
    <n v="5"/>
    <n v="0"/>
    <n v="5"/>
    <n v="0"/>
    <n v="5"/>
    <n v="0"/>
    <x v="6"/>
    <m/>
    <m/>
    <n v="0"/>
    <m/>
    <x v="2"/>
    <x v="3"/>
    <x v="2"/>
    <s v="N/A"/>
    <n v="0"/>
    <n v="0"/>
    <n v="0"/>
    <n v="0"/>
    <s v="Workflow engine - Functionality will be developed, but actual rules will be setup later"/>
    <x v="4"/>
  </r>
  <r>
    <m/>
    <s v="Tickets to be auto generated for performance deviation with the facility of auto assignment and auto escalation"/>
    <s v=""/>
    <m/>
    <m/>
    <s v="A"/>
    <s v="Aligned"/>
    <s v="Aligned"/>
    <s v="Aligned"/>
    <s v="Aligned"/>
    <n v="20"/>
    <n v="5"/>
    <n v="0"/>
    <n v="5"/>
    <n v="0"/>
    <n v="5"/>
    <n v="0"/>
    <n v="5"/>
    <n v="0"/>
    <x v="6"/>
    <m/>
    <m/>
    <n v="0"/>
    <m/>
    <x v="2"/>
    <x v="3"/>
    <x v="2"/>
    <s v="N/A"/>
    <n v="0"/>
    <n v="0"/>
    <n v="0"/>
    <n v="0"/>
    <s v="Workflow engine - Functionality will be developed, but actual rules will be setup later"/>
    <x v="4"/>
  </r>
  <r>
    <m/>
    <s v="SAP Integration for PM &amp; MM module"/>
    <s v="Ready for UAT"/>
    <m/>
    <m/>
    <s v="A"/>
    <s v="Need Feedback"/>
    <s v="Need Feedback"/>
    <s v="Need Feedback"/>
    <s v="Need Feedback"/>
    <n v="40"/>
    <n v="10"/>
    <n v="5"/>
    <n v="10"/>
    <n v="3"/>
    <n v="10"/>
    <n v="0"/>
    <n v="10"/>
    <n v="3"/>
    <x v="1"/>
    <m/>
    <m/>
    <n v="0.27500000000000002"/>
    <m/>
    <x v="2"/>
    <x v="1"/>
    <x v="1"/>
    <s v="N/A"/>
    <n v="0.5"/>
    <n v="0.3"/>
    <n v="0"/>
    <n v="0.3"/>
    <s v="SAP PM Integration done, MM not in scope"/>
    <x v="1"/>
  </r>
  <r>
    <n v="8"/>
    <s v="Auto Report Generation"/>
    <s v=""/>
    <m/>
    <m/>
    <m/>
    <m/>
    <m/>
    <m/>
    <m/>
    <m/>
    <m/>
    <m/>
    <m/>
    <m/>
    <m/>
    <m/>
    <m/>
    <m/>
    <x v="0"/>
    <m/>
    <m/>
    <m/>
    <m/>
    <x v="0"/>
    <x v="0"/>
    <x v="0"/>
    <m/>
    <m/>
    <m/>
    <m/>
    <m/>
    <m/>
    <x v="0"/>
  </r>
  <r>
    <m/>
    <s v="Auto Reports to be generated of all the analysis mentioned above as per user requirement on monthly/weekly basis"/>
    <s v="Ready for UAT"/>
    <m/>
    <m/>
    <s v="A"/>
    <s v="Need Feedback"/>
    <s v="Need Feedback"/>
    <s v="Need Feedback"/>
    <s v="Need Feedback"/>
    <n v="40"/>
    <n v="10"/>
    <n v="2"/>
    <n v="10"/>
    <n v="1"/>
    <n v="10"/>
    <n v="0"/>
    <n v="10"/>
    <n v="2"/>
    <x v="1"/>
    <m/>
    <m/>
    <n v="0.125"/>
    <m/>
    <x v="1"/>
    <x v="1"/>
    <x v="1"/>
    <s v="B"/>
    <n v="0.2"/>
    <n v="0.1"/>
    <n v="0"/>
    <n v="0.2"/>
    <m/>
    <x v="1"/>
  </r>
  <r>
    <n v="9"/>
    <s v="Audible notification for new alerts/events and persistent audible alarm for critical alerts"/>
    <s v=""/>
    <m/>
    <m/>
    <s v="C"/>
    <s v="Aligned"/>
    <s v="Aligned"/>
    <s v="Aligned"/>
    <s v="Aligned"/>
    <n v="20"/>
    <n v="5"/>
    <n v="0"/>
    <n v="5"/>
    <n v="0"/>
    <n v="5"/>
    <n v="0"/>
    <n v="5"/>
    <n v="0"/>
    <x v="6"/>
    <m/>
    <m/>
    <n v="0"/>
    <m/>
    <x v="3"/>
    <x v="3"/>
    <x v="1"/>
    <s v="N/A"/>
    <n v="0"/>
    <n v="0"/>
    <n v="0"/>
    <n v="0"/>
    <m/>
    <x v="4"/>
  </r>
  <r>
    <n v="10"/>
    <s v="Monitoring rules with multiple conditions"/>
    <s v=""/>
    <m/>
    <m/>
    <s v="A"/>
    <s v="Aligned"/>
    <s v="Aligned"/>
    <s v="Aligned"/>
    <s v="Aligned"/>
    <n v="20"/>
    <n v="5"/>
    <n v="0"/>
    <n v="5"/>
    <n v="0"/>
    <n v="5"/>
    <n v="0"/>
    <n v="5"/>
    <n v="0"/>
    <x v="6"/>
    <m/>
    <m/>
    <n v="0"/>
    <m/>
    <x v="2"/>
    <x v="3"/>
    <x v="1"/>
    <s v="N/A"/>
    <n v="0"/>
    <n v="0"/>
    <n v="0"/>
    <n v="0"/>
    <s v="Workflow engine - Functionality will be developed, but actual rules will be setup later"/>
    <x v="4"/>
  </r>
  <r>
    <n v="11"/>
    <s v="Scheduled table tilting, module cleaning, grass cutting tickets"/>
    <s v=""/>
    <m/>
    <m/>
    <s v="B"/>
    <s v="Aligned"/>
    <s v="Aligned"/>
    <s v="Aligned"/>
    <s v="Aligned"/>
    <n v="20"/>
    <n v="5"/>
    <n v="0"/>
    <n v="5"/>
    <n v="0"/>
    <n v="5"/>
    <n v="0"/>
    <n v="5"/>
    <n v="0"/>
    <x v="6"/>
    <m/>
    <m/>
    <n v="0"/>
    <m/>
    <x v="2"/>
    <x v="3"/>
    <x v="3"/>
    <s v="N/A"/>
    <n v="0"/>
    <n v="0"/>
    <n v="0"/>
    <n v="0"/>
    <s v="Workflow engine - Functionality will be developed, but actual rules will be setup later"/>
    <x v="4"/>
  </r>
  <r>
    <n v="12"/>
    <s v="Direct triggers to respective vendor in-case of repetitive faults at site on regular basis"/>
    <s v=""/>
    <m/>
    <m/>
    <s v="B"/>
    <s v="Aligned"/>
    <s v="Aligned"/>
    <s v="Aligned"/>
    <s v="Aligned"/>
    <n v="20"/>
    <n v="5"/>
    <n v="0"/>
    <n v="5"/>
    <n v="0"/>
    <n v="5"/>
    <n v="0"/>
    <n v="5"/>
    <n v="0"/>
    <x v="5"/>
    <m/>
    <m/>
    <n v="0"/>
    <s v="Not Required"/>
    <x v="2"/>
    <x v="2"/>
    <x v="4"/>
    <s v="C"/>
    <n v="0"/>
    <n v="0"/>
    <n v="0"/>
    <n v="0"/>
    <m/>
    <x v="5"/>
  </r>
  <r>
    <n v="13"/>
    <s v="CCR Display - Dark Theme"/>
    <s v="Ready for UAT"/>
    <m/>
    <m/>
    <s v="B"/>
    <s v="Need Feedback"/>
    <s v="Need Feedback"/>
    <s v="Need Feedback"/>
    <s v="Need Feedback"/>
    <n v="8"/>
    <n v="2"/>
    <n v="2"/>
    <n v="2"/>
    <n v="2"/>
    <n v="2"/>
    <n v="0"/>
    <n v="2"/>
    <n v="2"/>
    <x v="1"/>
    <m/>
    <m/>
    <n v="0.75"/>
    <m/>
    <x v="3"/>
    <x v="1"/>
    <x v="1"/>
    <s v="N/A"/>
    <n v="1"/>
    <n v="1"/>
    <n v="0"/>
    <n v="1"/>
    <m/>
    <x v="1"/>
  </r>
  <r>
    <n v="14"/>
    <s v="Inverter PR Analysis at CTR/Plant Level including all inverters"/>
    <s v="Ready for UAT"/>
    <s v="T032"/>
    <m/>
    <s v="A"/>
    <s v="Need Feedback"/>
    <s v="Need Feedback"/>
    <s v="Need Feedback"/>
    <s v="Aligned"/>
    <n v="20"/>
    <n v="5"/>
    <n v="3.5"/>
    <n v="5"/>
    <n v="3"/>
    <n v="5"/>
    <n v="0"/>
    <n v="5"/>
    <n v="1"/>
    <x v="1"/>
    <m/>
    <m/>
    <n v="0.375"/>
    <m/>
    <x v="3"/>
    <x v="1"/>
    <x v="1"/>
    <s v="N/A"/>
    <n v="0.7"/>
    <n v="0.6"/>
    <n v="0"/>
    <n v="0.2"/>
    <m/>
    <x v="1"/>
  </r>
  <r>
    <n v="15"/>
    <s v="Provision to enter Budget values for daily, monthly &amp; yearly figures"/>
    <s v="Ready for UAT"/>
    <m/>
    <m/>
    <s v="A"/>
    <s v="Need Feedback"/>
    <s v="Need Feedback"/>
    <s v="Need Feedback"/>
    <s v="Need Feedback"/>
    <n v="20"/>
    <n v="5"/>
    <n v="3"/>
    <n v="5"/>
    <n v="2"/>
    <n v="5"/>
    <n v="0"/>
    <n v="5"/>
    <n v="3"/>
    <x v="1"/>
    <m/>
    <m/>
    <n v="0.4"/>
    <m/>
    <x v="3"/>
    <x v="1"/>
    <x v="1"/>
    <s v="N/A"/>
    <n v="0.6"/>
    <n v="0.4"/>
    <n v="0"/>
    <n v="0.6"/>
    <m/>
    <x v="1"/>
  </r>
  <r>
    <n v="16"/>
    <s v="We require different KPI views for CI and SI plants based on levels_x000a_- Inverter type wise_x000a_- Technology wise_x000a_- Module type wise_x000a_- Plant wise_x000a_- Group wise_x000a_- State wise_x000a_- Company wise_x000a_- etc."/>
    <s v=""/>
    <m/>
    <m/>
    <s v="B"/>
    <s v="Aligned"/>
    <s v="Aligned"/>
    <s v="Aligned"/>
    <s v="Aligned"/>
    <n v="40"/>
    <n v="10"/>
    <n v="0"/>
    <n v="10"/>
    <n v="0"/>
    <n v="10"/>
    <n v="0"/>
    <n v="10"/>
    <n v="0"/>
    <x v="5"/>
    <m/>
    <m/>
    <n v="0"/>
    <m/>
    <x v="1"/>
    <x v="2"/>
    <x v="4"/>
    <s v="B"/>
    <n v="0"/>
    <n v="0"/>
    <n v="0"/>
    <n v="0"/>
    <s v="Technology wise KPI will come in the Tech Dashboard in July release"/>
    <x v="5"/>
  </r>
  <r>
    <n v="17"/>
    <s v="Remark marking on analysis for each inverter "/>
    <s v=""/>
    <m/>
    <m/>
    <s v="C"/>
    <s v="Aligned"/>
    <s v="Aligned"/>
    <s v="Aligned"/>
    <s v="Aligned"/>
    <n v="20"/>
    <n v="5"/>
    <n v="0"/>
    <n v="5"/>
    <n v="0"/>
    <n v="5"/>
    <n v="0"/>
    <n v="5"/>
    <n v="0"/>
    <x v="4"/>
    <m/>
    <m/>
    <n v="0"/>
    <m/>
    <x v="5"/>
    <x v="3"/>
    <x v="3"/>
    <s v="N/A"/>
    <n v="0"/>
    <n v="0"/>
    <n v="0"/>
    <n v="0"/>
    <s v="Under investigation"/>
    <x v="3"/>
  </r>
  <r>
    <n v="18"/>
    <s v="All strings/inverters fault indication on plant array layout, so user can easily identify location of faults, rectify and validate same."/>
    <s v=""/>
    <m/>
    <m/>
    <s v="B"/>
    <s v="Aligned"/>
    <s v="Aligned"/>
    <s v="Aligned"/>
    <s v="Aligned"/>
    <n v="20"/>
    <n v="5"/>
    <n v="0"/>
    <n v="5"/>
    <n v="0"/>
    <n v="5"/>
    <n v="0"/>
    <n v="5"/>
    <n v="0"/>
    <x v="6"/>
    <s v="As a part of plant 2D layout"/>
    <m/>
    <n v="0"/>
    <m/>
    <x v="5"/>
    <x v="3"/>
    <x v="3"/>
    <s v="N/A"/>
    <n v="0"/>
    <n v="0"/>
    <n v="0"/>
    <n v="0"/>
    <m/>
    <x v="4"/>
  </r>
  <r>
    <n v="19"/>
    <s v="Automatic ticket creation for all faulty / low performing strings, inverters, AC equipment's, etc."/>
    <s v=""/>
    <m/>
    <m/>
    <s v="A"/>
    <s v="Aligned"/>
    <s v="Aligned"/>
    <s v="Aligned"/>
    <s v="Aligned"/>
    <n v="20"/>
    <n v="5"/>
    <n v="0"/>
    <n v="5"/>
    <n v="0"/>
    <n v="5"/>
    <n v="0"/>
    <n v="5"/>
    <n v="0"/>
    <x v="6"/>
    <m/>
    <m/>
    <n v="0"/>
    <m/>
    <x v="2"/>
    <x v="3"/>
    <x v="1"/>
    <s v="N/A"/>
    <n v="0"/>
    <n v="0"/>
    <n v="0"/>
    <n v="0"/>
    <s v="Workflow engine"/>
    <x v="4"/>
  </r>
  <r>
    <n v="20"/>
    <s v="Site wise user / technician level ticket distribution based on work load allocation, SLA monitoring"/>
    <s v=""/>
    <m/>
    <m/>
    <s v="B"/>
    <s v="Aligned"/>
    <s v="Aligned"/>
    <s v="Aligned"/>
    <s v="Aligned"/>
    <n v="20"/>
    <n v="5"/>
    <n v="0"/>
    <n v="5"/>
    <n v="0"/>
    <n v="5"/>
    <n v="0"/>
    <n v="5"/>
    <n v="0"/>
    <x v="2"/>
    <m/>
    <m/>
    <n v="0"/>
    <s v="Yes"/>
    <x v="2"/>
    <x v="2"/>
    <x v="1"/>
    <s v="N/A"/>
    <n v="0"/>
    <n v="0"/>
    <n v="0"/>
    <n v="0"/>
    <m/>
    <x v="2"/>
  </r>
  <r>
    <n v="21"/>
    <s v="Plant raw data export and restoration in Adani Data Lake"/>
    <s v="Ready for UAT"/>
    <m/>
    <m/>
    <s v="A"/>
    <s v="Need Feedback"/>
    <s v="Need Feedback"/>
    <s v="Need Feedback"/>
    <s v="Need Feedback"/>
    <n v="40"/>
    <n v="10"/>
    <n v="5"/>
    <n v="10"/>
    <n v="5"/>
    <n v="10"/>
    <n v="0"/>
    <n v="10"/>
    <n v="5"/>
    <x v="1"/>
    <m/>
    <m/>
    <n v="0.375"/>
    <m/>
    <x v="7"/>
    <x v="1"/>
    <x v="1"/>
    <s v="N/A"/>
    <n v="0.5"/>
    <n v="0.5"/>
    <n v="0"/>
    <n v="0.5"/>
    <s v="This is the Adani Data Lake"/>
    <x v="1"/>
  </r>
  <r>
    <n v="22"/>
    <s v="List of equipment sorted by low performance, fault, ranking, fault count for each plant_x000a_a. Strings_x000a_b. Inverters_x000a_c. AC equipment's"/>
    <s v=""/>
    <m/>
    <m/>
    <s v="B"/>
    <s v="Aligned"/>
    <s v="Aligned"/>
    <s v="Aligned"/>
    <s v="Aligned"/>
    <n v="40"/>
    <n v="10"/>
    <n v="0"/>
    <n v="10"/>
    <n v="0"/>
    <n v="10"/>
    <n v="0"/>
    <n v="10"/>
    <n v="0"/>
    <x v="5"/>
    <m/>
    <m/>
    <n v="0"/>
    <s v="Not Required"/>
    <x v="1"/>
    <x v="2"/>
    <x v="4"/>
    <s v="B"/>
    <n v="0"/>
    <n v="0"/>
    <n v="0"/>
    <n v="0"/>
    <m/>
    <x v="5"/>
  </r>
  <r>
    <n v="23"/>
    <s v="Inverter wise clipping loss notification"/>
    <s v=""/>
    <m/>
    <m/>
    <s v="B"/>
    <s v="Aligned"/>
    <s v="Aligned"/>
    <s v="Aligned"/>
    <s v="Aligned"/>
    <n v="5"/>
    <n v="1.25"/>
    <n v="0"/>
    <n v="1.25"/>
    <n v="0"/>
    <n v="1.25"/>
    <n v="0"/>
    <n v="1.25"/>
    <n v="0"/>
    <x v="5"/>
    <m/>
    <m/>
    <n v="0"/>
    <m/>
    <x v="1"/>
    <x v="2"/>
    <x v="4"/>
    <s v="C"/>
    <n v="0"/>
    <n v="0"/>
    <n v="0"/>
    <n v="0"/>
    <s v="Workflow engine"/>
    <x v="5"/>
  </r>
  <r>
    <n v="24"/>
    <s v="Inverter PR deviation going beyond 5% and consolidated list of inverters email to respective team on daily basis"/>
    <s v=""/>
    <m/>
    <m/>
    <s v="B"/>
    <s v="Need Feedback"/>
    <s v="Aligned"/>
    <s v="Need Feedback"/>
    <s v="Need Feedback"/>
    <n v="20"/>
    <n v="5"/>
    <n v="0"/>
    <n v="5"/>
    <n v="0"/>
    <n v="5"/>
    <n v="0"/>
    <n v="5"/>
    <n v="0"/>
    <x v="4"/>
    <m/>
    <m/>
    <n v="0"/>
    <m/>
    <x v="1"/>
    <x v="1"/>
    <x v="1"/>
    <s v="B"/>
    <n v="0"/>
    <n v="0"/>
    <n v="0"/>
    <n v="0"/>
    <s v="Workflow engine"/>
    <x v="3"/>
  </r>
  <r>
    <n v="25"/>
    <s v="All modules / features availability on Mobile, e.g. plant / equipment monitoring, basic analysis, fault location indication Geo map, etc."/>
    <s v="Ready for UAT"/>
    <m/>
    <m/>
    <s v="B"/>
    <s v="Need Feedback"/>
    <s v="Need Feedback"/>
    <s v="Need Feedback"/>
    <s v="Need Feedback"/>
    <n v="40"/>
    <n v="10"/>
    <n v="7"/>
    <n v="10"/>
    <n v="7"/>
    <n v="10"/>
    <n v="0"/>
    <n v="10"/>
    <n v="7"/>
    <x v="3"/>
    <m/>
    <m/>
    <n v="0.52500000000000002"/>
    <m/>
    <x v="3"/>
    <x v="1"/>
    <x v="3"/>
    <s v="N/A"/>
    <n v="0.7"/>
    <n v="0.7"/>
    <n v="0"/>
    <n v="0.7"/>
    <s v="Selected screens available on mobile, admin screens only available on tablets or PC"/>
    <x v="1"/>
  </r>
  <r>
    <n v="26"/>
    <s v="Role based Multiple dashboard, Multiple dashboard for each user"/>
    <s v="Ready for UAT"/>
    <m/>
    <m/>
    <s v="A"/>
    <s v="Need Feedback"/>
    <s v="Need Feedback"/>
    <s v="Need Feedback"/>
    <s v="Need Feedback"/>
    <n v="40"/>
    <n v="10"/>
    <n v="6"/>
    <n v="10"/>
    <n v="6"/>
    <n v="10"/>
    <n v="0"/>
    <n v="10"/>
    <n v="6"/>
    <x v="1"/>
    <s v="As a part of RBAM"/>
    <m/>
    <n v="0.45"/>
    <m/>
    <x v="1"/>
    <x v="1"/>
    <x v="1"/>
    <s v="B"/>
    <n v="0.6"/>
    <n v="0.6"/>
    <n v="0"/>
    <n v="0.6"/>
    <m/>
    <x v="1"/>
  </r>
  <r>
    <n v="27"/>
    <s v="Inverter performance is going 3% of past 3 days average, consolidated list of inverters email to respective team on daily basis"/>
    <s v=""/>
    <m/>
    <m/>
    <s v="B"/>
    <s v="Aligned"/>
    <s v="Aligned"/>
    <s v="Aligned"/>
    <s v="Aligned"/>
    <n v="20"/>
    <n v="5"/>
    <n v="0"/>
    <n v="5"/>
    <n v="0"/>
    <n v="5"/>
    <n v="0"/>
    <n v="5"/>
    <n v="0"/>
    <x v="6"/>
    <m/>
    <m/>
    <n v="0"/>
    <m/>
    <x v="1"/>
    <x v="3"/>
    <x v="1"/>
    <s v="A"/>
    <n v="0"/>
    <n v="0"/>
    <n v="0"/>
    <n v="0"/>
    <s v="Workflow engine"/>
    <x v="4"/>
  </r>
  <r>
    <n v="28"/>
    <s v="Events display and report shall have following_x000a_1. Site specific identification of repetitive failure (e.g. IDT failure type wise occurring at portfolio)_x000a_2. MTBF and MTTR of every failure_x000a_3. Event shall have RCA (Route Cause analysis) and CAPA (Corrective action &amp; Preventive action) form where user fills details for every kind of event and he can also decide not to submit any RCA / CAPA if that event is not related._x000a_4. Results of Events failure count, MTTR, MTBF, RCA, CAPA, type wise events, etc. shall be visible at portfolio, site &amp; plant level with MTD and YTD resolution."/>
    <s v=""/>
    <m/>
    <m/>
    <s v="B"/>
    <s v="Aligned"/>
    <s v="Aligned"/>
    <s v="Aligned"/>
    <s v="Aligned"/>
    <n v="40"/>
    <n v="10"/>
    <n v="0"/>
    <n v="10"/>
    <n v="0"/>
    <n v="10"/>
    <n v="0"/>
    <n v="10"/>
    <n v="0"/>
    <x v="2"/>
    <m/>
    <m/>
    <n v="0"/>
    <m/>
    <x v="2"/>
    <x v="2"/>
    <x v="1"/>
    <s v="N/A"/>
    <n v="0"/>
    <n v="0"/>
    <n v="0"/>
    <n v="0"/>
    <s v="RCA, CAPA not included in scope"/>
    <x v="2"/>
  </r>
  <r>
    <n v="29"/>
    <s v="Ticket report creation based on following_x000a_- Issue type_x000a_- Criticality_x000a_- Technician wise_x000a_- Company/contractor wise_x000a_- Plant wise_x000a_- Site wise_x000a_- Portfolio wise"/>
    <s v="Ready for UAT"/>
    <m/>
    <m/>
    <s v="B"/>
    <s v="Aligned"/>
    <s v="Aligned"/>
    <s v="Aligned"/>
    <s v="Aligned"/>
    <n v="40"/>
    <n v="10"/>
    <n v="0"/>
    <n v="10"/>
    <m/>
    <n v="10"/>
    <n v="0"/>
    <n v="10"/>
    <n v="0"/>
    <x v="1"/>
    <m/>
    <m/>
    <n v="0"/>
    <m/>
    <x v="2"/>
    <x v="1"/>
    <x v="1"/>
    <s v="N/A"/>
    <n v="0"/>
    <n v="0"/>
    <n v="0"/>
    <n v="0"/>
    <m/>
    <x v="1"/>
  </r>
  <r>
    <n v="30"/>
    <s v="Automatic document attachment to ticket as per equipment, so technician can access related documents easily_x000a_- SOP_x000a_- Troubleshooting steps_x000a_- Troubleshooting / system Manuals_x000a_- Wiring / connection diagrams"/>
    <s v=""/>
    <m/>
    <m/>
    <s v="C"/>
    <s v="Aligned"/>
    <s v="Aligned"/>
    <s v="Aligned"/>
    <s v="Aligned"/>
    <n v="20"/>
    <n v="5"/>
    <n v="0"/>
    <n v="5"/>
    <n v="0"/>
    <n v="5"/>
    <n v="0"/>
    <n v="5"/>
    <n v="0"/>
    <x v="2"/>
    <m/>
    <m/>
    <n v="0"/>
    <s v="Yes"/>
    <x v="2"/>
    <x v="2"/>
    <x v="1"/>
    <s v="N/A"/>
    <n v="0"/>
    <n v="0"/>
    <n v="0"/>
    <n v="0"/>
    <s v="Documents can be attached manually"/>
    <x v="2"/>
  </r>
  <r>
    <n v="32"/>
    <s v="Platform shall able to handle more than 5 M tags/5 min, however there should be also provision to handle tags at 1 sec or lesser interval"/>
    <s v="Ready for UAT"/>
    <m/>
    <m/>
    <s v="A"/>
    <s v="Need Feedback"/>
    <s v="Need Feedback"/>
    <s v="Need Feedback"/>
    <s v="Need Feedback"/>
    <n v="20"/>
    <n v="5"/>
    <n v="3"/>
    <n v="5"/>
    <n v="3"/>
    <n v="5"/>
    <n v="0"/>
    <n v="5"/>
    <n v="0"/>
    <x v="1"/>
    <m/>
    <m/>
    <n v="0.3"/>
    <m/>
    <x v="4"/>
    <x v="1"/>
    <x v="1"/>
    <s v="N/A"/>
    <n v="0.6"/>
    <n v="0.6"/>
    <n v="0"/>
    <n v="0"/>
    <m/>
    <x v="1"/>
  </r>
  <r>
    <n v="33"/>
    <s v="Provide high level software architecture with component such as Database, OPC, Cloud setup, Micro services."/>
    <s v="Ready for UAT"/>
    <m/>
    <m/>
    <s v="C"/>
    <s v="Need Feedback"/>
    <s v="Need Feedback"/>
    <s v="Need Feedback"/>
    <s v="Need Feedback"/>
    <n v="20"/>
    <n v="5"/>
    <n v="2"/>
    <n v="5"/>
    <n v="2"/>
    <n v="5"/>
    <n v="0"/>
    <n v="5"/>
    <n v="2"/>
    <x v="1"/>
    <m/>
    <m/>
    <n v="0.3"/>
    <m/>
    <x v="4"/>
    <x v="1"/>
    <x v="1"/>
    <s v="N/A"/>
    <n v="0.4"/>
    <n v="0.4"/>
    <n v="0"/>
    <n v="0.4"/>
    <m/>
    <x v="1"/>
  </r>
  <r>
    <n v="34"/>
    <s v="Platform performance criteria such as latency, refresh rate"/>
    <s v="Ready for UAT"/>
    <m/>
    <m/>
    <s v="A"/>
    <s v="Need Feedback"/>
    <s v="Aligned"/>
    <s v="Need Feedback"/>
    <s v="Need Feedback"/>
    <n v="40"/>
    <n v="10"/>
    <n v="5"/>
    <n v="10"/>
    <n v="5"/>
    <n v="10"/>
    <n v="0"/>
    <n v="10"/>
    <n v="5"/>
    <x v="1"/>
    <s v="Can be fully dev when TSDB is implemented"/>
    <s v="Stress test need to be conducted. Performance can be better evaluated once all the sites are on-boarded"/>
    <n v="0.375"/>
    <m/>
    <x v="4"/>
    <x v="1"/>
    <x v="1"/>
    <s v="N/A"/>
    <n v="0.5"/>
    <n v="0.5"/>
    <n v="0"/>
    <n v="0.5"/>
    <s v="Need to check with GCP team"/>
    <x v="1"/>
  </r>
  <r>
    <n v="35"/>
    <s v="What is Data reading frequency min to max (e.g. 30ms, 100ms, 1000s, 1 min, 5 min, 10 min, etc.)?"/>
    <s v=""/>
    <m/>
    <m/>
    <s v="A"/>
    <s v="Aligned"/>
    <s v="Aligned"/>
    <s v="Aligned"/>
    <s v="Aligned"/>
    <n v="20"/>
    <n v="5"/>
    <n v="5"/>
    <n v="5"/>
    <n v="5"/>
    <n v="5"/>
    <n v="0"/>
    <n v="5"/>
    <n v="5"/>
    <x v="5"/>
    <m/>
    <m/>
    <n v="0.75"/>
    <m/>
    <x v="3"/>
    <x v="2"/>
    <x v="4"/>
    <s v="N/A"/>
    <n v="1"/>
    <n v="1"/>
    <n v="0"/>
    <n v="1"/>
    <s v="1 Min data resolution,Different minutes aggregation yet to explore in GCP"/>
    <x v="5"/>
  </r>
  <r>
    <n v="36"/>
    <s v="Is it possible to have weather corrected P50, P75 or P90 numbers indication using Pvsyst data integration and modeling"/>
    <s v=""/>
    <m/>
    <m/>
    <s v="B"/>
    <s v="Aligned"/>
    <s v="Aligned"/>
    <s v="Aligned"/>
    <s v="Aligned"/>
    <n v="20"/>
    <n v="5"/>
    <n v="0"/>
    <n v="5"/>
    <n v="0"/>
    <n v="5"/>
    <n v="0"/>
    <n v="5"/>
    <n v="0"/>
    <x v="5"/>
    <m/>
    <m/>
    <n v="0"/>
    <s v="Yes"/>
    <x v="1"/>
    <x v="2"/>
    <x v="4"/>
    <s v="C"/>
    <n v="0"/>
    <n v="0"/>
    <n v="0"/>
    <n v="0"/>
    <s v="PVSyst bot integration will be done later"/>
    <x v="5"/>
  </r>
  <r>
    <n v="37"/>
    <s v="Is it possible to calculate residual life assessment of equipment (e.g. Turbines, Inverters, transformers, etc.)"/>
    <s v=""/>
    <m/>
    <m/>
    <s v="C"/>
    <s v="Aligned"/>
    <s v="Aligned"/>
    <s v="Aligned"/>
    <s v="Aligned"/>
    <n v="40"/>
    <n v="10"/>
    <n v="0"/>
    <n v="10"/>
    <n v="0"/>
    <n v="10"/>
    <n v="0"/>
    <n v="10"/>
    <n v="0"/>
    <x v="5"/>
    <m/>
    <m/>
    <n v="0"/>
    <s v="Not Required"/>
    <x v="1"/>
    <x v="2"/>
    <x v="4"/>
    <s v="NO CATEGORY"/>
    <n v="0"/>
    <n v="0"/>
    <n v="0"/>
    <n v="0"/>
    <s v="This is an advanced analytics function"/>
    <x v="5"/>
  </r>
  <r>
    <n v="38"/>
    <s v="Is your ticket management module is capable to integrate with SAP PM and MM module, so user can see all relevant activities / work flow for that ticket on platform without going into SAP?"/>
    <s v="Ready for UAT"/>
    <m/>
    <m/>
    <s v="A"/>
    <s v="Need Feedback"/>
    <s v="Need Feedback"/>
    <s v="Need Feedback"/>
    <s v="Need Feedback"/>
    <n v="20"/>
    <n v="5"/>
    <n v="5"/>
    <n v="5"/>
    <n v="5"/>
    <n v="5"/>
    <n v="0"/>
    <n v="5"/>
    <n v="5"/>
    <x v="1"/>
    <m/>
    <m/>
    <n v="0.75"/>
    <m/>
    <x v="2"/>
    <x v="1"/>
    <x v="1"/>
    <s v="B"/>
    <n v="1"/>
    <n v="1"/>
    <n v="0"/>
    <n v="1"/>
    <s v="Via Maventic API"/>
    <x v="1"/>
  </r>
  <r>
    <n v="39"/>
    <s v="Are there any Machine Learning / Artificial intelligence tools available on your platform?"/>
    <s v=""/>
    <m/>
    <m/>
    <s v="B"/>
    <s v="Aligned"/>
    <s v="Aligned"/>
    <s v="Aligned"/>
    <s v="Aligned"/>
    <n v="20"/>
    <n v="5"/>
    <n v="0"/>
    <n v="5"/>
    <n v="0"/>
    <n v="5"/>
    <n v="0"/>
    <n v="5"/>
    <n v="0"/>
    <x v="5"/>
    <m/>
    <m/>
    <n v="0"/>
    <s v="Yes"/>
    <x v="1"/>
    <x v="2"/>
    <x v="4"/>
    <s v="C"/>
    <n v="0"/>
    <n v="0"/>
    <n v="0"/>
    <n v="0"/>
    <s v="Google Cloud Analytics workbench available"/>
    <x v="5"/>
  </r>
  <r>
    <n v="40"/>
    <s v="Is there possibility to exchange data to any third party ML/AI platform to collect data from your platform and then write back results to show on your platform dashboard?"/>
    <s v=""/>
    <m/>
    <m/>
    <s v="A"/>
    <s v="Aligned"/>
    <s v="Aligned"/>
    <s v="Aligned"/>
    <s v="Aligned"/>
    <n v="20"/>
    <n v="5"/>
    <n v="0"/>
    <n v="5"/>
    <n v="0"/>
    <n v="5"/>
    <n v="0"/>
    <n v="5"/>
    <n v="0"/>
    <x v="5"/>
    <m/>
    <m/>
    <n v="0"/>
    <m/>
    <x v="1"/>
    <x v="2"/>
    <x v="4"/>
    <s v="A"/>
    <n v="0"/>
    <n v="0"/>
    <n v="0"/>
    <n v="0"/>
    <s v="Generic API will be built"/>
    <x v="5"/>
  </r>
  <r>
    <n v="41"/>
    <s v="Is it possible to have various level CXO dashboards?"/>
    <s v=""/>
    <m/>
    <m/>
    <s v="A"/>
    <s v="Aligned"/>
    <s v="Aligned"/>
    <s v="Aligned"/>
    <s v="Aligned"/>
    <n v="20"/>
    <n v="5"/>
    <n v="0"/>
    <n v="5"/>
    <n v="0"/>
    <n v="5"/>
    <n v="0"/>
    <n v="5"/>
    <n v="0"/>
    <x v="5"/>
    <m/>
    <m/>
    <n v="0"/>
    <m/>
    <x v="1"/>
    <x v="2"/>
    <x v="4"/>
    <s v="A"/>
    <n v="0"/>
    <n v="0"/>
    <n v="0"/>
    <n v="0"/>
    <m/>
    <x v="5"/>
  </r>
  <r>
    <m/>
    <m/>
    <s v=""/>
    <m/>
    <m/>
    <m/>
    <m/>
    <m/>
    <m/>
    <m/>
    <m/>
    <m/>
    <m/>
    <m/>
    <m/>
    <m/>
    <m/>
    <m/>
    <m/>
    <x v="0"/>
    <m/>
    <m/>
    <m/>
    <m/>
    <x v="0"/>
    <x v="0"/>
    <x v="0"/>
    <m/>
    <m/>
    <m/>
    <m/>
    <m/>
    <m/>
    <x v="6"/>
  </r>
  <r>
    <m/>
    <m/>
    <s v=""/>
    <m/>
    <m/>
    <m/>
    <m/>
    <m/>
    <m/>
    <m/>
    <m/>
    <m/>
    <m/>
    <m/>
    <m/>
    <m/>
    <m/>
    <m/>
    <m/>
    <x v="0"/>
    <m/>
    <m/>
    <m/>
    <m/>
    <x v="0"/>
    <x v="0"/>
    <x v="0"/>
    <m/>
    <m/>
    <m/>
    <m/>
    <m/>
    <m/>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m/>
    <m/>
    <m/>
    <m/>
    <s v="Max Marks"/>
    <s v="Score"/>
    <s v="Max Marks"/>
    <s v="Score"/>
    <s v="Max Marks"/>
    <s v="Score"/>
    <s v="Max Marks"/>
    <s v="Score"/>
    <m/>
    <m/>
    <x v="0"/>
  </r>
  <r>
    <m/>
    <s v="Solar"/>
    <m/>
    <s v=" "/>
    <m/>
    <m/>
    <m/>
    <m/>
    <m/>
    <m/>
    <m/>
    <m/>
    <m/>
    <m/>
    <x v="0"/>
  </r>
  <r>
    <m/>
    <s v="Portfolio, SPV, State &amp; Plant Level (Aggregation Configurable)"/>
    <m/>
    <s v=" "/>
    <m/>
    <m/>
    <m/>
    <m/>
    <m/>
    <m/>
    <m/>
    <m/>
    <m/>
    <m/>
    <x v="0"/>
  </r>
  <r>
    <n v="1"/>
    <s v="Power vs Radiation Curve "/>
    <s v="A"/>
    <n v="8"/>
    <n v="2"/>
    <n v="2"/>
    <n v="2"/>
    <n v="2"/>
    <n v="2"/>
    <n v="0"/>
    <n v="2"/>
    <n v="2"/>
    <n v="0.75"/>
    <s v="Yes"/>
    <x v="1"/>
  </r>
  <r>
    <n v="2"/>
    <s v="Net Export and radiation trend - Budget vs Actual (MTD &amp; YTD)"/>
    <s v="A"/>
    <n v="12"/>
    <n v="3"/>
    <n v="3"/>
    <n v="3"/>
    <n v="3"/>
    <n v="3"/>
    <n v="0"/>
    <n v="3"/>
    <n v="3"/>
    <n v="0.75"/>
    <s v="Yes"/>
    <x v="1"/>
  </r>
  <r>
    <n v="3"/>
    <s v="Net Export vs Expected generation"/>
    <s v="A"/>
    <n v="8"/>
    <n v="2"/>
    <n v="2"/>
    <n v="2"/>
    <n v="2"/>
    <n v="2"/>
    <n v="0"/>
    <n v="2"/>
    <n v="2"/>
    <n v="0.75"/>
    <s v="Yes"/>
    <x v="1"/>
  </r>
  <r>
    <n v="4"/>
    <s v="CUF - Budget vs Actual (day wise, month wise and year wise trend)"/>
    <s v="A"/>
    <n v="20"/>
    <n v="5"/>
    <n v="5"/>
    <n v="5"/>
    <n v="5"/>
    <n v="5"/>
    <n v="0"/>
    <n v="5"/>
    <n v="5"/>
    <n v="0.75"/>
    <s v="Yes"/>
    <x v="1"/>
  </r>
  <r>
    <n v="4.0999999999999996"/>
    <s v="CUF - Weather Corrected from PVSyst (day wise, month wise and year wise trend)"/>
    <s v="B"/>
    <n v="20"/>
    <n v="5"/>
    <n v="5"/>
    <n v="5"/>
    <n v="5"/>
    <n v="5"/>
    <n v="0"/>
    <n v="5"/>
    <n v="0"/>
    <n v="0.5"/>
    <s v="Yes"/>
    <x v="1"/>
  </r>
  <r>
    <n v="5"/>
    <s v="Performance Ratio - Budget vs Actual (day wise, month wise and year wise trend)"/>
    <s v="A"/>
    <n v="20"/>
    <n v="5"/>
    <n v="5"/>
    <n v="5"/>
    <n v="5"/>
    <n v="5"/>
    <n v="0"/>
    <n v="5"/>
    <n v="5"/>
    <n v="0.75"/>
    <s v="Yes"/>
    <x v="1"/>
  </r>
  <r>
    <n v="5.0999999999999996"/>
    <s v="Performance Ratio - Weather Corrected from PVSyst (day wise, month wise and year wise trend)"/>
    <s v="B"/>
    <n v="20"/>
    <n v="5"/>
    <n v="5"/>
    <n v="5"/>
    <n v="5"/>
    <n v="5"/>
    <n v="0"/>
    <n v="5"/>
    <n v="5"/>
    <n v="0.75"/>
    <s v="Yes"/>
    <x v="1"/>
  </r>
  <r>
    <n v="6"/>
    <s v="Plant Availability - Time based and Generation weighted (day wise, month wise and year wise trend)"/>
    <s v="A"/>
    <n v="20"/>
    <n v="5"/>
    <n v="5"/>
    <n v="5"/>
    <n v="5"/>
    <n v="5"/>
    <n v="0"/>
    <n v="5"/>
    <n v="5"/>
    <n v="0.75"/>
    <s v="Yes"/>
    <x v="1"/>
  </r>
  <r>
    <n v="7"/>
    <s v="Grid Availability (Outage and Curtailment) - Time based and Generation weighted (day wise, month wise and year wise trend)"/>
    <s v="A"/>
    <n v="20"/>
    <n v="5"/>
    <n v="5"/>
    <n v="5"/>
    <n v="5"/>
    <n v="5"/>
    <n v="0"/>
    <n v="5"/>
    <n v="5"/>
    <n v="0.75"/>
    <s v="Yes"/>
    <x v="1"/>
  </r>
  <r>
    <n v="8"/>
    <s v="Equipment Availability (Inverter, string, IDT, Switchgear, Switchyard, RMU, ODU, LT Panel, HT cable, MCCB, ACSB,LT cable, tracker) - Time based and Generation weighted (day wise, month wise and year wise trend, make wise )"/>
    <s v="A"/>
    <n v="40"/>
    <n v="10"/>
    <n v="10"/>
    <n v="10"/>
    <n v="10"/>
    <n v="10"/>
    <n v="0"/>
    <n v="10"/>
    <n v="10"/>
    <n v="0.75"/>
    <s v="Yes"/>
    <x v="1"/>
  </r>
  <r>
    <n v="9"/>
    <s v="Irradiation - Budget vs Actual (day wise, month wise and year wise trend)"/>
    <s v="A"/>
    <n v="20"/>
    <n v="5"/>
    <n v="5"/>
    <n v="5"/>
    <n v="5"/>
    <n v="5"/>
    <n v="0"/>
    <n v="5"/>
    <n v="5"/>
    <n v="0.75"/>
    <s v="Yes"/>
    <x v="1"/>
  </r>
  <r>
    <n v="10"/>
    <s v="Specific Yield - Budget vs Actual (day wise, month wise and year wise trend)"/>
    <s v="B"/>
    <n v="20"/>
    <n v="5"/>
    <n v="5"/>
    <n v="5"/>
    <n v="5"/>
    <n v="5"/>
    <n v="0"/>
    <n v="5"/>
    <n v="5"/>
    <n v="0.75"/>
    <s v="Yes"/>
    <x v="1"/>
  </r>
  <r>
    <n v="11"/>
    <s v="Revenue - Budget vs Actual"/>
    <s v="B"/>
    <n v="12"/>
    <n v="3"/>
    <n v="3"/>
    <n v="3"/>
    <n v="3"/>
    <n v="3"/>
    <n v="0"/>
    <n v="3"/>
    <n v="3"/>
    <n v="0.75"/>
    <s v="Yes"/>
    <x v="1"/>
  </r>
  <r>
    <n v="12"/>
    <s v="Generation loss/gain due to irradiation shortfall/gain"/>
    <s v="A"/>
    <n v="8"/>
    <n v="2"/>
    <n v="2"/>
    <n v="2"/>
    <n v="2"/>
    <n v="2"/>
    <n v="0"/>
    <n v="2"/>
    <n v="2"/>
    <n v="0.75"/>
    <s v="Yes"/>
    <x v="1"/>
  </r>
  <r>
    <n v="13"/>
    <s v="Generation loss due to Plant Unavailability (As per actual irradiation)"/>
    <s v="A"/>
    <n v="8"/>
    <n v="2"/>
    <n v="2"/>
    <n v="2"/>
    <n v="2"/>
    <n v="2"/>
    <n v="0"/>
    <n v="2"/>
    <n v="2"/>
    <n v="0.75"/>
    <s v="Yes"/>
    <x v="1"/>
  </r>
  <r>
    <n v="14"/>
    <s v="Generation loss/gain due to DC capacity less/ high than design"/>
    <s v="A"/>
    <n v="8"/>
    <n v="2"/>
    <n v="2"/>
    <n v="2"/>
    <n v="2"/>
    <n v="2"/>
    <n v="0"/>
    <n v="2"/>
    <n v="2"/>
    <n v="0.75"/>
    <s v="Yes"/>
    <x v="1"/>
  </r>
  <r>
    <n v="15"/>
    <s v="Generation loss due to Grid outage ad curtailment (As per actual irradiation)"/>
    <s v="A"/>
    <n v="8"/>
    <n v="2"/>
    <n v="2"/>
    <n v="2"/>
    <n v="2"/>
    <n v="2"/>
    <n v="0"/>
    <n v="2"/>
    <n v="2"/>
    <n v="0.75"/>
    <s v="Yes"/>
    <x v="1"/>
  </r>
  <r>
    <n v="16"/>
    <s v="Generation loss due to shadow (pitch, adjacent table, object)"/>
    <s v="A"/>
    <n v="8"/>
    <n v="2"/>
    <n v="2"/>
    <n v="2"/>
    <n v="2"/>
    <n v="2"/>
    <n v="0"/>
    <n v="2"/>
    <n v="2"/>
    <n v="0.75"/>
    <s v="Yes"/>
    <x v="1"/>
  </r>
  <r>
    <n v="17"/>
    <s v="Generation loss due to excessive soiling"/>
    <s v="A"/>
    <n v="8"/>
    <n v="2"/>
    <n v="2"/>
    <n v="2"/>
    <n v="2"/>
    <n v="2"/>
    <n v="0"/>
    <n v="2"/>
    <n v="0"/>
    <n v="0.5"/>
    <s v="Yes"/>
    <x v="1"/>
  </r>
  <r>
    <n v="18"/>
    <s v="Generation loss due to excess AC loss"/>
    <s v="A"/>
    <n v="8"/>
    <n v="2"/>
    <n v="2"/>
    <n v="2"/>
    <n v="2"/>
    <n v="2"/>
    <n v="0"/>
    <n v="2"/>
    <n v="2"/>
    <n v="0.75"/>
    <s v="Yes"/>
    <x v="1"/>
  </r>
  <r>
    <n v="19"/>
    <s v="Generation loss/gain on account of module temperature"/>
    <s v="B"/>
    <n v="8"/>
    <n v="2"/>
    <n v="2"/>
    <n v="2"/>
    <n v="0"/>
    <n v="2"/>
    <n v="0"/>
    <n v="2"/>
    <n v="0"/>
    <n v="0.25"/>
    <s v="Yes"/>
    <x v="1"/>
  </r>
  <r>
    <n v="20"/>
    <s v="Generation loss due to excessive module degradation"/>
    <s v="A"/>
    <n v="8"/>
    <n v="2"/>
    <n v="2"/>
    <n v="2"/>
    <n v="2"/>
    <n v="2"/>
    <n v="0"/>
    <n v="2"/>
    <n v="0"/>
    <n v="0.5"/>
    <s v="No"/>
    <x v="1"/>
  </r>
  <r>
    <n v="21"/>
    <s v="CUF bridge (Waterfall diagram showing actual and budgeted CUF and revenue and impact in CUF and revenue of all the losses mentioned above)"/>
    <s v="A"/>
    <n v="40"/>
    <n v="10"/>
    <n v="10"/>
    <n v="10"/>
    <n v="10"/>
    <n v="10"/>
    <n v="0"/>
    <n v="10"/>
    <n v="10"/>
    <n v="0.75"/>
    <s v="Yes"/>
    <x v="1"/>
  </r>
  <r>
    <n v="22"/>
    <s v="Component - wise generation loss (Inverter, string, IDT, Switchgear, Switchyard, RMU, ODU, LT Panel, HT cable, LT cable, tracker, DC cable)(day wise, month wise and year wise trend, make wise, fault wise  loss )"/>
    <s v="A"/>
    <n v="40"/>
    <n v="10"/>
    <n v="8"/>
    <n v="10"/>
    <n v="7"/>
    <n v="10"/>
    <n v="0"/>
    <n v="10"/>
    <n v="0"/>
    <n v="0.375"/>
    <s v="Yes"/>
    <x v="1"/>
  </r>
  <r>
    <n v="23"/>
    <s v="Tracker angle deviation (w.r.t. average)"/>
    <s v="A"/>
    <n v="4"/>
    <n v="1"/>
    <n v="1"/>
    <n v="1"/>
    <n v="1"/>
    <n v="1"/>
    <n v="0"/>
    <n v="1"/>
    <n v="1"/>
    <n v="0.75"/>
    <s v="Yes"/>
    <x v="1"/>
  </r>
  <r>
    <n v="24"/>
    <s v="Block PR"/>
    <s v="A"/>
    <n v="4"/>
    <n v="1"/>
    <n v="1"/>
    <n v="1"/>
    <n v="1"/>
    <n v="1"/>
    <n v="0"/>
    <n v="1"/>
    <n v="1"/>
    <n v="0.75"/>
    <s v="Yes"/>
    <x v="1"/>
  </r>
  <r>
    <n v="25"/>
    <s v="Inverter PR deviation histogram (Median - top 10 performing inverters &amp; average PR of all inverters)"/>
    <s v="A"/>
    <n v="40"/>
    <n v="10"/>
    <n v="10"/>
    <n v="10"/>
    <n v="10"/>
    <n v="10"/>
    <n v="0"/>
    <n v="10"/>
    <n v="10"/>
    <n v="0.75"/>
    <s v="Yes"/>
    <x v="1"/>
  </r>
  <r>
    <n v="26"/>
    <s v="Inverter normalized power (KW/KWp) trend"/>
    <s v="B"/>
    <n v="4"/>
    <n v="1"/>
    <n v="1"/>
    <n v="1"/>
    <n v="1"/>
    <n v="1"/>
    <n v="0"/>
    <n v="1"/>
    <n v="1"/>
    <n v="0.75"/>
    <s v="Yes"/>
    <x v="1"/>
  </r>
  <r>
    <n v="27"/>
    <s v="Inverter specific yield (KWh/KWp)"/>
    <s v="B"/>
    <n v="4"/>
    <n v="1"/>
    <n v="1"/>
    <n v="1"/>
    <n v="1"/>
    <n v="1"/>
    <n v="0"/>
    <n v="1"/>
    <n v="1"/>
    <n v="0.75"/>
    <s v="Yes"/>
    <x v="1"/>
  </r>
  <r>
    <n v="28"/>
    <s v="Inverter PR"/>
    <s v="A"/>
    <n v="4"/>
    <n v="1"/>
    <n v="1"/>
    <n v="1"/>
    <n v="1"/>
    <n v="1"/>
    <n v="0"/>
    <n v="1"/>
    <n v="1"/>
    <n v="0.75"/>
    <s v="Yes"/>
    <x v="1"/>
  </r>
  <r>
    <n v="29"/>
    <s v="String PR deviation histogram (Median - top 10 performing strings)"/>
    <s v="A"/>
    <n v="40"/>
    <n v="10"/>
    <n v="10"/>
    <n v="10"/>
    <n v="10"/>
    <n v="10"/>
    <n v="0"/>
    <n v="10"/>
    <n v="10"/>
    <n v="0.75"/>
    <s v="Yes"/>
    <x v="1"/>
  </r>
  <r>
    <n v="30"/>
    <s v="String PR"/>
    <s v="A"/>
    <n v="4"/>
    <n v="1"/>
    <n v="1"/>
    <n v="1"/>
    <n v="1"/>
    <n v="1"/>
    <n v="0"/>
    <n v="1"/>
    <n v="1"/>
    <n v="0.75"/>
    <s v="Yes"/>
    <x v="1"/>
  </r>
  <r>
    <n v="31"/>
    <s v="String Power trend"/>
    <s v="B"/>
    <n v="4"/>
    <n v="1"/>
    <n v="1"/>
    <n v="1"/>
    <n v="1"/>
    <n v="1"/>
    <n v="0"/>
    <n v="1"/>
    <n v="1"/>
    <n v="0.75"/>
    <s v="Yes"/>
    <x v="1"/>
  </r>
  <r>
    <n v="32"/>
    <s v="Provision for manual data (module cleaning, grass cutting, table tilting) input "/>
    <s v="B"/>
    <n v="20"/>
    <n v="5"/>
    <n v="0"/>
    <n v="5"/>
    <n v="0"/>
    <n v="5"/>
    <n v="0"/>
    <n v="5"/>
    <n v="0"/>
    <n v="0"/>
    <s v="No"/>
    <x v="1"/>
  </r>
  <r>
    <n v="33"/>
    <s v="5x5 matrix (frequency rating vs severity rating) at plant level and equipment level, considering severity as: _x000a_a. Generation loss"/>
    <s v="A"/>
    <n v="20"/>
    <n v="5"/>
    <n v="0"/>
    <n v="5"/>
    <n v="0"/>
    <n v="5"/>
    <n v="0"/>
    <n v="5"/>
    <n v="0"/>
    <n v="0"/>
    <s v="Yes"/>
    <x v="1"/>
  </r>
  <r>
    <n v="34"/>
    <s v="Generation loss due to late awakening inverters/early sleeping inverters."/>
    <s v="A"/>
    <n v="8"/>
    <n v="2"/>
    <n v="2"/>
    <n v="2"/>
    <n v="2"/>
    <n v="2"/>
    <n v="0"/>
    <n v="2"/>
    <n v="2"/>
    <n v="0.75"/>
    <s v="Yes"/>
    <x v="1"/>
  </r>
  <r>
    <n v="35"/>
    <s v="IV curve of strings"/>
    <s v="B"/>
    <n v="10"/>
    <n v="2.5"/>
    <n v="0"/>
    <n v="2.5"/>
    <n v="0"/>
    <n v="2.5"/>
    <n v="0"/>
    <n v="2.5"/>
    <n v="0"/>
    <n v="0"/>
    <s v="Yes"/>
    <x v="1"/>
  </r>
  <r>
    <n v="36"/>
    <s v="Change in Plant Configuration details (DC addition/deletion, Inverter addition/deletion/change in name &amp; serial number at block level and plant level)"/>
    <s v="B"/>
    <n v="10"/>
    <n v="2.5"/>
    <n v="2.5"/>
    <n v="2.5"/>
    <n v="2.5"/>
    <n v="2.5"/>
    <n v="2.5"/>
    <n v="2.5"/>
    <n v="2.5"/>
    <n v="1"/>
    <s v="Yes"/>
    <x v="1"/>
  </r>
  <r>
    <n v="37"/>
    <s v="Change in a breakdown type"/>
    <s v="B"/>
    <n v="20"/>
    <n v="5"/>
    <n v="5"/>
    <n v="5"/>
    <n v="5"/>
    <n v="5"/>
    <n v="0"/>
    <n v="5"/>
    <n v="5"/>
    <n v="0.75"/>
    <s v="Yes"/>
    <x v="1"/>
  </r>
  <r>
    <n v="38"/>
    <s v="Equipment level MTTR &amp; MTBF calculation."/>
    <s v="A"/>
    <n v="10"/>
    <n v="2.5"/>
    <n v="0"/>
    <n v="2.5"/>
    <n v="0"/>
    <n v="2.5"/>
    <n v="0"/>
    <n v="2.5"/>
    <n v="0"/>
    <n v="0"/>
    <s v="Yes"/>
    <x v="2"/>
  </r>
  <r>
    <n v="39"/>
    <s v="Provision for uploading SOP, drawing, (files &amp; folders)"/>
    <s v="C"/>
    <n v="10"/>
    <n v="2.5"/>
    <n v="0"/>
    <n v="2.5"/>
    <n v="0"/>
    <n v="2.5"/>
    <n v="0"/>
    <n v="2.5"/>
    <n v="0"/>
    <n v="0"/>
    <s v="Yes"/>
    <x v="1"/>
  </r>
  <r>
    <n v="40"/>
    <s v="Rules to be made to distinguish between Data unavailability and erroneous data"/>
    <s v="C"/>
    <n v="20"/>
    <n v="5"/>
    <n v="0"/>
    <n v="5"/>
    <n v="0"/>
    <n v="5"/>
    <n v="0"/>
    <n v="5"/>
    <n v="0"/>
    <n v="0"/>
    <s v="No"/>
    <x v="1"/>
  </r>
  <r>
    <n v="41"/>
    <s v="Scorecard as per user defined rule"/>
    <s v="B"/>
    <n v="10"/>
    <n v="2.5"/>
    <n v="0"/>
    <n v="2.5"/>
    <n v="0"/>
    <n v="2.5"/>
    <n v="0"/>
    <n v="2.5"/>
    <n v="0"/>
    <n v="0"/>
    <s v="No"/>
    <x v="1"/>
  </r>
  <r>
    <n v="42"/>
    <s v="KPI comparison across various sites/group level/ portfolio level"/>
    <s v="A"/>
    <n v="12"/>
    <n v="3"/>
    <n v="3"/>
    <n v="3"/>
    <n v="3"/>
    <n v="3"/>
    <n v="0"/>
    <n v="3"/>
    <n v="3"/>
    <n v="0.75"/>
    <s v="Yes"/>
    <x v="1"/>
  </r>
  <r>
    <n v="43"/>
    <s v="Inverter guaranteed uptime calculation as per contractual term for different make (terms provided by adani)"/>
    <s v="C"/>
    <n v="20"/>
    <n v="5"/>
    <n v="0"/>
    <n v="5"/>
    <n v="0"/>
    <n v="5"/>
    <n v="0"/>
    <n v="5"/>
    <n v="0"/>
    <n v="0"/>
    <s v="Not Required"/>
    <x v="1"/>
  </r>
  <r>
    <n v="44"/>
    <s v="Specific widget at portfolio level(showing no. of plant running &amp; no. of plant under breakdown, at plant level showing no. of block running &amp; no. of block under breakdown &amp; no. of inverters running &amp; breakdown)"/>
    <s v="A"/>
    <n v="20"/>
    <n v="5"/>
    <n v="5"/>
    <n v="5"/>
    <n v="5"/>
    <n v="5"/>
    <n v="0"/>
    <n v="5"/>
    <n v="5"/>
    <n v="0.75"/>
    <s v="Yes"/>
    <x v="1"/>
  </r>
  <r>
    <n v="45"/>
    <s v="Inverter efficiency at portfolio level for different make"/>
    <s v="B"/>
    <n v="20"/>
    <n v="5"/>
    <n v="0"/>
    <n v="5"/>
    <n v="0"/>
    <n v="5"/>
    <n v="0"/>
    <n v="5"/>
    <n v="0"/>
    <n v="0"/>
    <s v="No"/>
    <x v="1"/>
  </r>
  <r>
    <n v="46"/>
    <s v="MPPT level power, voltage, current"/>
    <s v="B"/>
    <n v="12"/>
    <n v="3"/>
    <n v="3"/>
    <n v="3"/>
    <n v="3"/>
    <n v="3"/>
    <n v="0"/>
    <n v="3"/>
    <n v="3"/>
    <n v="0.75"/>
    <s v="Yes"/>
    <x v="1"/>
  </r>
  <r>
    <n v="47"/>
    <s v="WTI alarm, OTI alarm, MOG alarm, Bucholz alarm should automatically emailed to specific persons "/>
    <s v="B"/>
    <n v="20"/>
    <n v="5"/>
    <n v="5"/>
    <n v="5"/>
    <n v="5"/>
    <n v="5"/>
    <n v="0"/>
    <n v="5"/>
    <n v="5"/>
    <n v="0.75"/>
    <s v="Yes"/>
    <x v="2"/>
  </r>
  <r>
    <m/>
    <s v="Block Level"/>
    <m/>
    <m/>
    <m/>
    <m/>
    <m/>
    <m/>
    <m/>
    <m/>
    <m/>
    <m/>
    <m/>
    <m/>
    <x v="0"/>
  </r>
  <r>
    <n v="1"/>
    <s v="Power vs Radiation Curve "/>
    <s v="A"/>
    <n v="8"/>
    <n v="2"/>
    <n v="2"/>
    <n v="2"/>
    <n v="2"/>
    <n v="2"/>
    <n v="0"/>
    <n v="2"/>
    <n v="2"/>
    <n v="0.75"/>
    <s v="Yes"/>
    <x v="1"/>
  </r>
  <r>
    <n v="2"/>
    <s v="Net Export and radiation trend - Budget vs Actual (MTD &amp; YTD)"/>
    <s v="A"/>
    <n v="12"/>
    <n v="3"/>
    <n v="3"/>
    <n v="3"/>
    <n v="3"/>
    <n v="3"/>
    <n v="0"/>
    <n v="3"/>
    <n v="3"/>
    <n v="0.75"/>
    <s v="Yes"/>
    <x v="1"/>
  </r>
  <r>
    <n v="3"/>
    <s v="Net Export vs Expected generation"/>
    <s v="A"/>
    <n v="8"/>
    <n v="2"/>
    <n v="2"/>
    <n v="2"/>
    <n v="2"/>
    <n v="2"/>
    <n v="0"/>
    <n v="2"/>
    <n v="2"/>
    <n v="0.75"/>
    <s v="Yes"/>
    <x v="1"/>
  </r>
  <r>
    <n v="4"/>
    <s v="CUF - Budget vs Weather Corrected vs Actual (day wise, month wise and year wise trend)"/>
    <s v="A"/>
    <n v="20"/>
    <n v="5"/>
    <n v="5"/>
    <n v="5"/>
    <n v="5"/>
    <n v="5"/>
    <n v="0"/>
    <n v="5"/>
    <n v="5"/>
    <n v="0.75"/>
    <s v="Yes"/>
    <x v="1"/>
  </r>
  <r>
    <n v="5"/>
    <s v="Performance Ratio - Budget vs Weather Corrected vs Actual (day wise, month wise and year wise trend)"/>
    <s v="A"/>
    <n v="20"/>
    <n v="5"/>
    <n v="5"/>
    <n v="5"/>
    <n v="5"/>
    <n v="5"/>
    <n v="0"/>
    <n v="5"/>
    <n v="5"/>
    <n v="0.75"/>
    <s v="Yes"/>
    <x v="1"/>
  </r>
  <r>
    <n v="6"/>
    <s v="Inverter normalized power (KW/KWp) trend"/>
    <s v="B"/>
    <n v="4"/>
    <n v="1"/>
    <n v="1"/>
    <n v="1"/>
    <n v="1"/>
    <n v="1"/>
    <n v="0"/>
    <n v="1"/>
    <n v="1"/>
    <n v="0.75"/>
    <s v="Yes"/>
    <x v="1"/>
  </r>
  <r>
    <n v="7"/>
    <s v="Inverter specific yield (KWh/KWp)"/>
    <s v="B"/>
    <n v="4"/>
    <n v="1"/>
    <n v="1"/>
    <n v="1"/>
    <n v="1"/>
    <n v="1"/>
    <n v="0"/>
    <n v="1"/>
    <n v="1"/>
    <n v="0.75"/>
    <s v="Yes"/>
    <x v="1"/>
  </r>
  <r>
    <n v="8"/>
    <s v="Inverter PR"/>
    <s v="A"/>
    <n v="4"/>
    <n v="1"/>
    <n v="1"/>
    <n v="1"/>
    <n v="1"/>
    <n v="1"/>
    <n v="0"/>
    <n v="1"/>
    <n v="1"/>
    <n v="0.75"/>
    <s v="Yes"/>
    <x v="1"/>
  </r>
  <r>
    <n v="9"/>
    <s v="String PR deviation histogram (Median - top 10 performing strings)"/>
    <s v="A"/>
    <n v="20"/>
    <n v="5"/>
    <n v="5"/>
    <n v="5"/>
    <n v="5"/>
    <n v="5"/>
    <n v="0"/>
    <n v="5"/>
    <n v="5"/>
    <n v="0.75"/>
    <s v="Yes"/>
    <x v="1"/>
  </r>
  <r>
    <n v="10"/>
    <s v="String PR"/>
    <s v="A"/>
    <n v="4"/>
    <n v="1"/>
    <n v="1"/>
    <n v="1"/>
    <n v="1"/>
    <n v="1"/>
    <n v="0"/>
    <n v="1"/>
    <n v="1"/>
    <n v="0.75"/>
    <s v="Yes"/>
    <x v="1"/>
  </r>
  <r>
    <n v="11"/>
    <s v="String Power trend"/>
    <s v="B"/>
    <n v="4"/>
    <n v="1"/>
    <n v="1"/>
    <n v="1"/>
    <n v="1"/>
    <n v="1"/>
    <n v="0"/>
    <n v="1"/>
    <n v="1"/>
    <n v="0.75"/>
    <s v="Yes"/>
    <x v="1"/>
  </r>
  <r>
    <m/>
    <s v="Wind"/>
    <m/>
    <s v=" -"/>
    <m/>
    <m/>
    <m/>
    <m/>
    <m/>
    <m/>
    <m/>
    <m/>
    <m/>
    <m/>
    <x v="0"/>
  </r>
  <r>
    <s v="A."/>
    <s v="Wind Monitoring Scope"/>
    <m/>
    <s v=" -"/>
    <m/>
    <m/>
    <m/>
    <m/>
    <m/>
    <m/>
    <m/>
    <m/>
    <m/>
    <m/>
    <x v="0"/>
  </r>
  <r>
    <n v="1"/>
    <s v="Tree view-Turbine, Site, Portfolio level monitoring in single dashboard"/>
    <s v="A"/>
    <n v="40"/>
    <n v="10"/>
    <n v="10"/>
    <n v="10"/>
    <n v="10"/>
    <n v="10"/>
    <n v="0"/>
    <n v="10"/>
    <n v="10"/>
    <n v="0.75"/>
    <s v="Yes"/>
    <x v="1"/>
  </r>
  <r>
    <n v="2"/>
    <s v="Turbine State and Low performing turbine display (Power Curve deficient, Pitch angle abnormalities, Wind rose abnormalities)"/>
    <s v="A"/>
    <n v="40"/>
    <n v="10"/>
    <n v="10"/>
    <n v="10"/>
    <n v="10"/>
    <n v="10"/>
    <n v="0"/>
    <n v="10"/>
    <n v="10"/>
    <n v="0.75"/>
    <s v="Yes"/>
    <x v="1"/>
  </r>
  <r>
    <n v="3"/>
    <s v="Machine Availability Calculation  turbine Wise, Site wise (PPA), Portfolio level"/>
    <s v="A"/>
    <n v="20"/>
    <n v="5"/>
    <n v="5"/>
    <n v="5"/>
    <n v="5"/>
    <n v="5"/>
    <n v="0"/>
    <n v="5"/>
    <n v="5"/>
    <n v="0.75"/>
    <s v="Yes"/>
    <x v="1"/>
  </r>
  <r>
    <n v="4"/>
    <s v="Internal Grid Availability calculation  turbine Wise, Site wise (PPA), Portfolio level"/>
    <s v="A"/>
    <n v="20"/>
    <n v="5"/>
    <n v="5"/>
    <n v="5"/>
    <n v="5"/>
    <n v="5"/>
    <n v="0"/>
    <n v="5"/>
    <n v="5"/>
    <n v="0.75"/>
    <s v="Yes"/>
    <x v="1"/>
  </r>
  <r>
    <n v="5"/>
    <s v="External Grid  Availability calculation  turbine Wise, Site wise (PPA), Portfolio level"/>
    <s v="A"/>
    <n v="20"/>
    <n v="5"/>
    <n v="5"/>
    <n v="5"/>
    <n v="5"/>
    <n v="5"/>
    <n v="0"/>
    <n v="5"/>
    <n v="5"/>
    <n v="0.75"/>
    <s v="Yes"/>
    <x v="1"/>
  </r>
  <r>
    <n v="6"/>
    <s v="Resource Availability calculation  turbine Wise, Site wise (PPA), Portfolio level"/>
    <s v="A"/>
    <n v="20"/>
    <n v="5"/>
    <n v="5"/>
    <n v="5"/>
    <n v="5"/>
    <n v="5"/>
    <n v="0"/>
    <n v="5"/>
    <n v="5"/>
    <n v="0.75"/>
    <s v="Yes"/>
    <x v="1"/>
  </r>
  <r>
    <n v="7"/>
    <s v="PLF Calculation, turbine Wise, Site wise (PPA), Portfolio level"/>
    <s v="A"/>
    <n v="40"/>
    <n v="10"/>
    <n v="10"/>
    <n v="10"/>
    <n v="10"/>
    <n v="10"/>
    <n v="0"/>
    <n v="10"/>
    <n v="10"/>
    <n v="0.75"/>
    <s v="Yes"/>
    <x v="1"/>
  </r>
  <r>
    <n v="8"/>
    <s v="Wind Speed Calculation turbine Wise, Site wise (PPA), Portfolio level for both"/>
    <s v="A"/>
    <n v="40"/>
    <n v="10"/>
    <n v="10"/>
    <n v="10"/>
    <n v="10"/>
    <n v="10"/>
    <n v="0"/>
    <n v="10"/>
    <n v="10"/>
    <n v="0.75"/>
    <s v="Yes"/>
    <x v="1"/>
  </r>
  <r>
    <n v="9"/>
    <s v="Wind Availability turbine Wise, Site wise (PPA), Portfolio level"/>
    <s v="B"/>
    <n v="40"/>
    <n v="10"/>
    <n v="10"/>
    <n v="10"/>
    <n v="10"/>
    <n v="10"/>
    <n v="0"/>
    <n v="10"/>
    <n v="10"/>
    <n v="0.75"/>
    <s v="Yes"/>
    <x v="1"/>
  </r>
  <r>
    <n v="10"/>
    <s v="Manual data uploading for controlling of calculation of M.A.,IGA, EGA,RA"/>
    <s v="B"/>
    <n v="10"/>
    <n v="2.5"/>
    <n v="0"/>
    <n v="2.5"/>
    <n v="0"/>
    <n v="2.5"/>
    <n v="0"/>
    <n v="2.5"/>
    <n v="0"/>
    <n v="0"/>
    <s v="No"/>
    <x v="1"/>
  </r>
  <r>
    <n v="11"/>
    <s v="Lull Hrs. calculation"/>
    <s v="B"/>
    <n v="20"/>
    <n v="5"/>
    <n v="5"/>
    <n v="5"/>
    <n v="5"/>
    <n v="5"/>
    <n v="0"/>
    <n v="5"/>
    <n v="5"/>
    <n v="0.75"/>
    <s v="Yes"/>
    <x v="1"/>
  </r>
  <r>
    <n v="12"/>
    <s v="SCADA data Availability Calculation"/>
    <s v="B"/>
    <n v="20"/>
    <n v="5"/>
    <n v="0"/>
    <n v="5"/>
    <n v="0"/>
    <n v="5"/>
    <n v="0"/>
    <n v="5"/>
    <n v="0"/>
    <n v="0"/>
    <s v="No"/>
    <x v="1"/>
  </r>
  <r>
    <n v="13"/>
    <s v="Monitoring of Nacelle Data:- Environmental Temp, Wind speed, Nacelle Cabinet temp."/>
    <s v="A"/>
    <n v="10"/>
    <n v="2.5"/>
    <n v="2.5"/>
    <n v="2.5"/>
    <n v="2.5"/>
    <n v="2.5"/>
    <n v="0"/>
    <n v="2.5"/>
    <n v="2.5"/>
    <n v="0.75"/>
    <s v="Yes"/>
    <x v="1"/>
  </r>
  <r>
    <n v="14"/>
    <s v="Monitoring of Generator Speed, Wind Direction, Yaw Position to North, Blade Position-Pitch Angle, Line Voltage, Line Frequency, Fault and Warning List, Active Power, Reactive Power, Environmental Temp., Nacelle Cabinet temp. and rotor lock position w.r.t individual turbine and comparison with other Turbines "/>
    <s v="A"/>
    <n v="20"/>
    <n v="5"/>
    <n v="5"/>
    <n v="5"/>
    <n v="5"/>
    <n v="5"/>
    <n v="0"/>
    <n v="5"/>
    <n v="5"/>
    <n v="0.75"/>
    <s v="Yes"/>
    <x v="1"/>
  </r>
  <r>
    <n v="15"/>
    <s v="Monitoring of Gearbox- Main bearing temp., Oil input temp., Oil input pressure, Gear box oil tank temp and Level, max. Bearing Temp w.r.t individual turbine and comparison with other Turbines "/>
    <s v="A"/>
    <n v="10"/>
    <n v="2.5"/>
    <n v="2.5"/>
    <n v="2.5"/>
    <n v="2.5"/>
    <n v="2.5"/>
    <n v="0"/>
    <n v="2.5"/>
    <n v="2.5"/>
    <n v="0.75"/>
    <s v="Yes"/>
    <x v="1"/>
  </r>
  <r>
    <n v="16"/>
    <s v="Monitoring of Rotor speed, Generator winding temp, Generator Drive and Non drive end bearing temp. Max Winding temp., Generator cooling temp.  w.r.t individual turbine and comparison with other Turbines ."/>
    <s v="A"/>
    <n v="40"/>
    <n v="10"/>
    <n v="10"/>
    <n v="10"/>
    <n v="10"/>
    <n v="10"/>
    <n v="0"/>
    <n v="10"/>
    <n v="10"/>
    <n v="0.75"/>
    <s v="Yes"/>
    <x v="1"/>
  </r>
  <r>
    <n v="17"/>
    <s v="Monitoring of Vibration data- Acceleration drive direction and Non dive direction w.r.t individual turbine and comparison with other Turbines . Acceleration data Peak to Peak"/>
    <s v="B"/>
    <n v="20"/>
    <n v="5"/>
    <n v="5"/>
    <n v="5"/>
    <n v="5"/>
    <n v="5"/>
    <n v="0"/>
    <n v="5"/>
    <n v="5"/>
    <n v="0.75"/>
    <s v="Yes"/>
    <x v="1"/>
  </r>
  <r>
    <n v="18"/>
    <s v="Monitoring of Converter  data Grid Voltage Phase, Current, Power factor, Converter temp, active and reactive power w.r.t individual turbine and comparison with other Turbines ."/>
    <s v="A"/>
    <n v="40"/>
    <n v="10"/>
    <n v="10"/>
    <n v="10"/>
    <n v="10"/>
    <n v="10"/>
    <n v="0"/>
    <n v="10"/>
    <n v="10"/>
    <n v="0.75"/>
    <s v="Yes"/>
    <x v="1"/>
  </r>
  <r>
    <n v="19"/>
    <s v="Monitoring of Transformer Oil temp, winding  temp and Oil level"/>
    <s v="B"/>
    <n v="10"/>
    <n v="2.5"/>
    <n v="2.5"/>
    <n v="2.5"/>
    <n v="2.5"/>
    <n v="2.5"/>
    <n v="0"/>
    <n v="2.5"/>
    <n v="2.5"/>
    <n v="0.75"/>
    <s v="Yes"/>
    <x v="2"/>
  </r>
  <r>
    <n v="20"/>
    <s v="Trigger log Display ,record and comparison with other turbines of the same model"/>
    <s v="A"/>
    <n v="20"/>
    <n v="5"/>
    <n v="5"/>
    <n v="5"/>
    <n v="5"/>
    <n v="5"/>
    <n v="5"/>
    <n v="5"/>
    <n v="5"/>
    <n v="1"/>
    <s v="Yes"/>
    <x v="3"/>
  </r>
  <r>
    <n v="21"/>
    <s v="Pitch hydraulic pressure for all blades"/>
    <s v="B"/>
    <n v="20"/>
    <n v="5"/>
    <n v="0"/>
    <n v="5"/>
    <n v="0"/>
    <n v="5"/>
    <n v="0"/>
    <n v="5"/>
    <n v="0"/>
    <n v="0"/>
    <s v="Not Required"/>
    <x v="3"/>
  </r>
  <r>
    <n v="22"/>
    <s v="Hydraulic main pressure"/>
    <s v="B"/>
    <n v="20"/>
    <n v="5"/>
    <n v="0"/>
    <n v="5"/>
    <n v="0"/>
    <n v="5"/>
    <n v="0"/>
    <n v="5"/>
    <n v="0"/>
    <n v="0"/>
    <s v="Not Required"/>
    <x v="3"/>
  </r>
  <r>
    <n v="23"/>
    <s v="Azimuth angle "/>
    <s v="B"/>
    <n v="10"/>
    <n v="2.5"/>
    <n v="0"/>
    <n v="2.5"/>
    <n v="0"/>
    <n v="2.5"/>
    <n v="0"/>
    <n v="2.5"/>
    <n v="0"/>
    <n v="0"/>
    <s v="Not Required"/>
    <x v="3"/>
  </r>
  <r>
    <n v="24"/>
    <s v="Wind utilization factor (WUF)"/>
    <s v="C"/>
    <n v="20"/>
    <n v="5"/>
    <n v="0"/>
    <n v="5"/>
    <n v="0"/>
    <n v="5"/>
    <n v="0"/>
    <n v="5"/>
    <n v="0"/>
    <n v="0"/>
    <s v="Not Required"/>
    <x v="1"/>
  </r>
  <r>
    <s v="B."/>
    <s v="Wind Analytics Scope"/>
    <m/>
    <s v=" -"/>
    <m/>
    <m/>
    <m/>
    <m/>
    <m/>
    <m/>
    <m/>
    <m/>
    <m/>
    <m/>
    <x v="0"/>
  </r>
  <r>
    <n v="1"/>
    <s v="Generation loss due to breakdown"/>
    <s v="A"/>
    <n v="20"/>
    <n v="5"/>
    <n v="4"/>
    <n v="5"/>
    <n v="4"/>
    <n v="5"/>
    <n v="0"/>
    <n v="5"/>
    <n v="0"/>
    <n v="0.4"/>
    <s v="Yes"/>
    <x v="1"/>
  </r>
  <r>
    <n v="2"/>
    <s v="Generation loss due to grid unavailability"/>
    <s v="A"/>
    <n v="20"/>
    <n v="5"/>
    <n v="5"/>
    <n v="5"/>
    <n v="5"/>
    <n v="5"/>
    <n v="0"/>
    <n v="5"/>
    <n v="5"/>
    <n v="0.75"/>
    <s v="Yes"/>
    <x v="1"/>
  </r>
  <r>
    <n v="3"/>
    <s v="Generation loss during Data Unavailability"/>
    <s v="A"/>
    <n v="8"/>
    <n v="2"/>
    <n v="0"/>
    <n v="2"/>
    <n v="0"/>
    <n v="2"/>
    <n v="0"/>
    <n v="2"/>
    <n v="0"/>
    <n v="0"/>
    <s v="Not Required"/>
    <x v="1"/>
  </r>
  <r>
    <n v="4"/>
    <s v="Generation loss during load shedding"/>
    <s v="A"/>
    <n v="20"/>
    <n v="5"/>
    <n v="5"/>
    <n v="5"/>
    <n v="5"/>
    <n v="5"/>
    <n v="0"/>
    <n v="5"/>
    <n v="5"/>
    <n v="0.75"/>
    <s v="Yes"/>
    <x v="1"/>
  </r>
  <r>
    <n v="5"/>
    <s v="Transmission loss"/>
    <s v="A"/>
    <n v="20"/>
    <n v="5"/>
    <n v="5"/>
    <n v="5"/>
    <n v="5"/>
    <n v="5"/>
    <n v="0"/>
    <n v="5"/>
    <n v="5"/>
    <n v="0.75"/>
    <s v="Yes"/>
    <x v="1"/>
  </r>
  <r>
    <n v="6"/>
    <s v="Difference between internal lines and grid failure"/>
    <s v="A"/>
    <n v="10"/>
    <n v="2.5"/>
    <n v="2.5"/>
    <n v="2.5"/>
    <n v="2.5"/>
    <n v="2.5"/>
    <n v="0"/>
    <n v="2.5"/>
    <n v="2.5"/>
    <n v="0.75"/>
    <s v="Yes"/>
    <x v="1"/>
  </r>
  <r>
    <n v="7"/>
    <s v="Generation loss due to weather condition"/>
    <s v="A"/>
    <n v="8"/>
    <n v="2"/>
    <n v="2"/>
    <n v="2"/>
    <n v="2"/>
    <n v="2"/>
    <n v="0"/>
    <n v="2"/>
    <n v="2"/>
    <n v="0.75"/>
    <s v="Yes"/>
    <x v="1"/>
  </r>
  <r>
    <n v="8"/>
    <s v="Energy based availability calculation ( WTG wise, Plant wise, Group wise, Portfolio wise)"/>
    <s v="B"/>
    <n v="20"/>
    <n v="5"/>
    <n v="5"/>
    <n v="5"/>
    <n v="5"/>
    <n v="5"/>
    <n v="0"/>
    <n v="5"/>
    <n v="5"/>
    <n v="0.75"/>
    <s v="Yes"/>
    <x v="1"/>
  </r>
  <r>
    <n v="9"/>
    <s v="Time based availability, equipment wise availability ( WTG wise, Plant wise, Group wise, Portfolio wise)'"/>
    <s v="A"/>
    <n v="40"/>
    <n v="10"/>
    <n v="10"/>
    <n v="10"/>
    <n v="10"/>
    <n v="10"/>
    <n v="0"/>
    <n v="10"/>
    <n v="10"/>
    <n v="0.75"/>
    <s v="Yes"/>
    <x v="1"/>
  </r>
  <r>
    <n v="10"/>
    <s v="Loss due to power curve deviation/machine performance"/>
    <s v="A"/>
    <n v="20"/>
    <n v="5"/>
    <n v="5"/>
    <n v="5"/>
    <n v="5"/>
    <n v="5"/>
    <n v="0"/>
    <n v="5"/>
    <n v="5"/>
    <n v="0.75"/>
    <s v="Yes"/>
    <x v="1"/>
  </r>
  <r>
    <n v="11"/>
    <s v="Lost production factor"/>
    <s v="C"/>
    <n v="20"/>
    <n v="5"/>
    <n v="5"/>
    <n v="5"/>
    <n v="5"/>
    <n v="5"/>
    <n v="0"/>
    <n v="5"/>
    <n v="5"/>
    <n v="0.75"/>
    <s v="Not Required"/>
    <x v="1"/>
  </r>
  <r>
    <n v="12"/>
    <s v="Generation loss due to grid curtailment"/>
    <s v="A"/>
    <n v="20"/>
    <n v="5"/>
    <n v="5"/>
    <n v="5"/>
    <n v="5"/>
    <n v="5"/>
    <n v="0"/>
    <n v="5"/>
    <n v="5"/>
    <n v="0.75"/>
    <s v="Yes"/>
    <x v="1"/>
  </r>
  <r>
    <n v="13"/>
    <s v="Generation loss due to turbine capacity curtailment'"/>
    <s v="A"/>
    <n v="20"/>
    <n v="5"/>
    <n v="5"/>
    <n v="5"/>
    <n v="5"/>
    <n v="5"/>
    <n v="0"/>
    <n v="5"/>
    <n v="5"/>
    <n v="0.75"/>
    <s v="Yes"/>
    <x v="1"/>
  </r>
  <r>
    <n v="14"/>
    <s v="Heat Map for Turbine production"/>
    <s v="A"/>
    <n v="10"/>
    <n v="2.5"/>
    <n v="2.5"/>
    <n v="2.5"/>
    <n v="2.5"/>
    <n v="2.5"/>
    <n v="0"/>
    <n v="2.5"/>
    <n v="2.5"/>
    <n v="0.75"/>
    <s v="Yes"/>
    <x v="3"/>
  </r>
  <r>
    <n v="15"/>
    <s v="Loss due to resource shortfall"/>
    <s v="A"/>
    <n v="20"/>
    <n v="5"/>
    <n v="5"/>
    <n v="5"/>
    <n v="5"/>
    <n v="5"/>
    <n v="0"/>
    <n v="5"/>
    <n v="5"/>
    <n v="0.75"/>
    <s v="Yes"/>
    <x v="1"/>
  </r>
  <r>
    <n v="16"/>
    <s v="Waterfall diagram considering the losses"/>
    <s v="A"/>
    <n v="40"/>
    <n v="10"/>
    <n v="10"/>
    <n v="10"/>
    <n v="10"/>
    <n v="10"/>
    <n v="0"/>
    <n v="10"/>
    <n v="10"/>
    <n v="0.75"/>
    <s v="Yes"/>
    <x v="1"/>
  </r>
  <r>
    <n v="17"/>
    <s v="Wind rose analysis"/>
    <s v="A"/>
    <n v="40"/>
    <n v="10"/>
    <n v="10"/>
    <n v="10"/>
    <n v="10"/>
    <n v="10"/>
    <n v="0"/>
    <n v="10"/>
    <n v="10"/>
    <n v="0.75"/>
    <s v="Yes"/>
    <x v="1"/>
  </r>
  <r>
    <n v="18"/>
    <s v="Pitch Vs rpm curve"/>
    <s v="B"/>
    <n v="20"/>
    <n v="5"/>
    <n v="5"/>
    <n v="5"/>
    <n v="5"/>
    <n v="5"/>
    <n v="5"/>
    <n v="5"/>
    <n v="5"/>
    <n v="1"/>
    <s v="Yes"/>
    <x v="3"/>
  </r>
  <r>
    <n v="19"/>
    <s v="RPM vs power curve"/>
    <s v="B"/>
    <n v="20"/>
    <n v="5"/>
    <n v="5"/>
    <n v="5"/>
    <n v="5"/>
    <n v="5"/>
    <n v="5"/>
    <n v="5"/>
    <n v="5"/>
    <n v="1"/>
    <s v="Yes"/>
    <x v="3"/>
  </r>
  <r>
    <n v="20"/>
    <s v="Wind speed VS RPM curve"/>
    <s v="B"/>
    <n v="20"/>
    <n v="5"/>
    <n v="5"/>
    <n v="5"/>
    <n v="5"/>
    <n v="5"/>
    <n v="5"/>
    <n v="5"/>
    <n v="5"/>
    <n v="1"/>
    <s v="Yes"/>
    <x v="3"/>
  </r>
  <r>
    <n v="21"/>
    <s v="Wind speed Vs Power curve"/>
    <s v="B"/>
    <n v="20"/>
    <n v="5"/>
    <n v="5"/>
    <n v="5"/>
    <n v="5"/>
    <n v="5"/>
    <n v="5"/>
    <n v="5"/>
    <n v="5"/>
    <n v="1"/>
    <s v="Yes"/>
    <x v="3"/>
  </r>
  <r>
    <n v="22"/>
    <s v="Wind speed Vs pitch angle"/>
    <s v="B"/>
    <n v="20"/>
    <n v="5"/>
    <n v="5"/>
    <n v="5"/>
    <n v="5"/>
    <n v="5"/>
    <n v="5"/>
    <n v="5"/>
    <n v="5"/>
    <n v="1"/>
    <s v="Yes"/>
    <x v="3"/>
  </r>
  <r>
    <n v="23"/>
    <s v="Grouping Flexibility (Comparison of KPI  Site wise/Cluster wise etc.)"/>
    <s v="A"/>
    <n v="40"/>
    <n v="10"/>
    <n v="10"/>
    <n v="10"/>
    <n v="10"/>
    <n v="10"/>
    <n v="0"/>
    <n v="10"/>
    <n v="10"/>
    <n v="0.75"/>
    <s v="Yes"/>
    <x v="1"/>
  </r>
  <r>
    <n v="24"/>
    <s v="Revenue budget vs Actual"/>
    <s v="A"/>
    <n v="40"/>
    <n v="10"/>
    <n v="10"/>
    <n v="10"/>
    <n v="10"/>
    <n v="10"/>
    <n v="0"/>
    <n v="10"/>
    <n v="10"/>
    <n v="0.75"/>
    <s v="Yes"/>
    <x v="1"/>
  </r>
  <r>
    <n v="25"/>
    <s v="Bulk configuration (Analysis made on 1 turbine can be replicated on all turbines of plant, cluster &amp; portfolio)"/>
    <s v="A"/>
    <n v="40"/>
    <n v="10"/>
    <n v="10"/>
    <n v="10"/>
    <n v="10"/>
    <n v="10"/>
    <n v="10"/>
    <n v="10"/>
    <n v="10"/>
    <n v="1"/>
    <s v="Yes"/>
    <x v="4"/>
  </r>
  <r>
    <n v="26"/>
    <s v="Requirement of User interface for controlling the Downtime reasons"/>
    <s v="B"/>
    <n v="16"/>
    <n v="4"/>
    <n v="4"/>
    <n v="4"/>
    <n v="4"/>
    <n v="4"/>
    <n v="0"/>
    <n v="4"/>
    <n v="4"/>
    <n v="0.75"/>
    <s v="Yes"/>
    <x v="1"/>
  </r>
  <r>
    <n v="27"/>
    <s v="Manual data uploading should be available"/>
    <s v="B"/>
    <n v="20"/>
    <n v="5"/>
    <n v="5"/>
    <n v="5"/>
    <n v="3"/>
    <n v="5"/>
    <n v="0"/>
    <n v="5"/>
    <n v="5"/>
    <n v="0.65"/>
    <s v="No"/>
    <x v="3"/>
  </r>
  <r>
    <n v="28"/>
    <s v="SCADA data availability"/>
    <s v="B"/>
    <n v="8"/>
    <n v="2"/>
    <n v="0"/>
    <n v="2"/>
    <n v="0"/>
    <n v="2"/>
    <n v="0"/>
    <n v="2"/>
    <n v="0"/>
    <n v="0"/>
    <s v="No"/>
    <x v="1"/>
  </r>
  <r>
    <s v="C"/>
    <s v="Wind Predictive Analysis"/>
    <m/>
    <m/>
    <m/>
    <m/>
    <m/>
    <m/>
    <m/>
    <m/>
    <m/>
    <m/>
    <m/>
    <m/>
    <x v="0"/>
  </r>
  <r>
    <n v="1"/>
    <s v="MTTR &amp; MTBF"/>
    <s v="A"/>
    <n v="40"/>
    <n v="10"/>
    <n v="0"/>
    <n v="10"/>
    <n v="0"/>
    <n v="10"/>
    <n v="0"/>
    <n v="10"/>
    <n v="0"/>
    <n v="0"/>
    <s v="Yes"/>
    <x v="2"/>
  </r>
  <r>
    <n v="2"/>
    <s v="Equipment / component temperature trend comparison"/>
    <s v="B"/>
    <n v="20"/>
    <n v="5"/>
    <n v="5"/>
    <n v="5"/>
    <n v="5"/>
    <n v="5"/>
    <n v="0"/>
    <n v="5"/>
    <n v="5"/>
    <n v="0.75"/>
    <s v="Yes"/>
    <x v="3"/>
  </r>
  <r>
    <n v="3"/>
    <s v=" 5*5 matrix"/>
    <s v="A"/>
    <n v="40"/>
    <n v="10"/>
    <n v="0"/>
    <n v="10"/>
    <n v="0"/>
    <n v="10"/>
    <n v="0"/>
    <n v="10"/>
    <n v="0"/>
    <n v="0"/>
    <s v="Yes"/>
    <x v="1"/>
  </r>
  <r>
    <n v="4"/>
    <s v="Condition monitoring system - Vibration/alarm  Analysis"/>
    <s v="B"/>
    <n v="20"/>
    <n v="5"/>
    <n v="0"/>
    <n v="5"/>
    <n v="0"/>
    <n v="5"/>
    <n v="0"/>
    <n v="5"/>
    <n v="0"/>
    <n v="0"/>
    <s v="Not Required"/>
    <x v="1"/>
  </r>
  <r>
    <s v="D"/>
    <s v="SAP integration and Ticket Management"/>
    <m/>
    <m/>
    <m/>
    <m/>
    <m/>
    <m/>
    <m/>
    <m/>
    <m/>
    <m/>
    <m/>
    <m/>
    <x v="0"/>
  </r>
  <r>
    <n v="1"/>
    <s v="SAP integration for PM module"/>
    <s v="A"/>
    <n v="40"/>
    <n v="10"/>
    <n v="10"/>
    <n v="10"/>
    <n v="10"/>
    <n v="10"/>
    <n v="10"/>
    <n v="10"/>
    <n v="10"/>
    <n v="1"/>
    <s v="Yes"/>
    <x v="2"/>
  </r>
  <r>
    <n v="2"/>
    <s v="Notification for PM and BM and Assignments"/>
    <s v="A"/>
    <n v="20"/>
    <n v="5"/>
    <n v="5"/>
    <n v="5"/>
    <n v="5"/>
    <n v="5"/>
    <n v="5"/>
    <n v="5"/>
    <n v="5"/>
    <n v="1"/>
    <s v="Yes"/>
    <x v="2"/>
  </r>
  <r>
    <n v="3"/>
    <s v="Automatic Mail to Section in charge for turbine stopping more than 2 Hrs."/>
    <s v="B"/>
    <n v="20"/>
    <n v="5"/>
    <n v="5"/>
    <n v="5"/>
    <n v="5"/>
    <n v="5"/>
    <n v="5"/>
    <n v="5"/>
    <n v="5"/>
    <n v="1"/>
    <s v="Yes"/>
    <x v="2"/>
  </r>
  <r>
    <s v="E"/>
    <s v="API interface"/>
    <m/>
    <m/>
    <m/>
    <m/>
    <m/>
    <m/>
    <m/>
    <m/>
    <m/>
    <m/>
    <m/>
    <m/>
    <x v="0"/>
  </r>
  <r>
    <n v="1"/>
    <s v="Wind pro data mapping"/>
    <s v="C"/>
    <n v="20"/>
    <n v="5"/>
    <n v="0"/>
    <n v="5"/>
    <n v="0"/>
    <n v="5"/>
    <n v="0"/>
    <n v="5"/>
    <n v="0"/>
    <n v="0"/>
    <s v="Not Required"/>
    <x v="1"/>
  </r>
  <r>
    <n v="2"/>
    <s v="Wind Speed Forecasting "/>
    <s v="A"/>
    <n v="20"/>
    <n v="5"/>
    <n v="0"/>
    <n v="5"/>
    <n v="0"/>
    <n v="5"/>
    <n v="0"/>
    <n v="5"/>
    <n v="0"/>
    <n v="0"/>
    <s v="No"/>
    <x v="5"/>
  </r>
  <r>
    <n v="3"/>
    <s v="Forecasting and scheduling mapping in the system"/>
    <s v="A"/>
    <n v="20"/>
    <n v="5"/>
    <n v="0"/>
    <n v="5"/>
    <n v="0"/>
    <n v="5"/>
    <n v="0"/>
    <n v="5"/>
    <n v="0"/>
    <n v="0"/>
    <s v="No"/>
    <x v="5"/>
  </r>
  <r>
    <n v="4"/>
    <s v="Comparison of Schedule Vs Actual Generation"/>
    <s v="A"/>
    <n v="20"/>
    <n v="5"/>
    <n v="0"/>
    <n v="5"/>
    <n v="0"/>
    <n v="5"/>
    <n v="0"/>
    <n v="5"/>
    <n v="0"/>
    <n v="0"/>
    <s v="Yes"/>
    <x v="5"/>
  </r>
  <r>
    <n v="5"/>
    <s v="Provision of integration of LIDAR system and Vibration Sensors."/>
    <s v="C"/>
    <n v="8"/>
    <n v="2"/>
    <n v="0"/>
    <n v="2"/>
    <n v="0"/>
    <n v="2"/>
    <n v="0"/>
    <n v="2"/>
    <n v="0"/>
    <n v="0"/>
    <s v="Not Required"/>
    <x v="1"/>
  </r>
  <r>
    <n v="6"/>
    <s v="CCTV Operation Monitoring of Site if any installation"/>
    <s v="C"/>
    <n v="8"/>
    <n v="2"/>
    <n v="0"/>
    <n v="2"/>
    <n v="0"/>
    <n v="2"/>
    <n v="0"/>
    <n v="2"/>
    <n v="0"/>
    <n v="0"/>
    <s v="Not Required"/>
    <x v="6"/>
  </r>
  <r>
    <n v="7"/>
    <s v="Sub station monitoring"/>
    <s v="C"/>
    <n v="20"/>
    <n v="5"/>
    <n v="0"/>
    <n v="5"/>
    <n v="0"/>
    <n v="5"/>
    <n v="0"/>
    <n v="5"/>
    <n v="0"/>
    <n v="0"/>
    <s v="Not Required"/>
    <x v="5"/>
  </r>
  <r>
    <n v="8"/>
    <s v="Historical and real-time data access using API with functionality like weighted average, Realtime data."/>
    <s v="A"/>
    <n v="20"/>
    <n v="5"/>
    <n v="5"/>
    <n v="5"/>
    <n v="5"/>
    <n v="5"/>
    <m/>
    <n v="5"/>
    <n v="5"/>
    <n v="0.75"/>
    <s v="Yes"/>
    <x v="6"/>
  </r>
  <r>
    <n v="9"/>
    <s v="File based bulk data sharing mechanism"/>
    <s v="B"/>
    <n v="20"/>
    <n v="5"/>
    <n v="5"/>
    <n v="5"/>
    <n v="5"/>
    <n v="5"/>
    <m/>
    <n v="5"/>
    <n v="5"/>
    <n v="0.75"/>
    <s v="Yes"/>
    <x v="6"/>
  </r>
  <r>
    <s v="F"/>
    <s v="Reports"/>
    <m/>
    <s v=" -"/>
    <m/>
    <m/>
    <m/>
    <m/>
    <m/>
    <m/>
    <m/>
    <m/>
    <m/>
    <m/>
    <x v="0"/>
  </r>
  <r>
    <n v="1"/>
    <s v="KPI Summary (Site level and Portfolio level)- Estimated Vs Actual PLF, R.A., M.A (Time and Energy based), Wind Speed."/>
    <s v="A"/>
    <n v="20"/>
    <n v="5"/>
    <n v="5"/>
    <n v="5"/>
    <n v="5"/>
    <n v="5"/>
    <n v="0"/>
    <n v="5"/>
    <n v="5"/>
    <n v="0.75"/>
    <s v="Yes"/>
    <x v="1"/>
  </r>
  <r>
    <n v="2"/>
    <s v="Breakdown summary(Time  &amp; Energy Based) (Site level and Portfolio level):- WTG BM ,PM and Curtailment, Internal Grid shutdown, Fault, External Grid shutdown/Fault, ROW Hrs., project Shutdown, Predictive Shutdowns, Force Majeures."/>
    <s v="A"/>
    <n v="40"/>
    <n v="10"/>
    <n v="8"/>
    <n v="10"/>
    <n v="7"/>
    <n v="10"/>
    <n v="0"/>
    <n v="10"/>
    <n v="0"/>
    <n v="0.375"/>
    <s v="Yes"/>
    <x v="1"/>
  </r>
  <r>
    <n v="3"/>
    <s v="Pie Chart of the Breakdown summary- Month Wise, YTD"/>
    <s v="A"/>
    <n v="20"/>
    <n v="5"/>
    <n v="5"/>
    <n v="5"/>
    <n v="5"/>
    <n v="5"/>
    <n v="0"/>
    <n v="5"/>
    <n v="5"/>
    <n v="0.75"/>
    <s v="Yes"/>
    <x v="1"/>
  </r>
  <r>
    <n v="4"/>
    <s v="Preventive Maintenance plan (Plan Vs Actual)"/>
    <s v="A"/>
    <n v="20"/>
    <n v="5"/>
    <n v="0"/>
    <n v="5"/>
    <n v="0"/>
    <n v="5"/>
    <n v="0"/>
    <n v="5"/>
    <n v="0"/>
    <n v="0"/>
    <s v="Not Required"/>
    <x v="2"/>
  </r>
  <r>
    <n v="5"/>
    <s v="Top 10 Breakdowns of the Plants "/>
    <s v="A"/>
    <n v="20"/>
    <n v="5"/>
    <n v="4"/>
    <n v="5"/>
    <n v="4"/>
    <n v="5"/>
    <n v="0"/>
    <n v="5"/>
    <n v="0"/>
    <n v="0.4"/>
    <s v="Yes"/>
    <x v="1"/>
  </r>
  <r>
    <n v="6"/>
    <s v="Details of Power Curve Deviation "/>
    <s v="A"/>
    <n v="20"/>
    <n v="5"/>
    <n v="5"/>
    <n v="5"/>
    <n v="5"/>
    <n v="5"/>
    <n v="0"/>
    <n v="5"/>
    <n v="5"/>
    <n v="0.75"/>
    <s v="Yes"/>
    <x v="1"/>
  </r>
  <r>
    <n v="7"/>
    <s v="MTTR &amp; MTBF"/>
    <s v="A"/>
    <n v="20"/>
    <n v="5"/>
    <n v="0"/>
    <n v="5"/>
    <n v="0"/>
    <n v="5"/>
    <n v="0"/>
    <n v="5"/>
    <n v="0"/>
    <n v="0"/>
    <s v="Yes"/>
    <x v="2"/>
  </r>
  <r>
    <n v="8"/>
    <s v="Turbine 5*5 matrix"/>
    <s v="A"/>
    <n v="20"/>
    <n v="5"/>
    <n v="0"/>
    <n v="5"/>
    <n v="0"/>
    <n v="5"/>
    <n v="0"/>
    <n v="5"/>
    <n v="0"/>
    <n v="0"/>
    <s v="Yes"/>
    <x v="1"/>
  </r>
  <r>
    <n v="9"/>
    <s v="Top 10 Error"/>
    <s v="A"/>
    <n v="20"/>
    <n v="5"/>
    <n v="4"/>
    <n v="5"/>
    <n v="4"/>
    <n v="5"/>
    <n v="0"/>
    <n v="5"/>
    <n v="0"/>
    <n v="0.4"/>
    <s v="Yes"/>
    <x v="1"/>
  </r>
  <r>
    <n v="10"/>
    <s v="Wind Speed Comp (Min, Max and Avg.)"/>
    <s v="A"/>
    <n v="20"/>
    <n v="5"/>
    <n v="5"/>
    <n v="5"/>
    <n v="5"/>
    <n v="5"/>
    <n v="0"/>
    <n v="5"/>
    <n v="5"/>
    <n v="0.75"/>
    <s v="Yes"/>
    <x v="1"/>
  </r>
  <r>
    <n v="11"/>
    <s v="Daily Site Status Mail with all KPIs / DGR"/>
    <s v="A"/>
    <n v="40"/>
    <n v="10"/>
    <n v="10"/>
    <n v="10"/>
    <n v="10"/>
    <n v="10"/>
    <n v="0"/>
    <n v="10"/>
    <n v="10"/>
    <n v="0.75"/>
    <s v="Yes"/>
    <x v="1"/>
  </r>
  <r>
    <n v="12"/>
    <s v="SCADA Connectivity Monitoring &amp; Intimation  if connectivity down"/>
    <s v="B"/>
    <n v="20"/>
    <n v="5"/>
    <n v="5"/>
    <n v="5"/>
    <n v="5"/>
    <n v="5"/>
    <n v="0"/>
    <n v="5"/>
    <n v="5"/>
    <n v="0.75"/>
    <s v="Yes"/>
    <x v="3"/>
  </r>
  <r>
    <n v="13"/>
    <s v="Notification assignments for breakdown activity"/>
    <s v="B"/>
    <n v="40"/>
    <n v="10"/>
    <n v="10"/>
    <n v="10"/>
    <n v="10"/>
    <n v="10"/>
    <n v="10"/>
    <n v="10"/>
    <n v="10"/>
    <n v="1"/>
    <s v="Yes"/>
    <x v="2"/>
  </r>
  <r>
    <n v="14"/>
    <s v="HWS and LWS Plan vs Actual Status"/>
    <s v="C"/>
    <n v="20"/>
    <n v="5"/>
    <n v="0"/>
    <n v="5"/>
    <n v="0"/>
    <n v="5"/>
    <n v="0"/>
    <n v="5"/>
    <n v="0"/>
    <n v="0"/>
    <s v="Not Required"/>
    <x v="1"/>
  </r>
  <r>
    <n v="15"/>
    <s v="STPT/Reliability Test Monitoring &amp; Reports"/>
    <s v="C"/>
    <n v="20"/>
    <n v="5"/>
    <n v="0"/>
    <n v="5"/>
    <n v="0"/>
    <n v="5"/>
    <n v="0"/>
    <n v="5"/>
    <n v="0"/>
    <n v="0"/>
    <s v="Not Required"/>
    <x v="1"/>
  </r>
  <r>
    <s v="G"/>
    <s v="Control"/>
    <m/>
    <s v=" -"/>
    <m/>
    <m/>
    <m/>
    <m/>
    <m/>
    <m/>
    <m/>
    <m/>
    <m/>
    <m/>
    <x v="0"/>
  </r>
  <r>
    <n v="1"/>
    <s v="Controlling of Wind turbines ( Option Required )"/>
    <s v="B"/>
    <n v="20"/>
    <n v="5"/>
    <n v="5"/>
    <n v="5"/>
    <n v="5"/>
    <n v="5"/>
    <n v="5"/>
    <n v="5"/>
    <n v="5"/>
    <n v="1"/>
    <s v="Yes"/>
    <x v="5"/>
  </r>
  <r>
    <m/>
    <s v="Common for wind &amp; solar"/>
    <m/>
    <s v=" -"/>
    <m/>
    <m/>
    <m/>
    <m/>
    <m/>
    <m/>
    <m/>
    <m/>
    <m/>
    <m/>
    <x v="0"/>
  </r>
  <r>
    <n v="1"/>
    <s v="CXO dashboard requirement  "/>
    <m/>
    <s v=" -"/>
    <m/>
    <m/>
    <m/>
    <m/>
    <m/>
    <m/>
    <m/>
    <m/>
    <m/>
    <m/>
    <x v="0"/>
  </r>
  <r>
    <m/>
    <s v="1.       Show top level KPIs, allow Min-Max range for KPIs and throw alert when limit is breached"/>
    <s v="A"/>
    <n v="40"/>
    <n v="10"/>
    <n v="0"/>
    <n v="10"/>
    <n v="0"/>
    <n v="10"/>
    <n v="0"/>
    <n v="10"/>
    <n v="0"/>
    <n v="0"/>
    <s v="No"/>
    <x v="1"/>
  </r>
  <r>
    <m/>
    <s v="2.       Show a screen where-in every gain / loss is depicted in form of Rupee value"/>
    <s v="A"/>
    <n v="20"/>
    <n v="5"/>
    <n v="5"/>
    <n v="5"/>
    <n v="5"/>
    <n v="5"/>
    <n v="0"/>
    <n v="5"/>
    <n v="5"/>
    <n v="0.75"/>
    <s v="Yes"/>
    <x v="1"/>
  </r>
  <r>
    <m/>
    <s v="3.       Aggregate data at site/cluster/state/SPV level / User defined group"/>
    <s v="A"/>
    <n v="40"/>
    <n v="10"/>
    <n v="10"/>
    <n v="10"/>
    <n v="10"/>
    <n v="10"/>
    <n v="0"/>
    <n v="10"/>
    <n v="10"/>
    <n v="0.75"/>
    <s v="Yes"/>
    <x v="1"/>
  </r>
  <r>
    <m/>
    <s v="4.       For all the KPIs we need the following aggregation MTD, QTD, Half yearly, YTD, LYSM, Trailing 12 months, Trailing 24 months"/>
    <s v="A"/>
    <n v="40"/>
    <n v="10"/>
    <n v="0"/>
    <n v="10"/>
    <n v="0"/>
    <n v="10"/>
    <n v="0"/>
    <n v="10"/>
    <n v="0"/>
    <n v="0"/>
    <s v="No"/>
    <x v="1"/>
  </r>
  <r>
    <m/>
    <s v="5.       Drill down feature to the last level for all users"/>
    <s v="A"/>
    <n v="40"/>
    <n v="10"/>
    <n v="10"/>
    <n v="10"/>
    <n v="10"/>
    <n v="10"/>
    <n v="0"/>
    <n v="10"/>
    <n v="10"/>
    <n v="0.75"/>
    <s v="Yes"/>
    <x v="1"/>
  </r>
  <r>
    <m/>
    <s v="6.       Ad-hoc reporting capabilities (Customizable reports from existing KPIs e.g. plant ranking, equipment performance etc.)"/>
    <s v="B"/>
    <n v="20"/>
    <n v="5"/>
    <n v="0"/>
    <n v="5"/>
    <n v="0"/>
    <n v="5"/>
    <n v="0"/>
    <n v="5"/>
    <n v="0"/>
    <n v="0"/>
    <s v="No"/>
    <x v="1"/>
  </r>
  <r>
    <m/>
    <s v="7.       Slicing and dicing capabilities* within reports for e.g."/>
    <s v="B"/>
    <n v="20"/>
    <n v="5"/>
    <n v="0"/>
    <n v="5"/>
    <n v="0"/>
    <n v="5"/>
    <n v="0"/>
    <n v="5"/>
    <n v="0"/>
    <n v="0"/>
    <s v="No"/>
    <x v="1"/>
  </r>
  <r>
    <m/>
    <s v="a.       Site ranking on specific parameters (operational, technical)"/>
    <s v="B"/>
    <n v="20"/>
    <n v="5"/>
    <n v="0"/>
    <n v="5"/>
    <n v="0"/>
    <n v="5"/>
    <n v="0"/>
    <n v="5"/>
    <n v="0"/>
    <n v="0"/>
    <s v="No"/>
    <x v="1"/>
  </r>
  <r>
    <m/>
    <s v="b.       Performance of specific component"/>
    <s v="B"/>
    <n v="20"/>
    <n v="5"/>
    <n v="5"/>
    <n v="5"/>
    <n v="5"/>
    <n v="5"/>
    <n v="0"/>
    <n v="5"/>
    <n v="5"/>
    <n v="0.75"/>
    <s v="Yes"/>
    <x v="1"/>
  </r>
  <r>
    <m/>
    <s v="c.       Top 20 attributes (monthly, quarterly, ytd etc)"/>
    <s v="B"/>
    <n v="40"/>
    <n v="10"/>
    <n v="0"/>
    <n v="10"/>
    <n v="0"/>
    <n v="10"/>
    <n v="0"/>
    <n v="10"/>
    <n v="0"/>
    <n v="0"/>
    <s v="Not Required"/>
    <x v="1"/>
  </r>
  <r>
    <m/>
    <s v="Periodic refresh (frequency to be decided field wise / kpi wise) "/>
    <s v="B"/>
    <n v="40"/>
    <n v="10"/>
    <n v="10"/>
    <n v="10"/>
    <n v="10"/>
    <n v="10"/>
    <n v="10"/>
    <n v="10"/>
    <n v="10"/>
    <n v="1"/>
    <s v="Yes"/>
    <x v="3"/>
  </r>
  <r>
    <n v="2"/>
    <s v="Change in a breakdown type"/>
    <s v="B"/>
    <n v="20"/>
    <n v="5"/>
    <n v="5"/>
    <n v="5"/>
    <n v="5"/>
    <n v="5"/>
    <n v="5"/>
    <n v="5"/>
    <n v="5"/>
    <n v="1"/>
    <s v="Yes"/>
    <x v="3"/>
  </r>
  <r>
    <n v="3"/>
    <s v="Equipment level MTTR &amp; MTBF calculation."/>
    <s v="A"/>
    <n v="20"/>
    <n v="5"/>
    <n v="0"/>
    <n v="5"/>
    <n v="0"/>
    <n v="5"/>
    <n v="0"/>
    <n v="5"/>
    <n v="0"/>
    <n v="0"/>
    <s v="Yes"/>
    <x v="2"/>
  </r>
  <r>
    <n v="4"/>
    <s v="Provision for uploading SOP, drawing"/>
    <s v="C"/>
    <n v="20"/>
    <n v="5"/>
    <n v="0"/>
    <n v="5"/>
    <n v="0"/>
    <n v="5"/>
    <n v="0"/>
    <n v="5"/>
    <n v="0"/>
    <n v="0"/>
    <s v="Yes"/>
    <x v="3"/>
  </r>
  <r>
    <n v="5"/>
    <s v="Rules to be made to distinguish between Data unavailability and erroneous data"/>
    <s v="C"/>
    <n v="8"/>
    <n v="2"/>
    <n v="0"/>
    <n v="2"/>
    <n v="0"/>
    <n v="2"/>
    <n v="0"/>
    <n v="2"/>
    <n v="0"/>
    <n v="0"/>
    <s v="No"/>
    <x v="1"/>
  </r>
  <r>
    <n v="6"/>
    <s v="Analysis showing Data Availability "/>
    <s v="C"/>
    <n v="20"/>
    <n v="5"/>
    <n v="0"/>
    <n v="5"/>
    <n v="0"/>
    <n v="5"/>
    <n v="0"/>
    <n v="5"/>
    <n v="0"/>
    <n v="0"/>
    <s v="No"/>
    <x v="5"/>
  </r>
  <r>
    <n v="7"/>
    <s v="Ticket Management"/>
    <m/>
    <s v=" -"/>
    <m/>
    <m/>
    <m/>
    <m/>
    <m/>
    <m/>
    <m/>
    <m/>
    <m/>
    <m/>
    <x v="0"/>
  </r>
  <r>
    <m/>
    <s v="Tickets to be auto generated for every breakdown with the facility of auto assignment, auto escalation."/>
    <s v="A"/>
    <n v="20"/>
    <n v="5"/>
    <n v="5"/>
    <n v="5"/>
    <n v="5"/>
    <n v="5"/>
    <n v="0"/>
    <n v="5"/>
    <n v="5"/>
    <n v="0.75"/>
    <s v="Yes"/>
    <x v="2"/>
  </r>
  <r>
    <m/>
    <s v="Tickets to be auto generated for performance deviation with the facility of auto assignment and auto escalation"/>
    <s v="A"/>
    <n v="20"/>
    <n v="5"/>
    <n v="5"/>
    <n v="5"/>
    <n v="5"/>
    <n v="5"/>
    <n v="0"/>
    <n v="5"/>
    <n v="5"/>
    <n v="0.75"/>
    <s v="Yes"/>
    <x v="2"/>
  </r>
  <r>
    <m/>
    <s v="SAP Integration for PM &amp; MM module"/>
    <s v="A"/>
    <n v="40"/>
    <n v="10"/>
    <n v="10"/>
    <n v="10"/>
    <n v="10"/>
    <n v="10"/>
    <n v="10"/>
    <n v="10"/>
    <n v="10"/>
    <n v="1"/>
    <s v="Yes"/>
    <x v="2"/>
  </r>
  <r>
    <n v="8"/>
    <s v="Auto Report Generation"/>
    <m/>
    <s v=" -"/>
    <m/>
    <m/>
    <m/>
    <m/>
    <m/>
    <m/>
    <m/>
    <m/>
    <m/>
    <m/>
    <x v="0"/>
  </r>
  <r>
    <m/>
    <s v="Auto Reports to be generated of all the analysis mentioned above as per user requirement on monthly/weekly basis"/>
    <s v="A"/>
    <n v="40"/>
    <n v="10"/>
    <n v="10"/>
    <n v="10"/>
    <n v="10"/>
    <n v="10"/>
    <n v="0"/>
    <n v="10"/>
    <n v="10"/>
    <n v="0.75"/>
    <s v="Yes"/>
    <x v="1"/>
  </r>
  <r>
    <n v="9"/>
    <s v="Audible notification for new alerts/events and persistent audible alarm for critical alerts"/>
    <s v="C"/>
    <n v="20"/>
    <n v="5"/>
    <n v="5"/>
    <n v="5"/>
    <n v="5"/>
    <n v="5"/>
    <n v="5"/>
    <n v="5"/>
    <n v="5"/>
    <n v="1"/>
    <s v="Yes"/>
    <x v="3"/>
  </r>
  <r>
    <n v="10"/>
    <s v="Monitoring rules with multiple conditions"/>
    <s v="A"/>
    <n v="20"/>
    <n v="5"/>
    <n v="2.5"/>
    <n v="5"/>
    <n v="2.5"/>
    <n v="5"/>
    <n v="2.5"/>
    <n v="5"/>
    <n v="2.5"/>
    <n v="0.5"/>
    <s v="Yes"/>
    <x v="2"/>
  </r>
  <r>
    <n v="11"/>
    <s v="Scheduled table tilting, module cleaning, grass cutting tickets"/>
    <s v="B"/>
    <n v="20"/>
    <n v="5"/>
    <n v="0"/>
    <n v="5"/>
    <n v="0"/>
    <n v="5"/>
    <n v="0"/>
    <n v="5"/>
    <n v="0"/>
    <n v="0"/>
    <s v="No"/>
    <x v="2"/>
  </r>
  <r>
    <n v="12"/>
    <s v="Direct triggers to respective vendor in-case of repetitive faults at site on regular basis"/>
    <s v="B"/>
    <n v="20"/>
    <n v="5"/>
    <n v="0"/>
    <n v="5"/>
    <n v="0"/>
    <n v="5"/>
    <n v="0"/>
    <n v="5"/>
    <n v="0"/>
    <n v="0"/>
    <s v="Not Required"/>
    <x v="2"/>
  </r>
  <r>
    <n v="13"/>
    <s v="CCR Display - Dark Theme"/>
    <s v="B"/>
    <n v="8"/>
    <n v="2"/>
    <n v="2"/>
    <n v="2"/>
    <n v="2"/>
    <n v="2"/>
    <n v="2"/>
    <n v="2"/>
    <n v="2"/>
    <n v="1"/>
    <s v="Yes"/>
    <x v="3"/>
  </r>
  <r>
    <n v="14"/>
    <s v="Inverter PR Analysis at CTR/Plant Level including all inverters"/>
    <s v="A"/>
    <n v="20"/>
    <n v="5"/>
    <n v="5"/>
    <n v="5"/>
    <n v="5"/>
    <n v="5"/>
    <n v="5"/>
    <n v="5"/>
    <n v="5"/>
    <n v="1"/>
    <s v="Yes"/>
    <x v="3"/>
  </r>
  <r>
    <n v="15"/>
    <s v="Provision to enter Budget values for daily, monthly &amp; yearly figures"/>
    <s v="A"/>
    <n v="20"/>
    <n v="5"/>
    <n v="5"/>
    <n v="5"/>
    <n v="5"/>
    <n v="5"/>
    <n v="5"/>
    <n v="5"/>
    <n v="5"/>
    <n v="1"/>
    <s v="Yes"/>
    <x v="3"/>
  </r>
  <r>
    <n v="16"/>
    <s v="We require different KPI views for CI and SI plants based on levels_x000a_- Inverter type wise_x000a_- Technology wise_x000a_- Module type wise_x000a_- Plant wise_x000a_- Group wise_x000a_- State wise_x000a_- Company wise_x000a_- etc."/>
    <s v="B"/>
    <n v="40"/>
    <n v="10"/>
    <n v="0"/>
    <n v="10"/>
    <n v="0"/>
    <n v="10"/>
    <n v="0"/>
    <n v="10"/>
    <n v="0"/>
    <n v="0"/>
    <s v="Not Required"/>
    <x v="1"/>
  </r>
  <r>
    <n v="17"/>
    <s v="Remark marking on analysis for each inverter "/>
    <s v="C"/>
    <n v="20"/>
    <n v="5"/>
    <n v="0"/>
    <n v="5"/>
    <n v="0"/>
    <n v="5"/>
    <n v="0"/>
    <n v="5"/>
    <n v="0"/>
    <n v="0"/>
    <s v="No"/>
    <x v="5"/>
  </r>
  <r>
    <n v="18"/>
    <s v="All strings/inverters fault indication on plant array layout, so user can easily identify location of faults, rectify and validate same."/>
    <s v="B"/>
    <n v="20"/>
    <n v="5"/>
    <n v="0"/>
    <n v="5"/>
    <n v="0"/>
    <n v="5"/>
    <n v="0"/>
    <n v="5"/>
    <n v="0"/>
    <n v="0"/>
    <s v="No"/>
    <x v="5"/>
  </r>
  <r>
    <n v="19"/>
    <s v="Automatic ticket creation for all faulty / low performing strings, inverters, AC equipment's, etc."/>
    <s v="A"/>
    <n v="20"/>
    <n v="5"/>
    <n v="5"/>
    <n v="5"/>
    <n v="5"/>
    <n v="5"/>
    <n v="5"/>
    <n v="5"/>
    <n v="5"/>
    <n v="1"/>
    <s v="Yes"/>
    <x v="2"/>
  </r>
  <r>
    <n v="20"/>
    <s v="Site wise user / technician level ticket distribution based on work load allocation, SLA monitoring"/>
    <s v="B"/>
    <n v="20"/>
    <n v="5"/>
    <n v="5"/>
    <n v="5"/>
    <n v="5"/>
    <n v="5"/>
    <n v="5"/>
    <n v="5"/>
    <n v="5"/>
    <n v="1"/>
    <s v="Yes"/>
    <x v="2"/>
  </r>
  <r>
    <n v="21"/>
    <s v="Plant raw data export and restoration in Adani Data Lake"/>
    <s v="A"/>
    <n v="40"/>
    <n v="10"/>
    <n v="10"/>
    <n v="10"/>
    <n v="10"/>
    <n v="10"/>
    <n v="10"/>
    <n v="10"/>
    <n v="10"/>
    <n v="1"/>
    <s v="Yes"/>
    <x v="7"/>
  </r>
  <r>
    <n v="22"/>
    <s v="List of equipment sorted by low performance, fault, ranking, fault count for each plant_x000a_a. Strings_x000a_b. Inverters_x000a_c. AC equipment's"/>
    <s v="B"/>
    <n v="40"/>
    <n v="10"/>
    <n v="0"/>
    <n v="10"/>
    <n v="0"/>
    <n v="10"/>
    <n v="0"/>
    <n v="10"/>
    <n v="0"/>
    <n v="0"/>
    <s v="Not Required"/>
    <x v="1"/>
  </r>
  <r>
    <n v="23"/>
    <s v="Inverter wise clipping loss notification"/>
    <s v="B"/>
    <n v="5"/>
    <n v="1.25"/>
    <n v="0"/>
    <n v="1.25"/>
    <n v="0"/>
    <n v="1.25"/>
    <n v="0"/>
    <n v="1.25"/>
    <n v="0"/>
    <n v="0"/>
    <s v="Not Required"/>
    <x v="1"/>
  </r>
  <r>
    <n v="24"/>
    <s v="Inverter PR deviation going beyond 5% and consolidated list of inverters email to respective team on daily basis"/>
    <s v="B"/>
    <n v="20"/>
    <n v="5"/>
    <n v="5"/>
    <n v="5"/>
    <n v="5"/>
    <n v="5"/>
    <n v="0"/>
    <n v="5"/>
    <n v="5"/>
    <n v="0.75"/>
    <s v="Yes"/>
    <x v="1"/>
  </r>
  <r>
    <n v="25"/>
    <s v="All modules / features availability on Mobile, e.g. plant / equipment monitoring, basic analysis, fault location indication Geo map, etc."/>
    <s v="B"/>
    <n v="40"/>
    <n v="10"/>
    <n v="0"/>
    <n v="10"/>
    <n v="0"/>
    <n v="10"/>
    <n v="0"/>
    <n v="10"/>
    <n v="0"/>
    <n v="0"/>
    <s v="No"/>
    <x v="3"/>
  </r>
  <r>
    <n v="26"/>
    <s v="Role based Multiple dashboard, Multiple dashboard for each user"/>
    <s v="A"/>
    <n v="40"/>
    <n v="10"/>
    <n v="10"/>
    <n v="10"/>
    <n v="10"/>
    <n v="10"/>
    <n v="0"/>
    <n v="10"/>
    <n v="10"/>
    <n v="0.75"/>
    <s v="Yes"/>
    <x v="1"/>
  </r>
  <r>
    <n v="27"/>
    <s v="Inverter performance is going 3% of past 3 days average, consolidated list of inverters email to respective team on daily basis"/>
    <s v="B"/>
    <n v="20"/>
    <n v="5"/>
    <n v="5"/>
    <n v="5"/>
    <n v="5"/>
    <n v="5"/>
    <n v="0"/>
    <n v="5"/>
    <n v="5"/>
    <n v="0.75"/>
    <s v="Yes"/>
    <x v="1"/>
  </r>
  <r>
    <n v="28"/>
    <s v="Events display and report shall have following_x000a_1. Site specific identification of repetitive failure (e.g. IDT failure type wise occurring at portfolio)_x000a_2. MTBF and MTTR of every failure_x000a_3. Event shall have RCA (Route Cause analysis) and CAPA (Corrective action &amp; Preventive action) form where user fills details for every kind of event and he can also decide not to submit any RCA / CAPA if that event is not related._x000a_4. Results of Events failure count, MTTR, MTBF, RCA, CAPA, type wise events, etc. shall be visible at portfolio, site &amp; plant level with MTD and YTD resolution."/>
    <s v="B"/>
    <n v="40"/>
    <n v="10"/>
    <n v="5"/>
    <n v="10"/>
    <n v="5"/>
    <n v="10"/>
    <n v="5"/>
    <n v="10"/>
    <n v="5"/>
    <n v="0.5"/>
    <s v="Yes"/>
    <x v="2"/>
  </r>
  <r>
    <n v="29"/>
    <s v="Ticket report creation based on following_x000a_- Issue type_x000a_- Criticality_x000a_- Technician wise_x000a_- Company/contractor wise_x000a_- Plant wise_x000a_- Site wise_x000a_- Portfolio wise"/>
    <s v="B"/>
    <n v="40"/>
    <n v="10"/>
    <n v="10"/>
    <n v="10"/>
    <n v="10"/>
    <n v="10"/>
    <n v="5"/>
    <n v="10"/>
    <n v="10"/>
    <n v="0.875"/>
    <s v="Yes"/>
    <x v="2"/>
  </r>
  <r>
    <n v="30"/>
    <s v="Automatic document attachment to ticket as per equipment, so technician can access related documents easily_x000a_- SOP_x000a_- Troubleshooting steps_x000a_- Troubleshooting / system Manuals_x000a_- Wiring / connection diagrams"/>
    <s v="C"/>
    <n v="20"/>
    <n v="5"/>
    <n v="5"/>
    <n v="5"/>
    <n v="5"/>
    <n v="5"/>
    <n v="5"/>
    <n v="5"/>
    <n v="5"/>
    <n v="1"/>
    <s v="Yes"/>
    <x v="2"/>
  </r>
  <r>
    <n v="32"/>
    <s v="Platform shall able to handle more than 5 M tags/5 min, however there should be also provision to handle tags at 1 sec or lesser interval"/>
    <s v="A"/>
    <n v="20"/>
    <n v="5"/>
    <n v="5"/>
    <n v="5"/>
    <n v="5"/>
    <n v="5"/>
    <n v="5"/>
    <n v="5"/>
    <n v="5"/>
    <n v="1"/>
    <s v="Yes"/>
    <x v="4"/>
  </r>
  <r>
    <n v="33"/>
    <s v="Provide high level software architecture with component such as Database, OPC, Cloud setup, Micro services."/>
    <s v="C"/>
    <n v="20"/>
    <n v="5"/>
    <n v="5"/>
    <n v="5"/>
    <n v="5"/>
    <n v="5"/>
    <n v="5"/>
    <n v="5"/>
    <n v="5"/>
    <n v="1"/>
    <s v="Yes"/>
    <x v="4"/>
  </r>
  <r>
    <n v="34"/>
    <s v="Platform performance criteria such as latency, refresh rate"/>
    <s v="A"/>
    <n v="40"/>
    <n v="10"/>
    <n v="10"/>
    <n v="10"/>
    <n v="10"/>
    <n v="10"/>
    <n v="10"/>
    <n v="10"/>
    <n v="10"/>
    <n v="1"/>
    <s v="Yes"/>
    <x v="4"/>
  </r>
  <r>
    <n v="35"/>
    <s v="What is Data reading frequency min to max (e.g. 30ms, 100ms, 1000s, 1 min, 5 min, 10 min, etc.)?"/>
    <s v="A"/>
    <n v="20"/>
    <n v="5"/>
    <n v="5"/>
    <n v="5"/>
    <n v="5"/>
    <n v="5"/>
    <n v="5"/>
    <n v="5"/>
    <n v="5"/>
    <n v="0"/>
    <s v="Not Required"/>
    <x v="3"/>
  </r>
  <r>
    <n v="36"/>
    <s v="Is it possible to have weather corrected P50, P75 or P90 numbers indication using Pvsyst data integration and modeling"/>
    <s v="B"/>
    <n v="20"/>
    <n v="5"/>
    <n v="5"/>
    <n v="5"/>
    <n v="5"/>
    <n v="5"/>
    <n v="5"/>
    <n v="5"/>
    <n v="5"/>
    <n v="0"/>
    <s v="Not Required"/>
    <x v="1"/>
  </r>
  <r>
    <n v="37"/>
    <s v="Is it possible to calculate residual life assessment of equipment (e.g. Turbines, Inverters, transformers, etc.)"/>
    <s v="C"/>
    <n v="40"/>
    <n v="10"/>
    <n v="0"/>
    <n v="10"/>
    <n v="0"/>
    <n v="10"/>
    <n v="0"/>
    <n v="10"/>
    <n v="0"/>
    <n v="0"/>
    <s v="Not Required"/>
    <x v="1"/>
  </r>
  <r>
    <n v="38"/>
    <s v="Is your ticket management module is capable to integrate with SAP PM and MM module, so user can see all relevant activities / work flow for that ticket on platform without going into SAP?"/>
    <s v="A"/>
    <n v="20"/>
    <n v="5"/>
    <n v="5"/>
    <n v="5"/>
    <n v="5"/>
    <n v="5"/>
    <n v="5"/>
    <n v="5"/>
    <n v="5"/>
    <n v="1"/>
    <s v="Yes"/>
    <x v="2"/>
  </r>
  <r>
    <n v="39"/>
    <s v="Are there any Machine Learning / Artificial intelligence tools available on your platform?"/>
    <s v="B"/>
    <n v="20"/>
    <n v="5"/>
    <n v="0"/>
    <n v="5"/>
    <n v="0"/>
    <n v="5"/>
    <n v="0"/>
    <n v="5"/>
    <n v="0"/>
    <n v="0"/>
    <s v="Not Required"/>
    <x v="1"/>
  </r>
  <r>
    <n v="40"/>
    <s v="Is there possibility to exchange data to any third party ML/AI platform to collect data from your platform and then write back results to show on your platform dashboard?"/>
    <s v="A"/>
    <n v="20"/>
    <n v="5"/>
    <n v="0"/>
    <n v="5"/>
    <n v="0"/>
    <n v="5"/>
    <n v="0"/>
    <n v="5"/>
    <n v="0"/>
    <n v="0"/>
    <s v="Not Required"/>
    <x v="1"/>
  </r>
  <r>
    <n v="41"/>
    <s v="Is it possible to have various level CXO dashboards?"/>
    <s v="A"/>
    <n v="20"/>
    <n v="5"/>
    <n v="5"/>
    <n v="5"/>
    <n v="5"/>
    <n v="5"/>
    <n v="5"/>
    <n v="5"/>
    <n v="5"/>
    <n v="0"/>
    <s v="Not Requir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90BAD3-AC6A-4748-887E-EB9DC265801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G9" firstHeaderRow="0" firstDataRow="1" firstDataCol="1" rowPageCount="3" colPageCount="1"/>
  <pivotFields count="34">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4"/>
        <item m="1" x="7"/>
        <item x="3"/>
        <item x="1"/>
        <item x="5"/>
        <item x="2"/>
        <item h="1" x="0"/>
        <item h="1" x="6"/>
        <item t="default"/>
      </items>
    </pivotField>
    <pivotField showAll="0"/>
    <pivotField showAll="0"/>
    <pivotField dataField="1" showAll="0"/>
    <pivotField showAll="0"/>
    <pivotField showAll="0">
      <items count="9">
        <item x="4"/>
        <item x="3"/>
        <item x="1"/>
        <item x="2"/>
        <item x="7"/>
        <item x="6"/>
        <item h="1" x="5"/>
        <item h="1" x="0"/>
        <item t="default"/>
      </items>
    </pivotField>
    <pivotField axis="axisPage" multipleItemSelectionAllowed="1" showAll="0">
      <items count="6">
        <item h="1" x="2"/>
        <item x="3"/>
        <item x="4"/>
        <item x="1"/>
        <item x="0"/>
        <item t="default"/>
      </items>
    </pivotField>
    <pivotField axis="axisPage" multipleItemSelectionAllowed="1" showAll="0">
      <items count="6">
        <item x="3"/>
        <item h="1" x="4"/>
        <item x="2"/>
        <item x="1"/>
        <item x="0"/>
        <item t="default"/>
      </items>
    </pivotField>
    <pivotField showAll="0"/>
    <pivotField dataField="1" showAll="0"/>
    <pivotField dataField="1" showAll="0"/>
    <pivotField dataField="1" showAll="0"/>
    <pivotField dataField="1" showAll="0"/>
    <pivotField showAll="0"/>
    <pivotField axis="axisPage" showAll="0">
      <items count="8">
        <item x="0"/>
        <item x="1"/>
        <item x="2"/>
        <item x="4"/>
        <item x="6"/>
        <item x="3"/>
        <item x="5"/>
        <item t="default"/>
      </items>
    </pivotField>
  </pivotFields>
  <rowFields count="1">
    <field x="19"/>
  </rowFields>
  <rowItems count="4">
    <i>
      <x v="1"/>
    </i>
    <i>
      <x v="3"/>
    </i>
    <i>
      <x v="4"/>
    </i>
    <i t="grand">
      <x/>
    </i>
  </rowItems>
  <colFields count="1">
    <field x="-2"/>
  </colFields>
  <colItems count="6">
    <i>
      <x/>
    </i>
    <i i="1">
      <x v="1"/>
    </i>
    <i i="2">
      <x v="2"/>
    </i>
    <i i="3">
      <x v="3"/>
    </i>
    <i i="4">
      <x v="4"/>
    </i>
    <i i="5">
      <x v="5"/>
    </i>
  </colItems>
  <pageFields count="3">
    <pageField fld="26" hier="-1"/>
    <pageField fld="25" hier="-1"/>
    <pageField fld="33" hier="-1"/>
  </pageFields>
  <dataFields count="6">
    <dataField name="Count of Class of KPI" fld="5" subtotal="count" baseField="2" baseItem="0" numFmtId="1"/>
    <dataField name="Average of % Achievement" fld="22" subtotal="average" baseField="2" baseItem="0"/>
    <dataField name="Average of FD%" fld="28" subtotal="average" baseField="2" baseItem="0"/>
    <dataField name="Average of DP%" fld="29" subtotal="average" baseField="2" baseItem="0"/>
    <dataField name="Average of UAT%" fld="30" subtotal="average" baseField="2" baseItem="0"/>
    <dataField name="Average of RL%" fld="31" subtotal="average" baseField="2" baseItem="0"/>
  </dataFields>
  <formats count="10">
    <format dxfId="37">
      <pivotArea outline="0" collapsedLevelsAreSubtotals="1" fieldPosition="0"/>
    </format>
    <format dxfId="36">
      <pivotArea outline="0" collapsedLevelsAreSubtotals="1" fieldPosition="0"/>
    </format>
    <format dxfId="35">
      <pivotArea field="5" grandRow="1" outline="0" collapsedLevelsAreSubtotals="1">
        <references count="1">
          <reference field="4294967294" count="1" selected="0">
            <x v="0"/>
          </reference>
        </references>
      </pivotArea>
    </format>
    <format dxfId="34">
      <pivotArea dataOnly="0" labelOnly="1" outline="0" fieldPosition="0">
        <references count="1">
          <reference field="4294967294" count="1">
            <x v="0"/>
          </reference>
        </references>
      </pivotArea>
    </format>
    <format dxfId="33">
      <pivotArea outline="0" collapsedLevelsAreSubtotals="1" fieldPosition="0">
        <references count="1">
          <reference field="4294967294" count="1" selected="0">
            <x v="0"/>
          </reference>
        </references>
      </pivotArea>
    </format>
    <format dxfId="32">
      <pivotArea type="all" dataOnly="0" outline="0" fieldPosition="0"/>
    </format>
    <format dxfId="31">
      <pivotArea outline="0" collapsedLevelsAreSubtotals="1" fieldPosition="0"/>
    </format>
    <format dxfId="30">
      <pivotArea field="24" type="button" dataOnly="0" labelOnly="1" outline="0"/>
    </format>
    <format dxfId="29">
      <pivotArea dataOnly="0" labelOnly="1" grandRow="1" outline="0" fieldPosition="0"/>
    </format>
    <format dxfId="28">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962E5B-B3CC-4A4D-B833-75EC78F98432}"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A13"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sd="0" x="4"/>
        <item sd="0" x="3"/>
        <item x="1"/>
        <item sd="0" x="2"/>
        <item sd="0" x="7"/>
        <item sd="0" m="1" x="8"/>
        <item sd="0" m="1" x="9"/>
        <item sd="0" x="0"/>
        <item sd="0" x="6"/>
        <item sd="0" x="5"/>
        <item t="default"/>
      </items>
    </pivotField>
  </pivotFields>
  <rowFields count="1">
    <field x="14"/>
  </rowFields>
  <rowItems count="9">
    <i>
      <x/>
    </i>
    <i>
      <x v="1"/>
    </i>
    <i>
      <x v="2"/>
    </i>
    <i>
      <x v="3"/>
    </i>
    <i>
      <x v="4"/>
    </i>
    <i>
      <x v="7"/>
    </i>
    <i>
      <x v="8"/>
    </i>
    <i>
      <x v="9"/>
    </i>
    <i t="grand">
      <x/>
    </i>
  </rowItems>
  <colItems count="1">
    <i/>
  </colItems>
  <formats count="28">
    <format dxfId="27">
      <pivotArea outline="0" collapsedLevelsAreSubtotals="1" fieldPosition="0"/>
    </format>
    <format dxfId="26">
      <pivotArea dataOnly="0" labelOnly="1" fieldPosition="0">
        <references count="1">
          <reference field="14" count="0"/>
        </references>
      </pivotArea>
    </format>
    <format dxfId="25">
      <pivotArea dataOnly="0" labelOnly="1" grandRow="1" outline="0" fieldPosition="0"/>
    </format>
    <format dxfId="24">
      <pivotArea type="origin" dataOnly="0" labelOnly="1" outline="0" fieldPosition="0"/>
    </format>
    <format dxfId="23">
      <pivotArea type="topRight" dataOnly="0" labelOnly="1" outline="0" fieldPosition="0"/>
    </format>
    <format dxfId="22">
      <pivotArea field="14" type="button" dataOnly="0" labelOnly="1" outline="0" axis="axisRow" fieldPosition="0"/>
    </format>
    <format dxfId="21">
      <pivotArea dataOnly="0" labelOnly="1" grandCol="1" outline="0" fieldPosition="0"/>
    </format>
    <format dxfId="20">
      <pivotArea outline="0" collapsedLevelsAreSubtotals="1" fieldPosition="0"/>
    </format>
    <format dxfId="19">
      <pivotArea dataOnly="0" labelOnly="1" fieldPosition="0">
        <references count="1">
          <reference field="14" count="0"/>
        </references>
      </pivotArea>
    </format>
    <format dxfId="18">
      <pivotArea dataOnly="0" labelOnly="1" grandRow="1" outline="0" fieldPosition="0"/>
    </format>
    <format dxfId="17">
      <pivotArea collapsedLevelsAreSubtotals="1" fieldPosition="0">
        <references count="1">
          <reference field="14" count="1">
            <x v="0"/>
          </reference>
        </references>
      </pivotArea>
    </format>
    <format dxfId="16">
      <pivotArea collapsedLevelsAreSubtotals="1" fieldPosition="0">
        <references count="1">
          <reference field="14" count="1">
            <x v="1"/>
          </reference>
        </references>
      </pivotArea>
    </format>
    <format dxfId="15">
      <pivotArea collapsedLevelsAreSubtotals="1" fieldPosition="0">
        <references count="1">
          <reference field="14" count="1">
            <x v="2"/>
          </reference>
        </references>
      </pivotArea>
    </format>
    <format dxfId="14">
      <pivotArea collapsedLevelsAreSubtotals="1" fieldPosition="0">
        <references count="1">
          <reference field="14" count="1">
            <x v="3"/>
          </reference>
        </references>
      </pivotArea>
    </format>
    <format dxfId="13">
      <pivotArea collapsedLevelsAreSubtotals="1" fieldPosition="0">
        <references count="1">
          <reference field="14" count="1">
            <x v="4"/>
          </reference>
        </references>
      </pivotArea>
    </format>
    <format dxfId="12">
      <pivotArea collapsedLevelsAreSubtotals="1" fieldPosition="0">
        <references count="1">
          <reference field="14" count="1">
            <x v="5"/>
          </reference>
        </references>
      </pivotArea>
    </format>
    <format dxfId="11">
      <pivotArea collapsedLevelsAreSubtotals="1" fieldPosition="0">
        <references count="1">
          <reference field="14" count="1">
            <x v="6"/>
          </reference>
        </references>
      </pivotArea>
    </format>
    <format dxfId="10">
      <pivotArea collapsedLevelsAreSubtotals="1" fieldPosition="0">
        <references count="1">
          <reference field="14" count="1">
            <x v="7"/>
          </reference>
        </references>
      </pivotArea>
    </format>
    <format dxfId="9">
      <pivotArea dataOnly="0" labelOnly="1" fieldPosition="0">
        <references count="1">
          <reference field="14" count="0"/>
        </references>
      </pivotArea>
    </format>
    <format dxfId="8">
      <pivotArea collapsedLevelsAreSubtotals="1" fieldPosition="0">
        <references count="1">
          <reference field="14" count="1">
            <x v="8"/>
          </reference>
        </references>
      </pivotArea>
    </format>
    <format dxfId="7">
      <pivotArea collapsedLevelsAreSubtotals="1" fieldPosition="0">
        <references count="1">
          <reference field="14" count="1">
            <x v="9"/>
          </reference>
        </references>
      </pivotArea>
    </format>
    <format dxfId="6">
      <pivotArea grandRow="1" outline="0" collapsedLevelsAreSubtotals="1" fieldPosition="0"/>
    </format>
    <format dxfId="5">
      <pivotArea outline="0" collapsedLevelsAreSubtotals="1" fieldPosition="0"/>
    </format>
    <format dxfId="4">
      <pivotArea field="14" type="button" dataOnly="0" labelOnly="1" outline="0" axis="axisRow" fieldPosition="0"/>
    </format>
    <format dxfId="3">
      <pivotArea dataOnly="0" labelOnly="1" fieldPosition="0">
        <references count="1">
          <reference field="14" count="0"/>
        </references>
      </pivotArea>
    </format>
    <format dxfId="2">
      <pivotArea dataOnly="0" labelOnly="1" grandRow="1" outline="0" fieldPosition="0"/>
    </format>
    <format dxfId="1">
      <pivotArea dataOnly="0" labelOnly="1" grandCol="1"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Video%20Recordings/14.%20Tree%20view-Turbine,%20Site,%20Portfolio%20level%20monitoring%20in%20single%20dashboard.mp4" TargetMode="External"/><Relationship Id="rId18" Type="http://schemas.openxmlformats.org/officeDocument/2006/relationships/hyperlink" Target="Video%20Recordings/19.%20Budget%20Data%20Manager.mp4" TargetMode="External"/><Relationship Id="rId26" Type="http://schemas.openxmlformats.org/officeDocument/2006/relationships/hyperlink" Target="Video%20Recordings/27.%20Inverter%20Specific%20Yield.mp4" TargetMode="External"/><Relationship Id="rId39" Type="http://schemas.openxmlformats.org/officeDocument/2006/relationships/hyperlink" Target="Video%20Recordings/40.%20Energy%20Based%20Availability%20for%20Wind.mp4" TargetMode="External"/><Relationship Id="rId21" Type="http://schemas.openxmlformats.org/officeDocument/2006/relationships/hyperlink" Target="Video%20Recordings/22.%20Loss%20due%20to%20Resource%20Shortfall.mp4" TargetMode="External"/><Relationship Id="rId34" Type="http://schemas.openxmlformats.org/officeDocument/2006/relationships/hyperlink" Target="Video%20Recordings/35.%20Wind%20CUF%20Bridge.mp4" TargetMode="External"/><Relationship Id="rId7" Type="http://schemas.openxmlformats.org/officeDocument/2006/relationships/hyperlink" Target="Video%20Recordings/07.%20Specific%20Yield%20(Budget%20vs%20Actual).mp4" TargetMode="External"/><Relationship Id="rId2" Type="http://schemas.openxmlformats.org/officeDocument/2006/relationships/hyperlink" Target="Video%20Recordings/02.%20Net%20Export%20vs%20Radiation%20Trend.mp4" TargetMode="External"/><Relationship Id="rId16" Type="http://schemas.openxmlformats.org/officeDocument/2006/relationships/hyperlink" Target="Video%20Recordings/17.%20Wind%20Speed.mp4" TargetMode="External"/><Relationship Id="rId20" Type="http://schemas.openxmlformats.org/officeDocument/2006/relationships/hyperlink" Target="Video%20Recordings/21.%20Wind%20CUF.mp4" TargetMode="External"/><Relationship Id="rId29" Type="http://schemas.openxmlformats.org/officeDocument/2006/relationships/hyperlink" Target="Video%20Recordings/30.%20Resource%20Availability.mp4" TargetMode="External"/><Relationship Id="rId41" Type="http://schemas.openxmlformats.org/officeDocument/2006/relationships/printerSettings" Target="../printerSettings/printerSettings1.bin"/><Relationship Id="rId1" Type="http://schemas.openxmlformats.org/officeDocument/2006/relationships/hyperlink" Target="https://adaniltd.sharepoint.com/sites/AdaniIndustryCloud/Shared%20Documents/General/UAT%20Plan/Video%20Recordings/01.%20Active%20Power%20vs%20Irradiation.mp4" TargetMode="External"/><Relationship Id="rId6" Type="http://schemas.openxmlformats.org/officeDocument/2006/relationships/hyperlink" Target="Video%20Recordings/06.%20Irradiation%20(Budget%20vs%20Actual).mp4" TargetMode="External"/><Relationship Id="rId11" Type="http://schemas.openxmlformats.org/officeDocument/2006/relationships/hyperlink" Target="Video%20Recordings/12.%20Gen%20Gain-Loss%20due%20to%20Irradiation.mp4" TargetMode="External"/><Relationship Id="rId24" Type="http://schemas.openxmlformats.org/officeDocument/2006/relationships/hyperlink" Target="Video%20Recordings/25.%20Loss%20due%20to%20excessive%20module%20degradation.mp4" TargetMode="External"/><Relationship Id="rId32" Type="http://schemas.openxmlformats.org/officeDocument/2006/relationships/hyperlink" Target="Video%20Recordings/33.%20Transmission%20Loss.mp4" TargetMode="External"/><Relationship Id="rId37" Type="http://schemas.openxmlformats.org/officeDocument/2006/relationships/hyperlink" Target="Video%20Recordings/38.%20Gen%20loss%20due%20to%20breakdown.mp4" TargetMode="External"/><Relationship Id="rId40" Type="http://schemas.openxmlformats.org/officeDocument/2006/relationships/hyperlink" Target="Video%20Recordings/41.%20Time%20based%20availability%20Wind.mp4" TargetMode="External"/><Relationship Id="rId5" Type="http://schemas.openxmlformats.org/officeDocument/2006/relationships/hyperlink" Target="Video%20Recordings/05.%20PR%20(Budget%20vs%20Actual).mp4" TargetMode="External"/><Relationship Id="rId15" Type="http://schemas.openxmlformats.org/officeDocument/2006/relationships/hyperlink" Target="Video%20Recordings/16.%20WTG%20Availability.mp4" TargetMode="External"/><Relationship Id="rId23" Type="http://schemas.openxmlformats.org/officeDocument/2006/relationships/hyperlink" Target="Video%20Recordings/24.%20Gen%20Loss%20due%20to%20Excessive%20AC%20Loss.mp4" TargetMode="External"/><Relationship Id="rId28" Type="http://schemas.openxmlformats.org/officeDocument/2006/relationships/hyperlink" Target="Video%20Recordings/29.%20External%20Grid%20Availability%20-%20Wind.mp4" TargetMode="External"/><Relationship Id="rId36" Type="http://schemas.openxmlformats.org/officeDocument/2006/relationships/hyperlink" Target="Video%20Recordings/37.%20Inverter%20Normalized%20Power.mp4" TargetMode="External"/><Relationship Id="rId10" Type="http://schemas.openxmlformats.org/officeDocument/2006/relationships/hyperlink" Target="Video%20Recordings/11.%20Grid%20Availability%20(Budget%20vs%20Actual).mp4" TargetMode="External"/><Relationship Id="rId19" Type="http://schemas.openxmlformats.org/officeDocument/2006/relationships/hyperlink" Target="Video%20Recordings/20.%20Dark%20Mode.mp4" TargetMode="External"/><Relationship Id="rId31" Type="http://schemas.openxmlformats.org/officeDocument/2006/relationships/hyperlink" Target="Video%20Recordings/32.%20Gen%20loss%20due%20to%20Grid%20Curtailment%20-%20Wind.mp4" TargetMode="External"/><Relationship Id="rId4" Type="http://schemas.openxmlformats.org/officeDocument/2006/relationships/hyperlink" Target="Video%20Recordings/04.%20CUF%20(Budget%20vs%20Actual).mp4" TargetMode="External"/><Relationship Id="rId9" Type="http://schemas.openxmlformats.org/officeDocument/2006/relationships/hyperlink" Target="Video%20Recordings/09.%20MPPT%20Power,%20Voltage%20&amp;%20Current.mp4" TargetMode="External"/><Relationship Id="rId14" Type="http://schemas.openxmlformats.org/officeDocument/2006/relationships/hyperlink" Target="Video%20Recordings/15.%20Turbine%20State%20and%20Low%20performing%20turbine%20display.mp4" TargetMode="External"/><Relationship Id="rId22" Type="http://schemas.openxmlformats.org/officeDocument/2006/relationships/hyperlink" Target="Video%20Recordings/23.%20Loss%20due%20to%20Grid%20Unavailability%20-%20Solar.mp4" TargetMode="External"/><Relationship Id="rId27" Type="http://schemas.openxmlformats.org/officeDocument/2006/relationships/hyperlink" Target="Video%20Recordings/28.%20Inverter%20Specific%20Yield%20at%20Block.mp4" TargetMode="External"/><Relationship Id="rId30" Type="http://schemas.openxmlformats.org/officeDocument/2006/relationships/hyperlink" Target="Video%20Recordings/31.%20Internal%20Grid%20Availability.mp4" TargetMode="External"/><Relationship Id="rId35" Type="http://schemas.openxmlformats.org/officeDocument/2006/relationships/hyperlink" Target="Video%20Recordings/36.%20Min%20Max%20Avg%20Wind%20Speed%20in%20Report.mp4" TargetMode="External"/><Relationship Id="rId8" Type="http://schemas.openxmlformats.org/officeDocument/2006/relationships/hyperlink" Target="Video%20Recordings/08.%20Revenue%20(Budget%20vs%20Actual).mp4" TargetMode="External"/><Relationship Id="rId3" Type="http://schemas.openxmlformats.org/officeDocument/2006/relationships/hyperlink" Target="Video%20Recordings/03.%20Net%20Export%20vs%20Expected%20Gen.mp4" TargetMode="External"/><Relationship Id="rId12" Type="http://schemas.openxmlformats.org/officeDocument/2006/relationships/hyperlink" Target="Video%20Recordings/13.%20Gen%20Loss%20due%20to%20DC%20Capacity.mp4" TargetMode="External"/><Relationship Id="rId17" Type="http://schemas.openxmlformats.org/officeDocument/2006/relationships/hyperlink" Target="Video%20Recordings/18.%20Wind%20Availability.mp4" TargetMode="External"/><Relationship Id="rId25" Type="http://schemas.openxmlformats.org/officeDocument/2006/relationships/hyperlink" Target="Video%20Recordings/26.%20Solar%20CUF%20Bridge.mp4" TargetMode="External"/><Relationship Id="rId33" Type="http://schemas.openxmlformats.org/officeDocument/2006/relationships/hyperlink" Target="Video%20Recordings/34.%20Loss%20due%20to%20Power%20Curve%20Deviation.mp4" TargetMode="External"/><Relationship Id="rId38" Type="http://schemas.openxmlformats.org/officeDocument/2006/relationships/hyperlink" Target="Video%20Recordings/39.%20Gen%20Loss%20due%20to%20Grid%20Unavailability%20for%20wind.mp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34710-397C-451D-A0B6-26AE7C68D73A}">
  <dimension ref="A1"/>
  <sheetViews>
    <sheetView showGridLines="0" workbookViewId="0">
      <selection activeCell="D21" sqref="D21"/>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8963-A74D-4E57-9254-CC3369B171AE}">
  <dimension ref="A4:A13"/>
  <sheetViews>
    <sheetView zoomScale="130" zoomScaleNormal="130" workbookViewId="0">
      <selection activeCell="K10" sqref="K10"/>
    </sheetView>
  </sheetViews>
  <sheetFormatPr defaultRowHeight="15" x14ac:dyDescent="0.25"/>
  <cols>
    <col min="1" max="1" width="14.28515625" bestFit="1" customWidth="1"/>
    <col min="2" max="2" width="14.5703125" bestFit="1" customWidth="1"/>
    <col min="3" max="3" width="8.5703125" customWidth="1"/>
    <col min="4" max="4" width="6" bestFit="1" customWidth="1"/>
    <col min="5" max="5" width="11.5703125" bestFit="1" customWidth="1"/>
    <col min="6" max="6" width="6.28515625" bestFit="1" customWidth="1"/>
    <col min="7" max="7" width="10" bestFit="1" customWidth="1"/>
    <col min="8" max="8" width="10" customWidth="1"/>
    <col min="9" max="9" width="18" bestFit="1" customWidth="1"/>
    <col min="10" max="10" width="8.5703125" bestFit="1" customWidth="1"/>
    <col min="11" max="11" width="2.140625" bestFit="1" customWidth="1"/>
    <col min="12" max="12" width="11.5703125" bestFit="1" customWidth="1"/>
    <col min="13" max="13" width="10.140625" bestFit="1" customWidth="1"/>
    <col min="14" max="14" width="13.28515625" bestFit="1" customWidth="1"/>
    <col min="15" max="15" width="6" bestFit="1" customWidth="1"/>
    <col min="16" max="16" width="3" bestFit="1" customWidth="1"/>
    <col min="17" max="17" width="2.140625" bestFit="1" customWidth="1"/>
    <col min="18" max="18" width="9" bestFit="1" customWidth="1"/>
    <col min="19" max="19" width="11.28515625" bestFit="1" customWidth="1"/>
    <col min="20" max="22" width="25.28515625" bestFit="1" customWidth="1"/>
    <col min="23" max="23" width="31.7109375" bestFit="1" customWidth="1"/>
    <col min="24" max="24" width="19.85546875" bestFit="1" customWidth="1"/>
    <col min="25" max="26" width="25.28515625" bestFit="1" customWidth="1"/>
    <col min="27" max="27" width="33.28515625" bestFit="1" customWidth="1"/>
    <col min="28" max="28" width="21.5703125" bestFit="1" customWidth="1"/>
    <col min="29" max="34" width="25.28515625" bestFit="1" customWidth="1"/>
    <col min="35" max="35" width="29" bestFit="1" customWidth="1"/>
    <col min="36" max="36" width="17.28515625" bestFit="1" customWidth="1"/>
    <col min="37" max="37" width="30.42578125" bestFit="1" customWidth="1"/>
    <col min="38" max="38" width="18.5703125" bestFit="1" customWidth="1"/>
  </cols>
  <sheetData>
    <row r="4" spans="1:1" x14ac:dyDescent="0.25">
      <c r="A4" s="10" t="s">
        <v>362</v>
      </c>
    </row>
    <row r="5" spans="1:1" x14ac:dyDescent="0.25">
      <c r="A5" s="11" t="s">
        <v>379</v>
      </c>
    </row>
    <row r="6" spans="1:1" x14ac:dyDescent="0.25">
      <c r="A6" s="11" t="s">
        <v>380</v>
      </c>
    </row>
    <row r="7" spans="1:1" x14ac:dyDescent="0.25">
      <c r="A7" s="11" t="s">
        <v>381</v>
      </c>
    </row>
    <row r="8" spans="1:1" x14ac:dyDescent="0.25">
      <c r="A8" s="11" t="s">
        <v>382</v>
      </c>
    </row>
    <row r="9" spans="1:1" x14ac:dyDescent="0.25">
      <c r="A9" s="11" t="s">
        <v>383</v>
      </c>
    </row>
    <row r="10" spans="1:1" x14ac:dyDescent="0.25">
      <c r="A10" s="11" t="s">
        <v>384</v>
      </c>
    </row>
    <row r="11" spans="1:1" x14ac:dyDescent="0.25">
      <c r="A11" s="11" t="s">
        <v>385</v>
      </c>
    </row>
    <row r="12" spans="1:1" x14ac:dyDescent="0.25">
      <c r="A12" s="11" t="s">
        <v>386</v>
      </c>
    </row>
    <row r="13" spans="1:1" x14ac:dyDescent="0.25">
      <c r="A13" s="11" t="s">
        <v>372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EAE43-1969-49C9-93C3-93CA501F2200}">
  <dimension ref="B1:K20"/>
  <sheetViews>
    <sheetView workbookViewId="0">
      <selection activeCell="I6" sqref="I6"/>
    </sheetView>
  </sheetViews>
  <sheetFormatPr defaultRowHeight="15" x14ac:dyDescent="0.25"/>
  <cols>
    <col min="2" max="2" width="17.5703125" bestFit="1" customWidth="1"/>
    <col min="3" max="3" width="13.28515625" customWidth="1"/>
    <col min="4" max="5" width="11.42578125" customWidth="1"/>
    <col min="6" max="6" width="16.42578125" customWidth="1"/>
    <col min="7" max="7" width="17.28515625" customWidth="1"/>
    <col min="8" max="8" width="15.5703125" customWidth="1"/>
    <col min="9" max="9" width="18.42578125" bestFit="1" customWidth="1"/>
    <col min="10" max="10" width="23.28515625" hidden="1" customWidth="1"/>
    <col min="11" max="11" width="18.42578125" hidden="1" customWidth="1"/>
  </cols>
  <sheetData>
    <row r="1" spans="2:11" ht="15.75" thickBot="1" x14ac:dyDescent="0.3"/>
    <row r="2" spans="2:11" ht="71.25" customHeight="1" x14ac:dyDescent="0.25">
      <c r="B2" s="15" t="str">
        <f>'FOR CALCULATION ONLY'!A5</f>
        <v>M1</v>
      </c>
      <c r="C2" s="16" t="s">
        <v>387</v>
      </c>
      <c r="D2" s="16" t="s">
        <v>388</v>
      </c>
      <c r="E2" s="16">
        <f>'FOR CALCULATION ONLY'!D5</f>
        <v>0</v>
      </c>
      <c r="F2" s="16">
        <f>'FOR CALCULATION ONLY'!E5</f>
        <v>0</v>
      </c>
      <c r="G2" s="17" t="s">
        <v>389</v>
      </c>
      <c r="H2" s="17" t="s">
        <v>390</v>
      </c>
      <c r="I2" s="41" t="s">
        <v>391</v>
      </c>
      <c r="J2" s="38" t="s">
        <v>392</v>
      </c>
      <c r="K2" s="18" t="s">
        <v>393</v>
      </c>
    </row>
    <row r="3" spans="2:11" ht="18.75" x14ac:dyDescent="0.25">
      <c r="B3" s="19" t="str">
        <f>'FOR CALCULATION ONLY'!A6</f>
        <v>M2</v>
      </c>
      <c r="C3" s="12">
        <f>'FOR CALCULATION ONLY'!B6</f>
        <v>0</v>
      </c>
      <c r="D3" s="12">
        <f>'FOR CALCULATION ONLY'!C6</f>
        <v>0</v>
      </c>
      <c r="E3" s="12">
        <f>'FOR CALCULATION ONLY'!D6</f>
        <v>0</v>
      </c>
      <c r="F3" s="12">
        <f>'FOR CALCULATION ONLY'!E6</f>
        <v>0</v>
      </c>
      <c r="G3" s="12">
        <f>SUM(C3:E3)</f>
        <v>0</v>
      </c>
      <c r="H3" s="12" t="e">
        <f>(C3*1+D3*0+E3*0.9)/G3*100</f>
        <v>#DIV/0!</v>
      </c>
      <c r="I3" s="20">
        <v>3</v>
      </c>
      <c r="J3" s="39" t="e">
        <f>(C3*1+D3*0+E3*0.9)/G3*100</f>
        <v>#DIV/0!</v>
      </c>
      <c r="K3" s="20">
        <v>3</v>
      </c>
    </row>
    <row r="4" spans="2:11" ht="18.75" x14ac:dyDescent="0.25">
      <c r="B4" s="19" t="str">
        <f>'FOR CALCULATION ONLY'!A7</f>
        <v>M3</v>
      </c>
      <c r="C4" s="12">
        <f>'FOR CALCULATION ONLY'!B7</f>
        <v>0</v>
      </c>
      <c r="D4" s="12">
        <f>'FOR CALCULATION ONLY'!C7</f>
        <v>0</v>
      </c>
      <c r="E4" s="12">
        <f>'FOR CALCULATION ONLY'!D7</f>
        <v>0</v>
      </c>
      <c r="F4" s="12">
        <f>'FOR CALCULATION ONLY'!E7</f>
        <v>0</v>
      </c>
      <c r="G4" s="12">
        <f t="shared" ref="G4:G11" si="0">SUM(C4:E4)</f>
        <v>0</v>
      </c>
      <c r="H4" s="13" t="e">
        <f>(C4*1+D4*0+E4*0.9)/G4*100</f>
        <v>#DIV/0!</v>
      </c>
      <c r="I4" s="20">
        <v>10</v>
      </c>
      <c r="J4" s="40" t="e">
        <f t="shared" ref="J4:J10" si="1">(C4*1+D4*0+E4*0.9)/G4*100</f>
        <v>#DIV/0!</v>
      </c>
      <c r="K4" s="20">
        <v>10</v>
      </c>
    </row>
    <row r="5" spans="2:11" ht="18.75" x14ac:dyDescent="0.25">
      <c r="B5" s="19" t="str">
        <f>'FOR CALCULATION ONLY'!A8</f>
        <v>M4</v>
      </c>
      <c r="C5" s="12">
        <f>'FOR CALCULATION ONLY'!B8</f>
        <v>0</v>
      </c>
      <c r="D5" s="12">
        <f>'FOR CALCULATION ONLY'!C8</f>
        <v>0</v>
      </c>
      <c r="E5" s="12">
        <f>'FOR CALCULATION ONLY'!D8</f>
        <v>0</v>
      </c>
      <c r="F5" s="12">
        <f>'FOR CALCULATION ONLY'!E8</f>
        <v>0</v>
      </c>
      <c r="G5" s="12">
        <f t="shared" si="0"/>
        <v>0</v>
      </c>
      <c r="H5" s="12"/>
      <c r="I5" s="20"/>
      <c r="J5" s="39"/>
      <c r="K5" s="20"/>
    </row>
    <row r="6" spans="2:11" ht="18.75" x14ac:dyDescent="0.25">
      <c r="B6" s="21" t="str">
        <f>'FOR CALCULATION ONLY'!A9</f>
        <v>M5</v>
      </c>
      <c r="C6" s="12">
        <f>'FOR CALCULATION ONLY'!B9</f>
        <v>0</v>
      </c>
      <c r="D6" s="12">
        <f>'FOR CALCULATION ONLY'!C9</f>
        <v>0</v>
      </c>
      <c r="E6" s="12">
        <f>'FOR CALCULATION ONLY'!D9</f>
        <v>0</v>
      </c>
      <c r="F6" s="12">
        <f>'FOR CALCULATION ONLY'!E9</f>
        <v>0</v>
      </c>
      <c r="G6" s="12">
        <f t="shared" si="0"/>
        <v>0</v>
      </c>
      <c r="H6" s="13" t="e">
        <f>(C6*1+D6*0+E6*0.9)/G6*100</f>
        <v>#DIV/0!</v>
      </c>
      <c r="I6" s="20">
        <v>55</v>
      </c>
      <c r="J6" s="40" t="e">
        <f t="shared" si="1"/>
        <v>#DIV/0!</v>
      </c>
      <c r="K6" s="20">
        <v>55</v>
      </c>
    </row>
    <row r="7" spans="2:11" ht="18.75" x14ac:dyDescent="0.25">
      <c r="B7" s="21" t="str">
        <f>'FOR CALCULATION ONLY'!A10</f>
        <v>(blank)</v>
      </c>
      <c r="C7" s="12">
        <f>'FOR CALCULATION ONLY'!B10</f>
        <v>0</v>
      </c>
      <c r="D7" s="12">
        <f>'FOR CALCULATION ONLY'!C10</f>
        <v>0</v>
      </c>
      <c r="E7" s="12">
        <f>'FOR CALCULATION ONLY'!D10</f>
        <v>0</v>
      </c>
      <c r="F7" s="12">
        <f>'FOR CALCULATION ONLY'!E10</f>
        <v>0</v>
      </c>
      <c r="G7" s="12">
        <f t="shared" si="0"/>
        <v>0</v>
      </c>
      <c r="H7" s="13" t="e">
        <f>(C7*1+D7*0+E7*0.9)/G7*100</f>
        <v>#DIV/0!</v>
      </c>
      <c r="I7" s="20">
        <v>20</v>
      </c>
      <c r="J7" s="40">
        <f>(C7*1+(D7-3)*0+E7*0.9)/(G7-3)*100</f>
        <v>0</v>
      </c>
      <c r="K7" s="20">
        <v>20</v>
      </c>
    </row>
    <row r="8" spans="2:11" ht="18.75" x14ac:dyDescent="0.25">
      <c r="B8" s="21" t="str">
        <f>'FOR CALCULATION ONLY'!A11</f>
        <v>NO CATEGORY</v>
      </c>
      <c r="C8" s="12">
        <f>'FOR CALCULATION ONLY'!B11</f>
        <v>0</v>
      </c>
      <c r="D8" s="12">
        <f>'FOR CALCULATION ONLY'!C11</f>
        <v>0</v>
      </c>
      <c r="E8" s="12">
        <f>'FOR CALCULATION ONLY'!D11</f>
        <v>0</v>
      </c>
      <c r="F8" s="12">
        <f>'FOR CALCULATION ONLY'!E11</f>
        <v>0</v>
      </c>
      <c r="G8" s="12">
        <f t="shared" si="0"/>
        <v>0</v>
      </c>
      <c r="H8" s="13" t="e">
        <f>(C8*1+D8*0+E8*0.9)/G8*100</f>
        <v>#DIV/0!</v>
      </c>
      <c r="I8" s="20">
        <v>5</v>
      </c>
      <c r="J8" s="40">
        <f>(C8*1+(D8-4)*0+E8*0.9)/(G8-4)*100</f>
        <v>0</v>
      </c>
      <c r="K8" s="20">
        <v>5</v>
      </c>
    </row>
    <row r="9" spans="2:11" ht="18.75" x14ac:dyDescent="0.25">
      <c r="B9" s="19" t="str">
        <f>'FOR CALCULATION ONLY'!A13</f>
        <v>Grand Total</v>
      </c>
      <c r="C9" s="12">
        <f>'FOR CALCULATION ONLY'!B13</f>
        <v>0</v>
      </c>
      <c r="D9" s="12">
        <f>'FOR CALCULATION ONLY'!C13</f>
        <v>0</v>
      </c>
      <c r="E9" s="12">
        <f>'FOR CALCULATION ONLY'!D13</f>
        <v>0</v>
      </c>
      <c r="F9" s="12">
        <f>'FOR CALCULATION ONLY'!E13</f>
        <v>0</v>
      </c>
      <c r="G9" s="12">
        <f t="shared" si="0"/>
        <v>0</v>
      </c>
      <c r="H9" s="13" t="e">
        <f>(C9*1+D9*0+E9*0.9)/G9*100</f>
        <v>#DIV/0!</v>
      </c>
      <c r="I9" s="20">
        <v>5</v>
      </c>
      <c r="J9" s="40" t="e">
        <f t="shared" si="1"/>
        <v>#DIV/0!</v>
      </c>
      <c r="K9" s="20">
        <v>5</v>
      </c>
    </row>
    <row r="10" spans="2:11" ht="18.75" x14ac:dyDescent="0.25">
      <c r="B10" s="19">
        <f>'FOR CALCULATION ONLY'!A14</f>
        <v>0</v>
      </c>
      <c r="C10" s="12">
        <f>'FOR CALCULATION ONLY'!B14</f>
        <v>0</v>
      </c>
      <c r="D10" s="12">
        <f>'FOR CALCULATION ONLY'!C14</f>
        <v>0</v>
      </c>
      <c r="E10" s="12">
        <f>'FOR CALCULATION ONLY'!D14</f>
        <v>0</v>
      </c>
      <c r="F10" s="12">
        <f>'FOR CALCULATION ONLY'!E14</f>
        <v>0</v>
      </c>
      <c r="G10" s="12">
        <f t="shared" si="0"/>
        <v>0</v>
      </c>
      <c r="H10" s="12" t="e">
        <f>(C10*1+D10*0+E10*0.9)/G10*100</f>
        <v>#DIV/0!</v>
      </c>
      <c r="I10" s="20">
        <v>2</v>
      </c>
      <c r="J10" s="39" t="e">
        <f t="shared" si="1"/>
        <v>#DIV/0!</v>
      </c>
      <c r="K10" s="20">
        <v>2</v>
      </c>
    </row>
    <row r="11" spans="2:11" ht="19.5" thickBot="1" x14ac:dyDescent="0.3">
      <c r="B11" s="22" t="s">
        <v>394</v>
      </c>
      <c r="C11" s="23">
        <f>SUM(C6:C10,C4,C3)</f>
        <v>0</v>
      </c>
      <c r="D11" s="23">
        <f>SUM(D6:D10,D4,D3)</f>
        <v>0</v>
      </c>
      <c r="E11" s="23">
        <f>SUM(E6:E10,E4,E3)</f>
        <v>0</v>
      </c>
      <c r="F11" s="23">
        <f>SUM(F6:F10,F4,F3)</f>
        <v>0</v>
      </c>
      <c r="G11" s="23">
        <f t="shared" si="0"/>
        <v>0</v>
      </c>
      <c r="H11" s="23"/>
      <c r="I11" s="24" t="e">
        <f>SUMPRODUCT(H3:H10,I3:I10)/SUM(I3:I10)</f>
        <v>#DIV/0!</v>
      </c>
      <c r="J11" s="37"/>
      <c r="K11" s="34" t="e">
        <f>SUMPRODUCT(J3:J10,K3:K10)/SUM(K3:K10)</f>
        <v>#DIV/0!</v>
      </c>
    </row>
    <row r="12" spans="2:11" s="36" customFormat="1" ht="18.75" x14ac:dyDescent="0.25">
      <c r="B12" s="35"/>
      <c r="C12" s="32"/>
      <c r="D12" s="32"/>
      <c r="E12" s="32"/>
      <c r="F12" s="32"/>
      <c r="G12" s="32"/>
      <c r="H12" s="32"/>
      <c r="I12" s="33"/>
      <c r="J12" s="32"/>
      <c r="K12" s="33"/>
    </row>
    <row r="13" spans="2:11" s="36" customFormat="1" ht="18.75" x14ac:dyDescent="0.25">
      <c r="B13" s="35"/>
      <c r="C13" s="32"/>
      <c r="D13" s="32"/>
      <c r="E13" s="32"/>
      <c r="F13" s="32"/>
      <c r="G13" s="32"/>
      <c r="H13" s="32"/>
      <c r="I13" s="33"/>
      <c r="J13" s="32"/>
      <c r="K13" s="33"/>
    </row>
    <row r="14" spans="2:11" s="36" customFormat="1" ht="18.75" x14ac:dyDescent="0.25">
      <c r="B14" s="35"/>
      <c r="C14" s="32"/>
      <c r="D14" s="32"/>
      <c r="E14" s="32"/>
      <c r="F14" s="32"/>
      <c r="G14" s="32"/>
      <c r="H14" s="32"/>
      <c r="I14" s="33"/>
      <c r="J14" s="32"/>
      <c r="K14" s="33"/>
    </row>
    <row r="15" spans="2:11" s="36" customFormat="1" ht="18.75" x14ac:dyDescent="0.25">
      <c r="B15" s="35"/>
      <c r="C15" s="32"/>
      <c r="D15" s="32"/>
      <c r="E15" s="32"/>
      <c r="F15" s="32"/>
      <c r="G15" s="32"/>
      <c r="H15" s="32"/>
      <c r="I15" s="33"/>
      <c r="J15" s="32"/>
      <c r="K15" s="33"/>
    </row>
    <row r="16" spans="2:11" s="36" customFormat="1" ht="18.75" x14ac:dyDescent="0.25">
      <c r="B16" s="35"/>
      <c r="C16" s="32"/>
      <c r="D16" s="32"/>
      <c r="E16" s="32"/>
      <c r="F16" s="32"/>
      <c r="G16" s="32"/>
      <c r="H16" s="32"/>
      <c r="I16" s="33"/>
      <c r="J16" s="32"/>
      <c r="K16" s="33"/>
    </row>
    <row r="17" spans="2:11" s="36" customFormat="1" ht="18.75" x14ac:dyDescent="0.25">
      <c r="B17" s="120" t="s">
        <v>395</v>
      </c>
      <c r="C17" s="120"/>
      <c r="D17" s="120"/>
      <c r="E17" s="120"/>
      <c r="F17" s="120"/>
      <c r="G17" s="120"/>
      <c r="H17" s="120"/>
      <c r="I17" s="120"/>
      <c r="J17" s="32"/>
      <c r="K17" s="33"/>
    </row>
    <row r="18" spans="2:11" ht="18.75" x14ac:dyDescent="0.25">
      <c r="B18" s="14">
        <f>'FOR CALCULATION ONLY'!A16</f>
        <v>0</v>
      </c>
      <c r="C18" s="12">
        <f>'FOR CALCULATION ONLY'!B16</f>
        <v>0</v>
      </c>
      <c r="D18" s="12">
        <f>'FOR CALCULATION ONLY'!C16</f>
        <v>0</v>
      </c>
      <c r="E18" s="12">
        <f>'FOR CALCULATION ONLY'!D16</f>
        <v>0</v>
      </c>
      <c r="F18" s="12">
        <f>'FOR CALCULATION ONLY'!E16</f>
        <v>0</v>
      </c>
      <c r="G18" s="12">
        <f>'FOR CALCULATION ONLY'!G16</f>
        <v>0</v>
      </c>
      <c r="H18" s="12"/>
      <c r="I18" s="12"/>
    </row>
    <row r="19" spans="2:11" ht="18.75" x14ac:dyDescent="0.25">
      <c r="B19" s="14">
        <f>'FOR CALCULATION ONLY'!A17</f>
        <v>0</v>
      </c>
      <c r="C19" s="12">
        <f>'FOR CALCULATION ONLY'!B17</f>
        <v>0</v>
      </c>
      <c r="D19" s="12">
        <f>'FOR CALCULATION ONLY'!C17</f>
        <v>0</v>
      </c>
      <c r="E19" s="12">
        <f>'FOR CALCULATION ONLY'!D17</f>
        <v>0</v>
      </c>
      <c r="F19" s="12">
        <f>'FOR CALCULATION ONLY'!E17</f>
        <v>0</v>
      </c>
      <c r="G19" s="12">
        <f>'FOR CALCULATION ONLY'!G17</f>
        <v>0</v>
      </c>
      <c r="H19" s="12"/>
      <c r="I19" s="12"/>
    </row>
    <row r="20" spans="2:11" ht="18.75" x14ac:dyDescent="0.25">
      <c r="B20" s="14">
        <f>'FOR CALCULATION ONLY'!A18</f>
        <v>0</v>
      </c>
      <c r="C20" s="12">
        <f>'FOR CALCULATION ONLY'!B18</f>
        <v>0</v>
      </c>
      <c r="D20" s="12">
        <f>'FOR CALCULATION ONLY'!C18</f>
        <v>0</v>
      </c>
      <c r="E20" s="12">
        <f>'FOR CALCULATION ONLY'!D18</f>
        <v>0</v>
      </c>
      <c r="F20" s="12">
        <f>'FOR CALCULATION ONLY'!E18</f>
        <v>0</v>
      </c>
      <c r="G20" s="12">
        <f>'FOR CALCULATION ONLY'!G18</f>
        <v>0</v>
      </c>
      <c r="H20" s="12"/>
      <c r="I20" s="12"/>
    </row>
  </sheetData>
  <mergeCells count="1">
    <mergeCell ref="B17:I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55111-405C-4F61-84F4-B2CAB078A0C9}">
  <dimension ref="B2:E8"/>
  <sheetViews>
    <sheetView workbookViewId="0">
      <selection activeCell="D4" sqref="D4"/>
    </sheetView>
  </sheetViews>
  <sheetFormatPr defaultRowHeight="15" x14ac:dyDescent="0.25"/>
  <cols>
    <col min="2" max="2" width="12.28515625" customWidth="1"/>
    <col min="3" max="3" width="44.28515625" customWidth="1"/>
    <col min="4" max="4" width="15.5703125" customWidth="1"/>
    <col min="5" max="5" width="27.5703125" customWidth="1"/>
  </cols>
  <sheetData>
    <row r="2" spans="2:5" ht="21" x14ac:dyDescent="0.35">
      <c r="B2" s="25" t="s">
        <v>396</v>
      </c>
      <c r="C2" s="25" t="s">
        <v>397</v>
      </c>
      <c r="D2" s="25" t="s">
        <v>398</v>
      </c>
      <c r="E2" s="25" t="s">
        <v>399</v>
      </c>
    </row>
    <row r="3" spans="2:5" ht="21" x14ac:dyDescent="0.35">
      <c r="B3" s="26">
        <v>1</v>
      </c>
      <c r="C3" s="26" t="s">
        <v>400</v>
      </c>
      <c r="D3" s="30">
        <v>0.90559999999999996</v>
      </c>
      <c r="E3" s="29">
        <v>0.8</v>
      </c>
    </row>
    <row r="4" spans="2:5" ht="21" x14ac:dyDescent="0.35">
      <c r="B4" s="26">
        <v>2</v>
      </c>
      <c r="C4" s="26" t="s">
        <v>401</v>
      </c>
      <c r="D4" s="29">
        <v>1</v>
      </c>
      <c r="E4" s="29">
        <v>0.1</v>
      </c>
    </row>
    <row r="5" spans="2:5" ht="21" x14ac:dyDescent="0.35">
      <c r="B5" s="26">
        <v>3</v>
      </c>
      <c r="C5" s="26" t="s">
        <v>402</v>
      </c>
      <c r="D5" s="29">
        <v>0</v>
      </c>
      <c r="E5" s="29">
        <v>0.1</v>
      </c>
    </row>
    <row r="6" spans="2:5" ht="21" x14ac:dyDescent="0.35">
      <c r="B6" s="27"/>
      <c r="C6" s="27"/>
      <c r="D6" s="27"/>
      <c r="E6" s="27"/>
    </row>
    <row r="7" spans="2:5" ht="21" x14ac:dyDescent="0.35">
      <c r="B7" s="27"/>
      <c r="C7" s="28" t="s">
        <v>403</v>
      </c>
      <c r="D7" s="31">
        <f>SUMPRODUCT(D3:D4,E3:E4)/SUM(E3:E4)</f>
        <v>0.91608888888888884</v>
      </c>
      <c r="E7" s="27"/>
    </row>
    <row r="8" spans="2:5" ht="21" x14ac:dyDescent="0.35">
      <c r="C8" s="28" t="s">
        <v>404</v>
      </c>
      <c r="D8" s="31">
        <f>SUMPRODUCT(D3:D5,E3:E5)/SUM(E3:E5)</f>
        <v>0.82447999999999999</v>
      </c>
    </row>
  </sheetData>
  <pageMargins left="0.7" right="0.7" top="0.75" bottom="0.75" header="0.3" footer="0.3"/>
  <pageSetup paperSize="9" orientation="portrait" r:id="rId1"/>
  <ignoredErrors>
    <ignoredError sqref="D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9D3C3-46CB-4A9C-858E-B13E2608F0E1}">
  <dimension ref="A1"/>
  <sheetViews>
    <sheetView showGridLines="0"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D657-675E-4782-B1F2-C78E8256BE7A}">
  <sheetPr>
    <pageSetUpPr fitToPage="1"/>
  </sheetPr>
  <dimension ref="A1:AB377"/>
  <sheetViews>
    <sheetView showGridLines="0" tabSelected="1" zoomScaleNormal="100" workbookViewId="0">
      <pane xSplit="2" ySplit="4" topLeftCell="C49" activePane="bottomRight" state="frozen"/>
      <selection pane="topRight" activeCell="C1" sqref="C1"/>
      <selection pane="bottomLeft" activeCell="A5" sqref="A5"/>
      <selection pane="bottomRight" activeCell="G44" sqref="G44"/>
    </sheetView>
  </sheetViews>
  <sheetFormatPr defaultColWidth="8.7109375" defaultRowHeight="12.75" x14ac:dyDescent="0.25"/>
  <cols>
    <col min="1" max="1" width="6.85546875" style="1" customWidth="1"/>
    <col min="2" max="2" width="33.42578125" style="2" customWidth="1"/>
    <col min="3" max="3" width="10.85546875" style="2" customWidth="1"/>
    <col min="4" max="4" width="11.5703125" style="46" customWidth="1"/>
    <col min="5" max="5" width="11.140625" style="2" customWidth="1"/>
    <col min="6" max="6" width="12.85546875" style="2" customWidth="1"/>
    <col min="7" max="7" width="85.140625" style="59" customWidth="1"/>
    <col min="8" max="8" width="60.85546875" style="59" customWidth="1"/>
    <col min="9" max="9" width="21.7109375" style="2" customWidth="1"/>
    <col min="10" max="10" width="14.5703125" style="2" bestFit="1" customWidth="1"/>
    <col min="11" max="11" width="15.5703125" style="46" customWidth="1"/>
    <col min="12" max="12" width="21.140625" style="46" customWidth="1"/>
    <col min="13" max="14" width="15.5703125" style="46" customWidth="1"/>
    <col min="15" max="15" width="11.7109375" style="59" customWidth="1"/>
    <col min="16" max="16" width="20.140625" style="46" customWidth="1"/>
    <col min="17" max="17" width="5.85546875" style="95" customWidth="1"/>
    <col min="18" max="18" width="14.5703125" style="2" customWidth="1"/>
    <col min="19" max="19" width="15.5703125" style="46" customWidth="1"/>
    <col min="20" max="20" width="21.140625" style="46" customWidth="1"/>
    <col min="21" max="22" width="15.5703125" style="46" customWidth="1"/>
    <col min="23" max="23" width="22.5703125" style="46" customWidth="1"/>
    <col min="24" max="24" width="20" style="46" customWidth="1"/>
    <col min="25" max="25" width="41.140625" style="2" customWidth="1"/>
    <col min="26" max="26" width="45.5703125" style="59" customWidth="1"/>
    <col min="27" max="27" width="27" style="46" customWidth="1"/>
    <col min="28" max="28" width="50.5703125" style="46" customWidth="1"/>
    <col min="29" max="16384" width="8.7109375" style="1"/>
  </cols>
  <sheetData>
    <row r="1" spans="1:28" x14ac:dyDescent="0.25">
      <c r="D1" s="46">
        <f>SUBTOTAL(9,D3:D213)</f>
        <v>3580</v>
      </c>
      <c r="E1" s="2">
        <f>D1*0.75</f>
        <v>2685</v>
      </c>
      <c r="K1" s="75">
        <f>M1/$D$1</f>
        <v>0.46648044692737428</v>
      </c>
      <c r="M1" s="46">
        <f>SUBTOTAL(9,M3:M213)</f>
        <v>1670</v>
      </c>
      <c r="R1" s="2">
        <f>D1</f>
        <v>3580</v>
      </c>
      <c r="S1" s="75">
        <f>U1/$D$1</f>
        <v>0.26173184357541901</v>
      </c>
      <c r="U1" s="112">
        <f>SUBTOTAL(9,U3:U213)</f>
        <v>937</v>
      </c>
      <c r="V1" s="75">
        <f>U1/E1</f>
        <v>0.34897579143389201</v>
      </c>
    </row>
    <row r="2" spans="1:28" s="43" customFormat="1" ht="89.25" x14ac:dyDescent="0.25">
      <c r="A2" s="51" t="s">
        <v>0</v>
      </c>
      <c r="B2" s="51" t="s">
        <v>549</v>
      </c>
      <c r="C2" s="51" t="s">
        <v>1</v>
      </c>
      <c r="D2" s="55" t="s">
        <v>5</v>
      </c>
      <c r="E2" s="51" t="s">
        <v>550</v>
      </c>
      <c r="F2" s="51" t="s">
        <v>551</v>
      </c>
      <c r="G2" s="51" t="s">
        <v>405</v>
      </c>
      <c r="H2" s="51" t="s">
        <v>406</v>
      </c>
      <c r="I2" s="51" t="s">
        <v>529</v>
      </c>
      <c r="J2" s="101" t="s">
        <v>2</v>
      </c>
      <c r="K2" s="102" t="s">
        <v>7</v>
      </c>
      <c r="L2" s="102" t="s">
        <v>6</v>
      </c>
      <c r="M2" s="102" t="s">
        <v>552</v>
      </c>
      <c r="N2" s="102" t="s">
        <v>610</v>
      </c>
      <c r="O2" s="101" t="s">
        <v>577</v>
      </c>
      <c r="P2" s="102" t="s">
        <v>466</v>
      </c>
      <c r="Q2" s="96"/>
      <c r="R2" s="51" t="s">
        <v>3</v>
      </c>
      <c r="S2" s="55" t="s">
        <v>613</v>
      </c>
      <c r="T2" s="55" t="s">
        <v>553</v>
      </c>
      <c r="U2" s="55" t="s">
        <v>554</v>
      </c>
      <c r="V2" s="55" t="s">
        <v>556</v>
      </c>
      <c r="W2" s="55" t="s">
        <v>465</v>
      </c>
      <c r="X2" s="55" t="s">
        <v>8</v>
      </c>
      <c r="Y2" s="51" t="s">
        <v>9</v>
      </c>
      <c r="Z2" s="64" t="s">
        <v>10</v>
      </c>
      <c r="AA2" s="5" t="s">
        <v>11</v>
      </c>
      <c r="AB2" s="42" t="s">
        <v>12</v>
      </c>
    </row>
    <row r="3" spans="1:28" s="43" customFormat="1" x14ac:dyDescent="0.25">
      <c r="A3" s="50"/>
      <c r="B3" s="6" t="s">
        <v>13</v>
      </c>
      <c r="C3" s="6"/>
      <c r="D3" s="44" t="s">
        <v>14</v>
      </c>
      <c r="E3" s="6" t="s">
        <v>333</v>
      </c>
      <c r="F3" s="6" t="s">
        <v>333</v>
      </c>
      <c r="G3" s="6"/>
      <c r="H3" s="6"/>
      <c r="I3" s="6"/>
      <c r="J3" s="6"/>
      <c r="K3" s="44"/>
      <c r="L3" s="44"/>
      <c r="M3" s="44"/>
      <c r="N3" s="44"/>
      <c r="O3" s="6"/>
      <c r="P3" s="44"/>
      <c r="Q3" s="97"/>
      <c r="R3" s="6"/>
      <c r="S3" s="44"/>
      <c r="T3" s="44"/>
      <c r="U3" s="44"/>
      <c r="V3" s="44"/>
      <c r="W3" s="44"/>
      <c r="X3" s="44"/>
      <c r="Y3" s="6"/>
      <c r="Z3" s="65"/>
      <c r="AA3" s="50"/>
      <c r="AB3" s="44"/>
    </row>
    <row r="4" spans="1:28" s="46" customFormat="1" ht="25.5" x14ac:dyDescent="0.25">
      <c r="A4" s="7"/>
      <c r="B4" s="6" t="s">
        <v>15</v>
      </c>
      <c r="C4" s="6"/>
      <c r="D4" s="44" t="s">
        <v>14</v>
      </c>
      <c r="E4" s="6" t="s">
        <v>333</v>
      </c>
      <c r="F4" s="6" t="s">
        <v>333</v>
      </c>
      <c r="G4" s="6"/>
      <c r="H4" s="6"/>
      <c r="I4" s="6"/>
      <c r="J4" s="6"/>
      <c r="K4" s="44"/>
      <c r="L4" s="44"/>
      <c r="M4" s="44"/>
      <c r="N4" s="44"/>
      <c r="O4" s="6"/>
      <c r="P4" s="44"/>
      <c r="Q4" s="97"/>
      <c r="R4" s="6"/>
      <c r="S4" s="44"/>
      <c r="T4" s="44"/>
      <c r="U4" s="44"/>
      <c r="V4" s="44"/>
      <c r="W4" s="44"/>
      <c r="X4" s="44"/>
      <c r="Y4" s="6"/>
      <c r="Z4" s="65"/>
      <c r="AA4" s="7"/>
      <c r="AB4" s="45"/>
    </row>
    <row r="5" spans="1:28" s="46" customFormat="1" ht="127.5" customHeight="1" x14ac:dyDescent="0.25">
      <c r="A5" s="3">
        <v>1</v>
      </c>
      <c r="B5" s="4" t="s">
        <v>16</v>
      </c>
      <c r="C5" s="4" t="s">
        <v>13</v>
      </c>
      <c r="D5" s="47">
        <v>8</v>
      </c>
      <c r="E5" s="4" t="s">
        <v>19</v>
      </c>
      <c r="F5" s="4" t="s">
        <v>20</v>
      </c>
      <c r="G5" s="4" t="s">
        <v>419</v>
      </c>
      <c r="H5" s="4" t="s">
        <v>408</v>
      </c>
      <c r="I5" s="86" t="s">
        <v>439</v>
      </c>
      <c r="J5" s="4" t="s">
        <v>18</v>
      </c>
      <c r="K5" s="61"/>
      <c r="L5" s="47">
        <v>0.75</v>
      </c>
      <c r="M5" s="47">
        <f>$D5*L5</f>
        <v>6</v>
      </c>
      <c r="N5" s="61">
        <v>44492</v>
      </c>
      <c r="O5" s="4" t="s">
        <v>433</v>
      </c>
      <c r="P5" s="61"/>
      <c r="Q5" s="98"/>
      <c r="R5" s="4" t="s">
        <v>558</v>
      </c>
      <c r="S5" s="61">
        <f>N5+7</f>
        <v>44499</v>
      </c>
      <c r="T5" s="47">
        <v>0.5</v>
      </c>
      <c r="U5" s="47">
        <f>$D5*T5</f>
        <v>4</v>
      </c>
      <c r="V5" s="47" t="s">
        <v>435</v>
      </c>
      <c r="W5" s="61" t="s">
        <v>763</v>
      </c>
      <c r="X5" s="61" t="s">
        <v>580</v>
      </c>
      <c r="Y5" s="4" t="s">
        <v>21</v>
      </c>
      <c r="Z5" s="62" t="s">
        <v>22</v>
      </c>
      <c r="AA5" s="47" t="s">
        <v>23</v>
      </c>
      <c r="AB5" s="47" t="s">
        <v>24</v>
      </c>
    </row>
    <row r="6" spans="1:28" s="46" customFormat="1" ht="126" customHeight="1" x14ac:dyDescent="0.25">
      <c r="A6" s="109">
        <v>2</v>
      </c>
      <c r="B6" s="4" t="s">
        <v>25</v>
      </c>
      <c r="C6" s="4" t="s">
        <v>13</v>
      </c>
      <c r="D6" s="47">
        <v>12</v>
      </c>
      <c r="E6" s="4" t="s">
        <v>19</v>
      </c>
      <c r="F6" s="4" t="s">
        <v>20</v>
      </c>
      <c r="G6" s="4" t="s">
        <v>473</v>
      </c>
      <c r="H6" s="4" t="s">
        <v>409</v>
      </c>
      <c r="I6" s="86" t="s">
        <v>440</v>
      </c>
      <c r="J6" s="4" t="s">
        <v>18</v>
      </c>
      <c r="K6" s="61"/>
      <c r="L6" s="47">
        <v>0.75</v>
      </c>
      <c r="M6" s="47">
        <f t="shared" ref="M6:M53" si="0">$D6*L6</f>
        <v>9</v>
      </c>
      <c r="N6" s="61">
        <v>44492</v>
      </c>
      <c r="O6" s="4" t="s">
        <v>433</v>
      </c>
      <c r="P6" s="61"/>
      <c r="Q6" s="98"/>
      <c r="R6" s="4" t="s">
        <v>560</v>
      </c>
      <c r="S6" s="61">
        <f t="shared" ref="S6:S8" si="1">N6+7</f>
        <v>44499</v>
      </c>
      <c r="T6" s="47">
        <v>0.75</v>
      </c>
      <c r="U6" s="47">
        <f t="shared" ref="U6:U53" si="2">$D6*T6</f>
        <v>9</v>
      </c>
      <c r="V6" s="47" t="s">
        <v>709</v>
      </c>
      <c r="W6" s="61" t="s">
        <v>26</v>
      </c>
      <c r="X6" s="47" t="s">
        <v>580</v>
      </c>
      <c r="Y6" s="4" t="s">
        <v>27</v>
      </c>
      <c r="Z6" s="62" t="s">
        <v>28</v>
      </c>
      <c r="AA6" s="47" t="s">
        <v>23</v>
      </c>
      <c r="AB6" s="47" t="s">
        <v>29</v>
      </c>
    </row>
    <row r="7" spans="1:28" s="46" customFormat="1" ht="137.25" customHeight="1" x14ac:dyDescent="0.25">
      <c r="A7" s="3">
        <v>3</v>
      </c>
      <c r="B7" s="4" t="s">
        <v>30</v>
      </c>
      <c r="C7" s="4" t="s">
        <v>13</v>
      </c>
      <c r="D7" s="47">
        <v>8</v>
      </c>
      <c r="E7" s="4" t="s">
        <v>19</v>
      </c>
      <c r="F7" s="4" t="s">
        <v>20</v>
      </c>
      <c r="G7" s="4" t="s">
        <v>474</v>
      </c>
      <c r="H7" s="4" t="s">
        <v>410</v>
      </c>
      <c r="I7" s="86" t="s">
        <v>441</v>
      </c>
      <c r="J7" s="4" t="s">
        <v>18</v>
      </c>
      <c r="K7" s="61"/>
      <c r="L7" s="47">
        <v>0.75</v>
      </c>
      <c r="M7" s="47">
        <f t="shared" si="0"/>
        <v>6</v>
      </c>
      <c r="N7" s="61">
        <v>44492</v>
      </c>
      <c r="O7" s="4" t="s">
        <v>433</v>
      </c>
      <c r="P7" s="61"/>
      <c r="Q7" s="98"/>
      <c r="R7" s="4" t="s">
        <v>561</v>
      </c>
      <c r="S7" s="61">
        <f t="shared" si="1"/>
        <v>44499</v>
      </c>
      <c r="T7" s="47">
        <v>0.75</v>
      </c>
      <c r="U7" s="47">
        <f t="shared" si="2"/>
        <v>6</v>
      </c>
      <c r="V7" s="47" t="s">
        <v>709</v>
      </c>
      <c r="W7" s="47" t="s">
        <v>578</v>
      </c>
      <c r="X7" s="47" t="s">
        <v>580</v>
      </c>
      <c r="Y7" s="4" t="s">
        <v>31</v>
      </c>
      <c r="Z7" s="62" t="s">
        <v>28</v>
      </c>
      <c r="AA7" s="47" t="s">
        <v>23</v>
      </c>
      <c r="AB7" s="47" t="s">
        <v>32</v>
      </c>
    </row>
    <row r="8" spans="1:28" s="46" customFormat="1" ht="132" customHeight="1" x14ac:dyDescent="0.25">
      <c r="A8" s="3">
        <v>4</v>
      </c>
      <c r="B8" s="4" t="s">
        <v>33</v>
      </c>
      <c r="C8" s="4" t="s">
        <v>13</v>
      </c>
      <c r="D8" s="47">
        <v>20</v>
      </c>
      <c r="E8" s="4" t="s">
        <v>19</v>
      </c>
      <c r="F8" s="4" t="s">
        <v>20</v>
      </c>
      <c r="G8" s="4" t="s">
        <v>475</v>
      </c>
      <c r="H8" s="4" t="s">
        <v>411</v>
      </c>
      <c r="I8" s="86" t="s">
        <v>442</v>
      </c>
      <c r="J8" s="4" t="s">
        <v>18</v>
      </c>
      <c r="K8" s="61"/>
      <c r="L8" s="47">
        <v>0.75</v>
      </c>
      <c r="M8" s="47">
        <f t="shared" si="0"/>
        <v>15</v>
      </c>
      <c r="N8" s="61">
        <v>44492</v>
      </c>
      <c r="O8" s="4" t="s">
        <v>433</v>
      </c>
      <c r="P8" s="61"/>
      <c r="Q8" s="98"/>
      <c r="R8" s="4" t="s">
        <v>561</v>
      </c>
      <c r="S8" s="61">
        <f t="shared" si="1"/>
        <v>44499</v>
      </c>
      <c r="T8" s="47">
        <v>0.75</v>
      </c>
      <c r="U8" s="47">
        <f t="shared" si="2"/>
        <v>15</v>
      </c>
      <c r="V8" s="47" t="s">
        <v>709</v>
      </c>
      <c r="W8" s="47" t="s">
        <v>579</v>
      </c>
      <c r="X8" s="47"/>
      <c r="Y8" s="4" t="s">
        <v>34</v>
      </c>
      <c r="Z8" s="62" t="s">
        <v>28</v>
      </c>
      <c r="AA8" s="47" t="s">
        <v>23</v>
      </c>
      <c r="AB8" s="47" t="s">
        <v>35</v>
      </c>
    </row>
    <row r="9" spans="1:28" s="46" customFormat="1" ht="51" x14ac:dyDescent="0.25">
      <c r="A9" s="3">
        <v>4.0999999999999996</v>
      </c>
      <c r="B9" s="4" t="s">
        <v>36</v>
      </c>
      <c r="C9" s="4" t="s">
        <v>13</v>
      </c>
      <c r="D9" s="47">
        <v>20</v>
      </c>
      <c r="E9" s="4" t="s">
        <v>37</v>
      </c>
      <c r="F9" s="4" t="s">
        <v>37</v>
      </c>
      <c r="G9" s="4"/>
      <c r="H9" s="4"/>
      <c r="I9" s="4"/>
      <c r="J9" s="4"/>
      <c r="K9" s="47"/>
      <c r="L9" s="47"/>
      <c r="M9" s="47">
        <f t="shared" si="0"/>
        <v>0</v>
      </c>
      <c r="N9" s="61"/>
      <c r="O9" s="4"/>
      <c r="P9" s="61"/>
      <c r="Q9" s="98"/>
      <c r="R9" s="4"/>
      <c r="S9" s="47"/>
      <c r="T9" s="47"/>
      <c r="U9" s="47">
        <f t="shared" si="2"/>
        <v>0</v>
      </c>
      <c r="V9" s="47"/>
      <c r="W9" s="47"/>
      <c r="X9" s="47"/>
      <c r="Y9" s="4" t="s">
        <v>34</v>
      </c>
      <c r="Z9" s="62" t="s">
        <v>28</v>
      </c>
      <c r="AA9" s="47" t="s">
        <v>38</v>
      </c>
      <c r="AB9" s="48"/>
    </row>
    <row r="10" spans="1:28" s="46" customFormat="1" ht="141.75" customHeight="1" x14ac:dyDescent="0.25">
      <c r="A10" s="3">
        <v>5</v>
      </c>
      <c r="B10" s="4" t="s">
        <v>39</v>
      </c>
      <c r="C10" s="4" t="s">
        <v>13</v>
      </c>
      <c r="D10" s="47">
        <v>20</v>
      </c>
      <c r="E10" s="4" t="s">
        <v>19</v>
      </c>
      <c r="F10" s="4" t="s">
        <v>20</v>
      </c>
      <c r="G10" s="4" t="s">
        <v>476</v>
      </c>
      <c r="H10" s="4" t="s">
        <v>412</v>
      </c>
      <c r="I10" s="86" t="s">
        <v>443</v>
      </c>
      <c r="J10" s="4" t="s">
        <v>18</v>
      </c>
      <c r="K10" s="61"/>
      <c r="L10" s="47">
        <v>0.75</v>
      </c>
      <c r="M10" s="47">
        <f t="shared" si="0"/>
        <v>15</v>
      </c>
      <c r="N10" s="61">
        <v>44492</v>
      </c>
      <c r="O10" s="4" t="s">
        <v>433</v>
      </c>
      <c r="P10" s="61"/>
      <c r="Q10" s="98"/>
      <c r="R10" s="4" t="s">
        <v>562</v>
      </c>
      <c r="S10" s="61">
        <f>N10+7</f>
        <v>44499</v>
      </c>
      <c r="T10" s="47">
        <v>0.75</v>
      </c>
      <c r="U10" s="47">
        <f t="shared" si="2"/>
        <v>15</v>
      </c>
      <c r="V10" s="47" t="s">
        <v>709</v>
      </c>
      <c r="W10" s="47" t="s">
        <v>581</v>
      </c>
      <c r="X10" s="47"/>
      <c r="Y10" s="4" t="s">
        <v>34</v>
      </c>
      <c r="Z10" s="62" t="s">
        <v>28</v>
      </c>
      <c r="AA10" s="47" t="s">
        <v>40</v>
      </c>
      <c r="AB10" s="47" t="s">
        <v>35</v>
      </c>
    </row>
    <row r="11" spans="1:28" s="46" customFormat="1" ht="51" x14ac:dyDescent="0.25">
      <c r="A11" s="3">
        <v>5.0999999999999996</v>
      </c>
      <c r="B11" s="4" t="s">
        <v>41</v>
      </c>
      <c r="C11" s="4" t="s">
        <v>13</v>
      </c>
      <c r="D11" s="47">
        <v>20</v>
      </c>
      <c r="E11" s="4" t="s">
        <v>37</v>
      </c>
      <c r="F11" s="4" t="s">
        <v>37</v>
      </c>
      <c r="G11" s="4"/>
      <c r="H11" s="4"/>
      <c r="I11" s="4"/>
      <c r="J11" s="4"/>
      <c r="K11" s="47"/>
      <c r="L11" s="47"/>
      <c r="M11" s="47">
        <f t="shared" si="0"/>
        <v>0</v>
      </c>
      <c r="N11" s="61"/>
      <c r="O11" s="4"/>
      <c r="P11" s="61"/>
      <c r="Q11" s="98"/>
      <c r="R11" s="4"/>
      <c r="S11" s="47"/>
      <c r="T11" s="47"/>
      <c r="U11" s="47">
        <f t="shared" si="2"/>
        <v>0</v>
      </c>
      <c r="V11" s="47"/>
      <c r="W11" s="47"/>
      <c r="X11" s="47"/>
      <c r="Y11" s="4" t="s">
        <v>34</v>
      </c>
      <c r="Z11" s="62" t="s">
        <v>28</v>
      </c>
      <c r="AA11" s="47" t="s">
        <v>38</v>
      </c>
      <c r="AB11" s="47"/>
    </row>
    <row r="12" spans="1:28" s="46" customFormat="1" ht="129" customHeight="1" x14ac:dyDescent="0.25">
      <c r="A12" s="3">
        <v>6</v>
      </c>
      <c r="B12" s="4" t="s">
        <v>42</v>
      </c>
      <c r="C12" s="4" t="s">
        <v>13</v>
      </c>
      <c r="D12" s="47">
        <v>20</v>
      </c>
      <c r="E12" s="4" t="s">
        <v>19</v>
      </c>
      <c r="F12" s="4" t="s">
        <v>20</v>
      </c>
      <c r="G12" s="4" t="s">
        <v>508</v>
      </c>
      <c r="H12" s="4"/>
      <c r="I12" s="4"/>
      <c r="J12" s="4" t="s">
        <v>18</v>
      </c>
      <c r="K12" s="61"/>
      <c r="L12" s="47">
        <v>0.5</v>
      </c>
      <c r="M12" s="47">
        <f t="shared" si="0"/>
        <v>10</v>
      </c>
      <c r="N12" s="61">
        <v>44527</v>
      </c>
      <c r="O12" s="4" t="s">
        <v>555</v>
      </c>
      <c r="P12" s="61"/>
      <c r="Q12" s="98"/>
      <c r="R12" s="4"/>
      <c r="S12" s="61">
        <f t="shared" ref="S12:S24" si="3">N12+7</f>
        <v>44534</v>
      </c>
      <c r="T12" s="47"/>
      <c r="U12" s="47">
        <f t="shared" si="2"/>
        <v>0</v>
      </c>
      <c r="V12" s="47"/>
      <c r="W12" s="47" t="s">
        <v>43</v>
      </c>
      <c r="X12" s="47"/>
      <c r="Y12" s="4" t="s">
        <v>44</v>
      </c>
      <c r="Z12" s="62" t="s">
        <v>45</v>
      </c>
      <c r="AA12" s="47" t="s">
        <v>40</v>
      </c>
      <c r="AB12" s="47" t="s">
        <v>46</v>
      </c>
    </row>
    <row r="13" spans="1:28" s="46" customFormat="1" ht="137.25" customHeight="1" x14ac:dyDescent="0.25">
      <c r="A13" s="3">
        <v>7</v>
      </c>
      <c r="B13" s="4" t="s">
        <v>47</v>
      </c>
      <c r="C13" s="4" t="s">
        <v>13</v>
      </c>
      <c r="D13" s="47">
        <v>20</v>
      </c>
      <c r="E13" s="4" t="s">
        <v>19</v>
      </c>
      <c r="F13" s="4" t="s">
        <v>20</v>
      </c>
      <c r="G13" s="4" t="s">
        <v>477</v>
      </c>
      <c r="H13" s="4" t="s">
        <v>437</v>
      </c>
      <c r="I13" s="86" t="s">
        <v>448</v>
      </c>
      <c r="J13" s="4" t="s">
        <v>18</v>
      </c>
      <c r="K13" s="61"/>
      <c r="L13" s="47">
        <v>0.75</v>
      </c>
      <c r="M13" s="47">
        <f t="shared" si="0"/>
        <v>15</v>
      </c>
      <c r="N13" s="61">
        <v>44492</v>
      </c>
      <c r="O13" s="4" t="s">
        <v>433</v>
      </c>
      <c r="P13" s="61"/>
      <c r="Q13" s="98"/>
      <c r="R13" s="4" t="s">
        <v>560</v>
      </c>
      <c r="S13" s="61">
        <f t="shared" si="3"/>
        <v>44499</v>
      </c>
      <c r="T13" s="47">
        <v>0.75</v>
      </c>
      <c r="U13" s="47">
        <f t="shared" si="2"/>
        <v>15</v>
      </c>
      <c r="V13" s="47" t="s">
        <v>709</v>
      </c>
      <c r="W13" s="47" t="s">
        <v>48</v>
      </c>
      <c r="X13" s="47" t="s">
        <v>472</v>
      </c>
      <c r="Y13" s="4" t="s">
        <v>34</v>
      </c>
      <c r="Z13" s="62" t="s">
        <v>28</v>
      </c>
      <c r="AA13" s="47" t="s">
        <v>40</v>
      </c>
      <c r="AB13" s="47" t="s">
        <v>46</v>
      </c>
    </row>
    <row r="14" spans="1:28" s="46" customFormat="1" ht="139.5" customHeight="1" x14ac:dyDescent="0.25">
      <c r="A14" s="3">
        <v>8</v>
      </c>
      <c r="B14" s="4" t="s">
        <v>49</v>
      </c>
      <c r="C14" s="4" t="s">
        <v>13</v>
      </c>
      <c r="D14" s="47">
        <v>40</v>
      </c>
      <c r="E14" s="4" t="s">
        <v>19</v>
      </c>
      <c r="F14" s="4" t="s">
        <v>20</v>
      </c>
      <c r="G14" s="4" t="s">
        <v>689</v>
      </c>
      <c r="H14" s="4" t="s">
        <v>418</v>
      </c>
      <c r="I14" s="4"/>
      <c r="J14" s="4" t="s">
        <v>18</v>
      </c>
      <c r="K14" s="61"/>
      <c r="L14" s="47">
        <v>0.5</v>
      </c>
      <c r="M14" s="47">
        <f t="shared" si="0"/>
        <v>20</v>
      </c>
      <c r="N14" s="61">
        <v>44527</v>
      </c>
      <c r="O14" s="4" t="s">
        <v>555</v>
      </c>
      <c r="P14" s="61"/>
      <c r="Q14" s="98"/>
      <c r="R14" s="4"/>
      <c r="S14" s="61">
        <f t="shared" si="3"/>
        <v>44534</v>
      </c>
      <c r="T14" s="47"/>
      <c r="U14" s="47">
        <f t="shared" si="2"/>
        <v>0</v>
      </c>
      <c r="V14" s="47"/>
      <c r="W14" s="47" t="s">
        <v>50</v>
      </c>
      <c r="X14" s="47" t="s">
        <v>451</v>
      </c>
      <c r="Y14" s="4" t="s">
        <v>51</v>
      </c>
      <c r="Z14" s="62" t="s">
        <v>45</v>
      </c>
      <c r="AA14" s="47" t="s">
        <v>40</v>
      </c>
      <c r="AB14" s="47" t="s">
        <v>52</v>
      </c>
    </row>
    <row r="15" spans="1:28" s="46" customFormat="1" ht="136.5" customHeight="1" x14ac:dyDescent="0.25">
      <c r="A15" s="109">
        <v>9</v>
      </c>
      <c r="B15" s="4" t="s">
        <v>53</v>
      </c>
      <c r="C15" s="4" t="s">
        <v>13</v>
      </c>
      <c r="D15" s="47">
        <v>20</v>
      </c>
      <c r="E15" s="4" t="s">
        <v>19</v>
      </c>
      <c r="F15" s="4" t="s">
        <v>20</v>
      </c>
      <c r="G15" s="4" t="s">
        <v>478</v>
      </c>
      <c r="H15" s="4" t="s">
        <v>407</v>
      </c>
      <c r="I15" s="86" t="s">
        <v>444</v>
      </c>
      <c r="J15" s="4" t="s">
        <v>18</v>
      </c>
      <c r="K15" s="61"/>
      <c r="L15" s="47">
        <v>0.75</v>
      </c>
      <c r="M15" s="47">
        <f t="shared" si="0"/>
        <v>15</v>
      </c>
      <c r="N15" s="61">
        <v>44492</v>
      </c>
      <c r="O15" s="4" t="s">
        <v>433</v>
      </c>
      <c r="P15" s="61"/>
      <c r="Q15" s="98"/>
      <c r="R15" s="4" t="s">
        <v>558</v>
      </c>
      <c r="S15" s="61">
        <f t="shared" si="3"/>
        <v>44499</v>
      </c>
      <c r="T15" s="47">
        <v>0.75</v>
      </c>
      <c r="U15" s="47">
        <f t="shared" si="2"/>
        <v>15</v>
      </c>
      <c r="V15" s="47" t="s">
        <v>709</v>
      </c>
      <c r="W15" s="47" t="s">
        <v>582</v>
      </c>
      <c r="X15" s="47" t="s">
        <v>580</v>
      </c>
      <c r="Y15" s="4" t="s">
        <v>54</v>
      </c>
      <c r="Z15" s="62" t="s">
        <v>28</v>
      </c>
      <c r="AA15" s="47" t="s">
        <v>40</v>
      </c>
      <c r="AB15" s="47" t="s">
        <v>46</v>
      </c>
    </row>
    <row r="16" spans="1:28" s="46" customFormat="1" ht="132.75" customHeight="1" x14ac:dyDescent="0.25">
      <c r="A16" s="3">
        <v>10</v>
      </c>
      <c r="B16" s="4" t="s">
        <v>55</v>
      </c>
      <c r="C16" s="4" t="s">
        <v>13</v>
      </c>
      <c r="D16" s="47">
        <v>20</v>
      </c>
      <c r="E16" s="4" t="s">
        <v>19</v>
      </c>
      <c r="F16" s="4" t="s">
        <v>20</v>
      </c>
      <c r="G16" s="4" t="s">
        <v>479</v>
      </c>
      <c r="H16" s="4" t="s">
        <v>436</v>
      </c>
      <c r="I16" s="86" t="s">
        <v>445</v>
      </c>
      <c r="J16" s="4" t="s">
        <v>18</v>
      </c>
      <c r="K16" s="61"/>
      <c r="L16" s="47">
        <v>0.75</v>
      </c>
      <c r="M16" s="47">
        <f t="shared" si="0"/>
        <v>15</v>
      </c>
      <c r="N16" s="61">
        <v>44492</v>
      </c>
      <c r="O16" s="4" t="s">
        <v>433</v>
      </c>
      <c r="P16" s="61"/>
      <c r="Q16" s="98"/>
      <c r="R16" s="4" t="s">
        <v>563</v>
      </c>
      <c r="S16" s="61">
        <f t="shared" si="3"/>
        <v>44499</v>
      </c>
      <c r="T16" s="47">
        <v>0.75</v>
      </c>
      <c r="U16" s="47">
        <f t="shared" si="2"/>
        <v>15</v>
      </c>
      <c r="V16" s="47" t="s">
        <v>709</v>
      </c>
      <c r="W16" s="47" t="s">
        <v>56</v>
      </c>
      <c r="X16" s="47"/>
      <c r="Y16" s="4" t="s">
        <v>54</v>
      </c>
      <c r="Z16" s="62" t="s">
        <v>28</v>
      </c>
      <c r="AA16" s="47"/>
      <c r="AB16" s="47" t="s">
        <v>46</v>
      </c>
    </row>
    <row r="17" spans="1:28" s="46" customFormat="1" ht="120" x14ac:dyDescent="0.25">
      <c r="A17" s="3">
        <v>11</v>
      </c>
      <c r="B17" s="4" t="s">
        <v>57</v>
      </c>
      <c r="C17" s="4" t="s">
        <v>13</v>
      </c>
      <c r="D17" s="47">
        <v>12</v>
      </c>
      <c r="E17" s="4" t="s">
        <v>19</v>
      </c>
      <c r="F17" s="4" t="s">
        <v>20</v>
      </c>
      <c r="G17" s="4" t="s">
        <v>480</v>
      </c>
      <c r="H17" s="4" t="s">
        <v>413</v>
      </c>
      <c r="I17" s="86" t="s">
        <v>446</v>
      </c>
      <c r="J17" s="4" t="s">
        <v>18</v>
      </c>
      <c r="K17" s="61"/>
      <c r="L17" s="47">
        <v>0.75</v>
      </c>
      <c r="M17" s="47">
        <f t="shared" si="0"/>
        <v>9</v>
      </c>
      <c r="N17" s="61">
        <v>44492</v>
      </c>
      <c r="O17" s="4" t="s">
        <v>433</v>
      </c>
      <c r="P17" s="61"/>
      <c r="Q17" s="98"/>
      <c r="R17" s="4" t="s">
        <v>563</v>
      </c>
      <c r="S17" s="61">
        <f t="shared" si="3"/>
        <v>44499</v>
      </c>
      <c r="T17" s="47">
        <v>0.75</v>
      </c>
      <c r="U17" s="47">
        <f t="shared" si="2"/>
        <v>9</v>
      </c>
      <c r="V17" s="47" t="s">
        <v>709</v>
      </c>
      <c r="W17" s="47" t="s">
        <v>58</v>
      </c>
      <c r="X17" s="47"/>
      <c r="Y17" s="4" t="s">
        <v>59</v>
      </c>
      <c r="Z17" s="62" t="s">
        <v>28</v>
      </c>
      <c r="AA17" s="47" t="s">
        <v>40</v>
      </c>
      <c r="AB17" s="47" t="s">
        <v>60</v>
      </c>
    </row>
    <row r="18" spans="1:28" s="46" customFormat="1" ht="137.25" customHeight="1" x14ac:dyDescent="0.25">
      <c r="A18" s="3">
        <v>12</v>
      </c>
      <c r="B18" s="4" t="s">
        <v>61</v>
      </c>
      <c r="C18" s="4" t="s">
        <v>13</v>
      </c>
      <c r="D18" s="47">
        <v>8</v>
      </c>
      <c r="E18" s="4" t="s">
        <v>19</v>
      </c>
      <c r="F18" s="4" t="s">
        <v>20</v>
      </c>
      <c r="G18" s="4" t="s">
        <v>481</v>
      </c>
      <c r="H18" s="4" t="s">
        <v>449</v>
      </c>
      <c r="I18" s="86" t="s">
        <v>450</v>
      </c>
      <c r="J18" s="4" t="s">
        <v>18</v>
      </c>
      <c r="K18" s="61"/>
      <c r="L18" s="47">
        <v>0.75</v>
      </c>
      <c r="M18" s="47">
        <f t="shared" si="0"/>
        <v>6</v>
      </c>
      <c r="N18" s="61">
        <v>44492</v>
      </c>
      <c r="O18" s="4" t="s">
        <v>433</v>
      </c>
      <c r="P18" s="61"/>
      <c r="Q18" s="98"/>
      <c r="R18" s="4" t="s">
        <v>564</v>
      </c>
      <c r="S18" s="61">
        <f t="shared" si="3"/>
        <v>44499</v>
      </c>
      <c r="T18" s="47">
        <v>0.75</v>
      </c>
      <c r="U18" s="47">
        <f t="shared" si="2"/>
        <v>6</v>
      </c>
      <c r="V18" s="47" t="s">
        <v>709</v>
      </c>
      <c r="W18" s="47" t="s">
        <v>583</v>
      </c>
      <c r="X18" s="47"/>
      <c r="Y18" s="4" t="s">
        <v>31</v>
      </c>
      <c r="Z18" s="62" t="s">
        <v>28</v>
      </c>
      <c r="AA18" s="47" t="s">
        <v>40</v>
      </c>
      <c r="AB18" s="47" t="s">
        <v>62</v>
      </c>
    </row>
    <row r="19" spans="1:28" s="46" customFormat="1" ht="139.5" customHeight="1" x14ac:dyDescent="0.25">
      <c r="A19" s="3">
        <v>13</v>
      </c>
      <c r="B19" s="4" t="s">
        <v>63</v>
      </c>
      <c r="C19" s="4" t="s">
        <v>13</v>
      </c>
      <c r="D19" s="47">
        <v>8</v>
      </c>
      <c r="E19" s="4" t="s">
        <v>19</v>
      </c>
      <c r="F19" s="4" t="s">
        <v>20</v>
      </c>
      <c r="G19" s="4" t="s">
        <v>509</v>
      </c>
      <c r="H19" s="4" t="s">
        <v>510</v>
      </c>
      <c r="I19" s="4"/>
      <c r="J19" s="4" t="s">
        <v>18</v>
      </c>
      <c r="K19" s="61"/>
      <c r="L19" s="47">
        <v>0.5</v>
      </c>
      <c r="M19" s="47">
        <f t="shared" si="0"/>
        <v>4</v>
      </c>
      <c r="N19" s="61">
        <v>44527</v>
      </c>
      <c r="O19" s="4" t="s">
        <v>555</v>
      </c>
      <c r="P19" s="61"/>
      <c r="Q19" s="98"/>
      <c r="R19" s="4"/>
      <c r="S19" s="61">
        <f t="shared" si="3"/>
        <v>44534</v>
      </c>
      <c r="T19" s="47"/>
      <c r="U19" s="47">
        <f t="shared" si="2"/>
        <v>0</v>
      </c>
      <c r="V19" s="47"/>
      <c r="W19" s="47" t="s">
        <v>64</v>
      </c>
      <c r="X19" s="47"/>
      <c r="Y19" s="4" t="s">
        <v>31</v>
      </c>
      <c r="Z19" s="63"/>
      <c r="AA19" s="47" t="s">
        <v>40</v>
      </c>
      <c r="AB19" s="47" t="s">
        <v>65</v>
      </c>
    </row>
    <row r="20" spans="1:28" s="46" customFormat="1" ht="135.75" customHeight="1" x14ac:dyDescent="0.25">
      <c r="A20" s="3">
        <v>14</v>
      </c>
      <c r="B20" s="4" t="s">
        <v>66</v>
      </c>
      <c r="C20" s="4" t="s">
        <v>13</v>
      </c>
      <c r="D20" s="47">
        <v>8</v>
      </c>
      <c r="E20" s="4" t="s">
        <v>19</v>
      </c>
      <c r="F20" s="4" t="s">
        <v>20</v>
      </c>
      <c r="G20" s="4" t="s">
        <v>420</v>
      </c>
      <c r="H20" s="4" t="s">
        <v>456</v>
      </c>
      <c r="I20" s="86" t="s">
        <v>455</v>
      </c>
      <c r="J20" s="4" t="s">
        <v>18</v>
      </c>
      <c r="K20" s="61"/>
      <c r="L20" s="47">
        <v>0.75</v>
      </c>
      <c r="M20" s="47">
        <f t="shared" si="0"/>
        <v>6</v>
      </c>
      <c r="N20" s="61">
        <v>44492</v>
      </c>
      <c r="O20" s="4" t="s">
        <v>433</v>
      </c>
      <c r="P20" s="61"/>
      <c r="Q20" s="98"/>
      <c r="R20" s="4" t="s">
        <v>564</v>
      </c>
      <c r="S20" s="61">
        <f t="shared" si="3"/>
        <v>44499</v>
      </c>
      <c r="T20" s="47">
        <v>0.75</v>
      </c>
      <c r="U20" s="47">
        <f t="shared" si="2"/>
        <v>6</v>
      </c>
      <c r="V20" s="47" t="s">
        <v>709</v>
      </c>
      <c r="W20" s="47" t="s">
        <v>584</v>
      </c>
      <c r="X20" s="47"/>
      <c r="Y20" s="4" t="s">
        <v>31</v>
      </c>
      <c r="Z20" s="63"/>
      <c r="AA20" s="47" t="s">
        <v>40</v>
      </c>
      <c r="AB20" s="47" t="s">
        <v>67</v>
      </c>
    </row>
    <row r="21" spans="1:28" s="46" customFormat="1" ht="122.25" customHeight="1" x14ac:dyDescent="0.25">
      <c r="A21" s="109">
        <v>15</v>
      </c>
      <c r="B21" s="4" t="s">
        <v>68</v>
      </c>
      <c r="C21" s="4" t="s">
        <v>13</v>
      </c>
      <c r="D21" s="47">
        <v>8</v>
      </c>
      <c r="E21" s="4" t="s">
        <v>19</v>
      </c>
      <c r="F21" s="4" t="s">
        <v>20</v>
      </c>
      <c r="G21" s="4" t="s">
        <v>421</v>
      </c>
      <c r="H21" s="4" t="s">
        <v>427</v>
      </c>
      <c r="I21" s="86" t="s">
        <v>595</v>
      </c>
      <c r="J21" s="4" t="s">
        <v>18</v>
      </c>
      <c r="K21" s="61"/>
      <c r="L21" s="47">
        <v>0.75</v>
      </c>
      <c r="M21" s="47">
        <f t="shared" si="0"/>
        <v>6</v>
      </c>
      <c r="N21" s="61">
        <v>44499</v>
      </c>
      <c r="O21" s="4" t="s">
        <v>433</v>
      </c>
      <c r="P21" s="61"/>
      <c r="Q21" s="98"/>
      <c r="R21" s="4" t="str">
        <f>VLOOKUP(B21,'[1]IC NOC AGEL Phase 1 - UAT Score'!$B$3:$X$42,23,0)</f>
        <v>Aaron Kalisha</v>
      </c>
      <c r="S21" s="61">
        <f t="shared" si="3"/>
        <v>44506</v>
      </c>
      <c r="T21" s="47">
        <v>0.75</v>
      </c>
      <c r="U21" s="47">
        <f t="shared" si="2"/>
        <v>6</v>
      </c>
      <c r="V21" s="47" t="s">
        <v>709</v>
      </c>
      <c r="W21" s="47" t="s">
        <v>702</v>
      </c>
      <c r="X21" s="47"/>
      <c r="Y21" s="4" t="s">
        <v>31</v>
      </c>
      <c r="Z21" s="63"/>
      <c r="AA21" s="47" t="s">
        <v>40</v>
      </c>
      <c r="AB21" s="47" t="s">
        <v>65</v>
      </c>
    </row>
    <row r="22" spans="1:28" s="46" customFormat="1" ht="135.75" customHeight="1" x14ac:dyDescent="0.25">
      <c r="A22" s="3">
        <v>16</v>
      </c>
      <c r="B22" s="4" t="s">
        <v>69</v>
      </c>
      <c r="C22" s="4" t="s">
        <v>13</v>
      </c>
      <c r="D22" s="47">
        <v>8</v>
      </c>
      <c r="E22" s="4" t="s">
        <v>70</v>
      </c>
      <c r="F22" s="4" t="s">
        <v>20</v>
      </c>
      <c r="G22" s="4" t="s">
        <v>608</v>
      </c>
      <c r="H22" s="4"/>
      <c r="I22" s="4"/>
      <c r="J22" s="4" t="s">
        <v>18</v>
      </c>
      <c r="K22" s="61"/>
      <c r="L22" s="47">
        <v>0.75</v>
      </c>
      <c r="M22" s="47">
        <f t="shared" si="0"/>
        <v>6</v>
      </c>
      <c r="N22" s="61">
        <v>44499</v>
      </c>
      <c r="O22" s="4" t="s">
        <v>433</v>
      </c>
      <c r="P22" s="61" t="s">
        <v>625</v>
      </c>
      <c r="Q22" s="98"/>
      <c r="R22" s="4" t="s">
        <v>557</v>
      </c>
      <c r="S22" s="61">
        <f t="shared" si="3"/>
        <v>44506</v>
      </c>
      <c r="T22" s="47">
        <v>1</v>
      </c>
      <c r="U22" s="47">
        <f t="shared" si="2"/>
        <v>8</v>
      </c>
      <c r="V22" s="47" t="s">
        <v>433</v>
      </c>
      <c r="W22" s="47"/>
      <c r="X22" s="47"/>
      <c r="Y22" s="4" t="s">
        <v>31</v>
      </c>
      <c r="Z22" s="63"/>
      <c r="AA22" s="47" t="s">
        <v>71</v>
      </c>
      <c r="AB22" s="47" t="s">
        <v>744</v>
      </c>
    </row>
    <row r="23" spans="1:28" s="46" customFormat="1" ht="127.5" x14ac:dyDescent="0.25">
      <c r="A23" s="3">
        <v>17</v>
      </c>
      <c r="B23" s="4" t="s">
        <v>72</v>
      </c>
      <c r="C23" s="4" t="s">
        <v>13</v>
      </c>
      <c r="D23" s="47">
        <v>8</v>
      </c>
      <c r="E23" s="4" t="s">
        <v>70</v>
      </c>
      <c r="F23" s="4" t="s">
        <v>20</v>
      </c>
      <c r="G23" s="4" t="s">
        <v>422</v>
      </c>
      <c r="H23" s="4"/>
      <c r="I23" s="4"/>
      <c r="J23" s="4" t="s">
        <v>18</v>
      </c>
      <c r="K23" s="61"/>
      <c r="L23" s="47">
        <v>0.75</v>
      </c>
      <c r="M23" s="47">
        <f t="shared" si="0"/>
        <v>6</v>
      </c>
      <c r="N23" s="61">
        <v>44499</v>
      </c>
      <c r="O23" s="4" t="s">
        <v>433</v>
      </c>
      <c r="P23" s="61" t="s">
        <v>596</v>
      </c>
      <c r="Q23" s="98"/>
      <c r="R23" s="4" t="s">
        <v>560</v>
      </c>
      <c r="S23" s="61">
        <f t="shared" si="3"/>
        <v>44506</v>
      </c>
      <c r="T23" s="47">
        <v>0.75</v>
      </c>
      <c r="U23" s="47">
        <f t="shared" si="2"/>
        <v>6</v>
      </c>
      <c r="V23" s="47" t="s">
        <v>709</v>
      </c>
      <c r="W23" s="47"/>
      <c r="X23" s="47"/>
      <c r="Y23" s="4" t="s">
        <v>31</v>
      </c>
      <c r="Z23" s="63"/>
      <c r="AA23" s="47" t="s">
        <v>71</v>
      </c>
      <c r="AB23" s="63" t="s">
        <v>746</v>
      </c>
    </row>
    <row r="24" spans="1:28" s="46" customFormat="1" ht="135" x14ac:dyDescent="0.25">
      <c r="A24" s="3">
        <v>18</v>
      </c>
      <c r="B24" s="4" t="s">
        <v>73</v>
      </c>
      <c r="C24" s="4" t="s">
        <v>13</v>
      </c>
      <c r="D24" s="47">
        <v>8</v>
      </c>
      <c r="E24" s="4" t="s">
        <v>19</v>
      </c>
      <c r="F24" s="4" t="s">
        <v>20</v>
      </c>
      <c r="G24" s="4" t="s">
        <v>423</v>
      </c>
      <c r="H24" s="4"/>
      <c r="I24" s="86" t="s">
        <v>597</v>
      </c>
      <c r="J24" s="4" t="s">
        <v>18</v>
      </c>
      <c r="K24" s="61"/>
      <c r="L24" s="47">
        <v>0.75</v>
      </c>
      <c r="M24" s="47">
        <f t="shared" si="0"/>
        <v>6</v>
      </c>
      <c r="N24" s="61">
        <v>44499</v>
      </c>
      <c r="O24" s="4" t="s">
        <v>433</v>
      </c>
      <c r="P24" s="61"/>
      <c r="Q24" s="98"/>
      <c r="R24" s="4" t="str">
        <f>VLOOKUP(B24,'[1]IC NOC AGEL Phase 1 - UAT Score'!$B$3:$X$42,23,0)</f>
        <v>Aadil Khan</v>
      </c>
      <c r="S24" s="61">
        <f t="shared" si="3"/>
        <v>44506</v>
      </c>
      <c r="T24" s="47">
        <v>1</v>
      </c>
      <c r="U24" s="47">
        <f t="shared" si="2"/>
        <v>8</v>
      </c>
      <c r="V24" s="47" t="s">
        <v>433</v>
      </c>
      <c r="W24" s="47" t="s">
        <v>74</v>
      </c>
      <c r="X24" s="47"/>
      <c r="Y24" s="4" t="s">
        <v>31</v>
      </c>
      <c r="Z24" s="63"/>
      <c r="AA24" s="47" t="s">
        <v>40</v>
      </c>
      <c r="AB24" s="47"/>
    </row>
    <row r="25" spans="1:28" s="46" customFormat="1" ht="25.5" x14ac:dyDescent="0.25">
      <c r="A25" s="3">
        <v>19</v>
      </c>
      <c r="B25" s="4" t="s">
        <v>75</v>
      </c>
      <c r="C25" s="4" t="s">
        <v>13</v>
      </c>
      <c r="D25" s="47">
        <v>8</v>
      </c>
      <c r="E25" s="4" t="s">
        <v>37</v>
      </c>
      <c r="F25" s="4" t="s">
        <v>37</v>
      </c>
      <c r="G25" s="4"/>
      <c r="H25" s="4"/>
      <c r="I25" s="4"/>
      <c r="J25" s="4"/>
      <c r="K25" s="47"/>
      <c r="L25" s="47"/>
      <c r="M25" s="47">
        <f t="shared" si="0"/>
        <v>0</v>
      </c>
      <c r="N25" s="61"/>
      <c r="O25" s="4"/>
      <c r="P25" s="61"/>
      <c r="Q25" s="98"/>
      <c r="R25" s="4"/>
      <c r="S25" s="47"/>
      <c r="T25" s="47"/>
      <c r="U25" s="47">
        <f t="shared" si="2"/>
        <v>0</v>
      </c>
      <c r="V25" s="47"/>
      <c r="W25" s="47"/>
      <c r="X25" s="47"/>
      <c r="Y25" s="4" t="s">
        <v>31</v>
      </c>
      <c r="Z25" s="63"/>
      <c r="AA25" s="47" t="s">
        <v>38</v>
      </c>
      <c r="AB25" s="47"/>
    </row>
    <row r="26" spans="1:28" s="46" customFormat="1" ht="135" x14ac:dyDescent="0.25">
      <c r="A26" s="3">
        <v>20</v>
      </c>
      <c r="B26" s="4" t="s">
        <v>76</v>
      </c>
      <c r="C26" s="4" t="s">
        <v>13</v>
      </c>
      <c r="D26" s="47">
        <v>8</v>
      </c>
      <c r="E26" s="4" t="s">
        <v>70</v>
      </c>
      <c r="F26" s="4" t="s">
        <v>20</v>
      </c>
      <c r="G26" s="4" t="s">
        <v>424</v>
      </c>
      <c r="H26" s="4"/>
      <c r="I26" s="86" t="s">
        <v>598</v>
      </c>
      <c r="J26" s="4" t="s">
        <v>18</v>
      </c>
      <c r="K26" s="61"/>
      <c r="L26" s="47">
        <v>0.75</v>
      </c>
      <c r="M26" s="47">
        <f t="shared" si="0"/>
        <v>6</v>
      </c>
      <c r="N26" s="61">
        <v>44499</v>
      </c>
      <c r="O26" s="4" t="s">
        <v>433</v>
      </c>
      <c r="P26" s="61"/>
      <c r="Q26" s="98"/>
      <c r="R26" s="4" t="str">
        <f>VLOOKUP(B26,'[1]IC NOC AGEL Phase 1 - UAT Score'!$B$3:$X$42,23,0)</f>
        <v>Jamuvant</v>
      </c>
      <c r="S26" s="61">
        <f t="shared" ref="S26:S37" si="4">N26+7</f>
        <v>44506</v>
      </c>
      <c r="T26" s="47">
        <v>0.5</v>
      </c>
      <c r="U26" s="47">
        <f t="shared" si="2"/>
        <v>4</v>
      </c>
      <c r="V26" s="47" t="s">
        <v>435</v>
      </c>
      <c r="W26" s="47" t="s">
        <v>703</v>
      </c>
      <c r="X26" s="47"/>
      <c r="Y26" s="4" t="s">
        <v>31</v>
      </c>
      <c r="Z26" s="63"/>
      <c r="AA26" s="47" t="s">
        <v>71</v>
      </c>
      <c r="AB26" s="47"/>
    </row>
    <row r="27" spans="1:28" s="46" customFormat="1" ht="135" customHeight="1" x14ac:dyDescent="0.25">
      <c r="A27" s="3">
        <v>21</v>
      </c>
      <c r="B27" s="4" t="s">
        <v>77</v>
      </c>
      <c r="C27" s="4" t="s">
        <v>13</v>
      </c>
      <c r="D27" s="47">
        <v>40</v>
      </c>
      <c r="E27" s="4" t="s">
        <v>19</v>
      </c>
      <c r="F27" s="4" t="s">
        <v>20</v>
      </c>
      <c r="G27" s="4" t="s">
        <v>611</v>
      </c>
      <c r="H27" s="4"/>
      <c r="I27" s="86" t="s">
        <v>599</v>
      </c>
      <c r="J27" s="4" t="s">
        <v>18</v>
      </c>
      <c r="K27" s="61"/>
      <c r="L27" s="47">
        <v>0.75</v>
      </c>
      <c r="M27" s="47">
        <f t="shared" si="0"/>
        <v>30</v>
      </c>
      <c r="N27" s="61">
        <v>44499</v>
      </c>
      <c r="O27" s="4" t="s">
        <v>433</v>
      </c>
      <c r="P27" s="61" t="s">
        <v>600</v>
      </c>
      <c r="Q27" s="98"/>
      <c r="R27" s="4"/>
      <c r="S27" s="61">
        <f t="shared" si="4"/>
        <v>44506</v>
      </c>
      <c r="T27" s="47"/>
      <c r="U27" s="47">
        <f t="shared" si="2"/>
        <v>0</v>
      </c>
      <c r="V27" s="47"/>
      <c r="W27" s="47" t="s">
        <v>78</v>
      </c>
      <c r="X27" s="47"/>
      <c r="Y27" s="4" t="s">
        <v>79</v>
      </c>
      <c r="Z27" s="63" t="s">
        <v>80</v>
      </c>
      <c r="AA27" s="47" t="s">
        <v>81</v>
      </c>
      <c r="AB27" s="47" t="s">
        <v>82</v>
      </c>
    </row>
    <row r="28" spans="1:28" s="46" customFormat="1" ht="114" customHeight="1" x14ac:dyDescent="0.25">
      <c r="A28" s="3">
        <v>22</v>
      </c>
      <c r="B28" s="4" t="s">
        <v>83</v>
      </c>
      <c r="C28" s="4" t="s">
        <v>13</v>
      </c>
      <c r="D28" s="47">
        <v>40</v>
      </c>
      <c r="E28" s="4" t="s">
        <v>19</v>
      </c>
      <c r="F28" s="4" t="s">
        <v>20</v>
      </c>
      <c r="G28" s="4" t="s">
        <v>517</v>
      </c>
      <c r="H28" s="4"/>
      <c r="I28" s="4"/>
      <c r="J28" s="4" t="s">
        <v>18</v>
      </c>
      <c r="K28" s="61"/>
      <c r="L28" s="47">
        <v>0.5</v>
      </c>
      <c r="M28" s="47">
        <f t="shared" si="0"/>
        <v>20</v>
      </c>
      <c r="N28" s="61">
        <v>44527</v>
      </c>
      <c r="O28" s="4" t="s">
        <v>555</v>
      </c>
      <c r="P28" s="61"/>
      <c r="Q28" s="98"/>
      <c r="R28" s="4"/>
      <c r="S28" s="61">
        <f t="shared" si="4"/>
        <v>44534</v>
      </c>
      <c r="T28" s="47"/>
      <c r="U28" s="47">
        <f t="shared" si="2"/>
        <v>0</v>
      </c>
      <c r="V28" s="47"/>
      <c r="W28" s="47" t="s">
        <v>84</v>
      </c>
      <c r="X28" s="47"/>
      <c r="Y28" s="4" t="s">
        <v>85</v>
      </c>
      <c r="Z28" s="63" t="s">
        <v>86</v>
      </c>
      <c r="AA28" s="47" t="s">
        <v>40</v>
      </c>
      <c r="AB28" s="66" t="s">
        <v>87</v>
      </c>
    </row>
    <row r="29" spans="1:28" s="46" customFormat="1" ht="139.5" customHeight="1" x14ac:dyDescent="0.25">
      <c r="A29" s="3">
        <v>23</v>
      </c>
      <c r="B29" s="4" t="s">
        <v>88</v>
      </c>
      <c r="C29" s="4" t="s">
        <v>13</v>
      </c>
      <c r="D29" s="47">
        <v>4</v>
      </c>
      <c r="E29" s="4" t="s">
        <v>70</v>
      </c>
      <c r="F29" s="4" t="s">
        <v>20</v>
      </c>
      <c r="G29" s="4" t="s">
        <v>428</v>
      </c>
      <c r="H29" s="4"/>
      <c r="I29" s="4"/>
      <c r="J29" s="4" t="s">
        <v>18</v>
      </c>
      <c r="K29" s="61"/>
      <c r="L29" s="47">
        <v>0.5</v>
      </c>
      <c r="M29" s="47">
        <f t="shared" si="0"/>
        <v>2</v>
      </c>
      <c r="N29" s="61">
        <v>44513</v>
      </c>
      <c r="O29" s="4" t="s">
        <v>555</v>
      </c>
      <c r="P29" s="61"/>
      <c r="Q29" s="98"/>
      <c r="R29" s="4"/>
      <c r="S29" s="61">
        <f t="shared" si="4"/>
        <v>44520</v>
      </c>
      <c r="T29" s="47"/>
      <c r="U29" s="47">
        <f t="shared" si="2"/>
        <v>0</v>
      </c>
      <c r="V29" s="47"/>
      <c r="W29" s="47" t="s">
        <v>89</v>
      </c>
      <c r="X29" s="47"/>
      <c r="Y29" s="4" t="s">
        <v>90</v>
      </c>
      <c r="Z29" s="63" t="s">
        <v>91</v>
      </c>
      <c r="AA29" s="47"/>
      <c r="AB29" s="47" t="s">
        <v>92</v>
      </c>
    </row>
    <row r="30" spans="1:28" s="46" customFormat="1" ht="111.75" customHeight="1" x14ac:dyDescent="0.25">
      <c r="A30" s="3">
        <v>24</v>
      </c>
      <c r="B30" s="4" t="s">
        <v>93</v>
      </c>
      <c r="C30" s="4" t="s">
        <v>13</v>
      </c>
      <c r="D30" s="47">
        <v>4</v>
      </c>
      <c r="E30" s="4" t="s">
        <v>19</v>
      </c>
      <c r="F30" s="4" t="s">
        <v>20</v>
      </c>
      <c r="G30" s="4" t="s">
        <v>522</v>
      </c>
      <c r="H30" s="4"/>
      <c r="I30" s="4" t="s">
        <v>523</v>
      </c>
      <c r="J30" s="4" t="s">
        <v>18</v>
      </c>
      <c r="K30" s="61"/>
      <c r="L30" s="47">
        <v>0.75</v>
      </c>
      <c r="M30" s="47">
        <f t="shared" si="0"/>
        <v>3</v>
      </c>
      <c r="N30" s="61">
        <v>44499</v>
      </c>
      <c r="O30" s="4" t="s">
        <v>433</v>
      </c>
      <c r="P30" s="61" t="s">
        <v>609</v>
      </c>
      <c r="Q30" s="98"/>
      <c r="R30" s="4" t="s">
        <v>557</v>
      </c>
      <c r="S30" s="61">
        <f t="shared" si="4"/>
        <v>44506</v>
      </c>
      <c r="T30" s="47">
        <v>0.75</v>
      </c>
      <c r="U30" s="47">
        <f t="shared" si="2"/>
        <v>3</v>
      </c>
      <c r="V30" s="47" t="s">
        <v>709</v>
      </c>
      <c r="W30" s="47"/>
      <c r="X30" s="47"/>
      <c r="Y30" s="4" t="s">
        <v>94</v>
      </c>
      <c r="Z30" s="63"/>
      <c r="AA30" s="47" t="s">
        <v>751</v>
      </c>
      <c r="AB30" s="47"/>
    </row>
    <row r="31" spans="1:28" s="46" customFormat="1" ht="111.75" customHeight="1" x14ac:dyDescent="0.25">
      <c r="A31" s="3">
        <v>25</v>
      </c>
      <c r="B31" s="9" t="s">
        <v>95</v>
      </c>
      <c r="C31" s="9" t="s">
        <v>13</v>
      </c>
      <c r="D31" s="71">
        <v>40</v>
      </c>
      <c r="E31" s="9" t="s">
        <v>19</v>
      </c>
      <c r="F31" s="9" t="s">
        <v>20</v>
      </c>
      <c r="G31" s="4" t="s">
        <v>521</v>
      </c>
      <c r="H31" s="4" t="s">
        <v>520</v>
      </c>
      <c r="I31" s="9"/>
      <c r="J31" s="9" t="s">
        <v>18</v>
      </c>
      <c r="K31" s="61"/>
      <c r="L31" s="47">
        <v>0.75</v>
      </c>
      <c r="M31" s="47">
        <f t="shared" si="0"/>
        <v>30</v>
      </c>
      <c r="N31" s="76">
        <v>44499</v>
      </c>
      <c r="O31" s="4" t="s">
        <v>433</v>
      </c>
      <c r="P31" s="76" t="s">
        <v>600</v>
      </c>
      <c r="Q31" s="98"/>
      <c r="R31" s="9"/>
      <c r="S31" s="61">
        <f t="shared" si="4"/>
        <v>44506</v>
      </c>
      <c r="T31" s="47"/>
      <c r="U31" s="47">
        <f t="shared" si="2"/>
        <v>0</v>
      </c>
      <c r="V31" s="47"/>
      <c r="W31" s="71" t="s">
        <v>96</v>
      </c>
      <c r="X31" s="71"/>
      <c r="Y31" s="9" t="s">
        <v>97</v>
      </c>
      <c r="Z31" s="63" t="s">
        <v>98</v>
      </c>
      <c r="AA31" s="47"/>
      <c r="AB31" s="47" t="s">
        <v>99</v>
      </c>
    </row>
    <row r="32" spans="1:28" s="46" customFormat="1" ht="110.25" customHeight="1" x14ac:dyDescent="0.25">
      <c r="A32" s="3">
        <v>26</v>
      </c>
      <c r="B32" s="4" t="s">
        <v>100</v>
      </c>
      <c r="C32" s="4" t="s">
        <v>13</v>
      </c>
      <c r="D32" s="47">
        <v>4</v>
      </c>
      <c r="E32" s="4" t="s">
        <v>19</v>
      </c>
      <c r="F32" s="4" t="s">
        <v>20</v>
      </c>
      <c r="G32" s="4" t="s">
        <v>519</v>
      </c>
      <c r="H32" s="4"/>
      <c r="I32" s="4"/>
      <c r="J32" s="4" t="s">
        <v>18</v>
      </c>
      <c r="K32" s="61"/>
      <c r="L32" s="47">
        <v>0.5</v>
      </c>
      <c r="M32" s="47">
        <f t="shared" si="0"/>
        <v>2</v>
      </c>
      <c r="N32" s="61">
        <v>44513</v>
      </c>
      <c r="O32" s="4" t="s">
        <v>435</v>
      </c>
      <c r="P32" s="61" t="s">
        <v>601</v>
      </c>
      <c r="Q32" s="98"/>
      <c r="R32" s="4"/>
      <c r="S32" s="61">
        <f t="shared" si="4"/>
        <v>44520</v>
      </c>
      <c r="T32" s="47"/>
      <c r="U32" s="47">
        <f t="shared" si="2"/>
        <v>0</v>
      </c>
      <c r="V32" s="47"/>
      <c r="W32" s="47"/>
      <c r="X32" s="47"/>
      <c r="Y32" s="4" t="s">
        <v>101</v>
      </c>
      <c r="Z32" s="63"/>
      <c r="AA32" s="47"/>
      <c r="AB32" s="47"/>
    </row>
    <row r="33" spans="1:28" s="46" customFormat="1" ht="111.75" customHeight="1" x14ac:dyDescent="0.25">
      <c r="A33" s="109">
        <v>27</v>
      </c>
      <c r="B33" s="4" t="s">
        <v>102</v>
      </c>
      <c r="C33" s="4" t="s">
        <v>13</v>
      </c>
      <c r="D33" s="47">
        <v>4</v>
      </c>
      <c r="E33" s="4" t="s">
        <v>19</v>
      </c>
      <c r="F33" s="4" t="s">
        <v>20</v>
      </c>
      <c r="G33" s="4" t="s">
        <v>518</v>
      </c>
      <c r="H33" s="4"/>
      <c r="I33" s="86" t="s">
        <v>602</v>
      </c>
      <c r="J33" s="4" t="s">
        <v>18</v>
      </c>
      <c r="K33" s="61"/>
      <c r="L33" s="47">
        <v>0.75</v>
      </c>
      <c r="M33" s="47">
        <f t="shared" si="0"/>
        <v>3</v>
      </c>
      <c r="N33" s="61">
        <v>44499</v>
      </c>
      <c r="O33" s="4" t="s">
        <v>433</v>
      </c>
      <c r="P33" s="61"/>
      <c r="Q33" s="98"/>
      <c r="R33" s="4" t="str">
        <f>VLOOKUP(B33,'[1]IC NOC AGEL Phase 1 - UAT Score'!$B$3:$X$42,23,0)</f>
        <v>Mihir Patel</v>
      </c>
      <c r="S33" s="61">
        <f t="shared" si="4"/>
        <v>44506</v>
      </c>
      <c r="T33" s="47">
        <v>0.75</v>
      </c>
      <c r="U33" s="47">
        <f t="shared" si="2"/>
        <v>3</v>
      </c>
      <c r="V33" s="47" t="s">
        <v>709</v>
      </c>
      <c r="W33" s="47" t="s">
        <v>704</v>
      </c>
      <c r="X33" s="47"/>
      <c r="Y33" s="4" t="s">
        <v>103</v>
      </c>
      <c r="Z33" s="63"/>
      <c r="AA33" s="47"/>
      <c r="AB33" s="47" t="s">
        <v>104</v>
      </c>
    </row>
    <row r="34" spans="1:28" s="46" customFormat="1" ht="113.25" customHeight="1" x14ac:dyDescent="0.25">
      <c r="A34" s="3">
        <v>28</v>
      </c>
      <c r="B34" s="4" t="s">
        <v>105</v>
      </c>
      <c r="C34" s="4" t="s">
        <v>13</v>
      </c>
      <c r="D34" s="47">
        <v>4</v>
      </c>
      <c r="E34" s="4" t="s">
        <v>19</v>
      </c>
      <c r="F34" s="4" t="s">
        <v>20</v>
      </c>
      <c r="G34" s="4" t="s">
        <v>429</v>
      </c>
      <c r="H34" s="4"/>
      <c r="I34" s="4" t="s">
        <v>523</v>
      </c>
      <c r="J34" s="4" t="s">
        <v>18</v>
      </c>
      <c r="K34" s="61"/>
      <c r="L34" s="47">
        <v>0.5</v>
      </c>
      <c r="M34" s="47">
        <f t="shared" si="0"/>
        <v>2</v>
      </c>
      <c r="N34" s="61">
        <v>44506</v>
      </c>
      <c r="O34" s="4" t="s">
        <v>435</v>
      </c>
      <c r="P34" s="61" t="s">
        <v>467</v>
      </c>
      <c r="Q34" s="98"/>
      <c r="R34" s="4"/>
      <c r="S34" s="61">
        <f t="shared" si="4"/>
        <v>44513</v>
      </c>
      <c r="T34" s="47"/>
      <c r="U34" s="47">
        <f t="shared" si="2"/>
        <v>0</v>
      </c>
      <c r="V34" s="47"/>
      <c r="W34" s="47" t="s">
        <v>106</v>
      </c>
      <c r="X34" s="47"/>
      <c r="Y34" s="4" t="s">
        <v>103</v>
      </c>
      <c r="Z34" s="63"/>
      <c r="AA34" s="47"/>
      <c r="AB34" s="47" t="s">
        <v>104</v>
      </c>
    </row>
    <row r="35" spans="1:28" s="46" customFormat="1" ht="108.75" customHeight="1" x14ac:dyDescent="0.25">
      <c r="A35" s="3">
        <v>29</v>
      </c>
      <c r="B35" s="9" t="s">
        <v>107</v>
      </c>
      <c r="C35" s="9" t="s">
        <v>13</v>
      </c>
      <c r="D35" s="47">
        <v>40</v>
      </c>
      <c r="E35" s="9" t="s">
        <v>19</v>
      </c>
      <c r="F35" s="9" t="s">
        <v>20</v>
      </c>
      <c r="G35" s="4" t="s">
        <v>524</v>
      </c>
      <c r="H35" s="4"/>
      <c r="I35" s="94" t="s">
        <v>523</v>
      </c>
      <c r="J35" s="9" t="s">
        <v>18</v>
      </c>
      <c r="K35" s="61"/>
      <c r="L35" s="47">
        <v>0.75</v>
      </c>
      <c r="M35" s="47">
        <f t="shared" si="0"/>
        <v>30</v>
      </c>
      <c r="N35" s="61">
        <v>44513</v>
      </c>
      <c r="O35" s="4" t="s">
        <v>433</v>
      </c>
      <c r="P35" s="61" t="s">
        <v>628</v>
      </c>
      <c r="Q35" s="98"/>
      <c r="R35" s="9"/>
      <c r="S35" s="61">
        <f t="shared" si="4"/>
        <v>44520</v>
      </c>
      <c r="T35" s="47"/>
      <c r="U35" s="47">
        <f t="shared" si="2"/>
        <v>0</v>
      </c>
      <c r="V35" s="47"/>
      <c r="W35" s="47" t="s">
        <v>108</v>
      </c>
      <c r="X35" s="47"/>
      <c r="Y35" s="9" t="s">
        <v>97</v>
      </c>
      <c r="Z35" s="63" t="s">
        <v>109</v>
      </c>
      <c r="AA35" s="47"/>
      <c r="AB35" s="47" t="s">
        <v>110</v>
      </c>
    </row>
    <row r="36" spans="1:28" s="46" customFormat="1" ht="109.5" customHeight="1" x14ac:dyDescent="0.25">
      <c r="A36" s="3">
        <v>30</v>
      </c>
      <c r="B36" s="4" t="s">
        <v>111</v>
      </c>
      <c r="C36" s="4" t="s">
        <v>13</v>
      </c>
      <c r="D36" s="47">
        <v>4</v>
      </c>
      <c r="E36" s="4" t="s">
        <v>19</v>
      </c>
      <c r="F36" s="4" t="s">
        <v>20</v>
      </c>
      <c r="G36" s="4" t="s">
        <v>430</v>
      </c>
      <c r="H36" s="4" t="s">
        <v>431</v>
      </c>
      <c r="I36" s="4" t="s">
        <v>523</v>
      </c>
      <c r="J36" s="4" t="s">
        <v>18</v>
      </c>
      <c r="K36" s="61"/>
      <c r="L36" s="47">
        <v>0.5</v>
      </c>
      <c r="M36" s="47">
        <f t="shared" si="0"/>
        <v>2</v>
      </c>
      <c r="N36" s="61">
        <v>44513</v>
      </c>
      <c r="O36" s="4" t="s">
        <v>435</v>
      </c>
      <c r="P36" s="61" t="s">
        <v>470</v>
      </c>
      <c r="Q36" s="98"/>
      <c r="R36" s="4"/>
      <c r="S36" s="61">
        <f t="shared" si="4"/>
        <v>44520</v>
      </c>
      <c r="T36" s="47"/>
      <c r="U36" s="47">
        <f t="shared" si="2"/>
        <v>0</v>
      </c>
      <c r="V36" s="47"/>
      <c r="W36" s="47" t="s">
        <v>112</v>
      </c>
      <c r="X36" s="47"/>
      <c r="Y36" s="4" t="s">
        <v>113</v>
      </c>
      <c r="Z36" s="63"/>
      <c r="AA36" s="47"/>
      <c r="AB36" s="47" t="s">
        <v>104</v>
      </c>
    </row>
    <row r="37" spans="1:28" s="46" customFormat="1" ht="126" customHeight="1" x14ac:dyDescent="0.25">
      <c r="A37" s="3">
        <v>31</v>
      </c>
      <c r="B37" s="4" t="s">
        <v>114</v>
      </c>
      <c r="C37" s="4" t="s">
        <v>13</v>
      </c>
      <c r="D37" s="47">
        <v>4</v>
      </c>
      <c r="E37" s="4" t="s">
        <v>70</v>
      </c>
      <c r="F37" s="4" t="s">
        <v>20</v>
      </c>
      <c r="G37" s="4" t="s">
        <v>645</v>
      </c>
      <c r="H37" s="4" t="s">
        <v>432</v>
      </c>
      <c r="I37" s="4" t="s">
        <v>523</v>
      </c>
      <c r="J37" s="4" t="s">
        <v>18</v>
      </c>
      <c r="K37" s="61"/>
      <c r="L37" s="47">
        <v>0.5</v>
      </c>
      <c r="M37" s="47">
        <f t="shared" si="0"/>
        <v>2</v>
      </c>
      <c r="N37" s="61">
        <v>44513</v>
      </c>
      <c r="O37" s="4" t="s">
        <v>435</v>
      </c>
      <c r="P37" s="61" t="s">
        <v>627</v>
      </c>
      <c r="Q37" s="98"/>
      <c r="R37" s="4"/>
      <c r="S37" s="61">
        <f t="shared" si="4"/>
        <v>44520</v>
      </c>
      <c r="T37" s="47"/>
      <c r="U37" s="47">
        <f t="shared" si="2"/>
        <v>0</v>
      </c>
      <c r="V37" s="47"/>
      <c r="W37" s="47"/>
      <c r="X37" s="47"/>
      <c r="Y37" s="4" t="s">
        <v>115</v>
      </c>
      <c r="Z37" s="63"/>
      <c r="AA37" s="47"/>
      <c r="AB37" s="47"/>
    </row>
    <row r="38" spans="1:28" s="46" customFormat="1" ht="38.25" x14ac:dyDescent="0.25">
      <c r="A38" s="3">
        <v>32</v>
      </c>
      <c r="B38" s="4" t="s">
        <v>116</v>
      </c>
      <c r="C38" s="4" t="s">
        <v>13</v>
      </c>
      <c r="D38" s="47">
        <v>20</v>
      </c>
      <c r="E38" s="4" t="s">
        <v>37</v>
      </c>
      <c r="F38" s="88" t="s">
        <v>37</v>
      </c>
      <c r="G38" s="4"/>
      <c r="H38" s="4"/>
      <c r="I38" s="4"/>
      <c r="J38" s="4"/>
      <c r="K38" s="47"/>
      <c r="L38" s="47"/>
      <c r="M38" s="47">
        <f t="shared" si="0"/>
        <v>0</v>
      </c>
      <c r="N38" s="61"/>
      <c r="O38" s="4"/>
      <c r="P38" s="61"/>
      <c r="Q38" s="98"/>
      <c r="R38" s="4"/>
      <c r="S38" s="47"/>
      <c r="T38" s="47"/>
      <c r="U38" s="47">
        <f t="shared" si="2"/>
        <v>0</v>
      </c>
      <c r="V38" s="47"/>
      <c r="W38" s="47"/>
      <c r="X38" s="47"/>
      <c r="Y38" s="4" t="s">
        <v>117</v>
      </c>
      <c r="Z38" s="63"/>
      <c r="AA38" s="47"/>
      <c r="AB38" s="47"/>
    </row>
    <row r="39" spans="1:28" s="46" customFormat="1" ht="51" x14ac:dyDescent="0.25">
      <c r="A39" s="3">
        <v>33</v>
      </c>
      <c r="B39" s="67" t="s">
        <v>118</v>
      </c>
      <c r="C39" s="67" t="s">
        <v>13</v>
      </c>
      <c r="D39" s="47">
        <v>20</v>
      </c>
      <c r="E39" s="4" t="s">
        <v>37</v>
      </c>
      <c r="F39" s="88" t="s">
        <v>37</v>
      </c>
      <c r="G39" s="67"/>
      <c r="H39" s="67"/>
      <c r="I39" s="67"/>
      <c r="J39" s="67"/>
      <c r="K39" s="47"/>
      <c r="L39" s="47"/>
      <c r="M39" s="47">
        <f t="shared" si="0"/>
        <v>0</v>
      </c>
      <c r="N39" s="61"/>
      <c r="O39" s="67"/>
      <c r="P39" s="61"/>
      <c r="Q39" s="98"/>
      <c r="R39" s="67"/>
      <c r="S39" s="47"/>
      <c r="T39" s="47"/>
      <c r="U39" s="47">
        <f t="shared" si="2"/>
        <v>0</v>
      </c>
      <c r="V39" s="47"/>
      <c r="W39" s="47" t="s">
        <v>119</v>
      </c>
      <c r="X39" s="47"/>
      <c r="Y39" s="4" t="s">
        <v>120</v>
      </c>
      <c r="Z39" s="63" t="s">
        <v>121</v>
      </c>
      <c r="AA39" s="47" t="s">
        <v>122</v>
      </c>
      <c r="AB39" s="47" t="s">
        <v>123</v>
      </c>
    </row>
    <row r="40" spans="1:28" s="46" customFormat="1" ht="153" x14ac:dyDescent="0.25">
      <c r="A40" s="3">
        <v>34</v>
      </c>
      <c r="B40" s="4" t="s">
        <v>124</v>
      </c>
      <c r="C40" s="4" t="s">
        <v>13</v>
      </c>
      <c r="D40" s="47">
        <v>8</v>
      </c>
      <c r="E40" s="4" t="s">
        <v>70</v>
      </c>
      <c r="F40" s="4" t="s">
        <v>20</v>
      </c>
      <c r="G40" s="4" t="s">
        <v>507</v>
      </c>
      <c r="H40" s="4"/>
      <c r="I40" s="4" t="s">
        <v>505</v>
      </c>
      <c r="J40" s="4" t="s">
        <v>18</v>
      </c>
      <c r="K40" s="61"/>
      <c r="L40" s="47">
        <v>0.75</v>
      </c>
      <c r="M40" s="47">
        <f t="shared" si="0"/>
        <v>6</v>
      </c>
      <c r="N40" s="61">
        <v>44513</v>
      </c>
      <c r="O40" s="4" t="s">
        <v>433</v>
      </c>
      <c r="P40" s="61" t="s">
        <v>626</v>
      </c>
      <c r="Q40" s="98"/>
      <c r="R40" s="4"/>
      <c r="S40" s="61">
        <f>N40+7</f>
        <v>44520</v>
      </c>
      <c r="T40" s="47"/>
      <c r="U40" s="47">
        <f t="shared" si="2"/>
        <v>0</v>
      </c>
      <c r="V40" s="47"/>
      <c r="W40" s="47"/>
      <c r="X40" s="47"/>
      <c r="Y40" s="4" t="s">
        <v>125</v>
      </c>
      <c r="Z40" s="63"/>
      <c r="AA40" s="47"/>
      <c r="AB40" s="47"/>
    </row>
    <row r="41" spans="1:28" s="46" customFormat="1" x14ac:dyDescent="0.25">
      <c r="A41" s="3">
        <v>35</v>
      </c>
      <c r="B41" s="4" t="s">
        <v>126</v>
      </c>
      <c r="C41" s="4" t="s">
        <v>13</v>
      </c>
      <c r="D41" s="47">
        <v>10</v>
      </c>
      <c r="E41" s="4" t="s">
        <v>37</v>
      </c>
      <c r="F41" s="4" t="s">
        <v>37</v>
      </c>
      <c r="G41" s="4"/>
      <c r="H41" s="4"/>
      <c r="I41" s="4"/>
      <c r="J41" s="4"/>
      <c r="K41" s="47"/>
      <c r="L41" s="47"/>
      <c r="M41" s="47">
        <f t="shared" si="0"/>
        <v>0</v>
      </c>
      <c r="N41" s="61"/>
      <c r="O41" s="4"/>
      <c r="P41" s="61"/>
      <c r="Q41" s="98"/>
      <c r="R41" s="4"/>
      <c r="S41" s="47"/>
      <c r="T41" s="47"/>
      <c r="U41" s="47">
        <f t="shared" si="2"/>
        <v>0</v>
      </c>
      <c r="V41" s="47"/>
      <c r="W41" s="47"/>
      <c r="X41" s="47"/>
      <c r="Y41" s="4"/>
      <c r="Z41" s="63"/>
      <c r="AA41" s="47"/>
      <c r="AB41" s="47"/>
    </row>
    <row r="42" spans="1:28" s="46" customFormat="1" ht="63.75" x14ac:dyDescent="0.25">
      <c r="A42" s="3">
        <v>36</v>
      </c>
      <c r="B42" s="4" t="s">
        <v>127</v>
      </c>
      <c r="C42" s="4" t="s">
        <v>13</v>
      </c>
      <c r="D42" s="47">
        <v>10</v>
      </c>
      <c r="E42" s="4" t="s">
        <v>37</v>
      </c>
      <c r="F42" s="4" t="s">
        <v>37</v>
      </c>
      <c r="G42" s="4"/>
      <c r="H42" s="4"/>
      <c r="I42" s="4"/>
      <c r="J42" s="4"/>
      <c r="K42" s="47"/>
      <c r="L42" s="47"/>
      <c r="M42" s="47">
        <f t="shared" si="0"/>
        <v>0</v>
      </c>
      <c r="N42" s="61"/>
      <c r="O42" s="4"/>
      <c r="P42" s="61"/>
      <c r="Q42" s="98"/>
      <c r="R42" s="4"/>
      <c r="S42" s="47"/>
      <c r="T42" s="47"/>
      <c r="U42" s="47">
        <f t="shared" si="2"/>
        <v>0</v>
      </c>
      <c r="V42" s="47"/>
      <c r="W42" s="47"/>
      <c r="X42" s="47"/>
      <c r="Y42" s="4"/>
      <c r="Z42" s="63"/>
      <c r="AA42" s="47" t="s">
        <v>128</v>
      </c>
      <c r="AB42" s="47" t="s">
        <v>129</v>
      </c>
    </row>
    <row r="43" spans="1:28" s="46" customFormat="1" x14ac:dyDescent="0.25">
      <c r="A43" s="3">
        <v>37</v>
      </c>
      <c r="B43" s="67" t="s">
        <v>130</v>
      </c>
      <c r="C43" s="4" t="s">
        <v>13</v>
      </c>
      <c r="D43" s="47">
        <v>20</v>
      </c>
      <c r="E43" s="4" t="s">
        <v>37</v>
      </c>
      <c r="F43" s="88" t="s">
        <v>37</v>
      </c>
      <c r="G43" s="67"/>
      <c r="H43" s="67"/>
      <c r="I43" s="67"/>
      <c r="J43" s="67"/>
      <c r="K43" s="47"/>
      <c r="L43" s="47"/>
      <c r="M43" s="47">
        <f t="shared" si="0"/>
        <v>0</v>
      </c>
      <c r="N43" s="61"/>
      <c r="O43" s="67"/>
      <c r="P43" s="61"/>
      <c r="Q43" s="98"/>
      <c r="R43" s="67"/>
      <c r="S43" s="47"/>
      <c r="T43" s="47"/>
      <c r="U43" s="47">
        <f t="shared" si="2"/>
        <v>0</v>
      </c>
      <c r="V43" s="47"/>
      <c r="W43" s="47"/>
      <c r="X43" s="47"/>
      <c r="Y43" s="4"/>
      <c r="Z43" s="63"/>
      <c r="AA43" s="47"/>
      <c r="AB43" s="47"/>
    </row>
    <row r="44" spans="1:28" s="46" customFormat="1" ht="114.75" x14ac:dyDescent="0.25">
      <c r="A44" s="3">
        <v>38</v>
      </c>
      <c r="B44" s="91" t="s">
        <v>131</v>
      </c>
      <c r="C44" s="4" t="s">
        <v>13</v>
      </c>
      <c r="D44" s="47">
        <v>10</v>
      </c>
      <c r="E44" s="4" t="s">
        <v>70</v>
      </c>
      <c r="F44" s="4" t="s">
        <v>20</v>
      </c>
      <c r="G44" s="4" t="s">
        <v>690</v>
      </c>
      <c r="H44" s="4"/>
      <c r="I44" s="4"/>
      <c r="J44" s="4" t="s">
        <v>148</v>
      </c>
      <c r="K44" s="61"/>
      <c r="L44" s="47">
        <v>0.5</v>
      </c>
      <c r="M44" s="47">
        <f t="shared" si="0"/>
        <v>5</v>
      </c>
      <c r="N44" s="61">
        <v>44527</v>
      </c>
      <c r="O44" s="4" t="s">
        <v>555</v>
      </c>
      <c r="P44" s="61"/>
      <c r="Q44" s="98"/>
      <c r="R44" s="4"/>
      <c r="S44" s="61">
        <f>N44+7</f>
        <v>44534</v>
      </c>
      <c r="T44" s="47"/>
      <c r="U44" s="47">
        <f t="shared" si="2"/>
        <v>0</v>
      </c>
      <c r="V44" s="47"/>
      <c r="W44" s="47" t="s">
        <v>132</v>
      </c>
      <c r="X44" s="47"/>
      <c r="Y44" s="4"/>
      <c r="Z44" s="63"/>
      <c r="AA44" s="47"/>
      <c r="AB44" s="47" t="s">
        <v>133</v>
      </c>
    </row>
    <row r="45" spans="1:28" s="46" customFormat="1" ht="25.5" x14ac:dyDescent="0.25">
      <c r="A45" s="3">
        <v>39</v>
      </c>
      <c r="B45" s="4" t="s">
        <v>134</v>
      </c>
      <c r="C45" s="4" t="s">
        <v>13</v>
      </c>
      <c r="D45" s="47">
        <v>10</v>
      </c>
      <c r="E45" s="4" t="s">
        <v>37</v>
      </c>
      <c r="F45" s="4" t="s">
        <v>37</v>
      </c>
      <c r="G45" s="4"/>
      <c r="H45" s="4"/>
      <c r="I45" s="4"/>
      <c r="J45" s="4"/>
      <c r="K45" s="47"/>
      <c r="L45" s="47"/>
      <c r="M45" s="47">
        <f t="shared" si="0"/>
        <v>0</v>
      </c>
      <c r="N45" s="61"/>
      <c r="O45" s="4"/>
      <c r="P45" s="61"/>
      <c r="Q45" s="98"/>
      <c r="R45" s="4"/>
      <c r="S45" s="47"/>
      <c r="T45" s="47"/>
      <c r="U45" s="47">
        <f t="shared" si="2"/>
        <v>0</v>
      </c>
      <c r="V45" s="47"/>
      <c r="W45" s="47"/>
      <c r="X45" s="47"/>
      <c r="Y45" s="4"/>
      <c r="Z45" s="63"/>
      <c r="AA45" s="47"/>
      <c r="AB45" s="47"/>
    </row>
    <row r="46" spans="1:28" s="46" customFormat="1" ht="25.5" x14ac:dyDescent="0.25">
      <c r="A46" s="3">
        <v>40</v>
      </c>
      <c r="B46" s="4" t="s">
        <v>135</v>
      </c>
      <c r="C46" s="4" t="s">
        <v>13</v>
      </c>
      <c r="D46" s="47">
        <v>20</v>
      </c>
      <c r="E46" s="4" t="s">
        <v>37</v>
      </c>
      <c r="F46" s="4" t="s">
        <v>37</v>
      </c>
      <c r="G46" s="4"/>
      <c r="H46" s="4"/>
      <c r="I46" s="4"/>
      <c r="J46" s="4"/>
      <c r="K46" s="47"/>
      <c r="L46" s="47"/>
      <c r="M46" s="47">
        <f t="shared" si="0"/>
        <v>0</v>
      </c>
      <c r="N46" s="61"/>
      <c r="O46" s="4"/>
      <c r="P46" s="61"/>
      <c r="Q46" s="98"/>
      <c r="R46" s="4"/>
      <c r="S46" s="47"/>
      <c r="T46" s="47"/>
      <c r="U46" s="47">
        <f t="shared" si="2"/>
        <v>0</v>
      </c>
      <c r="V46" s="47"/>
      <c r="W46" s="47"/>
      <c r="X46" s="47"/>
      <c r="Y46" s="4"/>
      <c r="Z46" s="63"/>
      <c r="AA46" s="47" t="s">
        <v>136</v>
      </c>
      <c r="AB46" s="47" t="s">
        <v>137</v>
      </c>
    </row>
    <row r="47" spans="1:28" s="46" customFormat="1" x14ac:dyDescent="0.25">
      <c r="A47" s="3">
        <v>41</v>
      </c>
      <c r="B47" s="4" t="s">
        <v>138</v>
      </c>
      <c r="C47" s="4" t="s">
        <v>13</v>
      </c>
      <c r="D47" s="47">
        <v>10</v>
      </c>
      <c r="E47" s="4" t="s">
        <v>37</v>
      </c>
      <c r="F47" s="4" t="s">
        <v>37</v>
      </c>
      <c r="G47" s="4"/>
      <c r="H47" s="4"/>
      <c r="I47" s="4"/>
      <c r="J47" s="4"/>
      <c r="K47" s="47"/>
      <c r="L47" s="47"/>
      <c r="M47" s="47">
        <f t="shared" si="0"/>
        <v>0</v>
      </c>
      <c r="N47" s="61"/>
      <c r="O47" s="4"/>
      <c r="P47" s="61"/>
      <c r="Q47" s="98"/>
      <c r="R47" s="4"/>
      <c r="S47" s="47"/>
      <c r="T47" s="47"/>
      <c r="U47" s="47">
        <f t="shared" si="2"/>
        <v>0</v>
      </c>
      <c r="V47" s="47"/>
      <c r="W47" s="47"/>
      <c r="X47" s="47"/>
      <c r="Y47" s="4"/>
      <c r="Z47" s="63"/>
      <c r="AA47" s="47"/>
      <c r="AB47" s="47"/>
    </row>
    <row r="48" spans="1:28" s="46" customFormat="1" ht="277.5" customHeight="1" x14ac:dyDescent="0.25">
      <c r="A48" s="109">
        <v>42</v>
      </c>
      <c r="B48" s="4" t="s">
        <v>139</v>
      </c>
      <c r="C48" s="4" t="s">
        <v>13</v>
      </c>
      <c r="D48" s="47">
        <v>12</v>
      </c>
      <c r="E48" s="4" t="s">
        <v>19</v>
      </c>
      <c r="F48" s="4" t="s">
        <v>20</v>
      </c>
      <c r="G48" s="4" t="s">
        <v>635</v>
      </c>
      <c r="H48" s="4"/>
      <c r="I48" s="4"/>
      <c r="J48" s="4" t="s">
        <v>18</v>
      </c>
      <c r="K48" s="61"/>
      <c r="L48" s="47">
        <v>0.75</v>
      </c>
      <c r="M48" s="47">
        <f t="shared" si="0"/>
        <v>9</v>
      </c>
      <c r="N48" s="61">
        <v>44492</v>
      </c>
      <c r="O48" s="4" t="s">
        <v>433</v>
      </c>
      <c r="P48" s="61"/>
      <c r="Q48" s="98"/>
      <c r="R48" s="4" t="s">
        <v>557</v>
      </c>
      <c r="S48" s="61">
        <f>N48+7</f>
        <v>44499</v>
      </c>
      <c r="T48" s="47">
        <v>0.75</v>
      </c>
      <c r="U48" s="47">
        <f t="shared" si="2"/>
        <v>9</v>
      </c>
      <c r="V48" s="47" t="s">
        <v>709</v>
      </c>
      <c r="W48" s="47" t="s">
        <v>585</v>
      </c>
      <c r="X48" s="47" t="s">
        <v>580</v>
      </c>
      <c r="Y48" s="4"/>
      <c r="Z48" s="63"/>
      <c r="AA48" s="47"/>
      <c r="AB48" s="47"/>
    </row>
    <row r="49" spans="1:28" s="46" customFormat="1" ht="38.25" x14ac:dyDescent="0.25">
      <c r="A49" s="3">
        <v>43</v>
      </c>
      <c r="B49" s="4" t="s">
        <v>140</v>
      </c>
      <c r="C49" s="4" t="s">
        <v>13</v>
      </c>
      <c r="D49" s="47">
        <v>20</v>
      </c>
      <c r="E49" s="4" t="s">
        <v>37</v>
      </c>
      <c r="F49" s="4" t="s">
        <v>37</v>
      </c>
      <c r="G49" s="4"/>
      <c r="H49" s="4"/>
      <c r="I49" s="4"/>
      <c r="J49" s="4"/>
      <c r="K49" s="47"/>
      <c r="L49" s="47"/>
      <c r="M49" s="47">
        <f t="shared" si="0"/>
        <v>0</v>
      </c>
      <c r="N49" s="61"/>
      <c r="O49" s="4"/>
      <c r="P49" s="61"/>
      <c r="Q49" s="98"/>
      <c r="R49" s="4"/>
      <c r="S49" s="47"/>
      <c r="T49" s="47"/>
      <c r="U49" s="47">
        <f t="shared" si="2"/>
        <v>0</v>
      </c>
      <c r="V49" s="47"/>
      <c r="W49" s="47"/>
      <c r="X49" s="47"/>
      <c r="Y49" s="4"/>
      <c r="Z49" s="63"/>
      <c r="AA49" s="47"/>
      <c r="AB49" s="47"/>
    </row>
    <row r="50" spans="1:28" s="46" customFormat="1" ht="145.5" customHeight="1" x14ac:dyDescent="0.25">
      <c r="A50" s="109">
        <v>44</v>
      </c>
      <c r="B50" s="4" t="s">
        <v>141</v>
      </c>
      <c r="C50" s="4" t="s">
        <v>13</v>
      </c>
      <c r="D50" s="47">
        <v>20</v>
      </c>
      <c r="E50" s="4" t="s">
        <v>19</v>
      </c>
      <c r="F50" s="4" t="s">
        <v>20</v>
      </c>
      <c r="G50" s="4" t="s">
        <v>636</v>
      </c>
      <c r="H50" s="4"/>
      <c r="I50" s="4" t="s">
        <v>541</v>
      </c>
      <c r="J50" s="4" t="s">
        <v>18</v>
      </c>
      <c r="K50" s="61"/>
      <c r="L50" s="47">
        <v>0.75</v>
      </c>
      <c r="M50" s="47">
        <f t="shared" si="0"/>
        <v>15</v>
      </c>
      <c r="N50" s="61">
        <v>44492</v>
      </c>
      <c r="O50" s="4" t="s">
        <v>433</v>
      </c>
      <c r="P50" s="61"/>
      <c r="Q50" s="98"/>
      <c r="R50" s="4" t="s">
        <v>562</v>
      </c>
      <c r="S50" s="61">
        <f>N50+7</f>
        <v>44499</v>
      </c>
      <c r="T50" s="47">
        <v>0.5</v>
      </c>
      <c r="U50" s="47">
        <f t="shared" si="2"/>
        <v>10</v>
      </c>
      <c r="V50" s="47" t="s">
        <v>435</v>
      </c>
      <c r="W50" s="47" t="s">
        <v>586</v>
      </c>
      <c r="X50" s="47" t="s">
        <v>708</v>
      </c>
      <c r="Y50" s="67"/>
      <c r="Z50" s="63"/>
      <c r="AA50" s="47"/>
      <c r="AB50" s="47" t="s">
        <v>142</v>
      </c>
    </row>
    <row r="51" spans="1:28" s="46" customFormat="1" ht="25.5" x14ac:dyDescent="0.25">
      <c r="A51" s="3">
        <v>45</v>
      </c>
      <c r="B51" s="4" t="s">
        <v>143</v>
      </c>
      <c r="C51" s="4" t="s">
        <v>13</v>
      </c>
      <c r="D51" s="47">
        <v>20</v>
      </c>
      <c r="E51" s="4" t="s">
        <v>37</v>
      </c>
      <c r="F51" s="4" t="s">
        <v>37</v>
      </c>
      <c r="G51" s="4"/>
      <c r="H51" s="4"/>
      <c r="I51" s="4"/>
      <c r="J51" s="4"/>
      <c r="K51" s="47"/>
      <c r="L51" s="47"/>
      <c r="M51" s="47">
        <f t="shared" si="0"/>
        <v>0</v>
      </c>
      <c r="N51" s="61"/>
      <c r="O51" s="4"/>
      <c r="P51" s="61"/>
      <c r="Q51" s="98"/>
      <c r="R51" s="4"/>
      <c r="S51" s="47"/>
      <c r="T51" s="47"/>
      <c r="U51" s="47">
        <f t="shared" si="2"/>
        <v>0</v>
      </c>
      <c r="V51" s="47"/>
      <c r="W51" s="47"/>
      <c r="X51" s="47"/>
      <c r="Y51" s="4"/>
      <c r="Z51" s="63"/>
      <c r="AA51" s="47" t="s">
        <v>144</v>
      </c>
      <c r="AB51" s="47"/>
    </row>
    <row r="52" spans="1:28" s="46" customFormat="1" ht="135" x14ac:dyDescent="0.25">
      <c r="A52" s="3">
        <v>46</v>
      </c>
      <c r="B52" s="4" t="s">
        <v>145</v>
      </c>
      <c r="C52" s="4" t="s">
        <v>13</v>
      </c>
      <c r="D52" s="47">
        <v>12</v>
      </c>
      <c r="E52" s="4" t="s">
        <v>70</v>
      </c>
      <c r="F52" s="4" t="s">
        <v>20</v>
      </c>
      <c r="G52" s="4" t="s">
        <v>647</v>
      </c>
      <c r="H52" s="4" t="s">
        <v>414</v>
      </c>
      <c r="I52" s="86" t="s">
        <v>447</v>
      </c>
      <c r="J52" s="4" t="s">
        <v>18</v>
      </c>
      <c r="K52" s="61"/>
      <c r="L52" s="47">
        <v>1</v>
      </c>
      <c r="M52" s="47">
        <f t="shared" si="0"/>
        <v>12</v>
      </c>
      <c r="N52" s="61">
        <v>44492</v>
      </c>
      <c r="O52" s="4" t="s">
        <v>433</v>
      </c>
      <c r="P52" s="61"/>
      <c r="Q52" s="98"/>
      <c r="R52" s="4" t="s">
        <v>560</v>
      </c>
      <c r="S52" s="61">
        <f t="shared" ref="S52:S53" si="5">N52+7</f>
        <v>44499</v>
      </c>
      <c r="T52" s="47">
        <v>0.75</v>
      </c>
      <c r="U52" s="47">
        <f t="shared" si="2"/>
        <v>9</v>
      </c>
      <c r="V52" s="47" t="s">
        <v>709</v>
      </c>
      <c r="W52" s="47"/>
      <c r="X52" s="47" t="s">
        <v>607</v>
      </c>
      <c r="Y52" s="4"/>
      <c r="Z52" s="63"/>
      <c r="AA52" s="47" t="s">
        <v>146</v>
      </c>
      <c r="AB52" s="47"/>
    </row>
    <row r="53" spans="1:28" s="46" customFormat="1" ht="127.5" x14ac:dyDescent="0.25">
      <c r="A53" s="3">
        <v>47</v>
      </c>
      <c r="B53" s="4" t="s">
        <v>147</v>
      </c>
      <c r="C53" s="4" t="s">
        <v>13</v>
      </c>
      <c r="D53" s="47">
        <v>20</v>
      </c>
      <c r="E53" s="4" t="s">
        <v>70</v>
      </c>
      <c r="F53" s="4" t="s">
        <v>20</v>
      </c>
      <c r="G53" s="4" t="s">
        <v>691</v>
      </c>
      <c r="H53" s="4"/>
      <c r="I53" s="4"/>
      <c r="J53" s="4" t="s">
        <v>148</v>
      </c>
      <c r="K53" s="61"/>
      <c r="L53" s="47">
        <v>0.5</v>
      </c>
      <c r="M53" s="47">
        <f t="shared" si="0"/>
        <v>10</v>
      </c>
      <c r="N53" s="61">
        <v>44506</v>
      </c>
      <c r="O53" s="4" t="s">
        <v>555</v>
      </c>
      <c r="P53" s="61"/>
      <c r="Q53" s="98"/>
      <c r="R53" s="4"/>
      <c r="S53" s="61">
        <f t="shared" si="5"/>
        <v>44513</v>
      </c>
      <c r="T53" s="47"/>
      <c r="U53" s="47">
        <f t="shared" si="2"/>
        <v>0</v>
      </c>
      <c r="V53" s="47"/>
      <c r="W53" s="47"/>
      <c r="X53" s="47"/>
      <c r="Y53" s="4"/>
      <c r="Z53" s="63"/>
      <c r="AA53" s="47" t="s">
        <v>149</v>
      </c>
      <c r="AB53" s="47"/>
    </row>
    <row r="54" spans="1:28" s="46" customFormat="1" x14ac:dyDescent="0.25">
      <c r="A54" s="7"/>
      <c r="B54" s="6" t="s">
        <v>150</v>
      </c>
      <c r="C54" s="6"/>
      <c r="D54" s="44"/>
      <c r="E54" s="6" t="s">
        <v>333</v>
      </c>
      <c r="F54" s="6" t="s">
        <v>333</v>
      </c>
      <c r="G54" s="6"/>
      <c r="H54" s="6"/>
      <c r="I54" s="6"/>
      <c r="J54" s="6"/>
      <c r="K54" s="44"/>
      <c r="L54" s="44"/>
      <c r="M54" s="44"/>
      <c r="N54" s="44"/>
      <c r="O54" s="6"/>
      <c r="P54" s="44"/>
      <c r="Q54" s="97"/>
      <c r="R54" s="6"/>
      <c r="S54" s="44"/>
      <c r="T54" s="44"/>
      <c r="U54" s="44"/>
      <c r="V54" s="44"/>
      <c r="W54" s="44"/>
      <c r="X54" s="44"/>
      <c r="Y54" s="6"/>
      <c r="Z54" s="65"/>
      <c r="AA54" s="45"/>
      <c r="AB54" s="45"/>
    </row>
    <row r="55" spans="1:28" s="46" customFormat="1" ht="102" x14ac:dyDescent="0.25">
      <c r="A55" s="3">
        <v>1</v>
      </c>
      <c r="B55" s="4" t="s">
        <v>16</v>
      </c>
      <c r="C55" s="4" t="s">
        <v>13</v>
      </c>
      <c r="D55" s="47">
        <v>8</v>
      </c>
      <c r="E55" s="4" t="s">
        <v>19</v>
      </c>
      <c r="F55" s="4" t="s">
        <v>20</v>
      </c>
      <c r="G55" s="4" t="s">
        <v>637</v>
      </c>
      <c r="H55" s="4"/>
      <c r="I55" s="4"/>
      <c r="J55" s="4" t="s">
        <v>18</v>
      </c>
      <c r="K55" s="61"/>
      <c r="L55" s="47">
        <v>0.75</v>
      </c>
      <c r="M55" s="47">
        <f t="shared" ref="M55:M65" si="6">$D55*L55</f>
        <v>6</v>
      </c>
      <c r="N55" s="61">
        <v>44499</v>
      </c>
      <c r="O55" s="4" t="s">
        <v>433</v>
      </c>
      <c r="P55" s="61" t="s">
        <v>620</v>
      </c>
      <c r="Q55" s="98"/>
      <c r="R55" s="4" t="s">
        <v>560</v>
      </c>
      <c r="S55" s="61">
        <f t="shared" ref="S55:S65" si="7">N55+7</f>
        <v>44506</v>
      </c>
      <c r="T55" s="47">
        <v>1</v>
      </c>
      <c r="U55" s="47">
        <f t="shared" ref="U55:U65" si="8">$D55*T55</f>
        <v>8</v>
      </c>
      <c r="V55" s="47" t="s">
        <v>433</v>
      </c>
      <c r="W55" s="47"/>
      <c r="X55" s="47"/>
      <c r="Y55" s="4"/>
      <c r="Z55" s="63"/>
      <c r="AA55" s="47"/>
      <c r="AB55" s="47" t="s">
        <v>151</v>
      </c>
    </row>
    <row r="56" spans="1:28" s="46" customFormat="1" ht="102" x14ac:dyDescent="0.25">
      <c r="A56" s="3">
        <v>2</v>
      </c>
      <c r="B56" s="4" t="s">
        <v>25</v>
      </c>
      <c r="C56" s="4" t="s">
        <v>13</v>
      </c>
      <c r="D56" s="47">
        <v>12</v>
      </c>
      <c r="E56" s="4" t="s">
        <v>19</v>
      </c>
      <c r="F56" s="4" t="s">
        <v>20</v>
      </c>
      <c r="G56" s="4" t="s">
        <v>638</v>
      </c>
      <c r="H56" s="4"/>
      <c r="I56" s="4"/>
      <c r="J56" s="4" t="s">
        <v>18</v>
      </c>
      <c r="K56" s="61"/>
      <c r="L56" s="47">
        <v>0.5</v>
      </c>
      <c r="M56" s="47">
        <f t="shared" si="6"/>
        <v>6</v>
      </c>
      <c r="N56" s="61">
        <v>44520</v>
      </c>
      <c r="O56" s="4" t="s">
        <v>435</v>
      </c>
      <c r="P56" s="61" t="s">
        <v>621</v>
      </c>
      <c r="Q56" s="98"/>
      <c r="R56" s="4"/>
      <c r="S56" s="61">
        <f t="shared" si="7"/>
        <v>44527</v>
      </c>
      <c r="T56" s="47"/>
      <c r="U56" s="47">
        <f t="shared" si="8"/>
        <v>0</v>
      </c>
      <c r="V56" s="47"/>
      <c r="W56" s="47"/>
      <c r="X56" s="47"/>
      <c r="Y56" s="4"/>
      <c r="Z56" s="63"/>
      <c r="AA56" s="47"/>
      <c r="AB56" s="47" t="s">
        <v>151</v>
      </c>
    </row>
    <row r="57" spans="1:28" s="46" customFormat="1" ht="124.5" customHeight="1" x14ac:dyDescent="0.25">
      <c r="A57" s="3">
        <v>3</v>
      </c>
      <c r="B57" s="4" t="s">
        <v>30</v>
      </c>
      <c r="C57" s="4" t="s">
        <v>13</v>
      </c>
      <c r="D57" s="47">
        <v>8</v>
      </c>
      <c r="E57" s="4" t="s">
        <v>19</v>
      </c>
      <c r="F57" s="4" t="s">
        <v>20</v>
      </c>
      <c r="G57" s="4" t="s">
        <v>639</v>
      </c>
      <c r="H57" s="4"/>
      <c r="I57" s="4"/>
      <c r="J57" s="4" t="s">
        <v>18</v>
      </c>
      <c r="K57" s="61"/>
      <c r="L57" s="47">
        <v>0.75</v>
      </c>
      <c r="M57" s="47">
        <f t="shared" si="6"/>
        <v>6</v>
      </c>
      <c r="N57" s="61">
        <v>44499</v>
      </c>
      <c r="O57" s="4" t="s">
        <v>433</v>
      </c>
      <c r="P57" s="61" t="s">
        <v>622</v>
      </c>
      <c r="Q57" s="98"/>
      <c r="R57" s="4" t="s">
        <v>560</v>
      </c>
      <c r="S57" s="61">
        <f t="shared" si="7"/>
        <v>44506</v>
      </c>
      <c r="T57" s="47">
        <v>0.75</v>
      </c>
      <c r="U57" s="47">
        <f t="shared" si="8"/>
        <v>6</v>
      </c>
      <c r="V57" s="47" t="s">
        <v>709</v>
      </c>
      <c r="W57" s="47" t="s">
        <v>721</v>
      </c>
      <c r="X57" s="47"/>
      <c r="Y57" s="4"/>
      <c r="Z57" s="63"/>
      <c r="AA57" s="47"/>
      <c r="AB57" s="47" t="s">
        <v>151</v>
      </c>
    </row>
    <row r="58" spans="1:28" s="46" customFormat="1" ht="102" x14ac:dyDescent="0.25">
      <c r="A58" s="3">
        <v>4</v>
      </c>
      <c r="B58" s="4" t="s">
        <v>152</v>
      </c>
      <c r="C58" s="4" t="s">
        <v>13</v>
      </c>
      <c r="D58" s="47">
        <v>20</v>
      </c>
      <c r="E58" s="4" t="s">
        <v>19</v>
      </c>
      <c r="F58" s="4" t="s">
        <v>20</v>
      </c>
      <c r="G58" s="4" t="s">
        <v>640</v>
      </c>
      <c r="H58" s="4"/>
      <c r="I58" s="4" t="s">
        <v>506</v>
      </c>
      <c r="J58" s="4" t="s">
        <v>18</v>
      </c>
      <c r="K58" s="61"/>
      <c r="L58" s="47">
        <v>0.75</v>
      </c>
      <c r="M58" s="47">
        <f t="shared" si="6"/>
        <v>15</v>
      </c>
      <c r="N58" s="61">
        <v>44499</v>
      </c>
      <c r="O58" s="4" t="s">
        <v>433</v>
      </c>
      <c r="P58" s="61" t="s">
        <v>471</v>
      </c>
      <c r="Q58" s="98"/>
      <c r="R58" s="4" t="s">
        <v>560</v>
      </c>
      <c r="S58" s="61">
        <f t="shared" si="7"/>
        <v>44506</v>
      </c>
      <c r="T58" s="47">
        <v>0.75</v>
      </c>
      <c r="U58" s="47">
        <f t="shared" si="8"/>
        <v>15</v>
      </c>
      <c r="V58" s="47" t="s">
        <v>709</v>
      </c>
      <c r="W58" s="47" t="s">
        <v>720</v>
      </c>
      <c r="X58" s="47"/>
      <c r="Y58" s="4"/>
      <c r="Z58" s="63"/>
      <c r="AA58" s="47"/>
      <c r="AB58" s="47" t="s">
        <v>151</v>
      </c>
    </row>
    <row r="59" spans="1:28" s="46" customFormat="1" ht="102" x14ac:dyDescent="0.25">
      <c r="A59" s="3">
        <v>5</v>
      </c>
      <c r="B59" s="4" t="s">
        <v>153</v>
      </c>
      <c r="C59" s="4" t="s">
        <v>13</v>
      </c>
      <c r="D59" s="47">
        <v>20</v>
      </c>
      <c r="E59" s="4" t="s">
        <v>19</v>
      </c>
      <c r="F59" s="4" t="s">
        <v>20</v>
      </c>
      <c r="G59" s="4" t="s">
        <v>641</v>
      </c>
      <c r="H59" s="4"/>
      <c r="I59" s="4" t="s">
        <v>506</v>
      </c>
      <c r="J59" s="4" t="s">
        <v>18</v>
      </c>
      <c r="K59" s="61"/>
      <c r="L59" s="47">
        <v>0.75</v>
      </c>
      <c r="M59" s="47">
        <f t="shared" si="6"/>
        <v>15</v>
      </c>
      <c r="N59" s="61">
        <v>44499</v>
      </c>
      <c r="O59" s="4" t="s">
        <v>433</v>
      </c>
      <c r="P59" s="61" t="s">
        <v>471</v>
      </c>
      <c r="Q59" s="98"/>
      <c r="R59" s="4" t="s">
        <v>560</v>
      </c>
      <c r="S59" s="61">
        <f t="shared" si="7"/>
        <v>44506</v>
      </c>
      <c r="T59" s="47">
        <v>0.75</v>
      </c>
      <c r="U59" s="47">
        <f t="shared" si="8"/>
        <v>15</v>
      </c>
      <c r="V59" s="47" t="s">
        <v>709</v>
      </c>
      <c r="W59" s="47" t="s">
        <v>722</v>
      </c>
      <c r="X59" s="47"/>
      <c r="Y59" s="4"/>
      <c r="Z59" s="63"/>
      <c r="AA59" s="47"/>
      <c r="AB59" s="47" t="s">
        <v>151</v>
      </c>
    </row>
    <row r="60" spans="1:28" s="46" customFormat="1" ht="106.5" customHeight="1" x14ac:dyDescent="0.25">
      <c r="A60" s="3">
        <v>6</v>
      </c>
      <c r="B60" s="4" t="s">
        <v>100</v>
      </c>
      <c r="C60" s="4" t="s">
        <v>13</v>
      </c>
      <c r="D60" s="47">
        <v>4</v>
      </c>
      <c r="E60" s="4" t="s">
        <v>19</v>
      </c>
      <c r="F60" s="4" t="s">
        <v>20</v>
      </c>
      <c r="G60" s="4" t="s">
        <v>745</v>
      </c>
      <c r="H60" s="4"/>
      <c r="I60" s="86" t="s">
        <v>631</v>
      </c>
      <c r="J60" s="4" t="s">
        <v>18</v>
      </c>
      <c r="K60" s="61"/>
      <c r="L60" s="47">
        <v>0.75</v>
      </c>
      <c r="M60" s="47">
        <f t="shared" si="6"/>
        <v>3</v>
      </c>
      <c r="N60" s="61">
        <v>44499</v>
      </c>
      <c r="O60" s="4" t="s">
        <v>433</v>
      </c>
      <c r="P60" s="61"/>
      <c r="Q60" s="98"/>
      <c r="R60" s="4" t="s">
        <v>701</v>
      </c>
      <c r="S60" s="61">
        <f t="shared" si="7"/>
        <v>44506</v>
      </c>
      <c r="T60" s="47">
        <v>0.75</v>
      </c>
      <c r="U60" s="47">
        <f t="shared" si="8"/>
        <v>3</v>
      </c>
      <c r="V60" s="47" t="s">
        <v>709</v>
      </c>
      <c r="W60" s="47"/>
      <c r="X60" s="47"/>
      <c r="Y60" s="4"/>
      <c r="Z60" s="63"/>
      <c r="AA60" s="47" t="s">
        <v>40</v>
      </c>
      <c r="AB60" s="47" t="s">
        <v>747</v>
      </c>
    </row>
    <row r="61" spans="1:28" s="46" customFormat="1" ht="108" customHeight="1" x14ac:dyDescent="0.25">
      <c r="A61" s="109">
        <v>7</v>
      </c>
      <c r="B61" s="4" t="s">
        <v>102</v>
      </c>
      <c r="C61" s="4" t="s">
        <v>13</v>
      </c>
      <c r="D61" s="47">
        <v>4</v>
      </c>
      <c r="E61" s="4" t="s">
        <v>19</v>
      </c>
      <c r="F61" s="4" t="s">
        <v>20</v>
      </c>
      <c r="G61" s="4" t="s">
        <v>642</v>
      </c>
      <c r="H61" s="4"/>
      <c r="I61" s="86" t="s">
        <v>603</v>
      </c>
      <c r="J61" s="4" t="s">
        <v>18</v>
      </c>
      <c r="K61" s="61"/>
      <c r="L61" s="47">
        <v>0.75</v>
      </c>
      <c r="M61" s="47">
        <f t="shared" si="6"/>
        <v>3</v>
      </c>
      <c r="N61" s="61">
        <v>44499</v>
      </c>
      <c r="O61" s="4" t="s">
        <v>433</v>
      </c>
      <c r="P61" s="61"/>
      <c r="Q61" s="98"/>
      <c r="R61" s="4" t="str">
        <f>VLOOKUP(B61,'[1]IC NOC AGEL Phase 1 - UAT Score'!$B$3:$X$42,23,0)</f>
        <v>Mihir Patel</v>
      </c>
      <c r="S61" s="61">
        <f t="shared" si="7"/>
        <v>44506</v>
      </c>
      <c r="T61" s="47">
        <v>0.75</v>
      </c>
      <c r="U61" s="47">
        <f t="shared" si="8"/>
        <v>3</v>
      </c>
      <c r="V61" s="47" t="s">
        <v>709</v>
      </c>
      <c r="W61" s="47" t="s">
        <v>704</v>
      </c>
      <c r="X61" s="47"/>
      <c r="Y61" s="4"/>
      <c r="Z61" s="63"/>
      <c r="AA61" s="47" t="s">
        <v>40</v>
      </c>
      <c r="AB61" s="47" t="s">
        <v>151</v>
      </c>
    </row>
    <row r="62" spans="1:28" s="46" customFormat="1" ht="110.25" customHeight="1" x14ac:dyDescent="0.25">
      <c r="A62" s="3">
        <v>8</v>
      </c>
      <c r="B62" s="4" t="s">
        <v>105</v>
      </c>
      <c r="C62" s="4" t="s">
        <v>13</v>
      </c>
      <c r="D62" s="47">
        <v>4</v>
      </c>
      <c r="E62" s="4" t="s">
        <v>19</v>
      </c>
      <c r="F62" s="4" t="s">
        <v>20</v>
      </c>
      <c r="G62" s="4" t="s">
        <v>748</v>
      </c>
      <c r="H62" s="4"/>
      <c r="I62" s="4" t="s">
        <v>506</v>
      </c>
      <c r="J62" s="4" t="s">
        <v>18</v>
      </c>
      <c r="K62" s="61"/>
      <c r="L62" s="47">
        <v>0.75</v>
      </c>
      <c r="M62" s="47">
        <f t="shared" si="6"/>
        <v>3</v>
      </c>
      <c r="N62" s="61">
        <v>44499</v>
      </c>
      <c r="O62" s="4" t="s">
        <v>433</v>
      </c>
      <c r="P62" s="61" t="s">
        <v>471</v>
      </c>
      <c r="Q62" s="98"/>
      <c r="R62" s="4" t="s">
        <v>701</v>
      </c>
      <c r="S62" s="61">
        <f t="shared" si="7"/>
        <v>44506</v>
      </c>
      <c r="T62" s="47">
        <v>0.75</v>
      </c>
      <c r="U62" s="47">
        <f t="shared" si="8"/>
        <v>3</v>
      </c>
      <c r="V62" s="47" t="s">
        <v>709</v>
      </c>
      <c r="W62" s="47" t="s">
        <v>106</v>
      </c>
      <c r="X62" s="47"/>
      <c r="Y62" s="4"/>
      <c r="Z62" s="63"/>
      <c r="AA62" s="47" t="s">
        <v>40</v>
      </c>
      <c r="AB62" s="47" t="s">
        <v>151</v>
      </c>
    </row>
    <row r="63" spans="1:28" s="46" customFormat="1" ht="102" x14ac:dyDescent="0.25">
      <c r="A63" s="3">
        <v>9</v>
      </c>
      <c r="B63" s="4" t="s">
        <v>107</v>
      </c>
      <c r="C63" s="4" t="s">
        <v>13</v>
      </c>
      <c r="D63" s="47">
        <v>20</v>
      </c>
      <c r="E63" s="4" t="s">
        <v>19</v>
      </c>
      <c r="F63" s="4" t="s">
        <v>20</v>
      </c>
      <c r="G63" s="4" t="s">
        <v>643</v>
      </c>
      <c r="H63" s="4"/>
      <c r="I63" s="4" t="s">
        <v>506</v>
      </c>
      <c r="J63" s="4" t="s">
        <v>18</v>
      </c>
      <c r="K63" s="61"/>
      <c r="L63" s="47">
        <v>0.75</v>
      </c>
      <c r="M63" s="47">
        <f t="shared" si="6"/>
        <v>15</v>
      </c>
      <c r="N63" s="61">
        <v>44499</v>
      </c>
      <c r="O63" s="4" t="s">
        <v>433</v>
      </c>
      <c r="P63" s="61" t="s">
        <v>471</v>
      </c>
      <c r="Q63" s="98"/>
      <c r="R63" s="4" t="s">
        <v>701</v>
      </c>
      <c r="S63" s="61">
        <f t="shared" si="7"/>
        <v>44506</v>
      </c>
      <c r="T63" s="47">
        <v>0.5</v>
      </c>
      <c r="U63" s="47">
        <f t="shared" si="8"/>
        <v>10</v>
      </c>
      <c r="V63" s="47" t="s">
        <v>435</v>
      </c>
      <c r="W63" s="47" t="s">
        <v>752</v>
      </c>
      <c r="X63" s="47"/>
      <c r="Y63" s="4"/>
      <c r="Z63" s="63"/>
      <c r="AA63" s="47"/>
      <c r="AB63" s="47" t="s">
        <v>750</v>
      </c>
    </row>
    <row r="64" spans="1:28" s="46" customFormat="1" ht="111.75" customHeight="1" x14ac:dyDescent="0.25">
      <c r="A64" s="3">
        <v>10</v>
      </c>
      <c r="B64" s="4" t="s">
        <v>111</v>
      </c>
      <c r="C64" s="4" t="s">
        <v>13</v>
      </c>
      <c r="D64" s="47">
        <v>4</v>
      </c>
      <c r="E64" s="4" t="s">
        <v>19</v>
      </c>
      <c r="F64" s="4" t="s">
        <v>20</v>
      </c>
      <c r="G64" s="4" t="s">
        <v>644</v>
      </c>
      <c r="H64" s="4"/>
      <c r="I64" s="4" t="s">
        <v>506</v>
      </c>
      <c r="J64" s="4" t="s">
        <v>18</v>
      </c>
      <c r="K64" s="61"/>
      <c r="L64" s="47">
        <v>0.75</v>
      </c>
      <c r="M64" s="47">
        <f t="shared" si="6"/>
        <v>3</v>
      </c>
      <c r="N64" s="61">
        <v>44499</v>
      </c>
      <c r="O64" s="4" t="s">
        <v>433</v>
      </c>
      <c r="P64" s="61" t="s">
        <v>471</v>
      </c>
      <c r="Q64" s="98"/>
      <c r="R64" s="4" t="s">
        <v>701</v>
      </c>
      <c r="S64" s="61">
        <f t="shared" si="7"/>
        <v>44506</v>
      </c>
      <c r="T64" s="47">
        <v>0.75</v>
      </c>
      <c r="U64" s="47">
        <f t="shared" si="8"/>
        <v>3</v>
      </c>
      <c r="V64" s="47" t="s">
        <v>709</v>
      </c>
      <c r="W64" s="47"/>
      <c r="X64" s="47"/>
      <c r="Y64" s="4"/>
      <c r="Z64" s="63"/>
      <c r="AA64" s="47"/>
      <c r="AB64" s="47" t="s">
        <v>151</v>
      </c>
    </row>
    <row r="65" spans="1:28" s="46" customFormat="1" ht="123" customHeight="1" x14ac:dyDescent="0.25">
      <c r="A65" s="3">
        <v>11</v>
      </c>
      <c r="B65" s="4" t="s">
        <v>114</v>
      </c>
      <c r="C65" s="4" t="s">
        <v>13</v>
      </c>
      <c r="D65" s="47">
        <v>4</v>
      </c>
      <c r="E65" s="4" t="s">
        <v>19</v>
      </c>
      <c r="F65" s="4" t="s">
        <v>20</v>
      </c>
      <c r="G65" s="4" t="s">
        <v>645</v>
      </c>
      <c r="H65" s="4" t="s">
        <v>432</v>
      </c>
      <c r="I65" s="4" t="s">
        <v>523</v>
      </c>
      <c r="J65" s="4" t="s">
        <v>18</v>
      </c>
      <c r="K65" s="61"/>
      <c r="L65" s="47">
        <v>0.75</v>
      </c>
      <c r="M65" s="47">
        <f t="shared" si="6"/>
        <v>3</v>
      </c>
      <c r="N65" s="61">
        <v>44499</v>
      </c>
      <c r="O65" s="4" t="s">
        <v>433</v>
      </c>
      <c r="P65" s="61" t="s">
        <v>471</v>
      </c>
      <c r="Q65" s="98"/>
      <c r="R65" s="4" t="s">
        <v>701</v>
      </c>
      <c r="S65" s="61">
        <f t="shared" si="7"/>
        <v>44506</v>
      </c>
      <c r="T65" s="47">
        <v>0.5</v>
      </c>
      <c r="U65" s="47">
        <f t="shared" si="8"/>
        <v>2</v>
      </c>
      <c r="V65" s="47" t="s">
        <v>435</v>
      </c>
      <c r="W65" s="47" t="s">
        <v>753</v>
      </c>
      <c r="X65" s="47"/>
      <c r="Y65" s="4"/>
      <c r="Z65" s="63"/>
      <c r="AA65" s="47"/>
      <c r="AB65" s="47" t="s">
        <v>749</v>
      </c>
    </row>
    <row r="66" spans="1:28" s="46" customFormat="1" x14ac:dyDescent="0.25">
      <c r="A66" s="7"/>
      <c r="B66" s="6" t="s">
        <v>154</v>
      </c>
      <c r="C66" s="6"/>
      <c r="D66" s="44"/>
      <c r="E66" s="6" t="s">
        <v>333</v>
      </c>
      <c r="F66" s="6" t="s">
        <v>333</v>
      </c>
      <c r="G66" s="6"/>
      <c r="H66" s="6"/>
      <c r="I66" s="6"/>
      <c r="J66" s="6"/>
      <c r="K66" s="44"/>
      <c r="L66" s="44"/>
      <c r="M66" s="44"/>
      <c r="N66" s="44"/>
      <c r="O66" s="6"/>
      <c r="P66" s="44"/>
      <c r="Q66" s="97"/>
      <c r="R66" s="6"/>
      <c r="S66" s="44"/>
      <c r="T66" s="44"/>
      <c r="U66" s="44"/>
      <c r="V66" s="44"/>
      <c r="W66" s="44"/>
      <c r="X66" s="44"/>
      <c r="Y66" s="6"/>
      <c r="Z66" s="65"/>
      <c r="AA66" s="45"/>
      <c r="AB66" s="45"/>
    </row>
    <row r="67" spans="1:28" s="46" customFormat="1" x14ac:dyDescent="0.25">
      <c r="A67" s="50" t="s">
        <v>155</v>
      </c>
      <c r="B67" s="6" t="s">
        <v>156</v>
      </c>
      <c r="C67" s="6"/>
      <c r="D67" s="44"/>
      <c r="E67" s="6" t="s">
        <v>333</v>
      </c>
      <c r="F67" s="6" t="s">
        <v>333</v>
      </c>
      <c r="G67" s="6"/>
      <c r="H67" s="6"/>
      <c r="I67" s="6"/>
      <c r="J67" s="6"/>
      <c r="K67" s="44"/>
      <c r="L67" s="44"/>
      <c r="M67" s="44"/>
      <c r="N67" s="44"/>
      <c r="O67" s="6"/>
      <c r="P67" s="44"/>
      <c r="Q67" s="97"/>
      <c r="R67" s="6"/>
      <c r="S67" s="44"/>
      <c r="T67" s="44"/>
      <c r="U67" s="44"/>
      <c r="V67" s="44"/>
      <c r="W67" s="44"/>
      <c r="X67" s="44"/>
      <c r="Y67" s="6"/>
      <c r="Z67" s="65"/>
      <c r="AA67" s="45"/>
      <c r="AB67" s="45"/>
    </row>
    <row r="68" spans="1:28" s="74" customFormat="1" ht="138" customHeight="1" x14ac:dyDescent="0.25">
      <c r="A68" s="70">
        <v>1</v>
      </c>
      <c r="B68" s="9" t="s">
        <v>157</v>
      </c>
      <c r="C68" s="9" t="s">
        <v>154</v>
      </c>
      <c r="D68" s="71">
        <v>40</v>
      </c>
      <c r="E68" s="9" t="s">
        <v>19</v>
      </c>
      <c r="F68" s="9" t="s">
        <v>20</v>
      </c>
      <c r="G68" s="4" t="s">
        <v>636</v>
      </c>
      <c r="H68" s="4"/>
      <c r="I68" s="87" t="s">
        <v>457</v>
      </c>
      <c r="J68" s="4" t="s">
        <v>18</v>
      </c>
      <c r="K68" s="61"/>
      <c r="L68" s="71">
        <v>0.75</v>
      </c>
      <c r="M68" s="47">
        <f t="shared" ref="M68:M87" si="9">$D68*L68</f>
        <v>30</v>
      </c>
      <c r="N68" s="61">
        <v>44492</v>
      </c>
      <c r="O68" s="4" t="s">
        <v>433</v>
      </c>
      <c r="P68" s="61"/>
      <c r="Q68" s="98"/>
      <c r="R68" s="9" t="s">
        <v>557</v>
      </c>
      <c r="S68" s="61">
        <f t="shared" ref="S68:S76" si="10">N68+7</f>
        <v>44499</v>
      </c>
      <c r="T68" s="71">
        <v>1</v>
      </c>
      <c r="U68" s="47">
        <f t="shared" ref="U68:U87" si="11">$D68*T68</f>
        <v>40</v>
      </c>
      <c r="V68" s="47" t="s">
        <v>433</v>
      </c>
      <c r="W68" s="71"/>
      <c r="X68" s="71"/>
      <c r="Y68" s="9"/>
      <c r="Z68" s="73"/>
      <c r="AA68" s="71"/>
      <c r="AB68" s="71"/>
    </row>
    <row r="69" spans="1:28" s="46" customFormat="1" ht="172.5" customHeight="1" x14ac:dyDescent="0.25">
      <c r="A69" s="109">
        <v>2</v>
      </c>
      <c r="B69" s="4" t="s">
        <v>158</v>
      </c>
      <c r="C69" s="4" t="s">
        <v>154</v>
      </c>
      <c r="D69" s="47">
        <v>40</v>
      </c>
      <c r="E69" s="4" t="s">
        <v>19</v>
      </c>
      <c r="F69" s="4" t="s">
        <v>20</v>
      </c>
      <c r="G69" s="4" t="s">
        <v>648</v>
      </c>
      <c r="H69" s="4" t="s">
        <v>482</v>
      </c>
      <c r="I69" s="86" t="s">
        <v>458</v>
      </c>
      <c r="J69" s="4" t="s">
        <v>18</v>
      </c>
      <c r="K69" s="61"/>
      <c r="L69" s="47">
        <v>0.75</v>
      </c>
      <c r="M69" s="47">
        <f t="shared" si="9"/>
        <v>30</v>
      </c>
      <c r="N69" s="61">
        <v>44492</v>
      </c>
      <c r="O69" s="4" t="s">
        <v>433</v>
      </c>
      <c r="P69" s="61"/>
      <c r="Q69" s="98"/>
      <c r="R69" s="4" t="s">
        <v>557</v>
      </c>
      <c r="S69" s="61">
        <f t="shared" si="10"/>
        <v>44499</v>
      </c>
      <c r="T69" s="47">
        <v>0.5</v>
      </c>
      <c r="U69" s="47">
        <f t="shared" si="11"/>
        <v>20</v>
      </c>
      <c r="V69" s="47" t="s">
        <v>435</v>
      </c>
      <c r="W69" s="47" t="s">
        <v>587</v>
      </c>
      <c r="X69" s="47" t="s">
        <v>580</v>
      </c>
      <c r="Y69" s="4"/>
      <c r="Z69" s="63"/>
      <c r="AA69" s="47"/>
      <c r="AB69" s="47"/>
    </row>
    <row r="70" spans="1:28" s="46" customFormat="1" ht="120" x14ac:dyDescent="0.25">
      <c r="A70" s="3">
        <v>3</v>
      </c>
      <c r="B70" s="4" t="s">
        <v>159</v>
      </c>
      <c r="C70" s="4" t="s">
        <v>154</v>
      </c>
      <c r="D70" s="47">
        <v>20</v>
      </c>
      <c r="E70" s="4" t="s">
        <v>19</v>
      </c>
      <c r="F70" s="4" t="s">
        <v>20</v>
      </c>
      <c r="G70" s="4" t="s">
        <v>649</v>
      </c>
      <c r="H70" s="4" t="s">
        <v>483</v>
      </c>
      <c r="I70" s="86" t="s">
        <v>459</v>
      </c>
      <c r="J70" s="4" t="s">
        <v>18</v>
      </c>
      <c r="K70" s="61"/>
      <c r="L70" s="47">
        <v>0.75</v>
      </c>
      <c r="M70" s="47">
        <f t="shared" si="9"/>
        <v>15</v>
      </c>
      <c r="N70" s="61">
        <v>44492</v>
      </c>
      <c r="O70" s="4" t="s">
        <v>433</v>
      </c>
      <c r="P70" s="61"/>
      <c r="Q70" s="98"/>
      <c r="R70" s="4" t="s">
        <v>565</v>
      </c>
      <c r="S70" s="61">
        <f t="shared" si="10"/>
        <v>44499</v>
      </c>
      <c r="T70" s="47">
        <v>0.75</v>
      </c>
      <c r="U70" s="47">
        <f t="shared" si="11"/>
        <v>15</v>
      </c>
      <c r="V70" s="47" t="s">
        <v>709</v>
      </c>
      <c r="W70" s="47" t="s">
        <v>160</v>
      </c>
      <c r="X70" s="47"/>
      <c r="Y70" s="4"/>
      <c r="Z70" s="63"/>
      <c r="AA70" s="47" t="s">
        <v>40</v>
      </c>
      <c r="AB70" s="47"/>
    </row>
    <row r="71" spans="1:28" s="46" customFormat="1" ht="119.25" customHeight="1" x14ac:dyDescent="0.25">
      <c r="A71" s="3">
        <v>4</v>
      </c>
      <c r="B71" s="4" t="s">
        <v>161</v>
      </c>
      <c r="C71" s="4" t="s">
        <v>154</v>
      </c>
      <c r="D71" s="47">
        <v>20</v>
      </c>
      <c r="E71" s="4" t="s">
        <v>19</v>
      </c>
      <c r="F71" s="4" t="s">
        <v>20</v>
      </c>
      <c r="G71" s="4" t="s">
        <v>650</v>
      </c>
      <c r="H71" s="4" t="s">
        <v>511</v>
      </c>
      <c r="I71" s="86" t="s">
        <v>612</v>
      </c>
      <c r="J71" s="4" t="s">
        <v>18</v>
      </c>
      <c r="K71" s="61"/>
      <c r="L71" s="47">
        <v>0.75</v>
      </c>
      <c r="M71" s="47">
        <f t="shared" si="9"/>
        <v>15</v>
      </c>
      <c r="N71" s="61">
        <v>44499</v>
      </c>
      <c r="O71" s="4" t="s">
        <v>433</v>
      </c>
      <c r="P71" s="61" t="s">
        <v>604</v>
      </c>
      <c r="Q71" s="98"/>
      <c r="R71" s="4" t="str">
        <f>VLOOKUP(B71,'[1]IC NOC AGEL Phase 1 - UAT Score'!$B$3:$X$42,23,0)</f>
        <v>Rohit</v>
      </c>
      <c r="S71" s="61">
        <f t="shared" si="10"/>
        <v>44506</v>
      </c>
      <c r="T71" s="47">
        <v>0.5</v>
      </c>
      <c r="U71" s="47">
        <f>T71*$D71</f>
        <v>10</v>
      </c>
      <c r="V71" s="47" t="s">
        <v>435</v>
      </c>
      <c r="W71" s="47" t="s">
        <v>724</v>
      </c>
      <c r="X71" s="47" t="s">
        <v>708</v>
      </c>
      <c r="Y71" s="4"/>
      <c r="Z71" s="63"/>
      <c r="AA71" s="47" t="s">
        <v>40</v>
      </c>
      <c r="AB71" s="47" t="s">
        <v>723</v>
      </c>
    </row>
    <row r="72" spans="1:28" s="46" customFormat="1" ht="121.5" customHeight="1" x14ac:dyDescent="0.25">
      <c r="A72" s="3">
        <v>5</v>
      </c>
      <c r="B72" s="4" t="s">
        <v>162</v>
      </c>
      <c r="C72" s="4" t="s">
        <v>154</v>
      </c>
      <c r="D72" s="47">
        <v>20</v>
      </c>
      <c r="E72" s="4" t="s">
        <v>19</v>
      </c>
      <c r="F72" s="4" t="s">
        <v>20</v>
      </c>
      <c r="G72" s="4" t="s">
        <v>651</v>
      </c>
      <c r="H72" s="4" t="s">
        <v>512</v>
      </c>
      <c r="I72" s="86" t="s">
        <v>605</v>
      </c>
      <c r="J72" s="4" t="s">
        <v>18</v>
      </c>
      <c r="K72" s="61"/>
      <c r="L72" s="47">
        <v>0.75</v>
      </c>
      <c r="M72" s="47">
        <f t="shared" si="9"/>
        <v>15</v>
      </c>
      <c r="N72" s="61">
        <v>44499</v>
      </c>
      <c r="O72" s="4" t="s">
        <v>433</v>
      </c>
      <c r="P72" s="61"/>
      <c r="Q72" s="98"/>
      <c r="R72" s="4" t="str">
        <f>VLOOKUP(B72,'[1]IC NOC AGEL Phase 1 - UAT Score'!$B$3:$X$42,23,0)</f>
        <v>Rohit</v>
      </c>
      <c r="S72" s="61">
        <f t="shared" si="10"/>
        <v>44506</v>
      </c>
      <c r="T72" s="47">
        <v>0.75</v>
      </c>
      <c r="U72" s="47">
        <f>T72*$D72</f>
        <v>15</v>
      </c>
      <c r="V72" s="47" t="s">
        <v>709</v>
      </c>
      <c r="W72" s="47" t="s">
        <v>726</v>
      </c>
      <c r="X72" s="47"/>
      <c r="Y72" s="4"/>
      <c r="Z72" s="63"/>
      <c r="AA72" s="47" t="s">
        <v>40</v>
      </c>
      <c r="AB72" s="47" t="s">
        <v>725</v>
      </c>
    </row>
    <row r="73" spans="1:28" s="46" customFormat="1" ht="114" customHeight="1" x14ac:dyDescent="0.25">
      <c r="A73" s="109">
        <v>6</v>
      </c>
      <c r="B73" s="4" t="s">
        <v>163</v>
      </c>
      <c r="C73" s="4" t="s">
        <v>154</v>
      </c>
      <c r="D73" s="47">
        <v>20</v>
      </c>
      <c r="E73" s="4" t="s">
        <v>19</v>
      </c>
      <c r="F73" s="4" t="s">
        <v>20</v>
      </c>
      <c r="G73" s="4" t="s">
        <v>714</v>
      </c>
      <c r="H73" s="4" t="s">
        <v>513</v>
      </c>
      <c r="I73" s="86" t="s">
        <v>606</v>
      </c>
      <c r="J73" s="4" t="s">
        <v>18</v>
      </c>
      <c r="K73" s="61"/>
      <c r="L73" s="47">
        <v>0.75</v>
      </c>
      <c r="M73" s="47">
        <f t="shared" si="9"/>
        <v>15</v>
      </c>
      <c r="N73" s="61">
        <v>44499</v>
      </c>
      <c r="O73" s="4" t="s">
        <v>433</v>
      </c>
      <c r="P73" s="61"/>
      <c r="Q73" s="98"/>
      <c r="R73" s="4" t="str">
        <f>VLOOKUP(B73,'[1]IC NOC AGEL Phase 1 - UAT Score'!$B$3:$X$42,23,0)</f>
        <v>Darshak</v>
      </c>
      <c r="S73" s="61">
        <f t="shared" si="10"/>
        <v>44506</v>
      </c>
      <c r="T73" s="47">
        <v>0.75</v>
      </c>
      <c r="U73" s="47">
        <f t="shared" si="11"/>
        <v>15</v>
      </c>
      <c r="V73" s="47" t="s">
        <v>709</v>
      </c>
      <c r="W73" s="47" t="s">
        <v>705</v>
      </c>
      <c r="X73" s="47"/>
      <c r="Y73" s="4"/>
      <c r="Z73" s="63"/>
      <c r="AA73" s="47" t="s">
        <v>40</v>
      </c>
      <c r="AB73" s="47" t="s">
        <v>715</v>
      </c>
    </row>
    <row r="74" spans="1:28" s="46" customFormat="1" ht="112.5" customHeight="1" x14ac:dyDescent="0.25">
      <c r="A74" s="3">
        <v>7</v>
      </c>
      <c r="B74" s="4" t="s">
        <v>164</v>
      </c>
      <c r="C74" s="4" t="s">
        <v>154</v>
      </c>
      <c r="D74" s="47">
        <v>40</v>
      </c>
      <c r="E74" s="4" t="s">
        <v>19</v>
      </c>
      <c r="F74" s="4" t="s">
        <v>20</v>
      </c>
      <c r="G74" s="4" t="s">
        <v>652</v>
      </c>
      <c r="H74" s="4" t="s">
        <v>514</v>
      </c>
      <c r="I74" s="86" t="s">
        <v>533</v>
      </c>
      <c r="J74" s="4" t="s">
        <v>18</v>
      </c>
      <c r="K74" s="61"/>
      <c r="L74" s="47">
        <v>0.75</v>
      </c>
      <c r="M74" s="47">
        <f t="shared" si="9"/>
        <v>30</v>
      </c>
      <c r="N74" s="61">
        <v>44499</v>
      </c>
      <c r="O74" s="4" t="s">
        <v>433</v>
      </c>
      <c r="P74" s="61"/>
      <c r="Q74" s="98"/>
      <c r="R74" s="4" t="str">
        <f>VLOOKUP(B74,'[1]IC NOC AGEL Phase 1 - UAT Score'!$B$3:$X$42,23,0)</f>
        <v>Sambit</v>
      </c>
      <c r="S74" s="61">
        <f t="shared" si="10"/>
        <v>44506</v>
      </c>
      <c r="T74" s="47">
        <v>1</v>
      </c>
      <c r="U74" s="47">
        <f t="shared" si="11"/>
        <v>40</v>
      </c>
      <c r="V74" s="47" t="s">
        <v>433</v>
      </c>
      <c r="W74" s="47" t="s">
        <v>165</v>
      </c>
      <c r="X74" s="47"/>
      <c r="Y74" s="4"/>
      <c r="Z74" s="63"/>
      <c r="AA74" s="47" t="s">
        <v>40</v>
      </c>
      <c r="AB74" s="47"/>
    </row>
    <row r="75" spans="1:28" s="46" customFormat="1" ht="105" x14ac:dyDescent="0.25">
      <c r="A75" s="3">
        <v>8</v>
      </c>
      <c r="B75" s="4" t="s">
        <v>166</v>
      </c>
      <c r="C75" s="4" t="s">
        <v>154</v>
      </c>
      <c r="D75" s="47">
        <v>40</v>
      </c>
      <c r="E75" s="4" t="s">
        <v>19</v>
      </c>
      <c r="F75" s="4" t="s">
        <v>20</v>
      </c>
      <c r="G75" s="4" t="s">
        <v>653</v>
      </c>
      <c r="H75" s="4" t="s">
        <v>484</v>
      </c>
      <c r="I75" s="86" t="s">
        <v>460</v>
      </c>
      <c r="J75" s="4" t="s">
        <v>18</v>
      </c>
      <c r="K75" s="61"/>
      <c r="L75" s="47">
        <v>0.75</v>
      </c>
      <c r="M75" s="47">
        <f t="shared" si="9"/>
        <v>30</v>
      </c>
      <c r="N75" s="61">
        <v>44492</v>
      </c>
      <c r="O75" s="4" t="s">
        <v>433</v>
      </c>
      <c r="P75" s="61"/>
      <c r="Q75" s="98"/>
      <c r="R75" s="4" t="s">
        <v>566</v>
      </c>
      <c r="S75" s="61">
        <f t="shared" si="10"/>
        <v>44499</v>
      </c>
      <c r="T75" s="47">
        <v>0.75</v>
      </c>
      <c r="U75" s="47">
        <f t="shared" si="11"/>
        <v>30</v>
      </c>
      <c r="V75" s="47" t="s">
        <v>709</v>
      </c>
      <c r="W75" s="47" t="s">
        <v>588</v>
      </c>
      <c r="X75" s="47"/>
      <c r="Y75" s="4"/>
      <c r="Z75" s="63"/>
      <c r="AA75" s="47" t="s">
        <v>40</v>
      </c>
      <c r="AB75" s="47"/>
    </row>
    <row r="76" spans="1:28" s="46" customFormat="1" ht="120" x14ac:dyDescent="0.25">
      <c r="A76" s="3">
        <v>9</v>
      </c>
      <c r="B76" s="4" t="s">
        <v>167</v>
      </c>
      <c r="C76" s="4" t="s">
        <v>154</v>
      </c>
      <c r="D76" s="47">
        <v>40</v>
      </c>
      <c r="E76" s="4" t="s">
        <v>19</v>
      </c>
      <c r="F76" s="4" t="s">
        <v>20</v>
      </c>
      <c r="G76" s="4" t="s">
        <v>654</v>
      </c>
      <c r="H76" s="4" t="s">
        <v>485</v>
      </c>
      <c r="I76" s="86" t="s">
        <v>461</v>
      </c>
      <c r="J76" s="4" t="s">
        <v>18</v>
      </c>
      <c r="K76" s="61"/>
      <c r="L76" s="47">
        <v>0.75</v>
      </c>
      <c r="M76" s="47">
        <f t="shared" si="9"/>
        <v>30</v>
      </c>
      <c r="N76" s="61">
        <v>44492</v>
      </c>
      <c r="O76" s="4" t="s">
        <v>433</v>
      </c>
      <c r="P76" s="61"/>
      <c r="Q76" s="98"/>
      <c r="R76" s="4" t="s">
        <v>566</v>
      </c>
      <c r="S76" s="61">
        <f t="shared" si="10"/>
        <v>44499</v>
      </c>
      <c r="T76" s="47">
        <v>0.75</v>
      </c>
      <c r="U76" s="47">
        <f t="shared" si="11"/>
        <v>30</v>
      </c>
      <c r="V76" s="47" t="s">
        <v>709</v>
      </c>
      <c r="W76" s="47" t="s">
        <v>589</v>
      </c>
      <c r="X76" s="47"/>
      <c r="Y76" s="4"/>
      <c r="Z76" s="63"/>
      <c r="AA76" s="47" t="s">
        <v>40</v>
      </c>
      <c r="AB76" s="47"/>
    </row>
    <row r="77" spans="1:28" s="46" customFormat="1" ht="25.5" x14ac:dyDescent="0.25">
      <c r="A77" s="3">
        <v>10</v>
      </c>
      <c r="B77" s="4" t="s">
        <v>168</v>
      </c>
      <c r="C77" s="4" t="s">
        <v>154</v>
      </c>
      <c r="D77" s="47">
        <v>10</v>
      </c>
      <c r="E77" s="4" t="s">
        <v>37</v>
      </c>
      <c r="F77" s="4" t="s">
        <v>37</v>
      </c>
      <c r="G77" s="4"/>
      <c r="H77" s="4"/>
      <c r="I77" s="4"/>
      <c r="J77" s="4"/>
      <c r="K77" s="47"/>
      <c r="L77" s="47"/>
      <c r="M77" s="47">
        <f t="shared" si="9"/>
        <v>0</v>
      </c>
      <c r="N77" s="61"/>
      <c r="O77" s="4"/>
      <c r="P77" s="61"/>
      <c r="Q77" s="98"/>
      <c r="R77" s="4"/>
      <c r="S77" s="47"/>
      <c r="T77" s="47"/>
      <c r="U77" s="47">
        <f t="shared" si="11"/>
        <v>0</v>
      </c>
      <c r="V77" s="47"/>
      <c r="W77" s="47"/>
      <c r="X77" s="47"/>
      <c r="Y77" s="4"/>
      <c r="Z77" s="63"/>
      <c r="AA77" s="47"/>
      <c r="AB77" s="47"/>
    </row>
    <row r="78" spans="1:28" s="46" customFormat="1" ht="102" x14ac:dyDescent="0.25">
      <c r="A78" s="3">
        <v>11</v>
      </c>
      <c r="B78" s="4" t="s">
        <v>169</v>
      </c>
      <c r="C78" s="4" t="s">
        <v>154</v>
      </c>
      <c r="D78" s="47">
        <v>20</v>
      </c>
      <c r="E78" s="4" t="s">
        <v>70</v>
      </c>
      <c r="F78" s="4" t="s">
        <v>20</v>
      </c>
      <c r="G78" s="4" t="s">
        <v>655</v>
      </c>
      <c r="H78" s="4"/>
      <c r="I78" s="4" t="s">
        <v>534</v>
      </c>
      <c r="J78" s="4" t="s">
        <v>18</v>
      </c>
      <c r="K78" s="61"/>
      <c r="L78" s="47">
        <v>0.5</v>
      </c>
      <c r="M78" s="47">
        <f t="shared" si="9"/>
        <v>10</v>
      </c>
      <c r="N78" s="61">
        <v>44499</v>
      </c>
      <c r="O78" s="4" t="s">
        <v>435</v>
      </c>
      <c r="P78" s="61" t="s">
        <v>535</v>
      </c>
      <c r="Q78" s="98"/>
      <c r="R78" s="4"/>
      <c r="S78" s="61">
        <f>N78+7</f>
        <v>44506</v>
      </c>
      <c r="T78" s="47"/>
      <c r="U78" s="47">
        <f t="shared" si="11"/>
        <v>0</v>
      </c>
      <c r="V78" s="47"/>
      <c r="W78" s="47" t="s">
        <v>170</v>
      </c>
      <c r="X78" s="47"/>
      <c r="Y78" s="4"/>
      <c r="Z78" s="63"/>
      <c r="AA78" s="47" t="s">
        <v>40</v>
      </c>
      <c r="AB78" s="47"/>
    </row>
    <row r="79" spans="1:28" s="46" customFormat="1" x14ac:dyDescent="0.25">
      <c r="A79" s="3">
        <v>12</v>
      </c>
      <c r="B79" s="4" t="s">
        <v>171</v>
      </c>
      <c r="C79" s="4" t="s">
        <v>13</v>
      </c>
      <c r="D79" s="47">
        <v>20</v>
      </c>
      <c r="E79" s="4" t="s">
        <v>37</v>
      </c>
      <c r="F79" s="4" t="s">
        <v>37</v>
      </c>
      <c r="G79" s="4"/>
      <c r="H79" s="4"/>
      <c r="I79" s="4"/>
      <c r="J79" s="4"/>
      <c r="K79" s="47"/>
      <c r="L79" s="47"/>
      <c r="M79" s="47">
        <f t="shared" si="9"/>
        <v>0</v>
      </c>
      <c r="N79" s="61"/>
      <c r="O79" s="4"/>
      <c r="P79" s="61"/>
      <c r="Q79" s="98"/>
      <c r="R79" s="4"/>
      <c r="S79" s="47"/>
      <c r="T79" s="47"/>
      <c r="U79" s="47">
        <f t="shared" si="11"/>
        <v>0</v>
      </c>
      <c r="V79" s="47"/>
      <c r="W79" s="47"/>
      <c r="X79" s="47"/>
      <c r="Y79" s="4"/>
      <c r="Z79" s="63"/>
      <c r="AA79" s="47"/>
      <c r="AB79" s="47"/>
    </row>
    <row r="80" spans="1:28" s="46" customFormat="1" ht="138" customHeight="1" x14ac:dyDescent="0.25">
      <c r="A80" s="3">
        <v>13</v>
      </c>
      <c r="B80" s="4" t="s">
        <v>172</v>
      </c>
      <c r="C80" s="4" t="s">
        <v>154</v>
      </c>
      <c r="D80" s="47">
        <v>10</v>
      </c>
      <c r="E80" s="4" t="s">
        <v>19</v>
      </c>
      <c r="F80" s="4" t="s">
        <v>20</v>
      </c>
      <c r="G80" s="4" t="s">
        <v>656</v>
      </c>
      <c r="H80" s="4" t="s">
        <v>414</v>
      </c>
      <c r="I80" s="4"/>
      <c r="J80" s="4" t="s">
        <v>18</v>
      </c>
      <c r="K80" s="61"/>
      <c r="L80" s="47">
        <v>0.5</v>
      </c>
      <c r="M80" s="47">
        <f t="shared" si="9"/>
        <v>5</v>
      </c>
      <c r="N80" s="61">
        <v>44499</v>
      </c>
      <c r="O80" s="4" t="s">
        <v>433</v>
      </c>
      <c r="P80" s="61" t="s">
        <v>468</v>
      </c>
      <c r="Q80" s="98"/>
      <c r="R80" s="4"/>
      <c r="S80" s="61">
        <f t="shared" ref="S80:S87" si="12">N80+7</f>
        <v>44506</v>
      </c>
      <c r="T80" s="47"/>
      <c r="U80" s="47">
        <f t="shared" si="11"/>
        <v>0</v>
      </c>
      <c r="V80" s="47"/>
      <c r="W80" s="47" t="s">
        <v>173</v>
      </c>
      <c r="X80" s="47"/>
      <c r="Y80" s="4"/>
      <c r="Z80" s="63"/>
      <c r="AA80" s="47" t="s">
        <v>174</v>
      </c>
      <c r="AB80" s="47"/>
    </row>
    <row r="81" spans="1:28" s="46" customFormat="1" ht="165.75" x14ac:dyDescent="0.25">
      <c r="A81" s="3">
        <v>14</v>
      </c>
      <c r="B81" s="4" t="s">
        <v>175</v>
      </c>
      <c r="C81" s="4" t="s">
        <v>154</v>
      </c>
      <c r="D81" s="47">
        <v>20</v>
      </c>
      <c r="E81" s="4" t="s">
        <v>19</v>
      </c>
      <c r="F81" s="4" t="s">
        <v>20</v>
      </c>
      <c r="G81" s="4" t="s">
        <v>656</v>
      </c>
      <c r="H81" s="4" t="s">
        <v>414</v>
      </c>
      <c r="I81" s="4"/>
      <c r="J81" s="4" t="s">
        <v>18</v>
      </c>
      <c r="K81" s="61"/>
      <c r="L81" s="47">
        <v>0.5</v>
      </c>
      <c r="M81" s="47">
        <f t="shared" si="9"/>
        <v>10</v>
      </c>
      <c r="N81" s="61">
        <v>44499</v>
      </c>
      <c r="O81" s="4" t="s">
        <v>433</v>
      </c>
      <c r="P81" s="61" t="s">
        <v>469</v>
      </c>
      <c r="Q81" s="98"/>
      <c r="R81" s="4"/>
      <c r="S81" s="61">
        <f t="shared" si="12"/>
        <v>44506</v>
      </c>
      <c r="T81" s="47"/>
      <c r="U81" s="47">
        <f t="shared" si="11"/>
        <v>0</v>
      </c>
      <c r="V81" s="47"/>
      <c r="W81" s="47" t="s">
        <v>176</v>
      </c>
      <c r="X81" s="47"/>
      <c r="Y81" s="4"/>
      <c r="Z81" s="63"/>
      <c r="AA81" s="47" t="s">
        <v>174</v>
      </c>
      <c r="AB81" s="47"/>
    </row>
    <row r="82" spans="1:28" s="46" customFormat="1" ht="141" customHeight="1" x14ac:dyDescent="0.25">
      <c r="A82" s="3">
        <v>15</v>
      </c>
      <c r="B82" s="4" t="s">
        <v>177</v>
      </c>
      <c r="C82" s="4" t="s">
        <v>154</v>
      </c>
      <c r="D82" s="47">
        <v>10</v>
      </c>
      <c r="E82" s="4" t="s">
        <v>19</v>
      </c>
      <c r="F82" s="4" t="s">
        <v>20</v>
      </c>
      <c r="G82" s="4" t="s">
        <v>656</v>
      </c>
      <c r="H82" s="4" t="s">
        <v>414</v>
      </c>
      <c r="I82" s="4"/>
      <c r="J82" s="4" t="s">
        <v>18</v>
      </c>
      <c r="K82" s="61"/>
      <c r="L82" s="47">
        <v>0.5</v>
      </c>
      <c r="M82" s="47">
        <f t="shared" si="9"/>
        <v>5</v>
      </c>
      <c r="N82" s="61">
        <v>44499</v>
      </c>
      <c r="O82" s="4" t="s">
        <v>433</v>
      </c>
      <c r="P82" s="61" t="s">
        <v>469</v>
      </c>
      <c r="Q82" s="98"/>
      <c r="R82" s="4"/>
      <c r="S82" s="61">
        <f t="shared" si="12"/>
        <v>44506</v>
      </c>
      <c r="T82" s="47"/>
      <c r="U82" s="47">
        <f t="shared" si="11"/>
        <v>0</v>
      </c>
      <c r="V82" s="47"/>
      <c r="W82" s="47" t="s">
        <v>178</v>
      </c>
      <c r="X82" s="47"/>
      <c r="Y82" s="4"/>
      <c r="Z82" s="63"/>
      <c r="AA82" s="47" t="s">
        <v>174</v>
      </c>
      <c r="AB82" s="47"/>
    </row>
    <row r="83" spans="1:28" s="46" customFormat="1" ht="114.75" x14ac:dyDescent="0.25">
      <c r="A83" s="3">
        <v>16</v>
      </c>
      <c r="B83" s="4" t="s">
        <v>179</v>
      </c>
      <c r="C83" s="4" t="s">
        <v>154</v>
      </c>
      <c r="D83" s="47">
        <v>40</v>
      </c>
      <c r="E83" s="4" t="s">
        <v>19</v>
      </c>
      <c r="F83" s="4" t="s">
        <v>20</v>
      </c>
      <c r="G83" s="4" t="s">
        <v>656</v>
      </c>
      <c r="H83" s="4" t="s">
        <v>414</v>
      </c>
      <c r="I83" s="4"/>
      <c r="J83" s="4" t="s">
        <v>18</v>
      </c>
      <c r="K83" s="61"/>
      <c r="L83" s="47">
        <v>0.5</v>
      </c>
      <c r="M83" s="47">
        <f t="shared" si="9"/>
        <v>20</v>
      </c>
      <c r="N83" s="61">
        <v>44499</v>
      </c>
      <c r="O83" s="4" t="s">
        <v>433</v>
      </c>
      <c r="P83" s="61" t="s">
        <v>469</v>
      </c>
      <c r="Q83" s="98"/>
      <c r="R83" s="4"/>
      <c r="S83" s="61">
        <f t="shared" si="12"/>
        <v>44506</v>
      </c>
      <c r="T83" s="47"/>
      <c r="U83" s="47">
        <f t="shared" si="11"/>
        <v>0</v>
      </c>
      <c r="V83" s="47"/>
      <c r="W83" s="47" t="s">
        <v>180</v>
      </c>
      <c r="X83" s="47"/>
      <c r="Y83" s="4"/>
      <c r="Z83" s="63"/>
      <c r="AA83" s="47" t="s">
        <v>174</v>
      </c>
      <c r="AB83" s="47"/>
    </row>
    <row r="84" spans="1:28" s="46" customFormat="1" ht="140.25" customHeight="1" x14ac:dyDescent="0.25">
      <c r="A84" s="3">
        <v>17</v>
      </c>
      <c r="B84" s="4" t="s">
        <v>181</v>
      </c>
      <c r="C84" s="4" t="s">
        <v>154</v>
      </c>
      <c r="D84" s="47">
        <v>20</v>
      </c>
      <c r="E84" s="4" t="s">
        <v>19</v>
      </c>
      <c r="F84" s="4" t="s">
        <v>20</v>
      </c>
      <c r="G84" s="4" t="s">
        <v>656</v>
      </c>
      <c r="H84" s="4" t="s">
        <v>414</v>
      </c>
      <c r="I84" s="4"/>
      <c r="J84" s="4" t="s">
        <v>18</v>
      </c>
      <c r="K84" s="61"/>
      <c r="L84" s="47">
        <v>0.5</v>
      </c>
      <c r="M84" s="47">
        <f t="shared" si="9"/>
        <v>10</v>
      </c>
      <c r="N84" s="61">
        <v>44499</v>
      </c>
      <c r="O84" s="4" t="s">
        <v>433</v>
      </c>
      <c r="P84" s="61" t="s">
        <v>469</v>
      </c>
      <c r="Q84" s="98"/>
      <c r="R84" s="4"/>
      <c r="S84" s="61">
        <f t="shared" si="12"/>
        <v>44506</v>
      </c>
      <c r="T84" s="47"/>
      <c r="U84" s="47">
        <f t="shared" si="11"/>
        <v>0</v>
      </c>
      <c r="V84" s="47"/>
      <c r="W84" s="47" t="s">
        <v>182</v>
      </c>
      <c r="X84" s="47"/>
      <c r="Y84" s="4"/>
      <c r="Z84" s="63"/>
      <c r="AA84" s="47" t="s">
        <v>174</v>
      </c>
      <c r="AB84" s="47"/>
    </row>
    <row r="85" spans="1:28" s="46" customFormat="1" ht="114.75" x14ac:dyDescent="0.25">
      <c r="A85" s="3">
        <v>18</v>
      </c>
      <c r="B85" s="4" t="s">
        <v>183</v>
      </c>
      <c r="C85" s="4" t="s">
        <v>154</v>
      </c>
      <c r="D85" s="47">
        <v>40</v>
      </c>
      <c r="E85" s="4" t="s">
        <v>19</v>
      </c>
      <c r="F85" s="4" t="s">
        <v>20</v>
      </c>
      <c r="G85" s="4" t="s">
        <v>656</v>
      </c>
      <c r="H85" s="4" t="s">
        <v>414</v>
      </c>
      <c r="I85" s="4"/>
      <c r="J85" s="4" t="s">
        <v>18</v>
      </c>
      <c r="K85" s="61"/>
      <c r="L85" s="47">
        <v>0.5</v>
      </c>
      <c r="M85" s="47">
        <f t="shared" si="9"/>
        <v>20</v>
      </c>
      <c r="N85" s="61">
        <v>44499</v>
      </c>
      <c r="O85" s="4" t="s">
        <v>433</v>
      </c>
      <c r="P85" s="61" t="s">
        <v>469</v>
      </c>
      <c r="Q85" s="98"/>
      <c r="R85" s="4"/>
      <c r="S85" s="61">
        <f t="shared" si="12"/>
        <v>44506</v>
      </c>
      <c r="T85" s="47"/>
      <c r="U85" s="47">
        <f t="shared" si="11"/>
        <v>0</v>
      </c>
      <c r="V85" s="47"/>
      <c r="W85" s="47" t="s">
        <v>184</v>
      </c>
      <c r="X85" s="47"/>
      <c r="Y85" s="4"/>
      <c r="Z85" s="63"/>
      <c r="AA85" s="47" t="s">
        <v>174</v>
      </c>
      <c r="AB85" s="47"/>
    </row>
    <row r="86" spans="1:28" s="46" customFormat="1" ht="141.75" customHeight="1" x14ac:dyDescent="0.25">
      <c r="A86" s="3">
        <v>19</v>
      </c>
      <c r="B86" s="4" t="s">
        <v>185</v>
      </c>
      <c r="C86" s="4" t="s">
        <v>154</v>
      </c>
      <c r="D86" s="47">
        <v>10</v>
      </c>
      <c r="E86" s="4" t="s">
        <v>19</v>
      </c>
      <c r="F86" s="4" t="s">
        <v>20</v>
      </c>
      <c r="G86" s="4" t="s">
        <v>656</v>
      </c>
      <c r="H86" s="4" t="s">
        <v>414</v>
      </c>
      <c r="I86" s="4"/>
      <c r="J86" s="4" t="s">
        <v>18</v>
      </c>
      <c r="K86" s="61"/>
      <c r="L86" s="47">
        <v>0.5</v>
      </c>
      <c r="M86" s="47">
        <f t="shared" si="9"/>
        <v>5</v>
      </c>
      <c r="N86" s="61">
        <v>44499</v>
      </c>
      <c r="O86" s="4" t="s">
        <v>433</v>
      </c>
      <c r="P86" s="61" t="s">
        <v>469</v>
      </c>
      <c r="Q86" s="98"/>
      <c r="R86" s="4"/>
      <c r="S86" s="61">
        <f t="shared" si="12"/>
        <v>44506</v>
      </c>
      <c r="T86" s="47"/>
      <c r="U86" s="47">
        <f t="shared" si="11"/>
        <v>0</v>
      </c>
      <c r="V86" s="47"/>
      <c r="W86" s="47" t="s">
        <v>186</v>
      </c>
      <c r="X86" s="47"/>
      <c r="Y86" s="4"/>
      <c r="Z86" s="63"/>
      <c r="AA86" s="47" t="s">
        <v>174</v>
      </c>
      <c r="AB86" s="47"/>
    </row>
    <row r="87" spans="1:28" s="46" customFormat="1" ht="153" customHeight="1" x14ac:dyDescent="0.25">
      <c r="A87" s="3">
        <v>20</v>
      </c>
      <c r="B87" s="4" t="s">
        <v>187</v>
      </c>
      <c r="C87" s="4" t="s">
        <v>154</v>
      </c>
      <c r="D87" s="47">
        <v>20</v>
      </c>
      <c r="E87" s="4" t="s">
        <v>19</v>
      </c>
      <c r="F87" s="4" t="s">
        <v>20</v>
      </c>
      <c r="G87" s="4" t="s">
        <v>657</v>
      </c>
      <c r="H87" s="4" t="s">
        <v>452</v>
      </c>
      <c r="I87" s="4"/>
      <c r="J87" s="4" t="s">
        <v>18</v>
      </c>
      <c r="K87" s="61"/>
      <c r="L87" s="47">
        <v>0.75</v>
      </c>
      <c r="M87" s="47">
        <f t="shared" si="9"/>
        <v>15</v>
      </c>
      <c r="N87" s="61">
        <v>44492</v>
      </c>
      <c r="O87" s="4" t="s">
        <v>433</v>
      </c>
      <c r="P87" s="61"/>
      <c r="Q87" s="98"/>
      <c r="R87" s="4" t="s">
        <v>565</v>
      </c>
      <c r="S87" s="61">
        <f t="shared" si="12"/>
        <v>44499</v>
      </c>
      <c r="T87" s="47">
        <v>0.5</v>
      </c>
      <c r="U87" s="47">
        <f t="shared" si="11"/>
        <v>10</v>
      </c>
      <c r="V87" s="47" t="s">
        <v>435</v>
      </c>
      <c r="W87" s="47" t="s">
        <v>707</v>
      </c>
      <c r="X87" s="47" t="s">
        <v>580</v>
      </c>
      <c r="Y87" s="4"/>
      <c r="Z87" s="63"/>
      <c r="AA87" s="47" t="s">
        <v>188</v>
      </c>
      <c r="AB87" s="47"/>
    </row>
    <row r="88" spans="1:28" s="46" customFormat="1" x14ac:dyDescent="0.25">
      <c r="A88" s="3">
        <v>21</v>
      </c>
      <c r="B88" s="4" t="s">
        <v>189</v>
      </c>
      <c r="C88" s="4" t="s">
        <v>154</v>
      </c>
      <c r="D88" s="47"/>
      <c r="E88" s="4" t="s">
        <v>333</v>
      </c>
      <c r="F88" s="4" t="s">
        <v>190</v>
      </c>
      <c r="G88" s="4"/>
      <c r="H88" s="4"/>
      <c r="I88" s="4"/>
      <c r="J88" s="4"/>
      <c r="K88" s="47"/>
      <c r="L88" s="47"/>
      <c r="M88" s="47"/>
      <c r="N88" s="47"/>
      <c r="O88" s="4"/>
      <c r="P88" s="47"/>
      <c r="Q88" s="99"/>
      <c r="R88" s="4"/>
      <c r="S88" s="47"/>
      <c r="T88" s="47"/>
      <c r="U88" s="47"/>
      <c r="V88" s="47"/>
      <c r="W88" s="47"/>
      <c r="X88" s="47"/>
      <c r="Y88" s="4"/>
      <c r="Z88" s="63"/>
      <c r="AA88" s="47"/>
      <c r="AB88" s="47"/>
    </row>
    <row r="89" spans="1:28" s="46" customFormat="1" x14ac:dyDescent="0.25">
      <c r="A89" s="3">
        <v>22</v>
      </c>
      <c r="B89" s="4" t="s">
        <v>191</v>
      </c>
      <c r="C89" s="4" t="s">
        <v>154</v>
      </c>
      <c r="D89" s="47"/>
      <c r="E89" s="4" t="s">
        <v>333</v>
      </c>
      <c r="F89" s="4" t="s">
        <v>190</v>
      </c>
      <c r="G89" s="4"/>
      <c r="H89" s="4"/>
      <c r="I89" s="4"/>
      <c r="J89" s="4"/>
      <c r="K89" s="47"/>
      <c r="L89" s="47"/>
      <c r="M89" s="47"/>
      <c r="N89" s="47"/>
      <c r="O89" s="4"/>
      <c r="P89" s="47"/>
      <c r="Q89" s="99"/>
      <c r="R89" s="4"/>
      <c r="S89" s="47"/>
      <c r="T89" s="47"/>
      <c r="U89" s="47"/>
      <c r="V89" s="47"/>
      <c r="W89" s="47"/>
      <c r="X89" s="47"/>
      <c r="Y89" s="4"/>
      <c r="Z89" s="63"/>
      <c r="AA89" s="47"/>
      <c r="AB89" s="47"/>
    </row>
    <row r="90" spans="1:28" s="46" customFormat="1" x14ac:dyDescent="0.25">
      <c r="A90" s="3">
        <v>23</v>
      </c>
      <c r="B90" s="4" t="s">
        <v>192</v>
      </c>
      <c r="C90" s="4" t="s">
        <v>154</v>
      </c>
      <c r="D90" s="47"/>
      <c r="E90" s="4" t="s">
        <v>333</v>
      </c>
      <c r="F90" s="4" t="s">
        <v>190</v>
      </c>
      <c r="G90" s="4"/>
      <c r="H90" s="4"/>
      <c r="I90" s="4"/>
      <c r="J90" s="4"/>
      <c r="K90" s="47"/>
      <c r="L90" s="47"/>
      <c r="M90" s="47"/>
      <c r="N90" s="47"/>
      <c r="O90" s="4"/>
      <c r="P90" s="47"/>
      <c r="Q90" s="99"/>
      <c r="R90" s="4"/>
      <c r="S90" s="47"/>
      <c r="T90" s="47"/>
      <c r="U90" s="47"/>
      <c r="V90" s="47"/>
      <c r="W90" s="47"/>
      <c r="X90" s="47"/>
      <c r="Y90" s="4"/>
      <c r="Z90" s="63"/>
      <c r="AA90" s="47"/>
      <c r="AB90" s="47"/>
    </row>
    <row r="91" spans="1:28" s="46" customFormat="1" x14ac:dyDescent="0.25">
      <c r="A91" s="3">
        <v>24</v>
      </c>
      <c r="B91" s="4" t="s">
        <v>193</v>
      </c>
      <c r="C91" s="4" t="s">
        <v>154</v>
      </c>
      <c r="D91" s="47"/>
      <c r="E91" s="4" t="s">
        <v>333</v>
      </c>
      <c r="F91" s="4" t="s">
        <v>190</v>
      </c>
      <c r="G91" s="4"/>
      <c r="H91" s="4"/>
      <c r="I91" s="4"/>
      <c r="J91" s="4"/>
      <c r="K91" s="47"/>
      <c r="L91" s="47"/>
      <c r="M91" s="47"/>
      <c r="N91" s="47"/>
      <c r="O91" s="4"/>
      <c r="P91" s="47"/>
      <c r="Q91" s="99"/>
      <c r="R91" s="4"/>
      <c r="S91" s="47"/>
      <c r="T91" s="47"/>
      <c r="U91" s="47"/>
      <c r="V91" s="47"/>
      <c r="W91" s="47"/>
      <c r="X91" s="47"/>
      <c r="Y91" s="4"/>
      <c r="Z91" s="63"/>
      <c r="AA91" s="47"/>
      <c r="AB91" s="47"/>
    </row>
    <row r="92" spans="1:28" s="46" customFormat="1" x14ac:dyDescent="0.25">
      <c r="A92" s="50" t="s">
        <v>194</v>
      </c>
      <c r="B92" s="6" t="s">
        <v>195</v>
      </c>
      <c r="C92" s="6"/>
      <c r="D92" s="44"/>
      <c r="E92" s="6" t="s">
        <v>333</v>
      </c>
      <c r="F92" s="6" t="s">
        <v>333</v>
      </c>
      <c r="G92" s="6"/>
      <c r="H92" s="6"/>
      <c r="I92" s="6"/>
      <c r="J92" s="6"/>
      <c r="K92" s="44"/>
      <c r="L92" s="44"/>
      <c r="M92" s="44"/>
      <c r="N92" s="44"/>
      <c r="O92" s="6"/>
      <c r="P92" s="44"/>
      <c r="Q92" s="97"/>
      <c r="R92" s="6"/>
      <c r="S92" s="44"/>
      <c r="T92" s="44"/>
      <c r="U92" s="44"/>
      <c r="V92" s="44"/>
      <c r="W92" s="44"/>
      <c r="X92" s="44"/>
      <c r="Y92" s="6"/>
      <c r="Z92" s="65"/>
      <c r="AA92" s="45"/>
      <c r="AB92" s="45"/>
    </row>
    <row r="93" spans="1:28" s="46" customFormat="1" ht="126" customHeight="1" x14ac:dyDescent="0.25">
      <c r="A93" s="3">
        <v>1</v>
      </c>
      <c r="B93" s="4" t="s">
        <v>196</v>
      </c>
      <c r="C93" s="4" t="s">
        <v>154</v>
      </c>
      <c r="D93" s="47">
        <v>20</v>
      </c>
      <c r="E93" s="4" t="s">
        <v>19</v>
      </c>
      <c r="F93" s="4" t="s">
        <v>20</v>
      </c>
      <c r="G93" s="4" t="s">
        <v>658</v>
      </c>
      <c r="H93" s="4"/>
      <c r="I93" s="86" t="s">
        <v>632</v>
      </c>
      <c r="J93" s="4" t="s">
        <v>18</v>
      </c>
      <c r="K93" s="61"/>
      <c r="L93" s="47">
        <v>0.75</v>
      </c>
      <c r="M93" s="47">
        <f t="shared" ref="M93:M94" si="13">$D93*L93</f>
        <v>15</v>
      </c>
      <c r="N93" s="61">
        <v>44499</v>
      </c>
      <c r="O93" s="4" t="s">
        <v>433</v>
      </c>
      <c r="P93" s="61"/>
      <c r="Q93" s="98"/>
      <c r="R93" s="4" t="s">
        <v>557</v>
      </c>
      <c r="S93" s="61">
        <f t="shared" ref="S93:S94" si="14">N93+7</f>
        <v>44506</v>
      </c>
      <c r="T93" s="47">
        <v>0.5</v>
      </c>
      <c r="U93" s="47">
        <f t="shared" ref="U93:U94" si="15">$D93*T93</f>
        <v>10</v>
      </c>
      <c r="V93" s="47" t="s">
        <v>435</v>
      </c>
      <c r="W93" s="47" t="s">
        <v>728</v>
      </c>
      <c r="X93" s="47"/>
      <c r="Y93" s="4"/>
      <c r="Z93" s="63"/>
      <c r="AA93" s="47" t="s">
        <v>40</v>
      </c>
      <c r="AB93" s="47" t="s">
        <v>727</v>
      </c>
    </row>
    <row r="94" spans="1:28" s="46" customFormat="1" ht="121.5" customHeight="1" x14ac:dyDescent="0.25">
      <c r="A94" s="3">
        <v>2</v>
      </c>
      <c r="B94" s="4" t="s">
        <v>197</v>
      </c>
      <c r="C94" s="4" t="s">
        <v>154</v>
      </c>
      <c r="D94" s="47">
        <v>20</v>
      </c>
      <c r="E94" s="4" t="s">
        <v>19</v>
      </c>
      <c r="F94" s="4" t="s">
        <v>20</v>
      </c>
      <c r="G94" s="4" t="s">
        <v>659</v>
      </c>
      <c r="H94" s="4"/>
      <c r="I94" s="86" t="s">
        <v>633</v>
      </c>
      <c r="J94" s="4" t="s">
        <v>18</v>
      </c>
      <c r="K94" s="61"/>
      <c r="L94" s="47">
        <v>0.75</v>
      </c>
      <c r="M94" s="47">
        <f t="shared" si="13"/>
        <v>15</v>
      </c>
      <c r="N94" s="61">
        <v>44499</v>
      </c>
      <c r="O94" s="4" t="s">
        <v>433</v>
      </c>
      <c r="P94" s="61"/>
      <c r="Q94" s="98"/>
      <c r="R94" s="4" t="s">
        <v>557</v>
      </c>
      <c r="S94" s="61">
        <f t="shared" si="14"/>
        <v>44506</v>
      </c>
      <c r="T94" s="47">
        <v>0.5</v>
      </c>
      <c r="U94" s="47">
        <f t="shared" si="15"/>
        <v>10</v>
      </c>
      <c r="V94" s="47" t="s">
        <v>435</v>
      </c>
      <c r="W94" s="47" t="s">
        <v>729</v>
      </c>
      <c r="X94" s="47"/>
      <c r="Y94" s="4"/>
      <c r="Z94" s="63"/>
      <c r="AA94" s="47" t="s">
        <v>40</v>
      </c>
      <c r="AB94" s="47" t="s">
        <v>730</v>
      </c>
    </row>
    <row r="95" spans="1:28" s="46" customFormat="1" ht="25.5" x14ac:dyDescent="0.25">
      <c r="A95" s="3">
        <v>3</v>
      </c>
      <c r="B95" s="4" t="s">
        <v>198</v>
      </c>
      <c r="C95" s="4" t="s">
        <v>154</v>
      </c>
      <c r="D95" s="47"/>
      <c r="E95" s="4" t="s">
        <v>333</v>
      </c>
      <c r="F95" s="4" t="s">
        <v>190</v>
      </c>
      <c r="G95" s="4"/>
      <c r="H95" s="4"/>
      <c r="I95" s="4"/>
      <c r="J95" s="4"/>
      <c r="K95" s="47"/>
      <c r="L95" s="47"/>
      <c r="M95" s="47"/>
      <c r="N95" s="47"/>
      <c r="O95" s="4"/>
      <c r="P95" s="47"/>
      <c r="Q95" s="99"/>
      <c r="R95" s="4"/>
      <c r="S95" s="47"/>
      <c r="T95" s="47"/>
      <c r="U95" s="47"/>
      <c r="V95" s="47"/>
      <c r="W95" s="47"/>
      <c r="X95" s="47"/>
      <c r="Y95" s="4"/>
      <c r="Z95" s="63"/>
      <c r="AA95" s="47"/>
      <c r="AB95" s="47"/>
    </row>
    <row r="96" spans="1:28" s="46" customFormat="1" ht="126" customHeight="1" x14ac:dyDescent="0.25">
      <c r="A96" s="3">
        <v>4</v>
      </c>
      <c r="B96" s="4" t="s">
        <v>199</v>
      </c>
      <c r="C96" s="4" t="s">
        <v>154</v>
      </c>
      <c r="D96" s="47">
        <v>20</v>
      </c>
      <c r="E96" s="4" t="s">
        <v>19</v>
      </c>
      <c r="F96" s="4" t="s">
        <v>20</v>
      </c>
      <c r="G96" s="4" t="s">
        <v>660</v>
      </c>
      <c r="H96" s="4" t="s">
        <v>542</v>
      </c>
      <c r="I96" s="86" t="s">
        <v>615</v>
      </c>
      <c r="J96" s="4" t="s">
        <v>18</v>
      </c>
      <c r="K96" s="61"/>
      <c r="L96" s="47">
        <v>0.75</v>
      </c>
      <c r="M96" s="47">
        <f t="shared" ref="M96:M97" si="16">$D96*L96</f>
        <v>15</v>
      </c>
      <c r="N96" s="61">
        <v>44499</v>
      </c>
      <c r="O96" s="4" t="s">
        <v>433</v>
      </c>
      <c r="P96" s="61"/>
      <c r="Q96" s="98"/>
      <c r="R96" s="4" t="str">
        <f>VLOOKUP(B96,'[1]IC NOC AGEL Phase 1 - UAT Score'!$B$3:$X$42,23,0)</f>
        <v>Subrat</v>
      </c>
      <c r="S96" s="61">
        <f t="shared" ref="S96:S97" si="17">N96+7</f>
        <v>44506</v>
      </c>
      <c r="T96" s="47">
        <v>0.75</v>
      </c>
      <c r="U96" s="47">
        <f t="shared" ref="U96:U97" si="18">$D96*T96</f>
        <v>15</v>
      </c>
      <c r="V96" s="47" t="s">
        <v>709</v>
      </c>
      <c r="W96" s="47" t="s">
        <v>200</v>
      </c>
      <c r="X96" s="47"/>
      <c r="Y96" s="4"/>
      <c r="Z96" s="63"/>
      <c r="AA96" s="47" t="s">
        <v>40</v>
      </c>
      <c r="AB96" s="47"/>
    </row>
    <row r="97" spans="1:28" s="46" customFormat="1" ht="113.25" customHeight="1" x14ac:dyDescent="0.25">
      <c r="A97" s="3">
        <v>5</v>
      </c>
      <c r="B97" s="4" t="s">
        <v>201</v>
      </c>
      <c r="C97" s="4" t="s">
        <v>154</v>
      </c>
      <c r="D97" s="47">
        <v>20</v>
      </c>
      <c r="E97" s="4" t="s">
        <v>19</v>
      </c>
      <c r="F97" s="4" t="s">
        <v>20</v>
      </c>
      <c r="G97" s="4" t="s">
        <v>661</v>
      </c>
      <c r="H97" s="4" t="s">
        <v>543</v>
      </c>
      <c r="I97" s="86" t="s">
        <v>616</v>
      </c>
      <c r="J97" s="4" t="s">
        <v>18</v>
      </c>
      <c r="K97" s="61"/>
      <c r="L97" s="47">
        <v>0.75</v>
      </c>
      <c r="M97" s="47">
        <f t="shared" si="16"/>
        <v>15</v>
      </c>
      <c r="N97" s="61">
        <v>44499</v>
      </c>
      <c r="O97" s="4" t="s">
        <v>433</v>
      </c>
      <c r="P97" s="61"/>
      <c r="Q97" s="98"/>
      <c r="R97" s="4" t="str">
        <f>VLOOKUP(B97,'[1]IC NOC AGEL Phase 1 - UAT Score'!$B$3:$X$42,23,0)</f>
        <v>Rohan/Darshak</v>
      </c>
      <c r="S97" s="61">
        <f t="shared" si="17"/>
        <v>44506</v>
      </c>
      <c r="T97" s="47">
        <v>0.5</v>
      </c>
      <c r="U97" s="47">
        <f t="shared" si="18"/>
        <v>10</v>
      </c>
      <c r="V97" s="47" t="s">
        <v>435</v>
      </c>
      <c r="W97" s="47" t="s">
        <v>764</v>
      </c>
      <c r="X97" s="47"/>
      <c r="Y97" s="4"/>
      <c r="Z97" s="63"/>
      <c r="AA97" s="47" t="s">
        <v>40</v>
      </c>
      <c r="AB97" s="47"/>
    </row>
    <row r="98" spans="1:28" s="46" customFormat="1" ht="25.5" x14ac:dyDescent="0.25">
      <c r="A98" s="3">
        <v>6</v>
      </c>
      <c r="B98" s="4" t="s">
        <v>202</v>
      </c>
      <c r="C98" s="4" t="s">
        <v>154</v>
      </c>
      <c r="D98" s="47"/>
      <c r="E98" s="4" t="s">
        <v>333</v>
      </c>
      <c r="F98" s="4" t="s">
        <v>190</v>
      </c>
      <c r="G98" s="4"/>
      <c r="H98" s="4"/>
      <c r="I98" s="4"/>
      <c r="J98" s="4"/>
      <c r="K98" s="47"/>
      <c r="L98" s="47"/>
      <c r="M98" s="47"/>
      <c r="N98" s="47"/>
      <c r="O98" s="4"/>
      <c r="P98" s="47"/>
      <c r="Q98" s="99"/>
      <c r="R98" s="4"/>
      <c r="S98" s="47"/>
      <c r="T98" s="47"/>
      <c r="U98" s="47"/>
      <c r="V98" s="47"/>
      <c r="W98" s="47"/>
      <c r="X98" s="47"/>
      <c r="Y98" s="4"/>
      <c r="Z98" s="63"/>
      <c r="AA98" s="47"/>
      <c r="AB98" s="47"/>
    </row>
    <row r="99" spans="1:28" s="46" customFormat="1" ht="25.5" x14ac:dyDescent="0.25">
      <c r="A99" s="3">
        <v>7</v>
      </c>
      <c r="B99" s="4" t="s">
        <v>203</v>
      </c>
      <c r="C99" s="4" t="s">
        <v>154</v>
      </c>
      <c r="D99" s="47"/>
      <c r="E99" s="4" t="s">
        <v>333</v>
      </c>
      <c r="F99" s="4" t="s">
        <v>190</v>
      </c>
      <c r="G99" s="4"/>
      <c r="H99" s="4"/>
      <c r="I99" s="4"/>
      <c r="J99" s="4"/>
      <c r="K99" s="47"/>
      <c r="L99" s="47"/>
      <c r="M99" s="47"/>
      <c r="N99" s="47"/>
      <c r="O99" s="4"/>
      <c r="P99" s="47"/>
      <c r="Q99" s="99"/>
      <c r="R99" s="4"/>
      <c r="S99" s="47"/>
      <c r="T99" s="47"/>
      <c r="U99" s="47"/>
      <c r="V99" s="47"/>
      <c r="W99" s="47"/>
      <c r="X99" s="47"/>
      <c r="Y99" s="4"/>
      <c r="Z99" s="63"/>
      <c r="AA99" s="47"/>
      <c r="AB99" s="47"/>
    </row>
    <row r="100" spans="1:28" s="46" customFormat="1" ht="120.75" customHeight="1" x14ac:dyDescent="0.25">
      <c r="A100" s="3">
        <v>8</v>
      </c>
      <c r="B100" s="4" t="s">
        <v>204</v>
      </c>
      <c r="C100" s="4" t="s">
        <v>154</v>
      </c>
      <c r="D100" s="47">
        <v>20</v>
      </c>
      <c r="E100" s="4" t="s">
        <v>70</v>
      </c>
      <c r="F100" s="4" t="s">
        <v>20</v>
      </c>
      <c r="G100" s="4" t="s">
        <v>662</v>
      </c>
      <c r="H100" s="4"/>
      <c r="I100" s="86" t="s">
        <v>634</v>
      </c>
      <c r="J100" s="4" t="s">
        <v>18</v>
      </c>
      <c r="K100" s="61"/>
      <c r="L100" s="47">
        <v>0.75</v>
      </c>
      <c r="M100" s="47">
        <f t="shared" ref="M100:M120" si="19">$D100*L100</f>
        <v>15</v>
      </c>
      <c r="N100" s="76">
        <v>44499</v>
      </c>
      <c r="O100" s="4" t="s">
        <v>433</v>
      </c>
      <c r="P100" s="61"/>
      <c r="Q100" s="98"/>
      <c r="R100" s="4" t="s">
        <v>566</v>
      </c>
      <c r="S100" s="61">
        <f t="shared" ref="S100:S117" si="20">N100+7</f>
        <v>44506</v>
      </c>
      <c r="T100" s="47">
        <v>0.5</v>
      </c>
      <c r="U100" s="47">
        <f t="shared" ref="U100:U101" si="21">T100*$D100</f>
        <v>10</v>
      </c>
      <c r="V100" s="47" t="s">
        <v>435</v>
      </c>
      <c r="W100" s="47" t="s">
        <v>743</v>
      </c>
      <c r="X100" s="47"/>
      <c r="Y100" s="4"/>
      <c r="Z100" s="63"/>
      <c r="AA100" s="47"/>
      <c r="AB100" s="47"/>
    </row>
    <row r="101" spans="1:28" s="46" customFormat="1" ht="120" x14ac:dyDescent="0.25">
      <c r="A101" s="3">
        <v>9</v>
      </c>
      <c r="B101" s="4" t="s">
        <v>205</v>
      </c>
      <c r="C101" s="4" t="s">
        <v>154</v>
      </c>
      <c r="D101" s="47">
        <v>40</v>
      </c>
      <c r="E101" s="4" t="s">
        <v>19</v>
      </c>
      <c r="F101" s="4" t="s">
        <v>20</v>
      </c>
      <c r="G101" s="4" t="s">
        <v>687</v>
      </c>
      <c r="H101" s="4"/>
      <c r="I101" s="86" t="s">
        <v>688</v>
      </c>
      <c r="J101" s="4" t="s">
        <v>18</v>
      </c>
      <c r="K101" s="61"/>
      <c r="L101" s="47">
        <v>0.75</v>
      </c>
      <c r="M101" s="47">
        <f t="shared" si="19"/>
        <v>30</v>
      </c>
      <c r="N101" s="61">
        <v>44499</v>
      </c>
      <c r="O101" s="4" t="s">
        <v>433</v>
      </c>
      <c r="P101" s="61"/>
      <c r="Q101" s="98"/>
      <c r="R101" s="4" t="s">
        <v>566</v>
      </c>
      <c r="S101" s="61">
        <f t="shared" si="20"/>
        <v>44506</v>
      </c>
      <c r="T101" s="47">
        <v>0.75</v>
      </c>
      <c r="U101" s="47">
        <f t="shared" si="21"/>
        <v>30</v>
      </c>
      <c r="V101" s="47" t="s">
        <v>709</v>
      </c>
      <c r="W101" s="47" t="s">
        <v>206</v>
      </c>
      <c r="X101" s="47"/>
      <c r="Y101" s="4"/>
      <c r="Z101" s="63"/>
      <c r="AA101" s="47" t="s">
        <v>40</v>
      </c>
      <c r="AB101" s="47"/>
    </row>
    <row r="102" spans="1:28" s="46" customFormat="1" ht="126" customHeight="1" x14ac:dyDescent="0.25">
      <c r="A102" s="109">
        <v>10</v>
      </c>
      <c r="B102" s="4" t="s">
        <v>207</v>
      </c>
      <c r="C102" s="4" t="s">
        <v>154</v>
      </c>
      <c r="D102" s="47">
        <v>20</v>
      </c>
      <c r="E102" s="4" t="s">
        <v>19</v>
      </c>
      <c r="F102" s="4" t="s">
        <v>20</v>
      </c>
      <c r="G102" s="4" t="s">
        <v>663</v>
      </c>
      <c r="H102" s="4" t="s">
        <v>544</v>
      </c>
      <c r="I102" s="86" t="s">
        <v>617</v>
      </c>
      <c r="J102" s="4" t="s">
        <v>18</v>
      </c>
      <c r="K102" s="61"/>
      <c r="L102" s="47">
        <v>0.75</v>
      </c>
      <c r="M102" s="47">
        <f t="shared" si="19"/>
        <v>15</v>
      </c>
      <c r="N102" s="61">
        <v>44499</v>
      </c>
      <c r="O102" s="4" t="s">
        <v>433</v>
      </c>
      <c r="P102" s="61"/>
      <c r="Q102" s="98"/>
      <c r="R102" s="4" t="str">
        <f>VLOOKUP(B102,'[1]IC NOC AGEL Phase 1 - UAT Score'!$B$3:$X$42,23,0)</f>
        <v>Tushar</v>
      </c>
      <c r="S102" s="61">
        <f t="shared" si="20"/>
        <v>44506</v>
      </c>
      <c r="T102" s="47">
        <v>0.75</v>
      </c>
      <c r="U102" s="47">
        <f t="shared" ref="U102:U120" si="22">$D102*T102</f>
        <v>15</v>
      </c>
      <c r="V102" s="47" t="s">
        <v>709</v>
      </c>
      <c r="W102" s="47" t="s">
        <v>208</v>
      </c>
      <c r="X102" s="47"/>
      <c r="Y102" s="4"/>
      <c r="Z102" s="63"/>
      <c r="AA102" s="47" t="s">
        <v>40</v>
      </c>
      <c r="AB102" s="47"/>
    </row>
    <row r="103" spans="1:28" s="46" customFormat="1" ht="110.25" customHeight="1" x14ac:dyDescent="0.25">
      <c r="A103" s="3">
        <v>11</v>
      </c>
      <c r="B103" s="4" t="s">
        <v>209</v>
      </c>
      <c r="C103" s="4" t="s">
        <v>154</v>
      </c>
      <c r="D103" s="47">
        <v>20</v>
      </c>
      <c r="E103" s="4" t="s">
        <v>70</v>
      </c>
      <c r="F103" s="4" t="s">
        <v>20</v>
      </c>
      <c r="G103" s="4" t="s">
        <v>664</v>
      </c>
      <c r="H103" s="4"/>
      <c r="I103" s="4"/>
      <c r="J103" s="4" t="s">
        <v>18</v>
      </c>
      <c r="K103" s="61"/>
      <c r="L103" s="47">
        <v>0.75</v>
      </c>
      <c r="M103" s="47">
        <f t="shared" si="19"/>
        <v>15</v>
      </c>
      <c r="N103" s="61">
        <v>44499</v>
      </c>
      <c r="O103" s="4" t="s">
        <v>433</v>
      </c>
      <c r="P103" s="61"/>
      <c r="Q103" s="98"/>
      <c r="R103" s="4" t="s">
        <v>565</v>
      </c>
      <c r="S103" s="61">
        <f t="shared" si="20"/>
        <v>44506</v>
      </c>
      <c r="T103" s="47">
        <v>0.75</v>
      </c>
      <c r="U103" s="47">
        <f t="shared" si="22"/>
        <v>15</v>
      </c>
      <c r="V103" s="47" t="s">
        <v>709</v>
      </c>
      <c r="W103" s="47"/>
      <c r="X103" s="47"/>
      <c r="Y103" s="4"/>
      <c r="Z103" s="63"/>
      <c r="AA103" s="47" t="s">
        <v>40</v>
      </c>
      <c r="AB103" s="47"/>
    </row>
    <row r="104" spans="1:28" s="46" customFormat="1" ht="89.25" x14ac:dyDescent="0.25">
      <c r="A104" s="3">
        <v>12</v>
      </c>
      <c r="B104" s="4" t="s">
        <v>210</v>
      </c>
      <c r="C104" s="4" t="s">
        <v>154</v>
      </c>
      <c r="D104" s="47">
        <v>20</v>
      </c>
      <c r="E104" s="4" t="s">
        <v>19</v>
      </c>
      <c r="F104" s="4" t="s">
        <v>20</v>
      </c>
      <c r="G104" s="4" t="s">
        <v>665</v>
      </c>
      <c r="H104" s="4"/>
      <c r="I104" s="4"/>
      <c r="J104" s="4" t="s">
        <v>18</v>
      </c>
      <c r="K104" s="61"/>
      <c r="L104" s="47">
        <v>0.75</v>
      </c>
      <c r="M104" s="47">
        <f t="shared" si="19"/>
        <v>15</v>
      </c>
      <c r="N104" s="61">
        <v>44499</v>
      </c>
      <c r="O104" s="4" t="s">
        <v>433</v>
      </c>
      <c r="P104" s="61"/>
      <c r="Q104" s="98"/>
      <c r="R104" s="4" t="s">
        <v>565</v>
      </c>
      <c r="S104" s="61">
        <f t="shared" si="20"/>
        <v>44506</v>
      </c>
      <c r="T104" s="47">
        <v>0.75</v>
      </c>
      <c r="U104" s="47">
        <f t="shared" si="22"/>
        <v>15</v>
      </c>
      <c r="V104" s="47" t="s">
        <v>709</v>
      </c>
      <c r="W104" s="47"/>
      <c r="X104" s="47"/>
      <c r="Y104" s="4"/>
      <c r="Z104" s="63"/>
      <c r="AA104" s="47" t="s">
        <v>40</v>
      </c>
      <c r="AB104" s="47"/>
    </row>
    <row r="105" spans="1:28" s="46" customFormat="1" ht="116.25" customHeight="1" x14ac:dyDescent="0.25">
      <c r="A105" s="3">
        <v>13</v>
      </c>
      <c r="B105" s="4" t="s">
        <v>211</v>
      </c>
      <c r="C105" s="4" t="s">
        <v>154</v>
      </c>
      <c r="D105" s="47">
        <v>20</v>
      </c>
      <c r="E105" s="4" t="s">
        <v>19</v>
      </c>
      <c r="F105" s="4" t="s">
        <v>20</v>
      </c>
      <c r="G105" s="4" t="s">
        <v>666</v>
      </c>
      <c r="H105" s="4"/>
      <c r="I105" s="4" t="s">
        <v>516</v>
      </c>
      <c r="J105" s="4" t="s">
        <v>18</v>
      </c>
      <c r="K105" s="61"/>
      <c r="L105" s="47">
        <v>0.5</v>
      </c>
      <c r="M105" s="47">
        <f t="shared" si="19"/>
        <v>10</v>
      </c>
      <c r="N105" s="61">
        <v>44499</v>
      </c>
      <c r="O105" s="4" t="s">
        <v>435</v>
      </c>
      <c r="P105" s="61" t="s">
        <v>623</v>
      </c>
      <c r="Q105" s="98"/>
      <c r="R105" s="4"/>
      <c r="S105" s="61">
        <f t="shared" si="20"/>
        <v>44506</v>
      </c>
      <c r="T105" s="47"/>
      <c r="U105" s="47">
        <f t="shared" si="22"/>
        <v>0</v>
      </c>
      <c r="V105" s="47"/>
      <c r="W105" s="47"/>
      <c r="X105" s="47"/>
      <c r="Y105" s="4"/>
      <c r="Z105" s="63"/>
      <c r="AA105" s="47"/>
      <c r="AB105" s="47"/>
    </row>
    <row r="106" spans="1:28" s="46" customFormat="1" ht="149.25" customHeight="1" x14ac:dyDescent="0.25">
      <c r="A106" s="3">
        <v>14</v>
      </c>
      <c r="B106" s="4" t="s">
        <v>212</v>
      </c>
      <c r="C106" s="4" t="s">
        <v>154</v>
      </c>
      <c r="D106" s="47">
        <v>10</v>
      </c>
      <c r="E106" s="4" t="s">
        <v>70</v>
      </c>
      <c r="F106" s="4" t="s">
        <v>20</v>
      </c>
      <c r="G106" s="4" t="s">
        <v>667</v>
      </c>
      <c r="H106" s="4" t="s">
        <v>515</v>
      </c>
      <c r="I106" s="4" t="s">
        <v>536</v>
      </c>
      <c r="J106" s="4" t="s">
        <v>18</v>
      </c>
      <c r="K106" s="61"/>
      <c r="L106" s="47">
        <v>0.5</v>
      </c>
      <c r="M106" s="47">
        <f t="shared" si="19"/>
        <v>5</v>
      </c>
      <c r="N106" s="61">
        <v>44499</v>
      </c>
      <c r="O106" s="88" t="s">
        <v>435</v>
      </c>
      <c r="P106" s="61" t="s">
        <v>537</v>
      </c>
      <c r="Q106" s="98"/>
      <c r="R106" s="4"/>
      <c r="S106" s="61">
        <f t="shared" si="20"/>
        <v>44506</v>
      </c>
      <c r="T106" s="47"/>
      <c r="U106" s="47">
        <f t="shared" si="22"/>
        <v>0</v>
      </c>
      <c r="V106" s="47"/>
      <c r="W106" s="47" t="s">
        <v>213</v>
      </c>
      <c r="X106" s="47"/>
      <c r="Y106" s="4"/>
      <c r="Z106" s="63"/>
      <c r="AA106" s="47"/>
      <c r="AB106" s="47"/>
    </row>
    <row r="107" spans="1:28" s="46" customFormat="1" ht="108.75" customHeight="1" x14ac:dyDescent="0.25">
      <c r="A107" s="3">
        <v>15</v>
      </c>
      <c r="B107" s="4" t="s">
        <v>214</v>
      </c>
      <c r="C107" s="4" t="s">
        <v>154</v>
      </c>
      <c r="D107" s="47">
        <v>20</v>
      </c>
      <c r="E107" s="4" t="s">
        <v>19</v>
      </c>
      <c r="F107" s="4" t="s">
        <v>20</v>
      </c>
      <c r="G107" s="4" t="s">
        <v>668</v>
      </c>
      <c r="H107" s="4" t="s">
        <v>545</v>
      </c>
      <c r="I107" s="86" t="s">
        <v>540</v>
      </c>
      <c r="J107" s="4" t="s">
        <v>18</v>
      </c>
      <c r="K107" s="61"/>
      <c r="L107" s="47">
        <v>0.75</v>
      </c>
      <c r="M107" s="47">
        <f t="shared" si="19"/>
        <v>15</v>
      </c>
      <c r="N107" s="61">
        <v>44499</v>
      </c>
      <c r="O107" s="4" t="s">
        <v>433</v>
      </c>
      <c r="P107" s="61"/>
      <c r="Q107" s="98"/>
      <c r="R107" s="4" t="str">
        <f>VLOOKUP(B107,'[1]IC NOC AGEL Phase 1 - UAT Score'!$B$3:$X$42,23,0)</f>
        <v>Kishan</v>
      </c>
      <c r="S107" s="61">
        <f t="shared" si="20"/>
        <v>44506</v>
      </c>
      <c r="T107" s="47">
        <v>0.5</v>
      </c>
      <c r="U107" s="47">
        <f t="shared" si="22"/>
        <v>10</v>
      </c>
      <c r="V107" s="47" t="s">
        <v>435</v>
      </c>
      <c r="W107" s="47" t="s">
        <v>765</v>
      </c>
      <c r="X107" s="47"/>
      <c r="Y107" s="4"/>
      <c r="Z107" s="63"/>
      <c r="AA107" s="47" t="s">
        <v>40</v>
      </c>
      <c r="AB107" s="47"/>
    </row>
    <row r="108" spans="1:28" s="74" customFormat="1" ht="112.5" customHeight="1" x14ac:dyDescent="0.25">
      <c r="A108" s="70">
        <v>16</v>
      </c>
      <c r="B108" s="9" t="s">
        <v>215</v>
      </c>
      <c r="C108" s="9" t="s">
        <v>154</v>
      </c>
      <c r="D108" s="71">
        <v>40</v>
      </c>
      <c r="E108" s="9" t="s">
        <v>19</v>
      </c>
      <c r="F108" s="9" t="s">
        <v>20</v>
      </c>
      <c r="G108" s="4" t="s">
        <v>669</v>
      </c>
      <c r="H108" s="4" t="s">
        <v>614</v>
      </c>
      <c r="I108" s="87" t="s">
        <v>618</v>
      </c>
      <c r="J108" s="9" t="s">
        <v>18</v>
      </c>
      <c r="K108" s="61"/>
      <c r="L108" s="47">
        <v>0.75</v>
      </c>
      <c r="M108" s="47">
        <f t="shared" si="19"/>
        <v>30</v>
      </c>
      <c r="N108" s="61">
        <v>44499</v>
      </c>
      <c r="O108" s="4" t="s">
        <v>433</v>
      </c>
      <c r="P108" s="76"/>
      <c r="Q108" s="98"/>
      <c r="R108" s="4" t="str">
        <f>VLOOKUP(B108,'[1]IC NOC AGEL Phase 1 - UAT Score'!$B$3:$X$42,23,0)</f>
        <v>Kishan</v>
      </c>
      <c r="S108" s="61">
        <f t="shared" si="20"/>
        <v>44506</v>
      </c>
      <c r="T108" s="71">
        <v>0.75</v>
      </c>
      <c r="U108" s="47">
        <f t="shared" si="22"/>
        <v>30</v>
      </c>
      <c r="V108" s="47" t="s">
        <v>709</v>
      </c>
      <c r="W108" s="71" t="s">
        <v>710</v>
      </c>
      <c r="X108" s="71"/>
      <c r="Y108" s="9"/>
      <c r="Z108" s="73"/>
      <c r="AA108" s="47"/>
      <c r="AB108" s="47"/>
    </row>
    <row r="109" spans="1:28" s="74" customFormat="1" ht="110.25" customHeight="1" x14ac:dyDescent="0.25">
      <c r="A109" s="70">
        <v>17</v>
      </c>
      <c r="B109" s="9" t="s">
        <v>216</v>
      </c>
      <c r="C109" s="9" t="s">
        <v>154</v>
      </c>
      <c r="D109" s="71">
        <v>40</v>
      </c>
      <c r="E109" s="9" t="s">
        <v>70</v>
      </c>
      <c r="F109" s="9" t="s">
        <v>20</v>
      </c>
      <c r="G109" s="4" t="s">
        <v>670</v>
      </c>
      <c r="H109" s="4"/>
      <c r="I109" s="9" t="s">
        <v>538</v>
      </c>
      <c r="J109" s="4" t="s">
        <v>18</v>
      </c>
      <c r="K109" s="61"/>
      <c r="L109" s="71">
        <v>0</v>
      </c>
      <c r="M109" s="47">
        <f t="shared" si="19"/>
        <v>0</v>
      </c>
      <c r="N109" s="76">
        <v>44513</v>
      </c>
      <c r="O109" s="4" t="s">
        <v>435</v>
      </c>
      <c r="P109" s="76" t="s">
        <v>539</v>
      </c>
      <c r="Q109" s="98"/>
      <c r="R109" s="9"/>
      <c r="S109" s="61">
        <f t="shared" si="20"/>
        <v>44520</v>
      </c>
      <c r="T109" s="71"/>
      <c r="U109" s="47">
        <f t="shared" si="22"/>
        <v>0</v>
      </c>
      <c r="V109" s="47"/>
      <c r="W109" s="71" t="s">
        <v>217</v>
      </c>
      <c r="X109" s="71"/>
      <c r="Y109" s="9"/>
      <c r="Z109" s="73"/>
      <c r="AA109" s="47"/>
      <c r="AB109" s="47"/>
    </row>
    <row r="110" spans="1:28" s="46" customFormat="1" ht="108" customHeight="1" x14ac:dyDescent="0.25">
      <c r="A110" s="3">
        <v>18</v>
      </c>
      <c r="B110" s="4" t="s">
        <v>218</v>
      </c>
      <c r="C110" s="4" t="s">
        <v>154</v>
      </c>
      <c r="D110" s="47">
        <v>20</v>
      </c>
      <c r="E110" s="4" t="s">
        <v>19</v>
      </c>
      <c r="F110" s="4" t="s">
        <v>20</v>
      </c>
      <c r="G110" s="4" t="s">
        <v>671</v>
      </c>
      <c r="H110" s="4" t="s">
        <v>498</v>
      </c>
      <c r="I110" s="4" t="s">
        <v>504</v>
      </c>
      <c r="J110" s="4" t="s">
        <v>18</v>
      </c>
      <c r="K110" s="61"/>
      <c r="L110" s="47">
        <v>0.75</v>
      </c>
      <c r="M110" s="47">
        <f t="shared" si="19"/>
        <v>15</v>
      </c>
      <c r="N110" s="61">
        <v>44499</v>
      </c>
      <c r="O110" s="4" t="s">
        <v>433</v>
      </c>
      <c r="P110" s="61" t="s">
        <v>594</v>
      </c>
      <c r="Q110" s="98"/>
      <c r="R110" s="4" t="s">
        <v>557</v>
      </c>
      <c r="S110" s="61">
        <f t="shared" si="20"/>
        <v>44506</v>
      </c>
      <c r="T110" s="71">
        <v>0.5</v>
      </c>
      <c r="U110" s="47">
        <f t="shared" si="22"/>
        <v>10</v>
      </c>
      <c r="V110" s="47" t="s">
        <v>435</v>
      </c>
      <c r="W110" s="47" t="s">
        <v>732</v>
      </c>
      <c r="X110" s="47"/>
      <c r="Y110" s="4"/>
      <c r="Z110" s="63"/>
      <c r="AA110" s="47" t="s">
        <v>40</v>
      </c>
      <c r="AB110" s="47" t="s">
        <v>731</v>
      </c>
    </row>
    <row r="111" spans="1:28" s="46" customFormat="1" ht="102" x14ac:dyDescent="0.25">
      <c r="A111" s="3">
        <v>19</v>
      </c>
      <c r="B111" s="4" t="s">
        <v>219</v>
      </c>
      <c r="C111" s="4" t="s">
        <v>154</v>
      </c>
      <c r="D111" s="47">
        <v>20</v>
      </c>
      <c r="E111" s="4" t="s">
        <v>19</v>
      </c>
      <c r="F111" s="4" t="s">
        <v>20</v>
      </c>
      <c r="G111" s="4" t="s">
        <v>672</v>
      </c>
      <c r="H111" s="4" t="s">
        <v>499</v>
      </c>
      <c r="I111" s="4" t="s">
        <v>504</v>
      </c>
      <c r="J111" s="4" t="s">
        <v>18</v>
      </c>
      <c r="K111" s="61"/>
      <c r="L111" s="47">
        <v>0.75</v>
      </c>
      <c r="M111" s="47">
        <f t="shared" si="19"/>
        <v>15</v>
      </c>
      <c r="N111" s="61">
        <v>44499</v>
      </c>
      <c r="O111" s="4" t="s">
        <v>433</v>
      </c>
      <c r="P111" s="61" t="s">
        <v>594</v>
      </c>
      <c r="Q111" s="98"/>
      <c r="R111" s="4" t="s">
        <v>557</v>
      </c>
      <c r="S111" s="61">
        <f t="shared" si="20"/>
        <v>44506</v>
      </c>
      <c r="T111" s="71">
        <v>0.5</v>
      </c>
      <c r="U111" s="47">
        <f t="shared" si="22"/>
        <v>10</v>
      </c>
      <c r="V111" s="47" t="s">
        <v>435</v>
      </c>
      <c r="W111" s="47" t="s">
        <v>734</v>
      </c>
      <c r="X111" s="47"/>
      <c r="Y111" s="4"/>
      <c r="Z111" s="63"/>
      <c r="AA111" s="47" t="s">
        <v>40</v>
      </c>
      <c r="AB111" s="47" t="s">
        <v>735</v>
      </c>
    </row>
    <row r="112" spans="1:28" s="46" customFormat="1" ht="114.75" x14ac:dyDescent="0.25">
      <c r="A112" s="3">
        <v>20</v>
      </c>
      <c r="B112" s="4" t="s">
        <v>220</v>
      </c>
      <c r="C112" s="4" t="s">
        <v>154</v>
      </c>
      <c r="D112" s="47">
        <v>20</v>
      </c>
      <c r="E112" s="4" t="s">
        <v>19</v>
      </c>
      <c r="F112" s="4" t="s">
        <v>20</v>
      </c>
      <c r="G112" s="4" t="s">
        <v>673</v>
      </c>
      <c r="H112" s="4" t="s">
        <v>500</v>
      </c>
      <c r="I112" s="4" t="s">
        <v>504</v>
      </c>
      <c r="J112" s="4" t="s">
        <v>18</v>
      </c>
      <c r="K112" s="61"/>
      <c r="L112" s="47">
        <v>0.75</v>
      </c>
      <c r="M112" s="47">
        <f t="shared" si="19"/>
        <v>15</v>
      </c>
      <c r="N112" s="61">
        <v>44499</v>
      </c>
      <c r="O112" s="4" t="s">
        <v>433</v>
      </c>
      <c r="P112" s="61" t="s">
        <v>594</v>
      </c>
      <c r="Q112" s="98"/>
      <c r="R112" s="4" t="s">
        <v>557</v>
      </c>
      <c r="S112" s="61">
        <f t="shared" si="20"/>
        <v>44506</v>
      </c>
      <c r="T112" s="71">
        <v>0.5</v>
      </c>
      <c r="U112" s="47">
        <f t="shared" si="22"/>
        <v>10</v>
      </c>
      <c r="V112" s="47" t="s">
        <v>435</v>
      </c>
      <c r="W112" s="47" t="s">
        <v>736</v>
      </c>
      <c r="X112" s="47"/>
      <c r="Y112" s="4"/>
      <c r="Z112" s="63"/>
      <c r="AA112" s="47" t="s">
        <v>40</v>
      </c>
      <c r="AB112" s="47" t="s">
        <v>737</v>
      </c>
    </row>
    <row r="113" spans="1:28" s="46" customFormat="1" ht="108.75" customHeight="1" x14ac:dyDescent="0.25">
      <c r="A113" s="3">
        <v>21</v>
      </c>
      <c r="B113" s="4" t="s">
        <v>221</v>
      </c>
      <c r="C113" s="4" t="s">
        <v>154</v>
      </c>
      <c r="D113" s="47">
        <v>20</v>
      </c>
      <c r="E113" s="4" t="s">
        <v>19</v>
      </c>
      <c r="F113" s="4" t="s">
        <v>20</v>
      </c>
      <c r="G113" s="4" t="s">
        <v>674</v>
      </c>
      <c r="H113" s="4" t="s">
        <v>501</v>
      </c>
      <c r="I113" s="4" t="s">
        <v>504</v>
      </c>
      <c r="J113" s="4" t="s">
        <v>18</v>
      </c>
      <c r="K113" s="61"/>
      <c r="L113" s="47">
        <v>0.75</v>
      </c>
      <c r="M113" s="47">
        <f t="shared" si="19"/>
        <v>15</v>
      </c>
      <c r="N113" s="61">
        <v>44499</v>
      </c>
      <c r="O113" s="4" t="s">
        <v>433</v>
      </c>
      <c r="P113" s="61" t="s">
        <v>594</v>
      </c>
      <c r="Q113" s="98"/>
      <c r="R113" s="4" t="s">
        <v>557</v>
      </c>
      <c r="S113" s="61">
        <f t="shared" si="20"/>
        <v>44506</v>
      </c>
      <c r="T113" s="71">
        <v>0.5</v>
      </c>
      <c r="U113" s="47">
        <f t="shared" si="22"/>
        <v>10</v>
      </c>
      <c r="V113" s="47" t="s">
        <v>435</v>
      </c>
      <c r="W113" s="47" t="s">
        <v>739</v>
      </c>
      <c r="X113" s="47"/>
      <c r="Y113" s="4"/>
      <c r="Z113" s="63"/>
      <c r="AA113" s="47" t="s">
        <v>40</v>
      </c>
      <c r="AB113" s="47" t="s">
        <v>738</v>
      </c>
    </row>
    <row r="114" spans="1:28" s="46" customFormat="1" ht="108.75" customHeight="1" x14ac:dyDescent="0.25">
      <c r="A114" s="3">
        <v>22</v>
      </c>
      <c r="B114" s="4" t="s">
        <v>222</v>
      </c>
      <c r="C114" s="4" t="s">
        <v>154</v>
      </c>
      <c r="D114" s="49">
        <v>20</v>
      </c>
      <c r="E114" s="4" t="s">
        <v>19</v>
      </c>
      <c r="F114" s="4" t="s">
        <v>20</v>
      </c>
      <c r="G114" s="4" t="s">
        <v>675</v>
      </c>
      <c r="H114" s="4" t="s">
        <v>502</v>
      </c>
      <c r="I114" s="4" t="s">
        <v>504</v>
      </c>
      <c r="J114" s="4" t="s">
        <v>18</v>
      </c>
      <c r="K114" s="61"/>
      <c r="L114" s="47">
        <v>0.75</v>
      </c>
      <c r="M114" s="47">
        <f t="shared" si="19"/>
        <v>15</v>
      </c>
      <c r="N114" s="61">
        <v>44499</v>
      </c>
      <c r="O114" s="4" t="s">
        <v>433</v>
      </c>
      <c r="P114" s="61" t="s">
        <v>594</v>
      </c>
      <c r="Q114" s="98"/>
      <c r="R114" s="4" t="s">
        <v>557</v>
      </c>
      <c r="S114" s="61">
        <f t="shared" si="20"/>
        <v>44506</v>
      </c>
      <c r="T114" s="71">
        <v>0.5</v>
      </c>
      <c r="U114" s="47">
        <f t="shared" si="22"/>
        <v>10</v>
      </c>
      <c r="V114" s="47" t="s">
        <v>435</v>
      </c>
      <c r="W114" s="49" t="s">
        <v>741</v>
      </c>
      <c r="X114" s="49"/>
      <c r="Y114" s="4"/>
      <c r="Z114" s="68"/>
      <c r="AA114" s="47" t="s">
        <v>40</v>
      </c>
      <c r="AB114" s="47" t="s">
        <v>740</v>
      </c>
    </row>
    <row r="115" spans="1:28" s="46" customFormat="1" ht="216.75" x14ac:dyDescent="0.25">
      <c r="A115" s="3">
        <v>23</v>
      </c>
      <c r="B115" s="4" t="s">
        <v>223</v>
      </c>
      <c r="C115" s="4" t="s">
        <v>154</v>
      </c>
      <c r="D115" s="47">
        <v>40</v>
      </c>
      <c r="E115" s="4" t="s">
        <v>19</v>
      </c>
      <c r="F115" s="4" t="s">
        <v>20</v>
      </c>
      <c r="G115" s="4" t="s">
        <v>676</v>
      </c>
      <c r="H115" s="4"/>
      <c r="I115" s="4"/>
      <c r="J115" s="4" t="s">
        <v>18</v>
      </c>
      <c r="K115" s="61"/>
      <c r="L115" s="47">
        <v>0.75</v>
      </c>
      <c r="M115" s="47">
        <f t="shared" si="19"/>
        <v>30</v>
      </c>
      <c r="N115" s="61">
        <v>44499</v>
      </c>
      <c r="O115" s="4" t="s">
        <v>433</v>
      </c>
      <c r="P115" s="61"/>
      <c r="Q115" s="98"/>
      <c r="R115" s="4" t="s">
        <v>566</v>
      </c>
      <c r="S115" s="61">
        <f t="shared" si="20"/>
        <v>44506</v>
      </c>
      <c r="T115" s="47">
        <v>1</v>
      </c>
      <c r="U115" s="47">
        <f t="shared" si="22"/>
        <v>40</v>
      </c>
      <c r="V115" s="47" t="s">
        <v>433</v>
      </c>
      <c r="W115" s="47"/>
      <c r="X115" s="47"/>
      <c r="Y115" s="4"/>
      <c r="Z115" s="63"/>
      <c r="AA115" s="47" t="s">
        <v>40</v>
      </c>
      <c r="AB115" s="47" t="s">
        <v>733</v>
      </c>
    </row>
    <row r="116" spans="1:28" s="46" customFormat="1" ht="122.25" customHeight="1" x14ac:dyDescent="0.25">
      <c r="A116" s="3">
        <v>24</v>
      </c>
      <c r="B116" s="4" t="s">
        <v>224</v>
      </c>
      <c r="C116" s="4" t="s">
        <v>154</v>
      </c>
      <c r="D116" s="47">
        <v>40</v>
      </c>
      <c r="E116" s="4" t="s">
        <v>19</v>
      </c>
      <c r="F116" s="4" t="s">
        <v>20</v>
      </c>
      <c r="G116" s="4" t="s">
        <v>677</v>
      </c>
      <c r="H116" s="4" t="s">
        <v>503</v>
      </c>
      <c r="I116" s="4"/>
      <c r="J116" s="4" t="s">
        <v>18</v>
      </c>
      <c r="K116" s="61"/>
      <c r="L116" s="71">
        <v>0.75</v>
      </c>
      <c r="M116" s="47">
        <f t="shared" si="19"/>
        <v>30</v>
      </c>
      <c r="N116" s="61">
        <v>44499</v>
      </c>
      <c r="O116" s="4" t="s">
        <v>433</v>
      </c>
      <c r="P116" s="61"/>
      <c r="Q116" s="98"/>
      <c r="R116" s="4" t="s">
        <v>565</v>
      </c>
      <c r="S116" s="61">
        <f t="shared" si="20"/>
        <v>44506</v>
      </c>
      <c r="T116" s="71">
        <v>0.75</v>
      </c>
      <c r="U116" s="47">
        <f t="shared" si="22"/>
        <v>30</v>
      </c>
      <c r="V116" s="47" t="s">
        <v>709</v>
      </c>
      <c r="W116" s="47" t="s">
        <v>711</v>
      </c>
      <c r="X116" s="47"/>
      <c r="Y116" s="4"/>
      <c r="Z116" s="63"/>
      <c r="AA116" s="47" t="s">
        <v>40</v>
      </c>
      <c r="AB116" s="47"/>
    </row>
    <row r="117" spans="1:28" s="46" customFormat="1" ht="216.75" x14ac:dyDescent="0.25">
      <c r="A117" s="3">
        <v>25</v>
      </c>
      <c r="B117" s="4" t="s">
        <v>225</v>
      </c>
      <c r="C117" s="4" t="s">
        <v>154</v>
      </c>
      <c r="D117" s="47">
        <v>40</v>
      </c>
      <c r="E117" s="4" t="s">
        <v>19</v>
      </c>
      <c r="F117" s="4" t="s">
        <v>20</v>
      </c>
      <c r="G117" s="4" t="s">
        <v>678</v>
      </c>
      <c r="H117" s="4"/>
      <c r="I117" s="4"/>
      <c r="J117" s="4" t="s">
        <v>18</v>
      </c>
      <c r="K117" s="61"/>
      <c r="L117" s="47">
        <v>0.75</v>
      </c>
      <c r="M117" s="47">
        <f t="shared" si="19"/>
        <v>30</v>
      </c>
      <c r="N117" s="61">
        <v>44499</v>
      </c>
      <c r="O117" s="4" t="s">
        <v>433</v>
      </c>
      <c r="P117" s="61"/>
      <c r="Q117" s="98"/>
      <c r="R117" s="4" t="s">
        <v>565</v>
      </c>
      <c r="S117" s="61">
        <f t="shared" si="20"/>
        <v>44506</v>
      </c>
      <c r="T117" s="47">
        <v>0.5</v>
      </c>
      <c r="U117" s="47">
        <f t="shared" si="22"/>
        <v>20</v>
      </c>
      <c r="V117" s="47" t="s">
        <v>435</v>
      </c>
      <c r="W117" s="118" t="s">
        <v>712</v>
      </c>
      <c r="X117" s="47"/>
      <c r="Y117" s="4"/>
      <c r="Z117" s="63"/>
      <c r="AA117" s="47" t="s">
        <v>226</v>
      </c>
      <c r="AB117" s="47"/>
    </row>
    <row r="118" spans="1:28" s="46" customFormat="1" ht="25.5" x14ac:dyDescent="0.25">
      <c r="A118" s="3">
        <v>26</v>
      </c>
      <c r="B118" s="67" t="s">
        <v>227</v>
      </c>
      <c r="C118" s="67" t="s">
        <v>154</v>
      </c>
      <c r="D118" s="47">
        <v>16</v>
      </c>
      <c r="E118" s="4" t="s">
        <v>37</v>
      </c>
      <c r="F118" s="88" t="s">
        <v>37</v>
      </c>
      <c r="G118" s="67"/>
      <c r="H118" s="67"/>
      <c r="I118" s="67"/>
      <c r="J118" s="67"/>
      <c r="K118" s="47"/>
      <c r="L118" s="47"/>
      <c r="M118" s="47">
        <f t="shared" si="19"/>
        <v>0</v>
      </c>
      <c r="N118" s="61"/>
      <c r="O118" s="67"/>
      <c r="P118" s="61"/>
      <c r="Q118" s="98"/>
      <c r="R118" s="67"/>
      <c r="S118" s="47"/>
      <c r="T118" s="47"/>
      <c r="U118" s="47">
        <f t="shared" si="22"/>
        <v>0</v>
      </c>
      <c r="V118" s="47"/>
      <c r="W118" s="47"/>
      <c r="X118" s="47"/>
      <c r="Y118" s="4"/>
      <c r="Z118" s="63"/>
      <c r="AA118" s="47"/>
      <c r="AB118" s="47"/>
    </row>
    <row r="119" spans="1:28" s="46" customFormat="1" ht="25.5" x14ac:dyDescent="0.25">
      <c r="A119" s="3">
        <v>27</v>
      </c>
      <c r="B119" s="4" t="s">
        <v>415</v>
      </c>
      <c r="C119" s="4" t="s">
        <v>154</v>
      </c>
      <c r="D119" s="47">
        <v>20</v>
      </c>
      <c r="E119" s="4" t="s">
        <v>37</v>
      </c>
      <c r="F119" s="4" t="s">
        <v>37</v>
      </c>
      <c r="G119" s="4"/>
      <c r="H119" s="4"/>
      <c r="I119" s="4"/>
      <c r="J119" s="4"/>
      <c r="K119" s="47"/>
      <c r="L119" s="47"/>
      <c r="M119" s="47">
        <f t="shared" si="19"/>
        <v>0</v>
      </c>
      <c r="N119" s="61"/>
      <c r="O119" s="4"/>
      <c r="P119" s="61"/>
      <c r="Q119" s="98"/>
      <c r="R119" s="4"/>
      <c r="S119" s="47"/>
      <c r="T119" s="47"/>
      <c r="U119" s="47">
        <f t="shared" si="22"/>
        <v>0</v>
      </c>
      <c r="V119" s="47"/>
      <c r="W119" s="47"/>
      <c r="X119" s="47"/>
      <c r="Y119" s="4"/>
      <c r="Z119" s="63"/>
      <c r="AA119" s="47"/>
      <c r="AB119" s="47"/>
    </row>
    <row r="120" spans="1:28" s="46" customFormat="1" x14ac:dyDescent="0.25">
      <c r="A120" s="3">
        <v>28</v>
      </c>
      <c r="B120" s="4" t="s">
        <v>228</v>
      </c>
      <c r="C120" s="4" t="s">
        <v>154</v>
      </c>
      <c r="D120" s="47">
        <v>8</v>
      </c>
      <c r="E120" s="4" t="s">
        <v>37</v>
      </c>
      <c r="F120" s="4" t="s">
        <v>37</v>
      </c>
      <c r="G120" s="4"/>
      <c r="H120" s="4"/>
      <c r="I120" s="4"/>
      <c r="J120" s="4"/>
      <c r="K120" s="47"/>
      <c r="L120" s="47"/>
      <c r="M120" s="47">
        <f t="shared" si="19"/>
        <v>0</v>
      </c>
      <c r="N120" s="61"/>
      <c r="O120" s="4"/>
      <c r="P120" s="61"/>
      <c r="Q120" s="98"/>
      <c r="R120" s="4"/>
      <c r="S120" s="47"/>
      <c r="T120" s="47"/>
      <c r="U120" s="47">
        <f t="shared" si="22"/>
        <v>0</v>
      </c>
      <c r="V120" s="47"/>
      <c r="W120" s="47"/>
      <c r="X120" s="47"/>
      <c r="Y120" s="4"/>
      <c r="Z120" s="63"/>
      <c r="AA120" s="47"/>
      <c r="AB120" s="47"/>
    </row>
    <row r="121" spans="1:28" s="46" customFormat="1" x14ac:dyDescent="0.25">
      <c r="A121" s="50" t="s">
        <v>229</v>
      </c>
      <c r="B121" s="6" t="s">
        <v>230</v>
      </c>
      <c r="C121" s="6"/>
      <c r="D121" s="44"/>
      <c r="E121" s="6" t="s">
        <v>333</v>
      </c>
      <c r="F121" s="6" t="s">
        <v>333</v>
      </c>
      <c r="G121" s="6"/>
      <c r="H121" s="6"/>
      <c r="I121" s="6"/>
      <c r="J121" s="6"/>
      <c r="K121" s="44"/>
      <c r="L121" s="44"/>
      <c r="M121" s="44"/>
      <c r="N121" s="44"/>
      <c r="O121" s="6"/>
      <c r="P121" s="44"/>
      <c r="Q121" s="97"/>
      <c r="R121" s="6"/>
      <c r="S121" s="44"/>
      <c r="T121" s="44"/>
      <c r="U121" s="44"/>
      <c r="V121" s="44"/>
      <c r="W121" s="44"/>
      <c r="X121" s="44"/>
      <c r="Y121" s="6"/>
      <c r="Z121" s="65"/>
      <c r="AA121" s="45"/>
      <c r="AB121" s="45"/>
    </row>
    <row r="122" spans="1:28" s="74" customFormat="1" ht="102" x14ac:dyDescent="0.25">
      <c r="A122" s="70">
        <v>1</v>
      </c>
      <c r="B122" s="91" t="s">
        <v>231</v>
      </c>
      <c r="C122" s="9" t="s">
        <v>154</v>
      </c>
      <c r="D122" s="71">
        <v>40</v>
      </c>
      <c r="E122" s="9" t="s">
        <v>70</v>
      </c>
      <c r="F122" s="9" t="s">
        <v>20</v>
      </c>
      <c r="G122" s="4" t="s">
        <v>692</v>
      </c>
      <c r="H122" s="4"/>
      <c r="I122" s="9"/>
      <c r="J122" s="9" t="s">
        <v>148</v>
      </c>
      <c r="K122" s="61"/>
      <c r="L122" s="47">
        <v>0.5</v>
      </c>
      <c r="M122" s="47">
        <f t="shared" ref="M122:M124" si="23">$D122*L122</f>
        <v>20</v>
      </c>
      <c r="N122" s="76">
        <v>44527</v>
      </c>
      <c r="O122" s="4" t="s">
        <v>555</v>
      </c>
      <c r="P122" s="76"/>
      <c r="Q122" s="98"/>
      <c r="R122" s="9"/>
      <c r="S122" s="61">
        <f t="shared" ref="S122:S123" si="24">N122+7</f>
        <v>44534</v>
      </c>
      <c r="T122" s="47"/>
      <c r="U122" s="47">
        <f t="shared" ref="U122:U124" si="25">$D122*T122</f>
        <v>0</v>
      </c>
      <c r="V122" s="47"/>
      <c r="W122" s="71" t="s">
        <v>232</v>
      </c>
      <c r="X122" s="71"/>
      <c r="Y122" s="9"/>
      <c r="Z122" s="73"/>
      <c r="AA122" s="71"/>
      <c r="AB122" s="71"/>
    </row>
    <row r="123" spans="1:28" s="46" customFormat="1" ht="147" customHeight="1" x14ac:dyDescent="0.25">
      <c r="A123" s="3">
        <v>2</v>
      </c>
      <c r="B123" s="9" t="s">
        <v>233</v>
      </c>
      <c r="C123" s="9" t="s">
        <v>154</v>
      </c>
      <c r="D123" s="47">
        <v>20</v>
      </c>
      <c r="E123" s="9" t="s">
        <v>19</v>
      </c>
      <c r="F123" s="9" t="s">
        <v>20</v>
      </c>
      <c r="G123" s="4" t="s">
        <v>656</v>
      </c>
      <c r="H123" s="4"/>
      <c r="I123" s="9"/>
      <c r="J123" s="4" t="s">
        <v>18</v>
      </c>
      <c r="K123" s="61"/>
      <c r="L123" s="47">
        <v>0.5</v>
      </c>
      <c r="M123" s="47">
        <f t="shared" si="23"/>
        <v>10</v>
      </c>
      <c r="N123" s="61">
        <v>44499</v>
      </c>
      <c r="O123" s="4" t="s">
        <v>433</v>
      </c>
      <c r="P123" s="61" t="s">
        <v>469</v>
      </c>
      <c r="Q123" s="98"/>
      <c r="R123" s="9"/>
      <c r="S123" s="61">
        <f t="shared" si="24"/>
        <v>44506</v>
      </c>
      <c r="T123" s="47"/>
      <c r="U123" s="47">
        <f t="shared" si="25"/>
        <v>0</v>
      </c>
      <c r="V123" s="47"/>
      <c r="W123" s="47"/>
      <c r="X123" s="47"/>
      <c r="Y123" s="4"/>
      <c r="Z123" s="63"/>
      <c r="AA123" s="47" t="s">
        <v>234</v>
      </c>
      <c r="AB123" s="47"/>
    </row>
    <row r="124" spans="1:28" s="46" customFormat="1" x14ac:dyDescent="0.25">
      <c r="A124" s="3">
        <v>3</v>
      </c>
      <c r="B124" s="81" t="s">
        <v>235</v>
      </c>
      <c r="C124" s="81" t="s">
        <v>154</v>
      </c>
      <c r="D124" s="47">
        <v>40</v>
      </c>
      <c r="E124" s="4" t="s">
        <v>37</v>
      </c>
      <c r="F124" s="88" t="s">
        <v>37</v>
      </c>
      <c r="G124" s="67"/>
      <c r="H124" s="67"/>
      <c r="I124" s="81"/>
      <c r="J124" s="81"/>
      <c r="K124" s="47"/>
      <c r="L124" s="47"/>
      <c r="M124" s="47">
        <f t="shared" si="23"/>
        <v>0</v>
      </c>
      <c r="N124" s="61"/>
      <c r="O124" s="67"/>
      <c r="P124" s="61"/>
      <c r="Q124" s="98"/>
      <c r="R124" s="81"/>
      <c r="S124" s="47"/>
      <c r="T124" s="47"/>
      <c r="U124" s="47">
        <f t="shared" si="25"/>
        <v>0</v>
      </c>
      <c r="V124" s="47"/>
      <c r="W124" s="47"/>
      <c r="X124" s="47"/>
      <c r="Y124" s="4"/>
      <c r="Z124" s="63"/>
      <c r="AA124" s="47"/>
      <c r="AB124" s="47"/>
    </row>
    <row r="125" spans="1:28" s="46" customFormat="1" ht="25.5" x14ac:dyDescent="0.25">
      <c r="A125" s="3">
        <v>4</v>
      </c>
      <c r="B125" s="9" t="s">
        <v>236</v>
      </c>
      <c r="C125" s="9" t="s">
        <v>154</v>
      </c>
      <c r="D125" s="47"/>
      <c r="E125" s="4" t="s">
        <v>333</v>
      </c>
      <c r="F125" s="9" t="s">
        <v>190</v>
      </c>
      <c r="G125" s="4"/>
      <c r="H125" s="4"/>
      <c r="I125" s="9"/>
      <c r="J125" s="9"/>
      <c r="K125" s="47"/>
      <c r="L125" s="47"/>
      <c r="M125" s="47"/>
      <c r="N125" s="47"/>
      <c r="O125" s="4"/>
      <c r="P125" s="47"/>
      <c r="Q125" s="99"/>
      <c r="R125" s="9"/>
      <c r="S125" s="47"/>
      <c r="T125" s="47"/>
      <c r="U125" s="47"/>
      <c r="V125" s="47"/>
      <c r="W125" s="47"/>
      <c r="X125" s="47"/>
      <c r="Y125" s="4"/>
      <c r="Z125" s="63"/>
      <c r="AA125" s="47"/>
      <c r="AB125" s="47"/>
    </row>
    <row r="126" spans="1:28" s="46" customFormat="1" x14ac:dyDescent="0.25">
      <c r="A126" s="50" t="s">
        <v>237</v>
      </c>
      <c r="B126" s="6" t="s">
        <v>238</v>
      </c>
      <c r="C126" s="6"/>
      <c r="D126" s="44"/>
      <c r="E126" s="6" t="s">
        <v>333</v>
      </c>
      <c r="F126" s="6" t="s">
        <v>333</v>
      </c>
      <c r="G126" s="6"/>
      <c r="H126" s="6"/>
      <c r="I126" s="6"/>
      <c r="J126" s="6"/>
      <c r="K126" s="44"/>
      <c r="L126" s="44"/>
      <c r="M126" s="44"/>
      <c r="N126" s="44"/>
      <c r="O126" s="6"/>
      <c r="P126" s="44"/>
      <c r="Q126" s="97"/>
      <c r="R126" s="6"/>
      <c r="S126" s="44"/>
      <c r="T126" s="44"/>
      <c r="U126" s="44"/>
      <c r="V126" s="44"/>
      <c r="W126" s="44"/>
      <c r="X126" s="44"/>
      <c r="Y126" s="6"/>
      <c r="Z126" s="65"/>
      <c r="AA126" s="45"/>
      <c r="AB126" s="45"/>
    </row>
    <row r="127" spans="1:28" s="46" customFormat="1" ht="284.25" customHeight="1" x14ac:dyDescent="0.25">
      <c r="A127" s="3">
        <v>1</v>
      </c>
      <c r="B127" s="93" t="s">
        <v>239</v>
      </c>
      <c r="C127" s="4" t="s">
        <v>1</v>
      </c>
      <c r="D127" s="47">
        <v>40</v>
      </c>
      <c r="E127" s="4" t="s">
        <v>19</v>
      </c>
      <c r="F127" s="4" t="s">
        <v>20</v>
      </c>
      <c r="G127" s="4" t="s">
        <v>679</v>
      </c>
      <c r="I127" s="4"/>
      <c r="J127" s="4" t="s">
        <v>547</v>
      </c>
      <c r="K127" s="61"/>
      <c r="L127" s="47">
        <v>0.5</v>
      </c>
      <c r="M127" s="47">
        <f t="shared" ref="M127:M129" si="26">$D127*L127</f>
        <v>20</v>
      </c>
      <c r="N127" s="61">
        <v>44506</v>
      </c>
      <c r="O127" s="4" t="s">
        <v>555</v>
      </c>
      <c r="P127" s="61"/>
      <c r="Q127" s="98"/>
      <c r="R127" s="4"/>
      <c r="S127" s="61">
        <f>N127+7</f>
        <v>44513</v>
      </c>
      <c r="T127" s="47"/>
      <c r="U127" s="47">
        <f t="shared" ref="U127:U129" si="27">$D127*T127</f>
        <v>0</v>
      </c>
      <c r="V127" s="47"/>
      <c r="W127" s="47"/>
      <c r="X127" s="47"/>
      <c r="Y127" s="4"/>
      <c r="Z127" s="63"/>
      <c r="AA127" s="47"/>
      <c r="AB127" s="47"/>
    </row>
    <row r="128" spans="1:28" s="46" customFormat="1" ht="102" x14ac:dyDescent="0.25">
      <c r="A128" s="3">
        <v>2</v>
      </c>
      <c r="B128" s="88" t="s">
        <v>240</v>
      </c>
      <c r="C128" s="4" t="s">
        <v>1</v>
      </c>
      <c r="D128" s="47">
        <v>20</v>
      </c>
      <c r="E128" s="4" t="s">
        <v>19</v>
      </c>
      <c r="F128" s="4" t="s">
        <v>20</v>
      </c>
      <c r="G128" s="4" t="s">
        <v>693</v>
      </c>
      <c r="H128" s="4"/>
      <c r="I128" s="4"/>
      <c r="J128" s="4" t="s">
        <v>148</v>
      </c>
      <c r="K128" s="61"/>
      <c r="L128" s="47">
        <v>0.5</v>
      </c>
      <c r="M128" s="47">
        <f t="shared" si="26"/>
        <v>10</v>
      </c>
      <c r="N128" s="61">
        <v>44513</v>
      </c>
      <c r="O128" s="4" t="s">
        <v>555</v>
      </c>
      <c r="P128" s="61"/>
      <c r="Q128" s="98"/>
      <c r="R128" s="4"/>
      <c r="S128" s="61">
        <f>N128+7</f>
        <v>44520</v>
      </c>
      <c r="T128" s="47"/>
      <c r="U128" s="47">
        <f t="shared" si="27"/>
        <v>0</v>
      </c>
      <c r="V128" s="47"/>
      <c r="W128" s="47"/>
      <c r="X128" s="47"/>
      <c r="Y128" s="4"/>
      <c r="Z128" s="63"/>
      <c r="AA128" s="47"/>
      <c r="AB128" s="47"/>
    </row>
    <row r="129" spans="1:28" s="46" customFormat="1" ht="38.25" x14ac:dyDescent="0.25">
      <c r="A129" s="3">
        <v>3</v>
      </c>
      <c r="B129" s="4" t="s">
        <v>241</v>
      </c>
      <c r="C129" s="4" t="s">
        <v>154</v>
      </c>
      <c r="D129" s="47">
        <v>20</v>
      </c>
      <c r="E129" s="4" t="s">
        <v>70</v>
      </c>
      <c r="F129" s="4" t="s">
        <v>20</v>
      </c>
      <c r="G129" s="4" t="s">
        <v>694</v>
      </c>
      <c r="H129" s="4"/>
      <c r="I129" s="4"/>
      <c r="J129" s="4" t="s">
        <v>148</v>
      </c>
      <c r="K129" s="61"/>
      <c r="L129" s="47">
        <v>0.5</v>
      </c>
      <c r="M129" s="47">
        <f t="shared" si="26"/>
        <v>10</v>
      </c>
      <c r="N129" s="61">
        <v>44506</v>
      </c>
      <c r="O129" s="4" t="s">
        <v>555</v>
      </c>
      <c r="P129" s="61"/>
      <c r="Q129" s="98"/>
      <c r="R129" s="4"/>
      <c r="S129" s="61">
        <f>N129+7</f>
        <v>44513</v>
      </c>
      <c r="T129" s="47"/>
      <c r="U129" s="47">
        <f t="shared" si="27"/>
        <v>0</v>
      </c>
      <c r="V129" s="47"/>
      <c r="W129" s="47"/>
      <c r="X129" s="47"/>
      <c r="Y129" s="4"/>
      <c r="Z129" s="63"/>
      <c r="AA129" s="47" t="s">
        <v>149</v>
      </c>
      <c r="AB129" s="47"/>
    </row>
    <row r="130" spans="1:28" s="46" customFormat="1" x14ac:dyDescent="0.25">
      <c r="A130" s="50" t="s">
        <v>242</v>
      </c>
      <c r="B130" s="6" t="s">
        <v>243</v>
      </c>
      <c r="C130" s="6"/>
      <c r="D130" s="44"/>
      <c r="E130" s="6" t="s">
        <v>333</v>
      </c>
      <c r="F130" s="6" t="s">
        <v>333</v>
      </c>
      <c r="G130" s="6"/>
      <c r="H130" s="6"/>
      <c r="I130" s="6"/>
      <c r="J130" s="6"/>
      <c r="K130" s="44"/>
      <c r="L130" s="44"/>
      <c r="M130" s="44"/>
      <c r="N130" s="44"/>
      <c r="O130" s="6"/>
      <c r="P130" s="44"/>
      <c r="Q130" s="97"/>
      <c r="R130" s="6"/>
      <c r="S130" s="44"/>
      <c r="T130" s="44"/>
      <c r="U130" s="44"/>
      <c r="V130" s="44"/>
      <c r="W130" s="44"/>
      <c r="X130" s="44"/>
      <c r="Y130" s="6"/>
      <c r="Z130" s="65"/>
      <c r="AA130" s="45"/>
      <c r="AB130" s="45"/>
    </row>
    <row r="131" spans="1:28" s="46" customFormat="1" x14ac:dyDescent="0.25">
      <c r="A131" s="3">
        <v>1</v>
      </c>
      <c r="B131" s="4" t="s">
        <v>244</v>
      </c>
      <c r="C131" s="4" t="s">
        <v>154</v>
      </c>
      <c r="D131" s="47"/>
      <c r="E131" s="4" t="s">
        <v>333</v>
      </c>
      <c r="F131" s="4" t="s">
        <v>190</v>
      </c>
      <c r="G131" s="4"/>
      <c r="H131" s="4"/>
      <c r="I131" s="4"/>
      <c r="J131" s="4"/>
      <c r="K131" s="47"/>
      <c r="L131" s="47"/>
      <c r="M131" s="47"/>
      <c r="N131" s="47"/>
      <c r="O131" s="4"/>
      <c r="P131" s="47"/>
      <c r="Q131" s="99"/>
      <c r="R131" s="4"/>
      <c r="S131" s="47"/>
      <c r="T131" s="47"/>
      <c r="U131" s="47"/>
      <c r="V131" s="47"/>
      <c r="W131" s="47"/>
      <c r="X131" s="47"/>
      <c r="Y131" s="4"/>
      <c r="Z131" s="63"/>
      <c r="AA131" s="47"/>
      <c r="AB131" s="47"/>
    </row>
    <row r="132" spans="1:28" s="46" customFormat="1" ht="25.5" x14ac:dyDescent="0.25">
      <c r="A132" s="3">
        <v>2</v>
      </c>
      <c r="B132" s="4" t="s">
        <v>416</v>
      </c>
      <c r="C132" s="4" t="s">
        <v>154</v>
      </c>
      <c r="D132" s="47">
        <v>20</v>
      </c>
      <c r="E132" s="4" t="s">
        <v>37</v>
      </c>
      <c r="F132" s="4" t="s">
        <v>37</v>
      </c>
      <c r="G132" s="4"/>
      <c r="H132" s="4"/>
      <c r="I132" s="4"/>
      <c r="J132" s="4"/>
      <c r="K132" s="47"/>
      <c r="L132" s="47"/>
      <c r="M132" s="47">
        <f t="shared" ref="M132:M134" si="28">$D132*L132</f>
        <v>0</v>
      </c>
      <c r="N132" s="61"/>
      <c r="O132" s="4"/>
      <c r="P132" s="61"/>
      <c r="Q132" s="98"/>
      <c r="R132" s="4"/>
      <c r="S132" s="47"/>
      <c r="T132" s="47"/>
      <c r="U132" s="47">
        <f t="shared" ref="U132:U134" si="29">$D132*T132</f>
        <v>0</v>
      </c>
      <c r="V132" s="47"/>
      <c r="W132" s="47"/>
      <c r="X132" s="47"/>
      <c r="Y132" s="4"/>
      <c r="Z132" s="63"/>
      <c r="AA132" s="47" t="s">
        <v>245</v>
      </c>
      <c r="AB132" s="47"/>
    </row>
    <row r="133" spans="1:28" s="46" customFormat="1" ht="25.5" x14ac:dyDescent="0.25">
      <c r="A133" s="3">
        <v>3</v>
      </c>
      <c r="B133" s="4" t="s">
        <v>246</v>
      </c>
      <c r="C133" s="4" t="s">
        <v>1</v>
      </c>
      <c r="D133" s="47">
        <v>20</v>
      </c>
      <c r="E133" s="4" t="s">
        <v>37</v>
      </c>
      <c r="F133" s="4" t="s">
        <v>37</v>
      </c>
      <c r="G133" s="4"/>
      <c r="H133" s="4"/>
      <c r="I133" s="4"/>
      <c r="J133" s="4"/>
      <c r="K133" s="47"/>
      <c r="L133" s="47"/>
      <c r="M133" s="47">
        <f t="shared" si="28"/>
        <v>0</v>
      </c>
      <c r="N133" s="61"/>
      <c r="O133" s="4"/>
      <c r="P133" s="61"/>
      <c r="Q133" s="98"/>
      <c r="R133" s="4"/>
      <c r="S133" s="47"/>
      <c r="T133" s="47"/>
      <c r="U133" s="47">
        <f t="shared" si="29"/>
        <v>0</v>
      </c>
      <c r="V133" s="47"/>
      <c r="W133" s="47"/>
      <c r="X133" s="47"/>
      <c r="Y133" s="4"/>
      <c r="Z133" s="63"/>
      <c r="AA133" s="47" t="s">
        <v>245</v>
      </c>
      <c r="AB133" s="47"/>
    </row>
    <row r="134" spans="1:28" s="46" customFormat="1" ht="25.5" x14ac:dyDescent="0.25">
      <c r="A134" s="3">
        <v>4</v>
      </c>
      <c r="B134" s="4" t="s">
        <v>247</v>
      </c>
      <c r="C134" s="4" t="s">
        <v>1</v>
      </c>
      <c r="D134" s="47">
        <v>20</v>
      </c>
      <c r="E134" s="4" t="s">
        <v>37</v>
      </c>
      <c r="F134" s="4" t="s">
        <v>37</v>
      </c>
      <c r="G134" s="4"/>
      <c r="H134" s="4"/>
      <c r="I134" s="4"/>
      <c r="J134" s="4"/>
      <c r="K134" s="47"/>
      <c r="L134" s="47"/>
      <c r="M134" s="47">
        <f t="shared" si="28"/>
        <v>0</v>
      </c>
      <c r="N134" s="61"/>
      <c r="O134" s="4"/>
      <c r="P134" s="61"/>
      <c r="Q134" s="98"/>
      <c r="R134" s="4"/>
      <c r="S134" s="47"/>
      <c r="T134" s="47"/>
      <c r="U134" s="47">
        <f t="shared" si="29"/>
        <v>0</v>
      </c>
      <c r="V134" s="47"/>
      <c r="W134" s="47"/>
      <c r="X134" s="47"/>
      <c r="Y134" s="4"/>
      <c r="Z134" s="63"/>
      <c r="AA134" s="47" t="s">
        <v>245</v>
      </c>
      <c r="AB134" s="47"/>
    </row>
    <row r="135" spans="1:28" s="46" customFormat="1" ht="25.5" x14ac:dyDescent="0.25">
      <c r="A135" s="3">
        <v>5</v>
      </c>
      <c r="B135" s="4" t="s">
        <v>248</v>
      </c>
      <c r="C135" s="4" t="s">
        <v>154</v>
      </c>
      <c r="D135" s="47"/>
      <c r="E135" s="4" t="s">
        <v>333</v>
      </c>
      <c r="F135" s="4" t="s">
        <v>190</v>
      </c>
      <c r="G135" s="4"/>
      <c r="H135" s="4"/>
      <c r="I135" s="4"/>
      <c r="J135" s="4"/>
      <c r="K135" s="47"/>
      <c r="L135" s="47"/>
      <c r="M135" s="47"/>
      <c r="N135" s="47"/>
      <c r="O135" s="4"/>
      <c r="P135" s="47"/>
      <c r="Q135" s="99"/>
      <c r="R135" s="4"/>
      <c r="S135" s="47"/>
      <c r="T135" s="47"/>
      <c r="U135" s="47"/>
      <c r="V135" s="47"/>
      <c r="W135" s="47"/>
      <c r="X135" s="47"/>
      <c r="Y135" s="4"/>
      <c r="Z135" s="63"/>
      <c r="AA135" s="47"/>
      <c r="AB135" s="47"/>
    </row>
    <row r="136" spans="1:28" s="46" customFormat="1" ht="25.5" x14ac:dyDescent="0.25">
      <c r="A136" s="3">
        <v>6</v>
      </c>
      <c r="B136" s="4" t="s">
        <v>249</v>
      </c>
      <c r="C136" s="4" t="s">
        <v>1</v>
      </c>
      <c r="D136" s="47"/>
      <c r="E136" s="4" t="s">
        <v>333</v>
      </c>
      <c r="F136" s="4" t="s">
        <v>190</v>
      </c>
      <c r="G136" s="4"/>
      <c r="H136" s="4"/>
      <c r="I136" s="4"/>
      <c r="J136" s="4"/>
      <c r="K136" s="47"/>
      <c r="L136" s="47"/>
      <c r="M136" s="47"/>
      <c r="N136" s="47"/>
      <c r="O136" s="4"/>
      <c r="P136" s="47"/>
      <c r="Q136" s="99"/>
      <c r="R136" s="4"/>
      <c r="S136" s="47"/>
      <c r="T136" s="47"/>
      <c r="U136" s="47"/>
      <c r="V136" s="47"/>
      <c r="W136" s="47"/>
      <c r="X136" s="47"/>
      <c r="Y136" s="4"/>
      <c r="Z136" s="63"/>
      <c r="AA136" s="47"/>
      <c r="AB136" s="47"/>
    </row>
    <row r="137" spans="1:28" s="46" customFormat="1" ht="25.5" x14ac:dyDescent="0.25">
      <c r="A137" s="3">
        <v>7</v>
      </c>
      <c r="B137" s="4" t="s">
        <v>250</v>
      </c>
      <c r="C137" s="4" t="s">
        <v>1</v>
      </c>
      <c r="D137" s="47"/>
      <c r="E137" s="4" t="s">
        <v>333</v>
      </c>
      <c r="F137" s="4" t="s">
        <v>190</v>
      </c>
      <c r="G137" s="4"/>
      <c r="H137" s="4"/>
      <c r="I137" s="4"/>
      <c r="J137" s="4"/>
      <c r="K137" s="47"/>
      <c r="L137" s="47"/>
      <c r="M137" s="47"/>
      <c r="N137" s="47"/>
      <c r="O137" s="4"/>
      <c r="P137" s="47"/>
      <c r="Q137" s="99"/>
      <c r="R137" s="4"/>
      <c r="S137" s="47"/>
      <c r="T137" s="47"/>
      <c r="U137" s="47"/>
      <c r="V137" s="47"/>
      <c r="W137" s="47"/>
      <c r="X137" s="47"/>
      <c r="Y137" s="4"/>
      <c r="Z137" s="63"/>
      <c r="AA137" s="47"/>
      <c r="AB137" s="47"/>
    </row>
    <row r="138" spans="1:28" s="46" customFormat="1" ht="38.25" x14ac:dyDescent="0.25">
      <c r="A138" s="3">
        <v>8</v>
      </c>
      <c r="B138" s="4" t="s">
        <v>251</v>
      </c>
      <c r="C138" s="4" t="s">
        <v>1</v>
      </c>
      <c r="D138" s="47">
        <v>20</v>
      </c>
      <c r="E138" s="83" t="s">
        <v>37</v>
      </c>
      <c r="F138" s="4" t="s">
        <v>37</v>
      </c>
      <c r="G138" s="4"/>
      <c r="H138" s="4"/>
      <c r="I138" s="4"/>
      <c r="J138" s="4"/>
      <c r="K138" s="47"/>
      <c r="L138" s="47"/>
      <c r="M138" s="47">
        <f t="shared" ref="M138:M139" si="30">$D138*L138</f>
        <v>0</v>
      </c>
      <c r="N138" s="61"/>
      <c r="O138" s="4"/>
      <c r="P138" s="61"/>
      <c r="Q138" s="98"/>
      <c r="R138" s="4"/>
      <c r="S138" s="47"/>
      <c r="T138" s="47"/>
      <c r="U138" s="47">
        <f t="shared" ref="U138:U139" si="31">$D138*T138</f>
        <v>0</v>
      </c>
      <c r="V138" s="47"/>
      <c r="W138" s="47"/>
      <c r="X138" s="47"/>
      <c r="Y138" s="4"/>
      <c r="Z138" s="63"/>
      <c r="AA138" s="47"/>
      <c r="AB138" s="47"/>
    </row>
    <row r="139" spans="1:28" s="46" customFormat="1" ht="25.5" x14ac:dyDescent="0.25">
      <c r="A139" s="3">
        <v>9</v>
      </c>
      <c r="B139" s="4" t="s">
        <v>252</v>
      </c>
      <c r="C139" s="4" t="s">
        <v>1</v>
      </c>
      <c r="D139" s="47">
        <v>20</v>
      </c>
      <c r="E139" s="83" t="s">
        <v>37</v>
      </c>
      <c r="F139" s="4" t="s">
        <v>37</v>
      </c>
      <c r="G139" s="4"/>
      <c r="H139" s="4"/>
      <c r="I139" s="4"/>
      <c r="J139" s="4"/>
      <c r="K139" s="47"/>
      <c r="L139" s="47"/>
      <c r="M139" s="47">
        <f t="shared" si="30"/>
        <v>0</v>
      </c>
      <c r="N139" s="61"/>
      <c r="O139" s="4"/>
      <c r="P139" s="61"/>
      <c r="Q139" s="98"/>
      <c r="R139" s="4"/>
      <c r="S139" s="47"/>
      <c r="T139" s="47"/>
      <c r="U139" s="47">
        <f t="shared" si="31"/>
        <v>0</v>
      </c>
      <c r="V139" s="47"/>
      <c r="W139" s="47"/>
      <c r="X139" s="47"/>
      <c r="Y139" s="4"/>
      <c r="Z139" s="63"/>
      <c r="AA139" s="47"/>
      <c r="AB139" s="47"/>
    </row>
    <row r="140" spans="1:28" s="46" customFormat="1" x14ac:dyDescent="0.25">
      <c r="A140" s="50" t="s">
        <v>253</v>
      </c>
      <c r="B140" s="6" t="s">
        <v>254</v>
      </c>
      <c r="C140" s="6"/>
      <c r="D140" s="44"/>
      <c r="E140" s="6" t="s">
        <v>333</v>
      </c>
      <c r="F140" s="6" t="s">
        <v>333</v>
      </c>
      <c r="G140" s="6"/>
      <c r="H140" s="6"/>
      <c r="I140" s="6"/>
      <c r="J140" s="6"/>
      <c r="K140" s="44"/>
      <c r="L140" s="44"/>
      <c r="M140" s="44"/>
      <c r="N140" s="44"/>
      <c r="O140" s="6"/>
      <c r="P140" s="44"/>
      <c r="Q140" s="97"/>
      <c r="R140" s="6"/>
      <c r="S140" s="44"/>
      <c r="T140" s="44"/>
      <c r="U140" s="44"/>
      <c r="V140" s="44"/>
      <c r="W140" s="44"/>
      <c r="X140" s="44"/>
      <c r="Y140" s="6"/>
      <c r="Z140" s="65"/>
      <c r="AA140" s="45"/>
      <c r="AB140" s="45"/>
    </row>
    <row r="141" spans="1:28" s="46" customFormat="1" ht="113.25" customHeight="1" x14ac:dyDescent="0.25">
      <c r="A141" s="3">
        <v>1</v>
      </c>
      <c r="B141" s="4" t="s">
        <v>255</v>
      </c>
      <c r="C141" s="4" t="s">
        <v>154</v>
      </c>
      <c r="D141" s="47">
        <v>20</v>
      </c>
      <c r="E141" s="4" t="s">
        <v>19</v>
      </c>
      <c r="F141" s="4" t="s">
        <v>20</v>
      </c>
      <c r="G141" s="4" t="s">
        <v>680</v>
      </c>
      <c r="H141" s="4"/>
      <c r="I141" s="4" t="s">
        <v>525</v>
      </c>
      <c r="J141" s="4" t="s">
        <v>18</v>
      </c>
      <c r="K141" s="61"/>
      <c r="L141" s="47">
        <v>0.75</v>
      </c>
      <c r="M141" s="47">
        <f t="shared" ref="M141:M143" si="32">$D141*L141</f>
        <v>15</v>
      </c>
      <c r="N141" s="61">
        <v>44513</v>
      </c>
      <c r="O141" s="4" t="s">
        <v>433</v>
      </c>
      <c r="P141" s="61" t="s">
        <v>629</v>
      </c>
      <c r="Q141" s="98"/>
      <c r="R141" s="4"/>
      <c r="S141" s="61">
        <f>N141+7</f>
        <v>44520</v>
      </c>
      <c r="T141" s="47"/>
      <c r="U141" s="47">
        <f t="shared" ref="U141:U143" si="33">$D141*T141</f>
        <v>0</v>
      </c>
      <c r="V141" s="47"/>
      <c r="W141" s="47" t="s">
        <v>256</v>
      </c>
      <c r="X141" s="47"/>
      <c r="Y141" s="4"/>
      <c r="Z141" s="63"/>
      <c r="AA141" s="47" t="s">
        <v>40</v>
      </c>
      <c r="AB141" s="47"/>
    </row>
    <row r="142" spans="1:28" s="46" customFormat="1" ht="89.25" x14ac:dyDescent="0.25">
      <c r="A142" s="3">
        <v>2</v>
      </c>
      <c r="B142" s="67" t="s">
        <v>257</v>
      </c>
      <c r="C142" s="67" t="s">
        <v>154</v>
      </c>
      <c r="D142" s="47">
        <v>40</v>
      </c>
      <c r="E142" s="4" t="s">
        <v>37</v>
      </c>
      <c r="F142" s="88" t="s">
        <v>37</v>
      </c>
      <c r="G142" s="67"/>
      <c r="H142" s="67"/>
      <c r="I142" s="67"/>
      <c r="J142" s="67"/>
      <c r="K142" s="47"/>
      <c r="L142" s="47"/>
      <c r="M142" s="47">
        <f t="shared" si="32"/>
        <v>0</v>
      </c>
      <c r="N142" s="61"/>
      <c r="O142" s="67"/>
      <c r="P142" s="61"/>
      <c r="Q142" s="98"/>
      <c r="R142" s="67"/>
      <c r="S142" s="47"/>
      <c r="T142" s="47"/>
      <c r="U142" s="47">
        <f t="shared" si="33"/>
        <v>0</v>
      </c>
      <c r="V142" s="47"/>
      <c r="W142" s="47"/>
      <c r="X142" s="47"/>
      <c r="Y142" s="4"/>
      <c r="Z142" s="63"/>
      <c r="AA142" s="47" t="s">
        <v>258</v>
      </c>
      <c r="AB142" s="47"/>
    </row>
    <row r="143" spans="1:28" s="46" customFormat="1" ht="25.5" x14ac:dyDescent="0.25">
      <c r="A143" s="3">
        <v>3</v>
      </c>
      <c r="B143" s="67" t="s">
        <v>259</v>
      </c>
      <c r="C143" s="67" t="s">
        <v>154</v>
      </c>
      <c r="D143" s="47">
        <v>20</v>
      </c>
      <c r="E143" s="4" t="s">
        <v>37</v>
      </c>
      <c r="F143" s="88" t="s">
        <v>37</v>
      </c>
      <c r="G143" s="67"/>
      <c r="H143" s="67"/>
      <c r="I143" s="67"/>
      <c r="J143" s="67"/>
      <c r="K143" s="47"/>
      <c r="L143" s="47"/>
      <c r="M143" s="47">
        <f t="shared" si="32"/>
        <v>0</v>
      </c>
      <c r="N143" s="61"/>
      <c r="O143" s="67"/>
      <c r="P143" s="61"/>
      <c r="Q143" s="98"/>
      <c r="R143" s="67"/>
      <c r="S143" s="47"/>
      <c r="T143" s="47"/>
      <c r="U143" s="47">
        <f t="shared" si="33"/>
        <v>0</v>
      </c>
      <c r="V143" s="47"/>
      <c r="W143" s="47"/>
      <c r="X143" s="47"/>
      <c r="Y143" s="4"/>
      <c r="Z143" s="63"/>
      <c r="AA143" s="47" t="s">
        <v>258</v>
      </c>
      <c r="AB143" s="47"/>
    </row>
    <row r="144" spans="1:28" s="46" customFormat="1" ht="25.5" x14ac:dyDescent="0.25">
      <c r="A144" s="3">
        <v>4</v>
      </c>
      <c r="B144" s="4" t="s">
        <v>260</v>
      </c>
      <c r="C144" s="4" t="s">
        <v>1</v>
      </c>
      <c r="D144" s="47"/>
      <c r="E144" s="4" t="s">
        <v>333</v>
      </c>
      <c r="F144" s="4" t="s">
        <v>190</v>
      </c>
      <c r="G144" s="4"/>
      <c r="H144" s="4"/>
      <c r="I144" s="4"/>
      <c r="J144" s="4"/>
      <c r="K144" s="47"/>
      <c r="L144" s="47"/>
      <c r="M144" s="47"/>
      <c r="N144" s="47"/>
      <c r="O144" s="4"/>
      <c r="P144" s="47"/>
      <c r="Q144" s="99"/>
      <c r="R144" s="4"/>
      <c r="S144" s="47"/>
      <c r="T144" s="47"/>
      <c r="U144" s="47"/>
      <c r="V144" s="47"/>
      <c r="W144" s="47"/>
      <c r="X144" s="47"/>
      <c r="Y144" s="4"/>
      <c r="Z144" s="63"/>
      <c r="AA144" s="47"/>
      <c r="AB144" s="47"/>
    </row>
    <row r="145" spans="1:28" s="46" customFormat="1" ht="110.25" customHeight="1" x14ac:dyDescent="0.25">
      <c r="A145" s="3">
        <v>5</v>
      </c>
      <c r="B145" s="4" t="s">
        <v>261</v>
      </c>
      <c r="C145" s="4" t="s">
        <v>1</v>
      </c>
      <c r="D145" s="47">
        <v>20</v>
      </c>
      <c r="E145" s="4" t="s">
        <v>70</v>
      </c>
      <c r="F145" s="4" t="s">
        <v>20</v>
      </c>
      <c r="G145" s="4" t="s">
        <v>681</v>
      </c>
      <c r="H145" s="4"/>
      <c r="I145" s="4" t="s">
        <v>530</v>
      </c>
      <c r="J145" s="4" t="s">
        <v>18</v>
      </c>
      <c r="K145" s="47"/>
      <c r="L145" s="47">
        <v>0</v>
      </c>
      <c r="M145" s="47">
        <f t="shared" ref="M145:M148" si="34">$D145*L145</f>
        <v>0</v>
      </c>
      <c r="N145" s="61">
        <v>44520</v>
      </c>
      <c r="O145" s="4" t="s">
        <v>435</v>
      </c>
      <c r="P145" s="61" t="s">
        <v>624</v>
      </c>
      <c r="Q145" s="98"/>
      <c r="R145" s="4"/>
      <c r="S145" s="61">
        <f t="shared" ref="S145:S147" si="35">N145+7</f>
        <v>44527</v>
      </c>
      <c r="T145" s="47"/>
      <c r="U145" s="47">
        <f t="shared" ref="U145:U148" si="36">$D145*T145</f>
        <v>0</v>
      </c>
      <c r="V145" s="47"/>
      <c r="W145" s="47"/>
      <c r="X145" s="47"/>
      <c r="Y145" s="4"/>
      <c r="Z145" s="63"/>
      <c r="AA145" s="47" t="s">
        <v>258</v>
      </c>
      <c r="AB145" s="47"/>
    </row>
    <row r="146" spans="1:28" s="46" customFormat="1" ht="109.5" customHeight="1" x14ac:dyDescent="0.25">
      <c r="A146" s="3">
        <v>6</v>
      </c>
      <c r="B146" s="4" t="s">
        <v>262</v>
      </c>
      <c r="C146" s="4" t="s">
        <v>154</v>
      </c>
      <c r="D146" s="47">
        <v>20</v>
      </c>
      <c r="E146" s="4" t="s">
        <v>19</v>
      </c>
      <c r="F146" s="4" t="s">
        <v>20</v>
      </c>
      <c r="G146" s="4" t="s">
        <v>682</v>
      </c>
      <c r="H146" s="4"/>
      <c r="I146" s="4" t="s">
        <v>531</v>
      </c>
      <c r="J146" s="4" t="s">
        <v>18</v>
      </c>
      <c r="K146" s="61"/>
      <c r="L146" s="47">
        <v>0.5</v>
      </c>
      <c r="M146" s="47">
        <f t="shared" si="34"/>
        <v>10</v>
      </c>
      <c r="N146" s="61">
        <v>44520</v>
      </c>
      <c r="O146" s="4" t="s">
        <v>435</v>
      </c>
      <c r="P146" s="47" t="s">
        <v>464</v>
      </c>
      <c r="Q146" s="99"/>
      <c r="R146" s="4"/>
      <c r="S146" s="61">
        <f t="shared" si="35"/>
        <v>44527</v>
      </c>
      <c r="T146" s="47"/>
      <c r="U146" s="47">
        <f t="shared" si="36"/>
        <v>0</v>
      </c>
      <c r="V146" s="47"/>
      <c r="W146" s="47"/>
      <c r="X146" s="47"/>
      <c r="Y146" s="4"/>
      <c r="Z146" s="63"/>
      <c r="AA146" s="47"/>
      <c r="AB146" s="47"/>
    </row>
    <row r="147" spans="1:28" s="46" customFormat="1" ht="114.75" x14ac:dyDescent="0.25">
      <c r="A147" s="3">
        <v>7</v>
      </c>
      <c r="B147" s="91" t="s">
        <v>231</v>
      </c>
      <c r="C147" s="4" t="s">
        <v>154</v>
      </c>
      <c r="D147" s="47">
        <v>20</v>
      </c>
      <c r="E147" s="4" t="s">
        <v>19</v>
      </c>
      <c r="F147" s="4" t="s">
        <v>20</v>
      </c>
      <c r="G147" s="4" t="s">
        <v>690</v>
      </c>
      <c r="H147" s="4"/>
      <c r="I147" s="4"/>
      <c r="J147" s="4" t="s">
        <v>148</v>
      </c>
      <c r="K147" s="61"/>
      <c r="L147" s="47">
        <v>0.5</v>
      </c>
      <c r="M147" s="47">
        <f t="shared" si="34"/>
        <v>10</v>
      </c>
      <c r="N147" s="61">
        <v>44527</v>
      </c>
      <c r="O147" s="4" t="s">
        <v>555</v>
      </c>
      <c r="P147" s="61"/>
      <c r="Q147" s="98"/>
      <c r="R147" s="4"/>
      <c r="S147" s="61">
        <f t="shared" si="35"/>
        <v>44534</v>
      </c>
      <c r="T147" s="47"/>
      <c r="U147" s="47">
        <f t="shared" si="36"/>
        <v>0</v>
      </c>
      <c r="V147" s="47"/>
      <c r="W147" s="47"/>
      <c r="X147" s="47"/>
      <c r="Y147" s="4"/>
      <c r="Z147" s="63"/>
      <c r="AA147" s="47"/>
      <c r="AB147" s="47"/>
    </row>
    <row r="148" spans="1:28" s="46" customFormat="1" x14ac:dyDescent="0.25">
      <c r="A148" s="3">
        <v>8</v>
      </c>
      <c r="B148" s="67" t="s">
        <v>263</v>
      </c>
      <c r="C148" s="67" t="s">
        <v>154</v>
      </c>
      <c r="D148" s="47">
        <v>20</v>
      </c>
      <c r="E148" s="4" t="s">
        <v>37</v>
      </c>
      <c r="F148" s="88" t="s">
        <v>37</v>
      </c>
      <c r="G148" s="67"/>
      <c r="H148" s="67"/>
      <c r="I148" s="67"/>
      <c r="J148" s="67"/>
      <c r="K148" s="47"/>
      <c r="L148" s="47"/>
      <c r="M148" s="47">
        <f t="shared" si="34"/>
        <v>0</v>
      </c>
      <c r="N148" s="61"/>
      <c r="O148" s="67"/>
      <c r="P148" s="61"/>
      <c r="Q148" s="98"/>
      <c r="R148" s="67"/>
      <c r="S148" s="47"/>
      <c r="T148" s="47"/>
      <c r="U148" s="47">
        <f t="shared" si="36"/>
        <v>0</v>
      </c>
      <c r="V148" s="47"/>
      <c r="W148" s="47"/>
      <c r="X148" s="47"/>
      <c r="Y148" s="4"/>
      <c r="Z148" s="63"/>
      <c r="AA148" s="47"/>
      <c r="AB148" s="47"/>
    </row>
    <row r="149" spans="1:28" s="46" customFormat="1" x14ac:dyDescent="0.25">
      <c r="A149" s="3">
        <v>9</v>
      </c>
      <c r="B149" s="4" t="s">
        <v>264</v>
      </c>
      <c r="C149" s="4" t="s">
        <v>154</v>
      </c>
      <c r="D149" s="47"/>
      <c r="E149" s="4" t="s">
        <v>333</v>
      </c>
      <c r="F149" s="4" t="s">
        <v>190</v>
      </c>
      <c r="G149" s="4"/>
      <c r="H149" s="4"/>
      <c r="I149" s="4"/>
      <c r="J149" s="4"/>
      <c r="K149" s="47"/>
      <c r="L149" s="47"/>
      <c r="M149" s="47"/>
      <c r="N149" s="47"/>
      <c r="O149" s="4"/>
      <c r="P149" s="47"/>
      <c r="Q149" s="99"/>
      <c r="R149" s="4"/>
      <c r="S149" s="47"/>
      <c r="T149" s="47"/>
      <c r="U149" s="47"/>
      <c r="V149" s="47"/>
      <c r="W149" s="47"/>
      <c r="X149" s="47"/>
      <c r="Y149" s="4"/>
      <c r="Z149" s="63"/>
      <c r="AA149" s="47"/>
      <c r="AB149" s="47"/>
    </row>
    <row r="150" spans="1:28" s="74" customFormat="1" ht="133.5" customHeight="1" x14ac:dyDescent="0.25">
      <c r="A150" s="70">
        <v>10</v>
      </c>
      <c r="B150" s="9" t="s">
        <v>265</v>
      </c>
      <c r="C150" s="9" t="s">
        <v>154</v>
      </c>
      <c r="D150" s="71">
        <v>20</v>
      </c>
      <c r="E150" s="9" t="s">
        <v>19</v>
      </c>
      <c r="F150" s="9" t="s">
        <v>20</v>
      </c>
      <c r="G150" s="4" t="s">
        <v>683</v>
      </c>
      <c r="H150" s="4" t="s">
        <v>546</v>
      </c>
      <c r="I150" s="87" t="s">
        <v>619</v>
      </c>
      <c r="J150" s="4" t="s">
        <v>18</v>
      </c>
      <c r="K150" s="61"/>
      <c r="L150" s="47">
        <v>0.75</v>
      </c>
      <c r="M150" s="47">
        <f t="shared" ref="M150:M153" si="37">$D150*L150</f>
        <v>15</v>
      </c>
      <c r="N150" s="61">
        <v>44499</v>
      </c>
      <c r="O150" s="4" t="s">
        <v>433</v>
      </c>
      <c r="P150" s="76"/>
      <c r="Q150" s="98"/>
      <c r="R150" s="4" t="str">
        <f>VLOOKUP(B150,'[1]IC NOC AGEL Phase 1 - UAT Score'!$B$3:$X$42,23,0)</f>
        <v>Darshak</v>
      </c>
      <c r="S150" s="61">
        <f t="shared" ref="S150:S153" si="38">N150+7</f>
        <v>44506</v>
      </c>
      <c r="T150" s="71">
        <v>0.5</v>
      </c>
      <c r="U150" s="47">
        <f t="shared" ref="U150:U153" si="39">$D150*T150</f>
        <v>10</v>
      </c>
      <c r="V150" s="47" t="s">
        <v>435</v>
      </c>
      <c r="W150" s="71" t="s">
        <v>706</v>
      </c>
      <c r="X150" s="71" t="s">
        <v>766</v>
      </c>
      <c r="Y150" s="9"/>
      <c r="Z150" s="73"/>
      <c r="AA150" s="71" t="s">
        <v>266</v>
      </c>
      <c r="AB150" s="71"/>
    </row>
    <row r="151" spans="1:28" s="46" customFormat="1" ht="25.5" x14ac:dyDescent="0.25">
      <c r="A151" s="3">
        <v>11</v>
      </c>
      <c r="B151" s="9" t="s">
        <v>267</v>
      </c>
      <c r="C151" s="9" t="s">
        <v>1</v>
      </c>
      <c r="D151" s="47">
        <v>40</v>
      </c>
      <c r="E151" s="9" t="s">
        <v>70</v>
      </c>
      <c r="F151" s="4" t="s">
        <v>20</v>
      </c>
      <c r="G151" s="4"/>
      <c r="H151" s="4"/>
      <c r="I151" s="9"/>
      <c r="J151" s="9" t="s">
        <v>18</v>
      </c>
      <c r="K151" s="47"/>
      <c r="L151" s="47">
        <v>0.5</v>
      </c>
      <c r="M151" s="47">
        <f t="shared" si="37"/>
        <v>20</v>
      </c>
      <c r="N151" s="61">
        <v>44527</v>
      </c>
      <c r="O151" s="4" t="s">
        <v>555</v>
      </c>
      <c r="P151" s="61"/>
      <c r="Q151" s="98"/>
      <c r="R151" s="9"/>
      <c r="S151" s="61">
        <f t="shared" si="38"/>
        <v>44534</v>
      </c>
      <c r="T151" s="47"/>
      <c r="U151" s="47">
        <f t="shared" si="39"/>
        <v>0</v>
      </c>
      <c r="V151" s="47"/>
      <c r="W151" s="47"/>
      <c r="X151" s="47"/>
      <c r="Y151" s="4"/>
      <c r="Z151" s="63"/>
      <c r="AA151" s="47" t="s">
        <v>268</v>
      </c>
      <c r="AB151" s="47"/>
    </row>
    <row r="152" spans="1:28" s="46" customFormat="1" ht="357" x14ac:dyDescent="0.25">
      <c r="A152" s="3">
        <v>12</v>
      </c>
      <c r="B152" s="9" t="s">
        <v>269</v>
      </c>
      <c r="C152" s="9" t="s">
        <v>1</v>
      </c>
      <c r="D152" s="47">
        <v>20</v>
      </c>
      <c r="E152" s="9" t="s">
        <v>70</v>
      </c>
      <c r="F152" s="9" t="s">
        <v>20</v>
      </c>
      <c r="G152" s="4" t="s">
        <v>684</v>
      </c>
      <c r="H152" s="4"/>
      <c r="I152" s="9"/>
      <c r="J152" s="9" t="s">
        <v>547</v>
      </c>
      <c r="K152" s="61"/>
      <c r="L152" s="47">
        <v>0.5</v>
      </c>
      <c r="M152" s="47">
        <f t="shared" si="37"/>
        <v>10</v>
      </c>
      <c r="N152" s="61">
        <v>44506</v>
      </c>
      <c r="O152" s="4" t="s">
        <v>555</v>
      </c>
      <c r="P152" s="61"/>
      <c r="Q152" s="98"/>
      <c r="R152" s="9"/>
      <c r="S152" s="61">
        <f t="shared" si="38"/>
        <v>44513</v>
      </c>
      <c r="T152" s="47"/>
      <c r="U152" s="47">
        <f t="shared" si="39"/>
        <v>0</v>
      </c>
      <c r="V152" s="47"/>
      <c r="W152" s="47"/>
      <c r="X152" s="47"/>
      <c r="Y152" s="4"/>
      <c r="Z152" s="63"/>
      <c r="AA152" s="47" t="s">
        <v>270</v>
      </c>
      <c r="AB152" s="47"/>
    </row>
    <row r="153" spans="1:28" s="74" customFormat="1" ht="63.75" x14ac:dyDescent="0.25">
      <c r="A153" s="70">
        <v>13</v>
      </c>
      <c r="B153" s="88" t="s">
        <v>271</v>
      </c>
      <c r="C153" s="9" t="s">
        <v>1</v>
      </c>
      <c r="D153" s="71">
        <v>40</v>
      </c>
      <c r="E153" s="9" t="s">
        <v>70</v>
      </c>
      <c r="F153" s="4" t="s">
        <v>20</v>
      </c>
      <c r="G153" s="4" t="s">
        <v>695</v>
      </c>
      <c r="H153" s="4"/>
      <c r="I153" s="9"/>
      <c r="J153" s="9" t="s">
        <v>148</v>
      </c>
      <c r="K153" s="61"/>
      <c r="L153" s="71">
        <v>0.5</v>
      </c>
      <c r="M153" s="47">
        <f t="shared" si="37"/>
        <v>20</v>
      </c>
      <c r="N153" s="61">
        <v>44513</v>
      </c>
      <c r="O153" s="4" t="s">
        <v>555</v>
      </c>
      <c r="P153" s="61"/>
      <c r="Q153" s="98"/>
      <c r="R153" s="9"/>
      <c r="S153" s="61">
        <f t="shared" si="38"/>
        <v>44520</v>
      </c>
      <c r="T153" s="47"/>
      <c r="U153" s="47">
        <f t="shared" si="39"/>
        <v>0</v>
      </c>
      <c r="V153" s="47"/>
      <c r="W153" s="71"/>
      <c r="X153" s="71"/>
      <c r="Y153" s="9"/>
      <c r="Z153" s="73"/>
      <c r="AA153" s="71"/>
      <c r="AB153" s="71"/>
    </row>
    <row r="154" spans="1:28" s="46" customFormat="1" x14ac:dyDescent="0.25">
      <c r="A154" s="3">
        <v>14</v>
      </c>
      <c r="B154" s="4" t="s">
        <v>272</v>
      </c>
      <c r="C154" s="4" t="s">
        <v>154</v>
      </c>
      <c r="D154" s="47"/>
      <c r="E154" s="4" t="s">
        <v>333</v>
      </c>
      <c r="F154" s="4" t="s">
        <v>190</v>
      </c>
      <c r="G154" s="4"/>
      <c r="H154" s="4"/>
      <c r="I154" s="4"/>
      <c r="J154" s="4"/>
      <c r="K154" s="47"/>
      <c r="L154" s="47"/>
      <c r="M154" s="47"/>
      <c r="N154" s="47"/>
      <c r="O154" s="4"/>
      <c r="P154" s="47"/>
      <c r="Q154" s="99"/>
      <c r="R154" s="4"/>
      <c r="S154" s="47"/>
      <c r="T154" s="47"/>
      <c r="U154" s="47"/>
      <c r="V154" s="47"/>
      <c r="W154" s="47"/>
      <c r="X154" s="47"/>
      <c r="Y154" s="4"/>
      <c r="Z154" s="63"/>
      <c r="AA154" s="47"/>
      <c r="AB154" s="47"/>
    </row>
    <row r="155" spans="1:28" s="46" customFormat="1" ht="25.5" x14ac:dyDescent="0.25">
      <c r="A155" s="3">
        <v>15</v>
      </c>
      <c r="B155" s="4" t="s">
        <v>273</v>
      </c>
      <c r="C155" s="4" t="s">
        <v>154</v>
      </c>
      <c r="D155" s="47"/>
      <c r="E155" s="4" t="s">
        <v>333</v>
      </c>
      <c r="F155" s="4" t="s">
        <v>190</v>
      </c>
      <c r="G155" s="4"/>
      <c r="H155" s="4"/>
      <c r="I155" s="4"/>
      <c r="J155" s="4"/>
      <c r="K155" s="47"/>
      <c r="L155" s="47"/>
      <c r="M155" s="47"/>
      <c r="N155" s="47"/>
      <c r="O155" s="4"/>
      <c r="P155" s="47"/>
      <c r="Q155" s="99"/>
      <c r="R155" s="4"/>
      <c r="S155" s="47"/>
      <c r="T155" s="47"/>
      <c r="U155" s="47"/>
      <c r="V155" s="47"/>
      <c r="W155" s="47"/>
      <c r="X155" s="47"/>
      <c r="Y155" s="4"/>
      <c r="Z155" s="63"/>
      <c r="AA155" s="47"/>
      <c r="AB155" s="47"/>
    </row>
    <row r="156" spans="1:28" s="46" customFormat="1" x14ac:dyDescent="0.25">
      <c r="A156" s="50" t="s">
        <v>274</v>
      </c>
      <c r="B156" s="6" t="s">
        <v>275</v>
      </c>
      <c r="C156" s="6"/>
      <c r="D156" s="44"/>
      <c r="E156" s="6" t="s">
        <v>333</v>
      </c>
      <c r="F156" s="6" t="s">
        <v>333</v>
      </c>
      <c r="G156" s="6"/>
      <c r="H156" s="6"/>
      <c r="I156" s="6"/>
      <c r="J156" s="6"/>
      <c r="K156" s="44"/>
      <c r="L156" s="44"/>
      <c r="M156" s="44"/>
      <c r="N156" s="44"/>
      <c r="O156" s="6"/>
      <c r="P156" s="44"/>
      <c r="Q156" s="97"/>
      <c r="R156" s="6"/>
      <c r="S156" s="44"/>
      <c r="T156" s="44"/>
      <c r="U156" s="44"/>
      <c r="V156" s="44"/>
      <c r="W156" s="44"/>
      <c r="X156" s="44"/>
      <c r="Y156" s="6"/>
      <c r="Z156" s="65"/>
      <c r="AA156" s="45"/>
      <c r="AB156" s="45"/>
    </row>
    <row r="157" spans="1:28" s="46" customFormat="1" ht="25.5" x14ac:dyDescent="0.25">
      <c r="A157" s="3">
        <v>1</v>
      </c>
      <c r="B157" s="4" t="s">
        <v>276</v>
      </c>
      <c r="C157" s="4" t="s">
        <v>154</v>
      </c>
      <c r="D157" s="47"/>
      <c r="E157" s="4" t="s">
        <v>333</v>
      </c>
      <c r="F157" s="4" t="s">
        <v>190</v>
      </c>
      <c r="G157" s="4"/>
      <c r="H157" s="4"/>
      <c r="I157" s="4"/>
      <c r="J157" s="4"/>
      <c r="K157" s="47"/>
      <c r="L157" s="47"/>
      <c r="M157" s="47"/>
      <c r="N157" s="47"/>
      <c r="O157" s="4"/>
      <c r="P157" s="47"/>
      <c r="Q157" s="99"/>
      <c r="R157" s="4"/>
      <c r="S157" s="47"/>
      <c r="T157" s="47"/>
      <c r="U157" s="47"/>
      <c r="V157" s="47"/>
      <c r="W157" s="47"/>
      <c r="X157" s="47"/>
      <c r="Y157" s="4"/>
      <c r="Z157" s="63"/>
      <c r="AA157" s="47"/>
      <c r="AB157" s="47"/>
    </row>
    <row r="158" spans="1:28" s="46" customFormat="1" x14ac:dyDescent="0.25">
      <c r="A158" s="7"/>
      <c r="B158" s="6" t="s">
        <v>277</v>
      </c>
      <c r="C158" s="6"/>
      <c r="D158" s="44"/>
      <c r="E158" s="6" t="s">
        <v>333</v>
      </c>
      <c r="F158" s="6" t="s">
        <v>333</v>
      </c>
      <c r="G158" s="6"/>
      <c r="H158" s="6"/>
      <c r="I158" s="6"/>
      <c r="J158" s="6"/>
      <c r="K158" s="44"/>
      <c r="L158" s="44"/>
      <c r="M158" s="44"/>
      <c r="N158" s="44"/>
      <c r="O158" s="6"/>
      <c r="P158" s="44"/>
      <c r="Q158" s="97"/>
      <c r="R158" s="6"/>
      <c r="S158" s="44"/>
      <c r="T158" s="44"/>
      <c r="U158" s="44"/>
      <c r="V158" s="44"/>
      <c r="W158" s="44"/>
      <c r="X158" s="44"/>
      <c r="Y158" s="6"/>
      <c r="Z158" s="65"/>
      <c r="AA158" s="45"/>
      <c r="AB158" s="45"/>
    </row>
    <row r="159" spans="1:28" s="46" customFormat="1" x14ac:dyDescent="0.25">
      <c r="A159" s="7">
        <v>1</v>
      </c>
      <c r="B159" s="6" t="s">
        <v>278</v>
      </c>
      <c r="C159" s="6"/>
      <c r="D159" s="44"/>
      <c r="E159" s="6" t="s">
        <v>333</v>
      </c>
      <c r="F159" s="6" t="s">
        <v>333</v>
      </c>
      <c r="G159" s="6"/>
      <c r="H159" s="6"/>
      <c r="I159" s="6"/>
      <c r="J159" s="6"/>
      <c r="K159" s="44"/>
      <c r="L159" s="44"/>
      <c r="M159" s="44"/>
      <c r="N159" s="44"/>
      <c r="O159" s="6"/>
      <c r="P159" s="44"/>
      <c r="Q159" s="97"/>
      <c r="R159" s="6"/>
      <c r="S159" s="44"/>
      <c r="T159" s="44"/>
      <c r="U159" s="44"/>
      <c r="V159" s="44"/>
      <c r="W159" s="44"/>
      <c r="X159" s="44"/>
      <c r="Y159" s="6"/>
      <c r="Z159" s="65"/>
      <c r="AA159" s="45"/>
      <c r="AB159" s="45"/>
    </row>
    <row r="160" spans="1:28" s="46" customFormat="1" ht="38.25" x14ac:dyDescent="0.25">
      <c r="A160" s="3"/>
      <c r="B160" s="8" t="s">
        <v>279</v>
      </c>
      <c r="C160" s="4" t="s">
        <v>1</v>
      </c>
      <c r="D160" s="47">
        <v>40</v>
      </c>
      <c r="E160" s="84" t="s">
        <v>37</v>
      </c>
      <c r="F160" s="8" t="s">
        <v>37</v>
      </c>
      <c r="G160" s="8"/>
      <c r="H160" s="8"/>
      <c r="I160" s="8"/>
      <c r="J160" s="8"/>
      <c r="K160" s="71"/>
      <c r="L160" s="47"/>
      <c r="M160" s="47">
        <f t="shared" ref="M160:M175" si="40">$D160*L160</f>
        <v>0</v>
      </c>
      <c r="N160" s="61"/>
      <c r="O160" s="8"/>
      <c r="P160" s="61"/>
      <c r="Q160" s="98"/>
      <c r="R160" s="8"/>
      <c r="S160" s="71"/>
      <c r="T160" s="47"/>
      <c r="U160" s="47">
        <f t="shared" ref="U160:U175" si="41">$D160*T160</f>
        <v>0</v>
      </c>
      <c r="V160" s="47"/>
      <c r="W160" s="47" t="s">
        <v>280</v>
      </c>
      <c r="X160" s="47"/>
      <c r="Y160" s="8"/>
      <c r="Z160" s="63"/>
      <c r="AA160" s="47"/>
      <c r="AB160" s="47"/>
    </row>
    <row r="161" spans="1:28" s="46" customFormat="1" ht="150" customHeight="1" x14ac:dyDescent="0.25">
      <c r="A161" s="3"/>
      <c r="B161" s="8" t="s">
        <v>281</v>
      </c>
      <c r="C161" s="4" t="s">
        <v>1</v>
      </c>
      <c r="D161" s="47">
        <v>20</v>
      </c>
      <c r="E161" s="8" t="s">
        <v>19</v>
      </c>
      <c r="F161" s="8" t="s">
        <v>20</v>
      </c>
      <c r="G161" s="4" t="s">
        <v>685</v>
      </c>
      <c r="H161" s="8"/>
      <c r="I161" s="8" t="s">
        <v>532</v>
      </c>
      <c r="J161" s="8" t="s">
        <v>18</v>
      </c>
      <c r="K161" s="61"/>
      <c r="L161" s="47">
        <v>0.5</v>
      </c>
      <c r="M161" s="47">
        <f t="shared" si="40"/>
        <v>10</v>
      </c>
      <c r="N161" s="61">
        <v>44520</v>
      </c>
      <c r="O161" s="8" t="s">
        <v>435</v>
      </c>
      <c r="P161" s="61" t="s">
        <v>630</v>
      </c>
      <c r="Q161" s="98"/>
      <c r="R161" s="8"/>
      <c r="S161" s="61">
        <f t="shared" ref="S161:S166" si="42">N161+7</f>
        <v>44527</v>
      </c>
      <c r="T161" s="47"/>
      <c r="U161" s="47">
        <f t="shared" si="41"/>
        <v>0</v>
      </c>
      <c r="V161" s="47"/>
      <c r="W161" s="47" t="s">
        <v>282</v>
      </c>
      <c r="X161" s="47"/>
      <c r="Y161" s="8"/>
      <c r="Z161" s="63"/>
      <c r="AA161" s="47" t="s">
        <v>283</v>
      </c>
      <c r="AB161" s="47"/>
    </row>
    <row r="162" spans="1:28" s="74" customFormat="1" ht="108" customHeight="1" x14ac:dyDescent="0.25">
      <c r="A162" s="70"/>
      <c r="B162" s="72" t="s">
        <v>284</v>
      </c>
      <c r="C162" s="4" t="s">
        <v>1</v>
      </c>
      <c r="D162" s="71">
        <v>40</v>
      </c>
      <c r="E162" s="72" t="s">
        <v>19</v>
      </c>
      <c r="F162" s="72" t="s">
        <v>20</v>
      </c>
      <c r="G162" s="4" t="s">
        <v>686</v>
      </c>
      <c r="H162" s="8"/>
      <c r="I162" s="72"/>
      <c r="J162" s="72" t="s">
        <v>18</v>
      </c>
      <c r="K162" s="61"/>
      <c r="L162" s="71">
        <v>0.75</v>
      </c>
      <c r="M162" s="47">
        <f t="shared" si="40"/>
        <v>30</v>
      </c>
      <c r="N162" s="76">
        <v>44499</v>
      </c>
      <c r="O162" s="4" t="s">
        <v>433</v>
      </c>
      <c r="P162" s="76"/>
      <c r="Q162" s="98"/>
      <c r="R162" s="72" t="s">
        <v>566</v>
      </c>
      <c r="S162" s="61">
        <f t="shared" si="42"/>
        <v>44506</v>
      </c>
      <c r="T162" s="47">
        <v>0.75</v>
      </c>
      <c r="U162" s="47">
        <f t="shared" si="41"/>
        <v>30</v>
      </c>
      <c r="V162" s="47" t="s">
        <v>709</v>
      </c>
      <c r="W162" s="71" t="s">
        <v>285</v>
      </c>
      <c r="X162" s="71"/>
      <c r="Y162" s="72"/>
      <c r="Z162" s="73"/>
      <c r="AA162" s="47" t="s">
        <v>286</v>
      </c>
      <c r="AB162" s="47"/>
    </row>
    <row r="163" spans="1:28" s="46" customFormat="1" ht="38.25" customHeight="1" x14ac:dyDescent="0.25">
      <c r="A163" s="3"/>
      <c r="B163" s="72" t="s">
        <v>287</v>
      </c>
      <c r="C163" s="4" t="s">
        <v>1</v>
      </c>
      <c r="D163" s="47">
        <v>40</v>
      </c>
      <c r="E163" s="72" t="s">
        <v>19</v>
      </c>
      <c r="F163" s="72" t="s">
        <v>20</v>
      </c>
      <c r="G163" s="8"/>
      <c r="H163" s="8"/>
      <c r="I163" s="72"/>
      <c r="J163" s="4" t="s">
        <v>18</v>
      </c>
      <c r="K163" s="61"/>
      <c r="L163" s="47">
        <v>0.5</v>
      </c>
      <c r="M163" s="47">
        <f t="shared" si="40"/>
        <v>20</v>
      </c>
      <c r="N163" s="61">
        <v>44527</v>
      </c>
      <c r="O163" s="4" t="s">
        <v>555</v>
      </c>
      <c r="P163" s="61"/>
      <c r="Q163" s="98"/>
      <c r="R163" s="72"/>
      <c r="S163" s="61">
        <f t="shared" si="42"/>
        <v>44534</v>
      </c>
      <c r="T163" s="47"/>
      <c r="U163" s="47">
        <f t="shared" si="41"/>
        <v>0</v>
      </c>
      <c r="V163" s="47"/>
      <c r="W163" s="47" t="s">
        <v>288</v>
      </c>
      <c r="X163" s="47"/>
      <c r="Y163" s="8"/>
      <c r="Z163" s="63"/>
      <c r="AA163" s="47"/>
      <c r="AB163" s="47"/>
    </row>
    <row r="164" spans="1:28" s="74" customFormat="1" ht="142.5" customHeight="1" x14ac:dyDescent="0.25">
      <c r="A164" s="70"/>
      <c r="B164" s="72" t="s">
        <v>289</v>
      </c>
      <c r="C164" s="4" t="s">
        <v>1</v>
      </c>
      <c r="D164" s="71">
        <v>40</v>
      </c>
      <c r="E164" s="72" t="s">
        <v>19</v>
      </c>
      <c r="F164" s="72" t="s">
        <v>20</v>
      </c>
      <c r="G164" s="4" t="s">
        <v>636</v>
      </c>
      <c r="H164" s="8"/>
      <c r="I164" s="72"/>
      <c r="J164" s="4" t="s">
        <v>18</v>
      </c>
      <c r="K164" s="61"/>
      <c r="L164" s="71">
        <v>0.75</v>
      </c>
      <c r="M164" s="47">
        <f t="shared" si="40"/>
        <v>30</v>
      </c>
      <c r="N164" s="61">
        <v>44492</v>
      </c>
      <c r="O164" s="8" t="s">
        <v>433</v>
      </c>
      <c r="P164" s="76"/>
      <c r="Q164" s="98"/>
      <c r="R164" s="72" t="s">
        <v>557</v>
      </c>
      <c r="S164" s="61">
        <f t="shared" si="42"/>
        <v>44499</v>
      </c>
      <c r="T164" s="71">
        <v>0.5</v>
      </c>
      <c r="U164" s="47">
        <f t="shared" si="41"/>
        <v>20</v>
      </c>
      <c r="V164" s="47" t="s">
        <v>435</v>
      </c>
      <c r="W164" s="71" t="s">
        <v>590</v>
      </c>
      <c r="X164" s="71" t="s">
        <v>708</v>
      </c>
      <c r="Y164" s="72"/>
      <c r="Z164" s="73"/>
      <c r="AA164" s="47"/>
      <c r="AB164" s="47"/>
    </row>
    <row r="165" spans="1:28" s="46" customFormat="1" ht="39.75" customHeight="1" x14ac:dyDescent="0.25">
      <c r="A165" s="3"/>
      <c r="B165" s="72" t="s">
        <v>290</v>
      </c>
      <c r="C165" s="4" t="s">
        <v>1</v>
      </c>
      <c r="D165" s="47">
        <v>20</v>
      </c>
      <c r="E165" s="72" t="s">
        <v>70</v>
      </c>
      <c r="F165" s="4" t="s">
        <v>20</v>
      </c>
      <c r="G165" s="8"/>
      <c r="H165" s="8"/>
      <c r="I165" s="72"/>
      <c r="J165" s="72" t="s">
        <v>18</v>
      </c>
      <c r="K165" s="47"/>
      <c r="L165" s="47">
        <v>0.5</v>
      </c>
      <c r="M165" s="47">
        <f t="shared" si="40"/>
        <v>10</v>
      </c>
      <c r="N165" s="61">
        <v>44527</v>
      </c>
      <c r="O165" s="4" t="s">
        <v>555</v>
      </c>
      <c r="P165" s="61"/>
      <c r="Q165" s="98"/>
      <c r="R165" s="72"/>
      <c r="S165" s="61">
        <f t="shared" si="42"/>
        <v>44534</v>
      </c>
      <c r="T165" s="47"/>
      <c r="U165" s="47">
        <f t="shared" si="41"/>
        <v>0</v>
      </c>
      <c r="V165" s="47"/>
      <c r="W165" s="47"/>
      <c r="X165" s="47"/>
      <c r="Y165" s="8"/>
      <c r="Z165" s="63"/>
      <c r="AA165" s="47" t="s">
        <v>291</v>
      </c>
      <c r="AB165" s="47"/>
    </row>
    <row r="166" spans="1:28" s="46" customFormat="1" ht="25.5" x14ac:dyDescent="0.25">
      <c r="A166" s="3"/>
      <c r="B166" s="72" t="s">
        <v>292</v>
      </c>
      <c r="C166" s="4" t="s">
        <v>1</v>
      </c>
      <c r="D166" s="47">
        <v>20</v>
      </c>
      <c r="E166" s="72" t="s">
        <v>70</v>
      </c>
      <c r="F166" s="4" t="s">
        <v>20</v>
      </c>
      <c r="G166" s="8"/>
      <c r="H166" s="8"/>
      <c r="I166" s="72"/>
      <c r="J166" s="72" t="s">
        <v>18</v>
      </c>
      <c r="K166" s="47"/>
      <c r="L166" s="47">
        <v>0.5</v>
      </c>
      <c r="M166" s="47">
        <f t="shared" si="40"/>
        <v>10</v>
      </c>
      <c r="N166" s="61">
        <v>44527</v>
      </c>
      <c r="O166" s="4" t="s">
        <v>555</v>
      </c>
      <c r="P166" s="61"/>
      <c r="Q166" s="98"/>
      <c r="R166" s="72"/>
      <c r="S166" s="61">
        <f t="shared" si="42"/>
        <v>44534</v>
      </c>
      <c r="T166" s="47"/>
      <c r="U166" s="47">
        <f t="shared" si="41"/>
        <v>0</v>
      </c>
      <c r="V166" s="47"/>
      <c r="W166" s="47"/>
      <c r="X166" s="47"/>
      <c r="Y166" s="8"/>
      <c r="Z166" s="63"/>
      <c r="AA166" s="47" t="s">
        <v>291</v>
      </c>
      <c r="AB166" s="47"/>
    </row>
    <row r="167" spans="1:28" s="46" customFormat="1" ht="25.5" x14ac:dyDescent="0.25">
      <c r="A167" s="3"/>
      <c r="B167" s="72" t="s">
        <v>293</v>
      </c>
      <c r="C167" s="4" t="s">
        <v>1</v>
      </c>
      <c r="D167" s="47">
        <v>20</v>
      </c>
      <c r="E167" s="4" t="s">
        <v>37</v>
      </c>
      <c r="F167" s="72" t="s">
        <v>37</v>
      </c>
      <c r="G167" s="8"/>
      <c r="H167" s="8"/>
      <c r="I167" s="72"/>
      <c r="J167" s="72"/>
      <c r="K167" s="47"/>
      <c r="L167" s="47"/>
      <c r="M167" s="47">
        <f t="shared" si="40"/>
        <v>0</v>
      </c>
      <c r="N167" s="61"/>
      <c r="O167" s="8"/>
      <c r="P167" s="61"/>
      <c r="Q167" s="98"/>
      <c r="R167" s="72"/>
      <c r="S167" s="47"/>
      <c r="T167" s="47"/>
      <c r="U167" s="47">
        <f t="shared" si="41"/>
        <v>0</v>
      </c>
      <c r="V167" s="47"/>
      <c r="W167" s="47"/>
      <c r="X167" s="47"/>
      <c r="Y167" s="8"/>
      <c r="Z167" s="63"/>
      <c r="AA167" s="47"/>
      <c r="AB167" s="47"/>
    </row>
    <row r="168" spans="1:28" s="46" customFormat="1" ht="25.5" x14ac:dyDescent="0.25">
      <c r="A168" s="3"/>
      <c r="B168" s="72" t="s">
        <v>294</v>
      </c>
      <c r="C168" s="4" t="s">
        <v>1</v>
      </c>
      <c r="D168" s="47">
        <v>20</v>
      </c>
      <c r="E168" s="4" t="s">
        <v>37</v>
      </c>
      <c r="F168" s="72" t="s">
        <v>37</v>
      </c>
      <c r="G168" s="8"/>
      <c r="H168" s="8"/>
      <c r="I168" s="72"/>
      <c r="J168" s="72"/>
      <c r="K168" s="47"/>
      <c r="L168" s="47"/>
      <c r="M168" s="47">
        <f t="shared" si="40"/>
        <v>0</v>
      </c>
      <c r="N168" s="61"/>
      <c r="O168" s="8"/>
      <c r="P168" s="61"/>
      <c r="Q168" s="98"/>
      <c r="R168" s="72"/>
      <c r="S168" s="47"/>
      <c r="T168" s="47"/>
      <c r="U168" s="47">
        <f t="shared" si="41"/>
        <v>0</v>
      </c>
      <c r="V168" s="47"/>
      <c r="W168" s="47"/>
      <c r="X168" s="47"/>
      <c r="Y168" s="8"/>
      <c r="Z168" s="63"/>
      <c r="AA168" s="47"/>
      <c r="AB168" s="47"/>
    </row>
    <row r="169" spans="1:28" s="46" customFormat="1" ht="25.5" x14ac:dyDescent="0.25">
      <c r="A169" s="3"/>
      <c r="B169" s="72" t="s">
        <v>295</v>
      </c>
      <c r="C169" s="4" t="s">
        <v>1</v>
      </c>
      <c r="D169" s="47">
        <v>40</v>
      </c>
      <c r="E169" s="4" t="s">
        <v>37</v>
      </c>
      <c r="F169" s="72" t="s">
        <v>37</v>
      </c>
      <c r="G169" s="8"/>
      <c r="H169" s="8"/>
      <c r="I169" s="72"/>
      <c r="J169" s="72"/>
      <c r="K169" s="47"/>
      <c r="L169" s="47"/>
      <c r="M169" s="47">
        <f t="shared" si="40"/>
        <v>0</v>
      </c>
      <c r="N169" s="61"/>
      <c r="O169" s="8"/>
      <c r="P169" s="61"/>
      <c r="Q169" s="98"/>
      <c r="R169" s="72"/>
      <c r="S169" s="47"/>
      <c r="T169" s="47"/>
      <c r="U169" s="47">
        <f t="shared" si="41"/>
        <v>0</v>
      </c>
      <c r="V169" s="47"/>
      <c r="W169" s="47"/>
      <c r="X169" s="47"/>
      <c r="Y169" s="8"/>
      <c r="Z169" s="63"/>
      <c r="AA169" s="47"/>
      <c r="AB169" s="47"/>
    </row>
    <row r="170" spans="1:28" s="46" customFormat="1" ht="25.5" x14ac:dyDescent="0.25">
      <c r="A170" s="3"/>
      <c r="B170" s="72" t="s">
        <v>296</v>
      </c>
      <c r="C170" s="4" t="s">
        <v>1</v>
      </c>
      <c r="D170" s="47">
        <v>40</v>
      </c>
      <c r="E170" s="4" t="s">
        <v>37</v>
      </c>
      <c r="F170" s="72" t="s">
        <v>37</v>
      </c>
      <c r="G170" s="8"/>
      <c r="H170" s="8"/>
      <c r="I170" s="72"/>
      <c r="J170" s="72"/>
      <c r="K170" s="47"/>
      <c r="L170" s="47"/>
      <c r="M170" s="47">
        <f t="shared" si="40"/>
        <v>0</v>
      </c>
      <c r="N170" s="61"/>
      <c r="O170" s="8"/>
      <c r="P170" s="61"/>
      <c r="Q170" s="98"/>
      <c r="R170" s="72"/>
      <c r="S170" s="47"/>
      <c r="T170" s="47"/>
      <c r="U170" s="47">
        <f t="shared" si="41"/>
        <v>0</v>
      </c>
      <c r="V170" s="47"/>
      <c r="W170" s="47"/>
      <c r="X170" s="47"/>
      <c r="Y170" s="8"/>
      <c r="Z170" s="63"/>
      <c r="AA170" s="47"/>
      <c r="AB170" s="47"/>
    </row>
    <row r="171" spans="1:28" s="46" customFormat="1" ht="25.5" x14ac:dyDescent="0.25">
      <c r="A171" s="3">
        <v>2</v>
      </c>
      <c r="B171" s="82" t="s">
        <v>130</v>
      </c>
      <c r="C171" s="4" t="s">
        <v>1</v>
      </c>
      <c r="D171" s="47">
        <v>20</v>
      </c>
      <c r="E171" s="4" t="s">
        <v>37</v>
      </c>
      <c r="F171" s="88" t="s">
        <v>37</v>
      </c>
      <c r="G171" s="105"/>
      <c r="H171" s="105"/>
      <c r="I171" s="82"/>
      <c r="J171" s="82"/>
      <c r="K171" s="47"/>
      <c r="L171" s="47"/>
      <c r="M171" s="47">
        <f t="shared" si="40"/>
        <v>0</v>
      </c>
      <c r="N171" s="61"/>
      <c r="O171" s="105"/>
      <c r="P171" s="61"/>
      <c r="Q171" s="98"/>
      <c r="R171" s="82"/>
      <c r="S171" s="47"/>
      <c r="T171" s="47"/>
      <c r="U171" s="47">
        <f t="shared" si="41"/>
        <v>0</v>
      </c>
      <c r="V171" s="47"/>
      <c r="W171" s="47"/>
      <c r="X171" s="47"/>
      <c r="Y171" s="8"/>
      <c r="Z171" s="63"/>
      <c r="AA171" s="47"/>
      <c r="AB171" s="47"/>
    </row>
    <row r="172" spans="1:28" s="74" customFormat="1" ht="25.5" x14ac:dyDescent="0.25">
      <c r="A172" s="70">
        <v>3</v>
      </c>
      <c r="B172" s="92" t="s">
        <v>131</v>
      </c>
      <c r="C172" s="4" t="s">
        <v>1</v>
      </c>
      <c r="D172" s="71">
        <v>20</v>
      </c>
      <c r="E172" s="72" t="s">
        <v>70</v>
      </c>
      <c r="F172" s="72" t="s">
        <v>20</v>
      </c>
      <c r="G172" s="4" t="s">
        <v>646</v>
      </c>
      <c r="H172" s="8"/>
      <c r="I172" s="72"/>
      <c r="J172" s="72" t="s">
        <v>148</v>
      </c>
      <c r="K172" s="61"/>
      <c r="L172" s="47">
        <v>0.5</v>
      </c>
      <c r="M172" s="47">
        <f t="shared" si="40"/>
        <v>10</v>
      </c>
      <c r="N172" s="76">
        <v>44527</v>
      </c>
      <c r="O172" s="4" t="s">
        <v>555</v>
      </c>
      <c r="P172" s="76"/>
      <c r="Q172" s="98"/>
      <c r="R172" s="72"/>
      <c r="S172" s="61">
        <f t="shared" ref="S172" si="43">N172+7</f>
        <v>44534</v>
      </c>
      <c r="T172" s="47"/>
      <c r="U172" s="47">
        <f t="shared" si="41"/>
        <v>0</v>
      </c>
      <c r="V172" s="47"/>
      <c r="W172" s="71" t="s">
        <v>297</v>
      </c>
      <c r="X172" s="71"/>
      <c r="Y172" s="72"/>
      <c r="Z172" s="73"/>
      <c r="AA172" s="71"/>
      <c r="AB172" s="71"/>
    </row>
    <row r="173" spans="1:28" s="46" customFormat="1" ht="25.5" x14ac:dyDescent="0.25">
      <c r="A173" s="3">
        <v>4</v>
      </c>
      <c r="B173" s="72" t="s">
        <v>298</v>
      </c>
      <c r="C173" s="4" t="s">
        <v>1</v>
      </c>
      <c r="D173" s="47">
        <v>20</v>
      </c>
      <c r="E173" s="4" t="s">
        <v>37</v>
      </c>
      <c r="F173" s="72" t="s">
        <v>37</v>
      </c>
      <c r="G173" s="8"/>
      <c r="H173" s="8"/>
      <c r="I173" s="72"/>
      <c r="J173" s="72"/>
      <c r="K173" s="47"/>
      <c r="L173" s="47"/>
      <c r="M173" s="47">
        <f t="shared" si="40"/>
        <v>0</v>
      </c>
      <c r="N173" s="61"/>
      <c r="O173" s="8"/>
      <c r="P173" s="61"/>
      <c r="Q173" s="98"/>
      <c r="R173" s="72"/>
      <c r="S173" s="47"/>
      <c r="T173" s="47"/>
      <c r="U173" s="47">
        <f t="shared" si="41"/>
        <v>0</v>
      </c>
      <c r="V173" s="47"/>
      <c r="W173" s="47"/>
      <c r="X173" s="47"/>
      <c r="Y173" s="8"/>
      <c r="Z173" s="63"/>
      <c r="AA173" s="47"/>
      <c r="AB173" s="47"/>
    </row>
    <row r="174" spans="1:28" s="46" customFormat="1" ht="25.5" x14ac:dyDescent="0.25">
      <c r="A174" s="3">
        <v>5</v>
      </c>
      <c r="B174" s="8" t="s">
        <v>135</v>
      </c>
      <c r="C174" s="4" t="s">
        <v>1</v>
      </c>
      <c r="D174" s="47">
        <v>8</v>
      </c>
      <c r="E174" s="4" t="s">
        <v>37</v>
      </c>
      <c r="F174" s="8" t="s">
        <v>37</v>
      </c>
      <c r="G174" s="8"/>
      <c r="H174" s="8"/>
      <c r="I174" s="8"/>
      <c r="J174" s="8"/>
      <c r="K174" s="47"/>
      <c r="L174" s="47"/>
      <c r="M174" s="47">
        <f t="shared" si="40"/>
        <v>0</v>
      </c>
      <c r="N174" s="61"/>
      <c r="O174" s="8"/>
      <c r="P174" s="61"/>
      <c r="Q174" s="98"/>
      <c r="R174" s="8"/>
      <c r="S174" s="47"/>
      <c r="T174" s="47"/>
      <c r="U174" s="47">
        <f t="shared" si="41"/>
        <v>0</v>
      </c>
      <c r="V174" s="47"/>
      <c r="W174" s="47"/>
      <c r="X174" s="47"/>
      <c r="Y174" s="8"/>
      <c r="Z174" s="63"/>
      <c r="AA174" s="47" t="s">
        <v>299</v>
      </c>
      <c r="AB174" s="47"/>
    </row>
    <row r="175" spans="1:28" s="46" customFormat="1" ht="25.5" x14ac:dyDescent="0.25">
      <c r="A175" s="3">
        <v>6</v>
      </c>
      <c r="B175" s="8" t="s">
        <v>300</v>
      </c>
      <c r="C175" s="4" t="s">
        <v>1</v>
      </c>
      <c r="D175" s="47">
        <v>20</v>
      </c>
      <c r="E175" s="4" t="s">
        <v>37</v>
      </c>
      <c r="F175" s="8" t="s">
        <v>37</v>
      </c>
      <c r="G175" s="8"/>
      <c r="H175" s="8"/>
      <c r="I175" s="8"/>
      <c r="J175" s="8"/>
      <c r="K175" s="47"/>
      <c r="L175" s="47"/>
      <c r="M175" s="47">
        <f t="shared" si="40"/>
        <v>0</v>
      </c>
      <c r="N175" s="61"/>
      <c r="O175" s="8"/>
      <c r="P175" s="61"/>
      <c r="Q175" s="98"/>
      <c r="R175" s="8"/>
      <c r="S175" s="47"/>
      <c r="T175" s="47"/>
      <c r="U175" s="47">
        <f t="shared" si="41"/>
        <v>0</v>
      </c>
      <c r="V175" s="47"/>
      <c r="W175" s="47"/>
      <c r="X175" s="47"/>
      <c r="Y175" s="8"/>
      <c r="Z175" s="63"/>
      <c r="AA175" s="47"/>
      <c r="AB175" s="47"/>
    </row>
    <row r="176" spans="1:28" s="46" customFormat="1" x14ac:dyDescent="0.25">
      <c r="A176" s="7">
        <v>7</v>
      </c>
      <c r="B176" s="6" t="s">
        <v>301</v>
      </c>
      <c r="C176" s="6"/>
      <c r="D176" s="44" t="s">
        <v>302</v>
      </c>
      <c r="E176" s="6" t="s">
        <v>333</v>
      </c>
      <c r="F176" s="6" t="s">
        <v>333</v>
      </c>
      <c r="G176" s="6"/>
      <c r="H176" s="6"/>
      <c r="I176" s="6"/>
      <c r="J176" s="6"/>
      <c r="K176" s="44"/>
      <c r="L176" s="44"/>
      <c r="M176" s="44"/>
      <c r="N176" s="44"/>
      <c r="O176" s="6"/>
      <c r="P176" s="44"/>
      <c r="Q176" s="97"/>
      <c r="R176" s="6"/>
      <c r="S176" s="44"/>
      <c r="T176" s="44"/>
      <c r="U176" s="44"/>
      <c r="V176" s="44"/>
      <c r="W176" s="44"/>
      <c r="X176" s="44"/>
      <c r="Y176" s="6"/>
      <c r="Z176" s="65"/>
      <c r="AA176" s="45"/>
      <c r="AB176" s="45"/>
    </row>
    <row r="177" spans="1:28" s="46" customFormat="1" ht="38.25" x14ac:dyDescent="0.25">
      <c r="A177" s="3"/>
      <c r="B177" s="4" t="s">
        <v>303</v>
      </c>
      <c r="C177" s="4" t="s">
        <v>1</v>
      </c>
      <c r="D177" s="47">
        <v>20</v>
      </c>
      <c r="E177" s="4" t="s">
        <v>37</v>
      </c>
      <c r="F177" s="4" t="s">
        <v>37</v>
      </c>
      <c r="G177" s="4"/>
      <c r="H177" s="4"/>
      <c r="I177" s="4"/>
      <c r="J177" s="4"/>
      <c r="K177" s="71"/>
      <c r="L177" s="47"/>
      <c r="M177" s="47">
        <f t="shared" ref="M177:M179" si="44">$D177*L177</f>
        <v>0</v>
      </c>
      <c r="N177" s="61"/>
      <c r="O177" s="4"/>
      <c r="P177" s="61"/>
      <c r="Q177" s="98"/>
      <c r="R177" s="4"/>
      <c r="S177" s="71"/>
      <c r="T177" s="47"/>
      <c r="U177" s="47">
        <f t="shared" ref="U177:U179" si="45">$D177*T177</f>
        <v>0</v>
      </c>
      <c r="V177" s="47"/>
      <c r="W177" s="47"/>
      <c r="X177" s="47"/>
      <c r="Y177" s="4"/>
      <c r="Z177" s="63"/>
      <c r="AA177" s="47"/>
      <c r="AB177" s="47"/>
    </row>
    <row r="178" spans="1:28" s="46" customFormat="1" ht="38.25" x14ac:dyDescent="0.25">
      <c r="A178" s="3"/>
      <c r="B178" s="4" t="s">
        <v>304</v>
      </c>
      <c r="C178" s="4" t="s">
        <v>1</v>
      </c>
      <c r="D178" s="47">
        <v>20</v>
      </c>
      <c r="E178" s="4" t="s">
        <v>37</v>
      </c>
      <c r="F178" s="4" t="s">
        <v>37</v>
      </c>
      <c r="G178" s="4"/>
      <c r="H178" s="4"/>
      <c r="I178" s="4"/>
      <c r="J178" s="4"/>
      <c r="K178" s="71"/>
      <c r="L178" s="47"/>
      <c r="M178" s="47">
        <f t="shared" si="44"/>
        <v>0</v>
      </c>
      <c r="N178" s="61"/>
      <c r="O178" s="4"/>
      <c r="P178" s="61"/>
      <c r="Q178" s="98"/>
      <c r="R178" s="4"/>
      <c r="S178" s="71"/>
      <c r="T178" s="47"/>
      <c r="U178" s="47">
        <f t="shared" si="45"/>
        <v>0</v>
      </c>
      <c r="V178" s="47"/>
      <c r="W178" s="47"/>
      <c r="X178" s="47"/>
      <c r="Y178" s="4"/>
      <c r="Z178" s="63"/>
      <c r="AA178" s="47"/>
      <c r="AB178" s="47"/>
    </row>
    <row r="179" spans="1:28" s="74" customFormat="1" ht="280.5" x14ac:dyDescent="0.25">
      <c r="A179" s="70"/>
      <c r="B179" s="93" t="s">
        <v>305</v>
      </c>
      <c r="C179" s="9" t="s">
        <v>1</v>
      </c>
      <c r="D179" s="71">
        <v>40</v>
      </c>
      <c r="E179" s="9" t="s">
        <v>70</v>
      </c>
      <c r="F179" s="4" t="s">
        <v>20</v>
      </c>
      <c r="G179" s="4" t="s">
        <v>493</v>
      </c>
      <c r="H179" s="46"/>
      <c r="I179" s="9"/>
      <c r="J179" s="9" t="s">
        <v>547</v>
      </c>
      <c r="K179" s="71"/>
      <c r="L179" s="71">
        <v>0.5</v>
      </c>
      <c r="M179" s="47">
        <f t="shared" si="44"/>
        <v>20</v>
      </c>
      <c r="N179" s="61">
        <v>44513</v>
      </c>
      <c r="O179" s="4" t="s">
        <v>555</v>
      </c>
      <c r="P179" s="61"/>
      <c r="Q179" s="98"/>
      <c r="R179" s="9"/>
      <c r="S179" s="61">
        <f t="shared" ref="S179:S191" si="46">N179+7</f>
        <v>44520</v>
      </c>
      <c r="T179" s="47"/>
      <c r="U179" s="47">
        <f t="shared" si="45"/>
        <v>0</v>
      </c>
      <c r="V179" s="47"/>
      <c r="W179" s="71"/>
      <c r="X179" s="71"/>
      <c r="Y179" s="9"/>
      <c r="Z179" s="73"/>
      <c r="AA179" s="71"/>
      <c r="AB179" s="71"/>
    </row>
    <row r="180" spans="1:28" s="46" customFormat="1" x14ac:dyDescent="0.25">
      <c r="A180" s="7">
        <v>8</v>
      </c>
      <c r="B180" s="6" t="s">
        <v>306</v>
      </c>
      <c r="C180" s="6"/>
      <c r="D180" s="44"/>
      <c r="E180" s="6" t="s">
        <v>333</v>
      </c>
      <c r="F180" s="6" t="s">
        <v>333</v>
      </c>
      <c r="G180" s="6"/>
      <c r="H180" s="6"/>
      <c r="I180" s="6"/>
      <c r="J180" s="6"/>
      <c r="K180" s="44"/>
      <c r="L180" s="44"/>
      <c r="M180" s="44"/>
      <c r="N180" s="44"/>
      <c r="O180" s="6"/>
      <c r="P180" s="44"/>
      <c r="Q180" s="97"/>
      <c r="R180" s="6"/>
      <c r="S180" s="44"/>
      <c r="T180" s="44"/>
      <c r="U180" s="44"/>
      <c r="V180" s="44"/>
      <c r="W180" s="44"/>
      <c r="X180" s="44"/>
      <c r="Y180" s="6"/>
      <c r="Z180" s="65"/>
      <c r="AA180" s="45"/>
      <c r="AB180" s="45"/>
    </row>
    <row r="181" spans="1:28" s="74" customFormat="1" ht="37.5" customHeight="1" x14ac:dyDescent="0.25">
      <c r="A181" s="70"/>
      <c r="B181" s="9" t="s">
        <v>307</v>
      </c>
      <c r="C181" s="9" t="s">
        <v>1</v>
      </c>
      <c r="D181" s="71">
        <v>40</v>
      </c>
      <c r="E181" s="9" t="s">
        <v>70</v>
      </c>
      <c r="F181" s="4" t="s">
        <v>20</v>
      </c>
      <c r="G181" s="4" t="s">
        <v>696</v>
      </c>
      <c r="H181" s="4"/>
      <c r="I181" s="9"/>
      <c r="J181" s="9" t="s">
        <v>18</v>
      </c>
      <c r="K181" s="71"/>
      <c r="L181" s="71">
        <v>0.75</v>
      </c>
      <c r="M181" s="47">
        <f t="shared" ref="M181:M184" si="47">$D181*L181</f>
        <v>30</v>
      </c>
      <c r="N181" s="76">
        <v>44499</v>
      </c>
      <c r="O181" s="4" t="s">
        <v>433</v>
      </c>
      <c r="P181" s="76"/>
      <c r="Q181" s="98"/>
      <c r="R181" s="9" t="s">
        <v>566</v>
      </c>
      <c r="S181" s="61">
        <f t="shared" si="46"/>
        <v>44506</v>
      </c>
      <c r="T181" s="47">
        <v>0.5</v>
      </c>
      <c r="U181" s="47">
        <f t="shared" ref="U181:U184" si="48">$D181*T181</f>
        <v>20</v>
      </c>
      <c r="V181" s="47" t="s">
        <v>435</v>
      </c>
      <c r="W181" s="71" t="s">
        <v>742</v>
      </c>
      <c r="X181" s="71"/>
      <c r="Y181" s="9"/>
      <c r="Z181" s="73"/>
      <c r="AA181" s="71"/>
      <c r="AB181" s="71"/>
    </row>
    <row r="182" spans="1:28" s="46" customFormat="1" ht="180.75" customHeight="1" x14ac:dyDescent="0.25">
      <c r="A182" s="3">
        <v>9</v>
      </c>
      <c r="B182" s="4" t="s">
        <v>308</v>
      </c>
      <c r="C182" s="4" t="s">
        <v>1</v>
      </c>
      <c r="D182" s="47">
        <v>20</v>
      </c>
      <c r="E182" s="4" t="s">
        <v>70</v>
      </c>
      <c r="F182" s="4" t="s">
        <v>20</v>
      </c>
      <c r="G182" s="4" t="s">
        <v>497</v>
      </c>
      <c r="H182" s="4"/>
      <c r="I182" s="4"/>
      <c r="J182" s="4" t="s">
        <v>18</v>
      </c>
      <c r="K182" s="47"/>
      <c r="L182" s="47">
        <v>0.75</v>
      </c>
      <c r="M182" s="47">
        <f t="shared" si="47"/>
        <v>15</v>
      </c>
      <c r="N182" s="76">
        <v>44499</v>
      </c>
      <c r="O182" s="4" t="s">
        <v>433</v>
      </c>
      <c r="P182" s="76"/>
      <c r="Q182" s="98"/>
      <c r="R182" s="4" t="s">
        <v>565</v>
      </c>
      <c r="S182" s="61">
        <f t="shared" si="46"/>
        <v>44506</v>
      </c>
      <c r="T182" s="47">
        <v>0.75</v>
      </c>
      <c r="U182" s="47">
        <f t="shared" si="48"/>
        <v>15</v>
      </c>
      <c r="V182" s="47" t="s">
        <v>709</v>
      </c>
      <c r="W182" s="47" t="s">
        <v>713</v>
      </c>
      <c r="X182" s="47"/>
      <c r="Y182" s="4"/>
      <c r="Z182" s="63"/>
      <c r="AA182" s="47"/>
      <c r="AB182" s="47"/>
    </row>
    <row r="183" spans="1:28" s="46" customFormat="1" ht="25.5" x14ac:dyDescent="0.25">
      <c r="A183" s="3">
        <v>10</v>
      </c>
      <c r="B183" s="4" t="s">
        <v>309</v>
      </c>
      <c r="C183" s="4" t="s">
        <v>1</v>
      </c>
      <c r="D183" s="47">
        <v>20</v>
      </c>
      <c r="E183" s="4" t="s">
        <v>37</v>
      </c>
      <c r="F183" s="4" t="s">
        <v>37</v>
      </c>
      <c r="G183" s="4"/>
      <c r="H183" s="4"/>
      <c r="I183" s="4"/>
      <c r="J183" s="4"/>
      <c r="K183" s="47"/>
      <c r="L183" s="47"/>
      <c r="M183" s="47">
        <f t="shared" si="47"/>
        <v>0</v>
      </c>
      <c r="N183" s="61"/>
      <c r="O183" s="4"/>
      <c r="P183" s="61"/>
      <c r="Q183" s="98"/>
      <c r="R183" s="4"/>
      <c r="S183" s="47"/>
      <c r="T183" s="47"/>
      <c r="U183" s="47">
        <f t="shared" si="48"/>
        <v>0</v>
      </c>
      <c r="V183" s="47"/>
      <c r="W183" s="47"/>
      <c r="X183" s="47"/>
      <c r="Y183" s="4"/>
      <c r="Z183" s="63"/>
      <c r="AA183" s="47"/>
      <c r="AB183" s="47"/>
    </row>
    <row r="184" spans="1:28" s="46" customFormat="1" ht="25.5" x14ac:dyDescent="0.25">
      <c r="A184" s="3">
        <v>11</v>
      </c>
      <c r="B184" s="4" t="s">
        <v>310</v>
      </c>
      <c r="C184" s="4" t="s">
        <v>13</v>
      </c>
      <c r="D184" s="47">
        <v>20</v>
      </c>
      <c r="E184" s="4" t="s">
        <v>70</v>
      </c>
      <c r="F184" s="4" t="s">
        <v>20</v>
      </c>
      <c r="G184" s="4"/>
      <c r="H184" s="4"/>
      <c r="I184" s="4"/>
      <c r="J184" s="4" t="s">
        <v>18</v>
      </c>
      <c r="K184" s="47"/>
      <c r="L184" s="47">
        <v>0.5</v>
      </c>
      <c r="M184" s="47">
        <f t="shared" si="47"/>
        <v>10</v>
      </c>
      <c r="N184" s="61">
        <v>44527</v>
      </c>
      <c r="O184" s="4" t="s">
        <v>555</v>
      </c>
      <c r="P184" s="61"/>
      <c r="Q184" s="98"/>
      <c r="R184" s="4"/>
      <c r="S184" s="61">
        <f t="shared" si="46"/>
        <v>44534</v>
      </c>
      <c r="T184" s="47"/>
      <c r="U184" s="47">
        <f t="shared" si="48"/>
        <v>0</v>
      </c>
      <c r="V184" s="47"/>
      <c r="W184" s="47"/>
      <c r="X184" s="47"/>
      <c r="Y184" s="4"/>
      <c r="Z184" s="63"/>
      <c r="AA184" s="47"/>
      <c r="AB184" s="47"/>
    </row>
    <row r="185" spans="1:28" s="46" customFormat="1" ht="38.25" x14ac:dyDescent="0.25">
      <c r="A185" s="3">
        <v>12</v>
      </c>
      <c r="B185" s="4" t="s">
        <v>311</v>
      </c>
      <c r="C185" s="4" t="s">
        <v>1</v>
      </c>
      <c r="D185" s="47"/>
      <c r="E185" s="4" t="s">
        <v>333</v>
      </c>
      <c r="F185" s="4" t="s">
        <v>190</v>
      </c>
      <c r="G185" s="4"/>
      <c r="H185" s="4"/>
      <c r="I185" s="4"/>
      <c r="J185" s="4"/>
      <c r="K185" s="47"/>
      <c r="L185" s="47"/>
      <c r="M185" s="47"/>
      <c r="N185" s="47"/>
      <c r="O185" s="4"/>
      <c r="P185" s="47"/>
      <c r="Q185" s="99"/>
      <c r="R185" s="4"/>
      <c r="S185" s="47"/>
      <c r="T185" s="47"/>
      <c r="U185" s="47"/>
      <c r="V185" s="47"/>
      <c r="W185" s="47"/>
      <c r="X185" s="47"/>
      <c r="Y185" s="4"/>
      <c r="Z185" s="63"/>
      <c r="AA185" s="47"/>
      <c r="AB185" s="47"/>
    </row>
    <row r="186" spans="1:28" s="46" customFormat="1" ht="105" x14ac:dyDescent="0.25">
      <c r="A186" s="3">
        <v>13</v>
      </c>
      <c r="B186" s="4" t="s">
        <v>312</v>
      </c>
      <c r="C186" s="4" t="s">
        <v>1</v>
      </c>
      <c r="D186" s="47">
        <v>8</v>
      </c>
      <c r="E186" s="4" t="s">
        <v>19</v>
      </c>
      <c r="F186" s="4" t="s">
        <v>20</v>
      </c>
      <c r="G186" s="4" t="s">
        <v>425</v>
      </c>
      <c r="H186" s="4" t="s">
        <v>434</v>
      </c>
      <c r="I186" s="86" t="s">
        <v>463</v>
      </c>
      <c r="J186" s="4" t="s">
        <v>18</v>
      </c>
      <c r="K186" s="61"/>
      <c r="L186" s="71">
        <v>1</v>
      </c>
      <c r="M186" s="47">
        <f t="shared" ref="M186:M188" si="49">$D186*L186</f>
        <v>8</v>
      </c>
      <c r="N186" s="61">
        <v>44492</v>
      </c>
      <c r="O186" s="4" t="s">
        <v>433</v>
      </c>
      <c r="P186" s="61"/>
      <c r="Q186" s="98"/>
      <c r="R186" s="4" t="s">
        <v>567</v>
      </c>
      <c r="S186" s="61">
        <f t="shared" si="46"/>
        <v>44499</v>
      </c>
      <c r="T186" s="71">
        <v>1</v>
      </c>
      <c r="U186" s="47">
        <f t="shared" ref="U186:U188" si="50">$D186*T186</f>
        <v>8</v>
      </c>
      <c r="V186" s="47" t="s">
        <v>433</v>
      </c>
      <c r="W186" s="47"/>
      <c r="X186" s="47"/>
      <c r="Y186" s="4"/>
      <c r="Z186" s="63"/>
      <c r="AA186" s="47"/>
      <c r="AB186" s="47"/>
    </row>
    <row r="187" spans="1:28" s="46" customFormat="1" ht="141" customHeight="1" x14ac:dyDescent="0.25">
      <c r="A187" s="3">
        <v>14</v>
      </c>
      <c r="B187" s="4" t="s">
        <v>313</v>
      </c>
      <c r="C187" s="4" t="s">
        <v>13</v>
      </c>
      <c r="D187" s="47">
        <v>20</v>
      </c>
      <c r="E187" s="4" t="s">
        <v>19</v>
      </c>
      <c r="F187" s="4" t="s">
        <v>20</v>
      </c>
      <c r="G187" s="4" t="s">
        <v>526</v>
      </c>
      <c r="H187" s="4"/>
      <c r="I187" s="4" t="s">
        <v>527</v>
      </c>
      <c r="J187" s="4" t="s">
        <v>18</v>
      </c>
      <c r="K187" s="61"/>
      <c r="L187" s="47">
        <v>0.5</v>
      </c>
      <c r="M187" s="47">
        <f t="shared" si="49"/>
        <v>10</v>
      </c>
      <c r="N187" s="61">
        <v>44520</v>
      </c>
      <c r="O187" s="4" t="s">
        <v>435</v>
      </c>
      <c r="P187" s="61"/>
      <c r="Q187" s="98"/>
      <c r="R187" s="4"/>
      <c r="S187" s="61">
        <f t="shared" si="46"/>
        <v>44527</v>
      </c>
      <c r="T187" s="47"/>
      <c r="U187" s="47">
        <f t="shared" si="50"/>
        <v>0</v>
      </c>
      <c r="V187" s="47"/>
      <c r="W187" s="47" t="s">
        <v>314</v>
      </c>
      <c r="X187" s="47"/>
      <c r="Y187" s="4"/>
      <c r="Z187" s="63"/>
      <c r="AA187" s="47"/>
      <c r="AB187" s="47"/>
    </row>
    <row r="188" spans="1:28" s="74" customFormat="1" ht="126.75" customHeight="1" x14ac:dyDescent="0.25">
      <c r="A188" s="70">
        <v>15</v>
      </c>
      <c r="B188" s="9" t="s">
        <v>315</v>
      </c>
      <c r="C188" s="9" t="s">
        <v>1</v>
      </c>
      <c r="D188" s="71">
        <v>20</v>
      </c>
      <c r="E188" s="9" t="s">
        <v>19</v>
      </c>
      <c r="F188" s="9" t="s">
        <v>20</v>
      </c>
      <c r="G188" s="4" t="s">
        <v>426</v>
      </c>
      <c r="H188" s="4" t="s">
        <v>438</v>
      </c>
      <c r="I188" s="87" t="s">
        <v>462</v>
      </c>
      <c r="J188" s="4" t="s">
        <v>18</v>
      </c>
      <c r="K188" s="61"/>
      <c r="L188" s="71">
        <v>1</v>
      </c>
      <c r="M188" s="47">
        <f t="shared" si="49"/>
        <v>20</v>
      </c>
      <c r="N188" s="61">
        <v>44492</v>
      </c>
      <c r="O188" s="4" t="s">
        <v>433</v>
      </c>
      <c r="P188" s="76"/>
      <c r="Q188" s="98"/>
      <c r="R188" s="9" t="s">
        <v>566</v>
      </c>
      <c r="S188" s="61">
        <f t="shared" si="46"/>
        <v>44499</v>
      </c>
      <c r="T188" s="71">
        <v>0.5</v>
      </c>
      <c r="U188" s="47">
        <f t="shared" si="50"/>
        <v>10</v>
      </c>
      <c r="V188" s="47" t="s">
        <v>435</v>
      </c>
      <c r="W188" s="71" t="s">
        <v>591</v>
      </c>
      <c r="X188" s="71" t="s">
        <v>580</v>
      </c>
      <c r="Y188" s="9"/>
      <c r="Z188" s="73"/>
      <c r="AA188" s="71"/>
      <c r="AB188" s="71"/>
    </row>
    <row r="189" spans="1:28" s="46" customFormat="1" ht="127.5" customHeight="1" x14ac:dyDescent="0.25">
      <c r="A189" s="3">
        <v>16</v>
      </c>
      <c r="B189" s="4" t="s">
        <v>316</v>
      </c>
      <c r="C189" s="4" t="s">
        <v>13</v>
      </c>
      <c r="D189" s="47"/>
      <c r="E189" s="4" t="s">
        <v>333</v>
      </c>
      <c r="F189" s="4" t="s">
        <v>190</v>
      </c>
      <c r="G189" s="4"/>
      <c r="H189" s="4"/>
      <c r="I189" s="4"/>
      <c r="J189" s="4"/>
      <c r="K189" s="47"/>
      <c r="L189" s="47"/>
      <c r="M189" s="47"/>
      <c r="N189" s="47"/>
      <c r="O189" s="4"/>
      <c r="P189" s="47"/>
      <c r="Q189" s="99"/>
      <c r="R189" s="4"/>
      <c r="S189" s="47"/>
      <c r="T189" s="47"/>
      <c r="U189" s="47"/>
      <c r="V189" s="47"/>
      <c r="W189" s="47"/>
      <c r="X189" s="47"/>
      <c r="Y189" s="4"/>
      <c r="Z189" s="63"/>
      <c r="AA189" s="47"/>
      <c r="AB189" s="47"/>
    </row>
    <row r="190" spans="1:28" s="46" customFormat="1" ht="148.5" customHeight="1" x14ac:dyDescent="0.25">
      <c r="A190" s="3">
        <v>17</v>
      </c>
      <c r="B190" s="4" t="s">
        <v>317</v>
      </c>
      <c r="C190" s="4" t="s">
        <v>13</v>
      </c>
      <c r="D190" s="47">
        <v>20</v>
      </c>
      <c r="E190" s="4" t="s">
        <v>70</v>
      </c>
      <c r="F190" s="4" t="s">
        <v>20</v>
      </c>
      <c r="G190" s="4" t="s">
        <v>417</v>
      </c>
      <c r="H190" s="4" t="s">
        <v>434</v>
      </c>
      <c r="I190" s="4"/>
      <c r="J190" s="4" t="s">
        <v>18</v>
      </c>
      <c r="K190" s="61"/>
      <c r="L190" s="47">
        <v>1</v>
      </c>
      <c r="M190" s="47">
        <f t="shared" ref="M190:M194" si="51">$D190*L190</f>
        <v>20</v>
      </c>
      <c r="N190" s="61">
        <v>44492</v>
      </c>
      <c r="O190" s="4" t="s">
        <v>433</v>
      </c>
      <c r="P190" s="61"/>
      <c r="Q190" s="98"/>
      <c r="R190" s="4" t="s">
        <v>562</v>
      </c>
      <c r="S190" s="61">
        <f t="shared" si="46"/>
        <v>44499</v>
      </c>
      <c r="T190" s="47">
        <v>1</v>
      </c>
      <c r="U190" s="47">
        <f t="shared" ref="U190:U194" si="52">$D190*T190</f>
        <v>20</v>
      </c>
      <c r="V190" s="47" t="s">
        <v>433</v>
      </c>
      <c r="W190" s="47"/>
      <c r="X190" s="47"/>
      <c r="Y190" s="4"/>
      <c r="Z190" s="63"/>
      <c r="AA190" s="47"/>
      <c r="AB190" s="47"/>
    </row>
    <row r="191" spans="1:28" s="46" customFormat="1" ht="232.5" customHeight="1" x14ac:dyDescent="0.25">
      <c r="A191" s="3">
        <v>18</v>
      </c>
      <c r="B191" s="4" t="s">
        <v>318</v>
      </c>
      <c r="C191" s="4" t="s">
        <v>13</v>
      </c>
      <c r="D191" s="47">
        <v>20</v>
      </c>
      <c r="E191" s="4" t="s">
        <v>70</v>
      </c>
      <c r="F191" s="4" t="s">
        <v>20</v>
      </c>
      <c r="G191" s="4" t="s">
        <v>528</v>
      </c>
      <c r="H191" s="4"/>
      <c r="I191" s="4"/>
      <c r="J191" s="4" t="s">
        <v>18</v>
      </c>
      <c r="K191" s="47"/>
      <c r="L191" s="47">
        <v>0.5</v>
      </c>
      <c r="M191" s="47">
        <f t="shared" si="51"/>
        <v>10</v>
      </c>
      <c r="N191" s="61">
        <v>44520</v>
      </c>
      <c r="O191" s="4" t="s">
        <v>555</v>
      </c>
      <c r="P191" s="61"/>
      <c r="Q191" s="98"/>
      <c r="R191" s="4"/>
      <c r="S191" s="61">
        <f t="shared" si="46"/>
        <v>44527</v>
      </c>
      <c r="T191" s="47"/>
      <c r="U191" s="47">
        <f t="shared" si="52"/>
        <v>0</v>
      </c>
      <c r="V191" s="47"/>
      <c r="W191" s="47"/>
      <c r="X191" s="47"/>
      <c r="Y191" s="4"/>
      <c r="Z191" s="63"/>
      <c r="AA191" s="47" t="s">
        <v>319</v>
      </c>
      <c r="AB191" s="47"/>
    </row>
    <row r="192" spans="1:28" s="46" customFormat="1" ht="38.25" x14ac:dyDescent="0.25">
      <c r="A192" s="3">
        <v>19</v>
      </c>
      <c r="B192" s="4" t="s">
        <v>320</v>
      </c>
      <c r="C192" s="4" t="s">
        <v>13</v>
      </c>
      <c r="D192" s="47">
        <v>20</v>
      </c>
      <c r="E192" s="4" t="s">
        <v>37</v>
      </c>
      <c r="F192" s="4" t="s">
        <v>37</v>
      </c>
      <c r="G192" s="4"/>
      <c r="H192" s="4"/>
      <c r="I192" s="4"/>
      <c r="J192" s="4"/>
      <c r="K192" s="47"/>
      <c r="L192" s="47"/>
      <c r="M192" s="47">
        <f t="shared" si="51"/>
        <v>0</v>
      </c>
      <c r="N192" s="61"/>
      <c r="O192" s="4"/>
      <c r="P192" s="61"/>
      <c r="Q192" s="98"/>
      <c r="R192" s="4"/>
      <c r="S192" s="47"/>
      <c r="T192" s="47"/>
      <c r="U192" s="47">
        <f t="shared" si="52"/>
        <v>0</v>
      </c>
      <c r="V192" s="47"/>
      <c r="W192" s="47"/>
      <c r="X192" s="47"/>
      <c r="Y192" s="4"/>
      <c r="Z192" s="63"/>
      <c r="AA192" s="47"/>
      <c r="AB192" s="47"/>
    </row>
    <row r="193" spans="1:28" s="46" customFormat="1" ht="38.25" x14ac:dyDescent="0.25">
      <c r="A193" s="3">
        <v>20</v>
      </c>
      <c r="B193" s="4" t="s">
        <v>321</v>
      </c>
      <c r="C193" s="4" t="s">
        <v>1</v>
      </c>
      <c r="D193" s="47">
        <v>20</v>
      </c>
      <c r="E193" s="4" t="s">
        <v>37</v>
      </c>
      <c r="F193" s="4" t="s">
        <v>37</v>
      </c>
      <c r="G193" s="4"/>
      <c r="H193" s="4"/>
      <c r="I193" s="4"/>
      <c r="J193" s="4"/>
      <c r="K193" s="47"/>
      <c r="L193" s="47"/>
      <c r="M193" s="47">
        <f t="shared" si="51"/>
        <v>0</v>
      </c>
      <c r="N193" s="61"/>
      <c r="O193" s="4"/>
      <c r="P193" s="61"/>
      <c r="Q193" s="98"/>
      <c r="R193" s="4"/>
      <c r="S193" s="47"/>
      <c r="T193" s="47"/>
      <c r="U193" s="47">
        <f t="shared" si="52"/>
        <v>0</v>
      </c>
      <c r="V193" s="47"/>
      <c r="W193" s="47"/>
      <c r="X193" s="47"/>
      <c r="Y193" s="4"/>
      <c r="Z193" s="63"/>
      <c r="AA193" s="47"/>
      <c r="AB193" s="47"/>
    </row>
    <row r="194" spans="1:28" s="74" customFormat="1" ht="127.5" x14ac:dyDescent="0.25">
      <c r="A194" s="70">
        <v>21</v>
      </c>
      <c r="B194" s="9" t="s">
        <v>322</v>
      </c>
      <c r="C194" s="9" t="s">
        <v>1</v>
      </c>
      <c r="D194" s="71">
        <v>40</v>
      </c>
      <c r="E194" s="9" t="s">
        <v>70</v>
      </c>
      <c r="F194" s="4" t="s">
        <v>20</v>
      </c>
      <c r="G194" s="4" t="s">
        <v>548</v>
      </c>
      <c r="H194" s="4"/>
      <c r="I194" s="9"/>
      <c r="J194" s="9" t="s">
        <v>547</v>
      </c>
      <c r="K194" s="61"/>
      <c r="L194" s="71">
        <v>0.5</v>
      </c>
      <c r="M194" s="47">
        <f t="shared" si="51"/>
        <v>20</v>
      </c>
      <c r="N194" s="76">
        <v>44527</v>
      </c>
      <c r="O194" s="4" t="s">
        <v>555</v>
      </c>
      <c r="P194" s="76"/>
      <c r="Q194" s="98"/>
      <c r="R194" s="9"/>
      <c r="S194" s="61">
        <f t="shared" ref="S194" si="53">N194+7</f>
        <v>44534</v>
      </c>
      <c r="T194" s="47"/>
      <c r="U194" s="47">
        <f t="shared" si="52"/>
        <v>0</v>
      </c>
      <c r="V194" s="47"/>
      <c r="W194" s="71"/>
      <c r="X194" s="71"/>
      <c r="Y194" s="9"/>
      <c r="Z194" s="73"/>
      <c r="AA194" s="71"/>
      <c r="AB194" s="71"/>
    </row>
    <row r="195" spans="1:28" s="46" customFormat="1" ht="76.5" x14ac:dyDescent="0.25">
      <c r="A195" s="3">
        <v>22</v>
      </c>
      <c r="B195" s="4" t="s">
        <v>323</v>
      </c>
      <c r="C195" s="4" t="s">
        <v>13</v>
      </c>
      <c r="D195" s="47"/>
      <c r="E195" s="4" t="s">
        <v>333</v>
      </c>
      <c r="F195" s="4" t="s">
        <v>190</v>
      </c>
      <c r="G195" s="4"/>
      <c r="H195" s="4"/>
      <c r="I195" s="4"/>
      <c r="J195" s="4"/>
      <c r="K195" s="47"/>
      <c r="L195" s="47"/>
      <c r="M195" s="47"/>
      <c r="N195" s="47"/>
      <c r="O195" s="4"/>
      <c r="P195" s="47"/>
      <c r="Q195" s="99"/>
      <c r="R195" s="4"/>
      <c r="S195" s="47"/>
      <c r="T195" s="47"/>
      <c r="U195" s="47"/>
      <c r="V195" s="47"/>
      <c r="W195" s="47"/>
      <c r="X195" s="47"/>
      <c r="Y195" s="4"/>
      <c r="Z195" s="63"/>
      <c r="AA195" s="47"/>
      <c r="AB195" s="47"/>
    </row>
    <row r="196" spans="1:28" s="46" customFormat="1" x14ac:dyDescent="0.25">
      <c r="A196" s="3">
        <v>23</v>
      </c>
      <c r="B196" s="4" t="s">
        <v>324</v>
      </c>
      <c r="C196" s="4" t="s">
        <v>13</v>
      </c>
      <c r="D196" s="47"/>
      <c r="E196" s="4" t="s">
        <v>333</v>
      </c>
      <c r="F196" s="4" t="s">
        <v>190</v>
      </c>
      <c r="G196" s="4"/>
      <c r="H196" s="4"/>
      <c r="I196" s="4"/>
      <c r="J196" s="4"/>
      <c r="K196" s="47"/>
      <c r="L196" s="47"/>
      <c r="M196" s="47"/>
      <c r="N196" s="47"/>
      <c r="O196" s="4"/>
      <c r="P196" s="47"/>
      <c r="Q196" s="99"/>
      <c r="R196" s="4"/>
      <c r="S196" s="47"/>
      <c r="T196" s="47"/>
      <c r="U196" s="47"/>
      <c r="V196" s="47"/>
      <c r="W196" s="47"/>
      <c r="X196" s="47"/>
      <c r="Y196" s="4"/>
      <c r="Z196" s="63"/>
      <c r="AA196" s="47"/>
      <c r="AB196" s="47"/>
    </row>
    <row r="197" spans="1:28" s="46" customFormat="1" ht="116.25" customHeight="1" x14ac:dyDescent="0.25">
      <c r="A197" s="3">
        <v>24</v>
      </c>
      <c r="B197" s="4" t="s">
        <v>325</v>
      </c>
      <c r="C197" s="4" t="s">
        <v>13</v>
      </c>
      <c r="D197" s="47">
        <v>20</v>
      </c>
      <c r="E197" s="4" t="s">
        <v>70</v>
      </c>
      <c r="F197" s="4" t="s">
        <v>20</v>
      </c>
      <c r="G197" s="4" t="s">
        <v>495</v>
      </c>
      <c r="H197" s="4" t="s">
        <v>496</v>
      </c>
      <c r="I197" s="4"/>
      <c r="J197" s="4" t="s">
        <v>18</v>
      </c>
      <c r="K197" s="47"/>
      <c r="L197" s="47">
        <v>0.5</v>
      </c>
      <c r="M197" s="47">
        <f t="shared" ref="M197:M202" si="54">$D197*L197</f>
        <v>10</v>
      </c>
      <c r="N197" s="76">
        <v>44506</v>
      </c>
      <c r="O197" s="4" t="s">
        <v>433</v>
      </c>
      <c r="P197" s="76"/>
      <c r="Q197" s="98"/>
      <c r="R197" s="4"/>
      <c r="S197" s="61">
        <f t="shared" ref="S197:S199" si="55">N197+7</f>
        <v>44513</v>
      </c>
      <c r="T197" s="47"/>
      <c r="U197" s="47">
        <f t="shared" ref="U197:U202" si="56">$D197*T197</f>
        <v>0</v>
      </c>
      <c r="V197" s="47"/>
      <c r="W197" s="47"/>
      <c r="X197" s="47"/>
      <c r="Y197" s="4"/>
      <c r="Z197" s="63"/>
      <c r="AA197" s="47"/>
      <c r="AB197" s="47"/>
    </row>
    <row r="198" spans="1:28" s="46" customFormat="1" ht="41.25" customHeight="1" x14ac:dyDescent="0.25">
      <c r="A198" s="3">
        <v>25</v>
      </c>
      <c r="B198" s="4" t="s">
        <v>326</v>
      </c>
      <c r="C198" s="4" t="s">
        <v>1</v>
      </c>
      <c r="D198" s="47">
        <v>40</v>
      </c>
      <c r="E198" s="4" t="s">
        <v>37</v>
      </c>
      <c r="F198" s="4" t="s">
        <v>37</v>
      </c>
      <c r="G198" s="4"/>
      <c r="H198" s="4"/>
      <c r="I198" s="4"/>
      <c r="J198" s="4"/>
      <c r="K198" s="47"/>
      <c r="L198" s="47"/>
      <c r="M198" s="47">
        <f t="shared" si="54"/>
        <v>0</v>
      </c>
      <c r="N198" s="61"/>
      <c r="O198" s="4"/>
      <c r="P198" s="61"/>
      <c r="Q198" s="98"/>
      <c r="R198" s="4"/>
      <c r="S198" s="47"/>
      <c r="T198" s="47"/>
      <c r="U198" s="47">
        <f t="shared" si="56"/>
        <v>0</v>
      </c>
      <c r="V198" s="47"/>
      <c r="W198" s="47"/>
      <c r="X198" s="47"/>
      <c r="Y198" s="4"/>
      <c r="Z198" s="63"/>
      <c r="AA198" s="47"/>
      <c r="AB198" s="47"/>
    </row>
    <row r="199" spans="1:28" s="74" customFormat="1" ht="97.5" customHeight="1" x14ac:dyDescent="0.25">
      <c r="A199" s="70">
        <v>26</v>
      </c>
      <c r="B199" s="9" t="s">
        <v>327</v>
      </c>
      <c r="C199" s="9" t="s">
        <v>1</v>
      </c>
      <c r="D199" s="71">
        <v>40</v>
      </c>
      <c r="E199" s="9" t="s">
        <v>19</v>
      </c>
      <c r="F199" s="9" t="s">
        <v>20</v>
      </c>
      <c r="G199" s="4" t="s">
        <v>453</v>
      </c>
      <c r="H199" s="106" t="s">
        <v>454</v>
      </c>
      <c r="I199" s="9"/>
      <c r="J199" s="4" t="s">
        <v>18</v>
      </c>
      <c r="K199" s="61"/>
      <c r="L199" s="71">
        <v>1</v>
      </c>
      <c r="M199" s="47">
        <f t="shared" si="54"/>
        <v>40</v>
      </c>
      <c r="N199" s="61">
        <v>44492</v>
      </c>
      <c r="O199" s="4" t="s">
        <v>433</v>
      </c>
      <c r="P199" s="76"/>
      <c r="Q199" s="98"/>
      <c r="R199" s="9" t="s">
        <v>557</v>
      </c>
      <c r="S199" s="61">
        <f t="shared" si="55"/>
        <v>44499</v>
      </c>
      <c r="T199" s="71">
        <v>0.5</v>
      </c>
      <c r="U199" s="47">
        <f t="shared" si="56"/>
        <v>20</v>
      </c>
      <c r="V199" s="47" t="s">
        <v>435</v>
      </c>
      <c r="W199" s="71"/>
      <c r="X199" s="71"/>
      <c r="Y199" s="9"/>
      <c r="Z199" s="73"/>
      <c r="AA199" s="71" t="s">
        <v>328</v>
      </c>
      <c r="AB199" s="71"/>
    </row>
    <row r="200" spans="1:28" s="46" customFormat="1" ht="51" x14ac:dyDescent="0.25">
      <c r="A200" s="3">
        <v>27</v>
      </c>
      <c r="B200" s="4" t="s">
        <v>329</v>
      </c>
      <c r="C200" s="4" t="s">
        <v>13</v>
      </c>
      <c r="D200" s="47">
        <v>20</v>
      </c>
      <c r="E200" s="4" t="s">
        <v>37</v>
      </c>
      <c r="F200" s="4" t="s">
        <v>37</v>
      </c>
      <c r="G200" s="4"/>
      <c r="H200" s="4"/>
      <c r="I200" s="4"/>
      <c r="J200" s="4"/>
      <c r="K200" s="47"/>
      <c r="L200" s="47"/>
      <c r="M200" s="47">
        <f t="shared" si="54"/>
        <v>0</v>
      </c>
      <c r="N200" s="61"/>
      <c r="O200" s="4"/>
      <c r="P200" s="61"/>
      <c r="Q200" s="98"/>
      <c r="R200" s="4"/>
      <c r="S200" s="47"/>
      <c r="T200" s="47"/>
      <c r="U200" s="47">
        <f t="shared" si="56"/>
        <v>0</v>
      </c>
      <c r="V200" s="47"/>
      <c r="W200" s="47"/>
      <c r="X200" s="47"/>
      <c r="Y200" s="4"/>
      <c r="Z200" s="63"/>
      <c r="AA200" s="47"/>
      <c r="AB200" s="47"/>
    </row>
    <row r="201" spans="1:28" s="46" customFormat="1" ht="204" x14ac:dyDescent="0.25">
      <c r="A201" s="3">
        <v>28</v>
      </c>
      <c r="B201" s="4" t="s">
        <v>330</v>
      </c>
      <c r="C201" s="4" t="s">
        <v>13</v>
      </c>
      <c r="D201" s="47">
        <v>40</v>
      </c>
      <c r="E201" s="4" t="s">
        <v>37</v>
      </c>
      <c r="F201" s="4" t="s">
        <v>37</v>
      </c>
      <c r="G201" s="4"/>
      <c r="H201" s="4"/>
      <c r="I201" s="4"/>
      <c r="J201" s="4"/>
      <c r="K201" s="47"/>
      <c r="L201" s="47"/>
      <c r="M201" s="47">
        <f t="shared" si="54"/>
        <v>0</v>
      </c>
      <c r="N201" s="61"/>
      <c r="O201" s="4"/>
      <c r="P201" s="61"/>
      <c r="Q201" s="98"/>
      <c r="R201" s="4"/>
      <c r="S201" s="47"/>
      <c r="T201" s="47"/>
      <c r="U201" s="47">
        <f t="shared" si="56"/>
        <v>0</v>
      </c>
      <c r="V201" s="47"/>
      <c r="W201" s="47"/>
      <c r="X201" s="47"/>
      <c r="Y201" s="4"/>
      <c r="Z201" s="63"/>
      <c r="AA201" s="47"/>
      <c r="AB201" s="47"/>
    </row>
    <row r="202" spans="1:28" s="46" customFormat="1" ht="114.75" x14ac:dyDescent="0.25">
      <c r="A202" s="3">
        <v>29</v>
      </c>
      <c r="B202" s="4" t="s">
        <v>331</v>
      </c>
      <c r="C202" s="4" t="s">
        <v>1</v>
      </c>
      <c r="D202" s="47">
        <v>40</v>
      </c>
      <c r="E202" s="4" t="s">
        <v>37</v>
      </c>
      <c r="F202" s="4" t="s">
        <v>37</v>
      </c>
      <c r="G202" s="4"/>
      <c r="H202" s="4"/>
      <c r="I202" s="4"/>
      <c r="J202" s="4"/>
      <c r="K202" s="47"/>
      <c r="L202" s="47"/>
      <c r="M202" s="47">
        <f t="shared" si="54"/>
        <v>0</v>
      </c>
      <c r="N202" s="61"/>
      <c r="O202" s="4"/>
      <c r="P202" s="61"/>
      <c r="Q202" s="98"/>
      <c r="R202" s="4"/>
      <c r="S202" s="47"/>
      <c r="T202" s="47"/>
      <c r="U202" s="47">
        <f t="shared" si="56"/>
        <v>0</v>
      </c>
      <c r="V202" s="47"/>
      <c r="W202" s="47"/>
      <c r="X202" s="47"/>
      <c r="Y202" s="4"/>
      <c r="Z202" s="63"/>
      <c r="AA202" s="47"/>
      <c r="AB202" s="47"/>
    </row>
    <row r="203" spans="1:28" s="46" customFormat="1" ht="97.5" customHeight="1" x14ac:dyDescent="0.25">
      <c r="A203" s="3">
        <v>30</v>
      </c>
      <c r="B203" s="4" t="s">
        <v>332</v>
      </c>
      <c r="C203" s="4" t="s">
        <v>1</v>
      </c>
      <c r="D203" s="47"/>
      <c r="E203" s="4" t="s">
        <v>333</v>
      </c>
      <c r="F203" s="4" t="s">
        <v>333</v>
      </c>
      <c r="G203" s="4"/>
      <c r="H203" s="4"/>
      <c r="I203" s="4"/>
      <c r="J203" s="4"/>
      <c r="K203" s="47"/>
      <c r="L203" s="47"/>
      <c r="M203" s="47"/>
      <c r="N203" s="47"/>
      <c r="O203" s="4"/>
      <c r="P203" s="47"/>
      <c r="Q203" s="99"/>
      <c r="R203" s="4"/>
      <c r="S203" s="47"/>
      <c r="T203" s="47"/>
      <c r="U203" s="47"/>
      <c r="V203" s="47"/>
      <c r="W203" s="47"/>
      <c r="X203" s="47"/>
      <c r="Y203" s="4"/>
      <c r="Z203" s="63"/>
      <c r="AA203" s="47"/>
      <c r="AB203" s="47"/>
    </row>
    <row r="204" spans="1:28" s="74" customFormat="1" ht="158.25" customHeight="1" x14ac:dyDescent="0.25">
      <c r="A204" s="70">
        <v>32</v>
      </c>
      <c r="B204" s="9" t="s">
        <v>334</v>
      </c>
      <c r="C204" s="9" t="s">
        <v>1</v>
      </c>
      <c r="D204" s="71">
        <v>20</v>
      </c>
      <c r="E204" s="9" t="s">
        <v>19</v>
      </c>
      <c r="F204" s="9" t="s">
        <v>20</v>
      </c>
      <c r="G204" s="4" t="s">
        <v>494</v>
      </c>
      <c r="H204" s="4"/>
      <c r="I204" s="9"/>
      <c r="J204" s="9" t="s">
        <v>547</v>
      </c>
      <c r="K204" s="61"/>
      <c r="L204" s="47">
        <v>0.5</v>
      </c>
      <c r="M204" s="47">
        <f>$D204*L204</f>
        <v>10</v>
      </c>
      <c r="N204" s="61">
        <v>44527</v>
      </c>
      <c r="O204" s="4" t="s">
        <v>555</v>
      </c>
      <c r="P204" s="61" t="s">
        <v>754</v>
      </c>
      <c r="Q204" s="98"/>
      <c r="R204" s="9"/>
      <c r="S204" s="61">
        <f t="shared" ref="S204" si="57">N204+7</f>
        <v>44534</v>
      </c>
      <c r="T204" s="47"/>
      <c r="U204" s="47">
        <f>$D204*T204</f>
        <v>0</v>
      </c>
      <c r="V204" s="47"/>
      <c r="W204" s="71"/>
      <c r="X204" s="71"/>
      <c r="Y204" s="9"/>
      <c r="Z204" s="73"/>
      <c r="AA204" s="71"/>
      <c r="AB204" s="71"/>
    </row>
    <row r="205" spans="1:28" s="46" customFormat="1" ht="38.25" x14ac:dyDescent="0.25">
      <c r="A205" s="3">
        <v>33</v>
      </c>
      <c r="B205" s="9" t="s">
        <v>335</v>
      </c>
      <c r="C205" s="9" t="s">
        <v>1</v>
      </c>
      <c r="D205" s="47"/>
      <c r="E205" s="4" t="s">
        <v>333</v>
      </c>
      <c r="F205" s="9" t="s">
        <v>333</v>
      </c>
      <c r="G205" s="4"/>
      <c r="H205" s="4"/>
      <c r="I205" s="9"/>
      <c r="J205" s="9"/>
      <c r="K205" s="47"/>
      <c r="L205" s="47"/>
      <c r="M205" s="47"/>
      <c r="N205" s="71"/>
      <c r="O205" s="4"/>
      <c r="P205" s="71"/>
      <c r="Q205" s="99"/>
      <c r="R205" s="9"/>
      <c r="S205" s="47"/>
      <c r="T205" s="47"/>
      <c r="U205" s="47"/>
      <c r="V205" s="47"/>
      <c r="W205" s="47"/>
      <c r="X205" s="47"/>
      <c r="Y205" s="9"/>
      <c r="Z205" s="63"/>
      <c r="AA205" s="47"/>
      <c r="AB205" s="47"/>
    </row>
    <row r="206" spans="1:28" s="46" customFormat="1" ht="38.25" x14ac:dyDescent="0.25">
      <c r="A206" s="3">
        <v>34</v>
      </c>
      <c r="B206" s="4" t="s">
        <v>336</v>
      </c>
      <c r="C206" s="4" t="s">
        <v>1</v>
      </c>
      <c r="D206" s="47">
        <v>40</v>
      </c>
      <c r="E206" s="4" t="s">
        <v>70</v>
      </c>
      <c r="F206" s="4" t="s">
        <v>20</v>
      </c>
      <c r="G206" s="4" t="s">
        <v>697</v>
      </c>
      <c r="H206" s="4"/>
      <c r="I206" s="4"/>
      <c r="J206" s="4" t="s">
        <v>492</v>
      </c>
      <c r="K206" s="47"/>
      <c r="L206" s="47">
        <v>0.5</v>
      </c>
      <c r="M206" s="47">
        <f>$D206*L206</f>
        <v>20</v>
      </c>
      <c r="N206" s="61">
        <v>44527</v>
      </c>
      <c r="O206" s="4" t="s">
        <v>555</v>
      </c>
      <c r="P206" s="61" t="s">
        <v>754</v>
      </c>
      <c r="Q206" s="98"/>
      <c r="R206" s="4"/>
      <c r="S206" s="61">
        <f t="shared" ref="S206" si="58">N206+7</f>
        <v>44534</v>
      </c>
      <c r="T206" s="47"/>
      <c r="U206" s="47">
        <f>$D206*T206</f>
        <v>0</v>
      </c>
      <c r="V206" s="47"/>
      <c r="W206" s="47"/>
      <c r="X206" s="47"/>
      <c r="Y206" s="4"/>
      <c r="Z206" s="63"/>
      <c r="AA206" s="47" t="s">
        <v>337</v>
      </c>
      <c r="AB206" s="47" t="s">
        <v>338</v>
      </c>
    </row>
    <row r="207" spans="1:28" s="46" customFormat="1" ht="38.25" x14ac:dyDescent="0.25">
      <c r="A207" s="3">
        <v>35</v>
      </c>
      <c r="B207" s="4" t="s">
        <v>339</v>
      </c>
      <c r="C207" s="4" t="s">
        <v>1</v>
      </c>
      <c r="D207" s="47"/>
      <c r="E207" s="4" t="s">
        <v>333</v>
      </c>
      <c r="F207" s="4" t="s">
        <v>333</v>
      </c>
      <c r="G207" s="4"/>
      <c r="H207" s="4"/>
      <c r="I207" s="4"/>
      <c r="J207" s="4"/>
      <c r="K207" s="47"/>
      <c r="L207" s="47"/>
      <c r="M207" s="47"/>
      <c r="N207" s="71"/>
      <c r="O207" s="4"/>
      <c r="P207" s="71"/>
      <c r="Q207" s="99"/>
      <c r="R207" s="4"/>
      <c r="S207" s="47"/>
      <c r="T207" s="47"/>
      <c r="U207" s="47"/>
      <c r="V207" s="47"/>
      <c r="W207" s="47"/>
      <c r="X207" s="47"/>
      <c r="Y207" s="4"/>
      <c r="Z207" s="63"/>
      <c r="AA207" s="47"/>
      <c r="AB207" s="47"/>
    </row>
    <row r="208" spans="1:28" s="46" customFormat="1" ht="51" x14ac:dyDescent="0.25">
      <c r="A208" s="3">
        <v>36</v>
      </c>
      <c r="B208" s="4" t="s">
        <v>340</v>
      </c>
      <c r="C208" s="4" t="s">
        <v>13</v>
      </c>
      <c r="D208" s="47">
        <v>20</v>
      </c>
      <c r="E208" s="4" t="s">
        <v>37</v>
      </c>
      <c r="F208" s="4" t="s">
        <v>37</v>
      </c>
      <c r="G208" s="4"/>
      <c r="H208" s="4"/>
      <c r="I208" s="4"/>
      <c r="J208" s="4"/>
      <c r="K208" s="47"/>
      <c r="L208" s="47"/>
      <c r="M208" s="47">
        <f>$D208*L208</f>
        <v>0</v>
      </c>
      <c r="N208" s="61"/>
      <c r="O208" s="4"/>
      <c r="P208" s="61"/>
      <c r="Q208" s="98"/>
      <c r="R208" s="4"/>
      <c r="S208" s="47"/>
      <c r="T208" s="47"/>
      <c r="U208" s="47">
        <f>$D208*T208</f>
        <v>0</v>
      </c>
      <c r="V208" s="47"/>
      <c r="W208" s="47"/>
      <c r="X208" s="47"/>
      <c r="Y208" s="4"/>
      <c r="Z208" s="63"/>
      <c r="AA208" s="47"/>
      <c r="AB208" s="47"/>
    </row>
    <row r="209" spans="1:28" s="46" customFormat="1" ht="38.25" x14ac:dyDescent="0.25">
      <c r="A209" s="3">
        <v>37</v>
      </c>
      <c r="B209" s="4" t="s">
        <v>341</v>
      </c>
      <c r="C209" s="4" t="s">
        <v>1</v>
      </c>
      <c r="D209" s="47"/>
      <c r="E209" s="4" t="s">
        <v>333</v>
      </c>
      <c r="F209" s="4" t="s">
        <v>333</v>
      </c>
      <c r="G209" s="4"/>
      <c r="H209" s="4"/>
      <c r="I209" s="4"/>
      <c r="J209" s="4"/>
      <c r="K209" s="47"/>
      <c r="L209" s="47"/>
      <c r="M209" s="47"/>
      <c r="N209" s="47"/>
      <c r="O209" s="4"/>
      <c r="P209" s="47"/>
      <c r="Q209" s="99"/>
      <c r="R209" s="4"/>
      <c r="S209" s="47"/>
      <c r="T209" s="47"/>
      <c r="U209" s="47"/>
      <c r="V209" s="47"/>
      <c r="W209" s="47"/>
      <c r="X209" s="47"/>
      <c r="Y209" s="4"/>
      <c r="Z209" s="63"/>
      <c r="AA209" s="47"/>
      <c r="AB209" s="47"/>
    </row>
    <row r="210" spans="1:28" s="74" customFormat="1" ht="69" customHeight="1" x14ac:dyDescent="0.25">
      <c r="A210" s="70">
        <v>38</v>
      </c>
      <c r="B210" s="93" t="s">
        <v>592</v>
      </c>
      <c r="C210" s="9" t="s">
        <v>1</v>
      </c>
      <c r="D210" s="71">
        <v>20</v>
      </c>
      <c r="E210" s="9" t="s">
        <v>19</v>
      </c>
      <c r="F210" s="9" t="s">
        <v>20</v>
      </c>
      <c r="G210" s="4" t="s">
        <v>593</v>
      </c>
      <c r="H210" s="4"/>
      <c r="I210" s="9"/>
      <c r="J210" s="9" t="s">
        <v>148</v>
      </c>
      <c r="K210" s="61"/>
      <c r="L210" s="47">
        <v>0.5</v>
      </c>
      <c r="M210" s="47">
        <f>$D210*L210</f>
        <v>10</v>
      </c>
      <c r="N210" s="61">
        <v>44520</v>
      </c>
      <c r="O210" s="4" t="s">
        <v>555</v>
      </c>
      <c r="P210" s="61"/>
      <c r="Q210" s="98"/>
      <c r="R210" s="9"/>
      <c r="S210" s="61">
        <f t="shared" ref="S210" si="59">N210+7</f>
        <v>44527</v>
      </c>
      <c r="T210" s="47"/>
      <c r="U210" s="47">
        <f>$D210*T210</f>
        <v>0</v>
      </c>
      <c r="V210" s="47"/>
      <c r="W210" s="71"/>
      <c r="X210" s="71"/>
      <c r="Y210" s="9"/>
      <c r="Z210" s="73"/>
      <c r="AA210" s="71"/>
      <c r="AB210" s="71"/>
    </row>
    <row r="211" spans="1:28" s="46" customFormat="1" ht="38.25" x14ac:dyDescent="0.25">
      <c r="A211" s="3">
        <v>39</v>
      </c>
      <c r="B211" s="4" t="s">
        <v>342</v>
      </c>
      <c r="C211" s="4" t="s">
        <v>1</v>
      </c>
      <c r="D211" s="47"/>
      <c r="E211" s="4" t="s">
        <v>333</v>
      </c>
      <c r="F211" s="4" t="s">
        <v>333</v>
      </c>
      <c r="G211" s="4"/>
      <c r="H211" s="4"/>
      <c r="I211" s="4"/>
      <c r="J211" s="4"/>
      <c r="K211" s="47"/>
      <c r="L211" s="47"/>
      <c r="M211" s="47"/>
      <c r="N211" s="47"/>
      <c r="O211" s="4"/>
      <c r="P211" s="47"/>
      <c r="Q211" s="99"/>
      <c r="R211" s="4"/>
      <c r="S211" s="47"/>
      <c r="T211" s="47"/>
      <c r="U211" s="47"/>
      <c r="V211" s="47"/>
      <c r="W211" s="47"/>
      <c r="X211" s="47"/>
      <c r="Y211" s="4"/>
      <c r="Z211" s="63"/>
      <c r="AA211" s="47"/>
      <c r="AB211" s="47"/>
    </row>
    <row r="212" spans="1:28" s="46" customFormat="1" ht="63.75" x14ac:dyDescent="0.25">
      <c r="A212" s="3">
        <v>40</v>
      </c>
      <c r="B212" s="4" t="s">
        <v>343</v>
      </c>
      <c r="C212" s="4" t="s">
        <v>1</v>
      </c>
      <c r="D212" s="47"/>
      <c r="E212" s="4" t="s">
        <v>333</v>
      </c>
      <c r="F212" s="4" t="s">
        <v>333</v>
      </c>
      <c r="G212" s="4"/>
      <c r="H212" s="4"/>
      <c r="I212" s="4"/>
      <c r="J212" s="4"/>
      <c r="K212" s="47"/>
      <c r="L212" s="47"/>
      <c r="M212" s="47"/>
      <c r="N212" s="47"/>
      <c r="O212" s="4"/>
      <c r="P212" s="47"/>
      <c r="Q212" s="99"/>
      <c r="R212" s="4"/>
      <c r="S212" s="47"/>
      <c r="T212" s="47"/>
      <c r="U212" s="47"/>
      <c r="V212" s="47"/>
      <c r="W212" s="47"/>
      <c r="X212" s="47"/>
      <c r="Y212" s="4"/>
      <c r="Z212" s="63"/>
      <c r="AA212" s="47"/>
      <c r="AB212" s="47"/>
    </row>
    <row r="213" spans="1:28" s="46" customFormat="1" ht="25.5" x14ac:dyDescent="0.25">
      <c r="A213" s="3">
        <v>41</v>
      </c>
      <c r="B213" s="4" t="s">
        <v>344</v>
      </c>
      <c r="C213" s="4" t="s">
        <v>1</v>
      </c>
      <c r="D213" s="47"/>
      <c r="E213" s="4" t="s">
        <v>333</v>
      </c>
      <c r="F213" s="4" t="s">
        <v>333</v>
      </c>
      <c r="G213" s="4"/>
      <c r="H213" s="4"/>
      <c r="I213" s="4"/>
      <c r="J213" s="4"/>
      <c r="K213" s="47"/>
      <c r="L213" s="47"/>
      <c r="M213" s="47"/>
      <c r="N213" s="47"/>
      <c r="O213" s="4"/>
      <c r="P213" s="47"/>
      <c r="Q213" s="99"/>
      <c r="R213" s="4"/>
      <c r="S213" s="47"/>
      <c r="T213" s="47"/>
      <c r="U213" s="47"/>
      <c r="V213" s="47"/>
      <c r="W213" s="47"/>
      <c r="X213" s="47"/>
      <c r="Y213" s="4"/>
      <c r="Z213" s="63"/>
      <c r="AA213" s="47"/>
      <c r="AB213" s="47"/>
    </row>
    <row r="214" spans="1:28" x14ac:dyDescent="0.25">
      <c r="D214" s="60"/>
      <c r="K214" s="60"/>
      <c r="L214" s="60"/>
      <c r="M214" s="60"/>
      <c r="N214" s="60"/>
      <c r="P214" s="60"/>
      <c r="Q214" s="100"/>
      <c r="S214" s="60"/>
      <c r="T214" s="60"/>
      <c r="U214" s="60"/>
      <c r="V214" s="60"/>
      <c r="W214" s="60"/>
      <c r="X214" s="60"/>
      <c r="Z214" s="69"/>
      <c r="AB214" s="60"/>
    </row>
    <row r="215" spans="1:28" s="46" customFormat="1" x14ac:dyDescent="0.25">
      <c r="A215" s="1"/>
      <c r="B215" s="2"/>
      <c r="C215" s="2"/>
      <c r="D215" s="60"/>
      <c r="E215" s="2"/>
      <c r="F215" s="2"/>
      <c r="G215" s="59"/>
      <c r="H215" s="59"/>
      <c r="I215" s="2"/>
      <c r="J215" s="2"/>
      <c r="K215" s="60"/>
      <c r="L215" s="60"/>
      <c r="M215" s="60"/>
      <c r="N215" s="60"/>
      <c r="O215" s="59"/>
      <c r="P215" s="60"/>
      <c r="Q215" s="100"/>
      <c r="R215" s="2"/>
      <c r="S215" s="60"/>
      <c r="T215" s="60"/>
      <c r="U215" s="60"/>
      <c r="V215" s="60"/>
      <c r="W215" s="60"/>
      <c r="X215" s="60"/>
      <c r="Y215" s="2"/>
      <c r="Z215" s="69"/>
      <c r="AB215" s="60"/>
    </row>
    <row r="216" spans="1:28" s="46" customFormat="1" x14ac:dyDescent="0.25">
      <c r="A216" s="1"/>
      <c r="B216" s="2"/>
      <c r="C216" s="2"/>
      <c r="D216" s="60"/>
      <c r="E216" s="2"/>
      <c r="F216" s="2"/>
      <c r="G216" s="59"/>
      <c r="H216" s="59"/>
      <c r="I216" s="2"/>
      <c r="J216" s="2"/>
      <c r="K216" s="60"/>
      <c r="L216" s="60"/>
      <c r="M216" s="60"/>
      <c r="N216" s="60"/>
      <c r="O216" s="59"/>
      <c r="P216" s="60"/>
      <c r="Q216" s="100"/>
      <c r="R216" s="2"/>
      <c r="S216" s="60"/>
      <c r="T216" s="60"/>
      <c r="U216" s="60"/>
      <c r="V216" s="60"/>
      <c r="W216" s="60"/>
      <c r="X216" s="60"/>
      <c r="Y216" s="2"/>
      <c r="Z216" s="69"/>
      <c r="AB216" s="60"/>
    </row>
    <row r="217" spans="1:28" s="46" customFormat="1" x14ac:dyDescent="0.25">
      <c r="A217" s="1"/>
      <c r="B217" s="2"/>
      <c r="C217" s="2"/>
      <c r="D217" s="60"/>
      <c r="E217" s="2"/>
      <c r="F217" s="2"/>
      <c r="G217" s="59"/>
      <c r="H217" s="59"/>
      <c r="I217" s="2"/>
      <c r="J217" s="2"/>
      <c r="K217" s="60"/>
      <c r="L217" s="60"/>
      <c r="M217" s="60"/>
      <c r="N217" s="60"/>
      <c r="O217" s="59"/>
      <c r="P217" s="60"/>
      <c r="Q217" s="100"/>
      <c r="R217" s="2"/>
      <c r="S217" s="60"/>
      <c r="T217" s="60"/>
      <c r="U217" s="60"/>
      <c r="V217" s="60"/>
      <c r="W217" s="60"/>
      <c r="X217" s="60"/>
      <c r="Y217" s="2"/>
      <c r="Z217" s="69"/>
      <c r="AB217" s="60"/>
    </row>
    <row r="218" spans="1:28" s="46" customFormat="1" x14ac:dyDescent="0.25">
      <c r="A218" s="1"/>
      <c r="B218" s="2"/>
      <c r="C218" s="2"/>
      <c r="D218" s="60"/>
      <c r="E218" s="2"/>
      <c r="F218" s="2"/>
      <c r="G218" s="59"/>
      <c r="H218" s="59"/>
      <c r="I218" s="2"/>
      <c r="J218" s="2"/>
      <c r="K218" s="60"/>
      <c r="L218" s="60"/>
      <c r="M218" s="60"/>
      <c r="N218" s="60"/>
      <c r="O218" s="59"/>
      <c r="P218" s="60"/>
      <c r="Q218" s="100"/>
      <c r="R218" s="2"/>
      <c r="S218" s="60"/>
      <c r="T218" s="60"/>
      <c r="U218" s="60"/>
      <c r="V218" s="60"/>
      <c r="W218" s="60"/>
      <c r="X218" s="60"/>
      <c r="Y218" s="2"/>
      <c r="Z218" s="69"/>
      <c r="AB218" s="60"/>
    </row>
    <row r="219" spans="1:28" s="46" customFormat="1" x14ac:dyDescent="0.25">
      <c r="A219" s="1"/>
      <c r="B219" s="2"/>
      <c r="C219" s="2"/>
      <c r="D219" s="60"/>
      <c r="E219" s="2"/>
      <c r="F219" s="2"/>
      <c r="G219" s="59"/>
      <c r="H219" s="59"/>
      <c r="I219" s="2"/>
      <c r="J219" s="2"/>
      <c r="K219" s="60"/>
      <c r="L219" s="60"/>
      <c r="M219" s="60"/>
      <c r="N219" s="60"/>
      <c r="O219" s="59"/>
      <c r="P219" s="60"/>
      <c r="Q219" s="100"/>
      <c r="R219" s="2"/>
      <c r="S219" s="60"/>
      <c r="T219" s="60"/>
      <c r="U219" s="60"/>
      <c r="V219" s="60"/>
      <c r="W219" s="60"/>
      <c r="X219" s="60"/>
      <c r="Y219" s="2"/>
      <c r="Z219" s="69"/>
      <c r="AB219" s="60"/>
    </row>
    <row r="220" spans="1:28" s="46" customFormat="1" x14ac:dyDescent="0.25">
      <c r="A220" s="1"/>
      <c r="B220" s="2"/>
      <c r="C220" s="2"/>
      <c r="D220" s="60"/>
      <c r="E220" s="2"/>
      <c r="F220" s="2"/>
      <c r="G220" s="59"/>
      <c r="H220" s="59"/>
      <c r="I220" s="2"/>
      <c r="J220" s="2"/>
      <c r="K220" s="60"/>
      <c r="L220" s="60"/>
      <c r="M220" s="60"/>
      <c r="N220" s="60"/>
      <c r="O220" s="59"/>
      <c r="P220" s="60"/>
      <c r="Q220" s="100"/>
      <c r="R220" s="2"/>
      <c r="S220" s="60"/>
      <c r="T220" s="60"/>
      <c r="U220" s="60"/>
      <c r="V220" s="60"/>
      <c r="W220" s="60"/>
      <c r="X220" s="60"/>
      <c r="Y220" s="2"/>
      <c r="Z220" s="69"/>
      <c r="AB220" s="60"/>
    </row>
    <row r="221" spans="1:28" s="46" customFormat="1" x14ac:dyDescent="0.25">
      <c r="A221" s="1"/>
      <c r="B221" s="2"/>
      <c r="C221" s="2"/>
      <c r="D221" s="60"/>
      <c r="E221" s="2"/>
      <c r="F221" s="2"/>
      <c r="G221" s="59"/>
      <c r="H221" s="59"/>
      <c r="I221" s="2"/>
      <c r="J221" s="2"/>
      <c r="K221" s="60"/>
      <c r="L221" s="60"/>
      <c r="M221" s="60"/>
      <c r="N221" s="60"/>
      <c r="O221" s="59"/>
      <c r="P221" s="60"/>
      <c r="Q221" s="100"/>
      <c r="R221" s="2"/>
      <c r="S221" s="60"/>
      <c r="T221" s="60"/>
      <c r="U221" s="60"/>
      <c r="V221" s="60"/>
      <c r="W221" s="60"/>
      <c r="X221" s="60"/>
      <c r="Y221" s="2"/>
      <c r="Z221" s="69"/>
      <c r="AB221" s="60"/>
    </row>
    <row r="222" spans="1:28" s="46" customFormat="1" x14ac:dyDescent="0.25">
      <c r="A222" s="1"/>
      <c r="B222" s="2"/>
      <c r="C222" s="2"/>
      <c r="D222" s="60"/>
      <c r="E222" s="2"/>
      <c r="F222" s="2"/>
      <c r="G222" s="59"/>
      <c r="H222" s="59"/>
      <c r="I222" s="2"/>
      <c r="J222" s="2"/>
      <c r="K222" s="60"/>
      <c r="L222" s="60"/>
      <c r="M222" s="60"/>
      <c r="N222" s="60"/>
      <c r="O222" s="59"/>
      <c r="P222" s="60"/>
      <c r="Q222" s="100"/>
      <c r="R222" s="2"/>
      <c r="S222" s="60"/>
      <c r="T222" s="60"/>
      <c r="U222" s="60"/>
      <c r="V222" s="60"/>
      <c r="W222" s="60"/>
      <c r="X222" s="60"/>
      <c r="Y222" s="2"/>
      <c r="Z222" s="69"/>
      <c r="AB222" s="60"/>
    </row>
    <row r="223" spans="1:28" s="46" customFormat="1" x14ac:dyDescent="0.25">
      <c r="A223" s="1"/>
      <c r="B223" s="2"/>
      <c r="C223" s="2"/>
      <c r="D223" s="60"/>
      <c r="E223" s="2"/>
      <c r="F223" s="2"/>
      <c r="G223" s="59"/>
      <c r="H223" s="59"/>
      <c r="I223" s="2"/>
      <c r="J223" s="2"/>
      <c r="K223" s="60"/>
      <c r="L223" s="60"/>
      <c r="M223" s="60"/>
      <c r="N223" s="60"/>
      <c r="O223" s="59"/>
      <c r="P223" s="60"/>
      <c r="Q223" s="100"/>
      <c r="R223" s="2"/>
      <c r="S223" s="60"/>
      <c r="T223" s="60"/>
      <c r="U223" s="60"/>
      <c r="V223" s="60"/>
      <c r="W223" s="60"/>
      <c r="X223" s="60"/>
      <c r="Y223" s="2"/>
      <c r="Z223" s="69"/>
      <c r="AB223" s="60"/>
    </row>
    <row r="224" spans="1:28" s="46" customFormat="1" x14ac:dyDescent="0.25">
      <c r="A224" s="1"/>
      <c r="B224" s="2"/>
      <c r="C224" s="2"/>
      <c r="D224" s="60"/>
      <c r="E224" s="2"/>
      <c r="F224" s="2"/>
      <c r="G224" s="59"/>
      <c r="H224" s="59"/>
      <c r="I224" s="2"/>
      <c r="J224" s="2"/>
      <c r="K224" s="60"/>
      <c r="L224" s="60"/>
      <c r="M224" s="60"/>
      <c r="N224" s="60"/>
      <c r="O224" s="59"/>
      <c r="P224" s="60"/>
      <c r="Q224" s="100"/>
      <c r="R224" s="2"/>
      <c r="S224" s="60"/>
      <c r="T224" s="60"/>
      <c r="U224" s="60"/>
      <c r="V224" s="60"/>
      <c r="W224" s="60"/>
      <c r="X224" s="60"/>
      <c r="Y224" s="2"/>
      <c r="Z224" s="69"/>
    </row>
    <row r="225" spans="1:28" s="46" customFormat="1" x14ac:dyDescent="0.25">
      <c r="A225" s="1"/>
      <c r="B225" s="2"/>
      <c r="C225" s="2"/>
      <c r="D225" s="60"/>
      <c r="E225" s="2"/>
      <c r="F225" s="2"/>
      <c r="G225" s="59"/>
      <c r="H225" s="59"/>
      <c r="I225" s="2"/>
      <c r="J225" s="2"/>
      <c r="K225" s="60"/>
      <c r="L225" s="60"/>
      <c r="M225" s="60"/>
      <c r="N225" s="60"/>
      <c r="O225" s="59"/>
      <c r="P225" s="60"/>
      <c r="Q225" s="100"/>
      <c r="R225" s="2"/>
      <c r="S225" s="60"/>
      <c r="T225" s="60"/>
      <c r="U225" s="60"/>
      <c r="V225" s="60"/>
      <c r="W225" s="60"/>
      <c r="X225" s="60"/>
      <c r="Y225" s="2"/>
      <c r="Z225" s="69"/>
      <c r="AB225" s="60"/>
    </row>
    <row r="226" spans="1:28" s="46" customFormat="1" x14ac:dyDescent="0.25">
      <c r="A226" s="1"/>
      <c r="B226" s="2"/>
      <c r="C226" s="2"/>
      <c r="D226" s="60"/>
      <c r="E226" s="2"/>
      <c r="F226" s="2"/>
      <c r="G226" s="59"/>
      <c r="H226" s="59"/>
      <c r="I226" s="2"/>
      <c r="J226" s="2"/>
      <c r="K226" s="60"/>
      <c r="L226" s="60"/>
      <c r="M226" s="60"/>
      <c r="N226" s="60"/>
      <c r="O226" s="59"/>
      <c r="P226" s="60"/>
      <c r="Q226" s="100"/>
      <c r="R226" s="2"/>
      <c r="S226" s="60"/>
      <c r="T226" s="60"/>
      <c r="U226" s="60"/>
      <c r="V226" s="60"/>
      <c r="W226" s="60"/>
      <c r="X226" s="60"/>
      <c r="Y226" s="2"/>
      <c r="Z226" s="69"/>
      <c r="AB226" s="60"/>
    </row>
    <row r="227" spans="1:28" s="46" customFormat="1" x14ac:dyDescent="0.25">
      <c r="A227" s="1"/>
      <c r="B227" s="2"/>
      <c r="C227" s="2"/>
      <c r="D227" s="60"/>
      <c r="E227" s="2"/>
      <c r="F227" s="2"/>
      <c r="G227" s="59"/>
      <c r="H227" s="59"/>
      <c r="I227" s="2"/>
      <c r="J227" s="2"/>
      <c r="K227" s="60"/>
      <c r="L227" s="60"/>
      <c r="M227" s="60"/>
      <c r="N227" s="60"/>
      <c r="O227" s="59"/>
      <c r="P227" s="60"/>
      <c r="Q227" s="100"/>
      <c r="R227" s="2"/>
      <c r="S227" s="60"/>
      <c r="T227" s="60"/>
      <c r="U227" s="60"/>
      <c r="V227" s="60"/>
      <c r="W227" s="60"/>
      <c r="X227" s="60"/>
      <c r="Y227" s="2"/>
      <c r="Z227" s="69"/>
      <c r="AB227" s="60"/>
    </row>
    <row r="228" spans="1:28" s="46" customFormat="1" x14ac:dyDescent="0.25">
      <c r="A228" s="1"/>
      <c r="B228" s="2"/>
      <c r="C228" s="2"/>
      <c r="D228" s="60"/>
      <c r="E228" s="2"/>
      <c r="F228" s="2"/>
      <c r="G228" s="59"/>
      <c r="H228" s="59"/>
      <c r="I228" s="2"/>
      <c r="J228" s="2"/>
      <c r="K228" s="60"/>
      <c r="L228" s="60"/>
      <c r="M228" s="60"/>
      <c r="N228" s="60"/>
      <c r="O228" s="59"/>
      <c r="P228" s="60"/>
      <c r="Q228" s="100"/>
      <c r="R228" s="2"/>
      <c r="S228" s="60"/>
      <c r="T228" s="60"/>
      <c r="U228" s="60"/>
      <c r="V228" s="60"/>
      <c r="W228" s="60"/>
      <c r="X228" s="60"/>
      <c r="Y228" s="2"/>
      <c r="Z228" s="69"/>
      <c r="AB228" s="60"/>
    </row>
    <row r="229" spans="1:28" s="46" customFormat="1" x14ac:dyDescent="0.25">
      <c r="A229" s="1"/>
      <c r="B229" s="2"/>
      <c r="C229" s="2"/>
      <c r="D229" s="60"/>
      <c r="E229" s="2"/>
      <c r="F229" s="2"/>
      <c r="G229" s="59"/>
      <c r="H229" s="59"/>
      <c r="I229" s="2"/>
      <c r="J229" s="2"/>
      <c r="K229" s="60"/>
      <c r="L229" s="60"/>
      <c r="M229" s="60"/>
      <c r="N229" s="60"/>
      <c r="O229" s="59"/>
      <c r="P229" s="60"/>
      <c r="Q229" s="100"/>
      <c r="R229" s="2"/>
      <c r="S229" s="60"/>
      <c r="T229" s="60"/>
      <c r="U229" s="60"/>
      <c r="V229" s="60"/>
      <c r="W229" s="60"/>
      <c r="X229" s="60"/>
      <c r="Y229" s="2"/>
      <c r="Z229" s="69"/>
      <c r="AB229" s="60"/>
    </row>
    <row r="230" spans="1:28" s="46" customFormat="1" x14ac:dyDescent="0.25">
      <c r="A230" s="1"/>
      <c r="B230" s="2"/>
      <c r="C230" s="2"/>
      <c r="D230" s="60"/>
      <c r="E230" s="2"/>
      <c r="F230" s="2"/>
      <c r="G230" s="59"/>
      <c r="H230" s="59"/>
      <c r="I230" s="2"/>
      <c r="J230" s="2"/>
      <c r="K230" s="60"/>
      <c r="L230" s="60"/>
      <c r="M230" s="60"/>
      <c r="N230" s="60"/>
      <c r="O230" s="59"/>
      <c r="P230" s="60"/>
      <c r="Q230" s="100"/>
      <c r="R230" s="2"/>
      <c r="S230" s="60"/>
      <c r="T230" s="60"/>
      <c r="U230" s="60"/>
      <c r="V230" s="60"/>
      <c r="W230" s="60"/>
      <c r="X230" s="60"/>
      <c r="Y230" s="2"/>
      <c r="Z230" s="69"/>
      <c r="AB230" s="60"/>
    </row>
    <row r="231" spans="1:28" s="46" customFormat="1" x14ac:dyDescent="0.25">
      <c r="A231" s="1"/>
      <c r="B231" s="2"/>
      <c r="C231" s="2"/>
      <c r="D231" s="60"/>
      <c r="E231" s="2"/>
      <c r="F231" s="2"/>
      <c r="G231" s="59"/>
      <c r="H231" s="59"/>
      <c r="I231" s="2"/>
      <c r="J231" s="2"/>
      <c r="K231" s="60"/>
      <c r="L231" s="60"/>
      <c r="M231" s="60"/>
      <c r="N231" s="60"/>
      <c r="O231" s="59"/>
      <c r="P231" s="60"/>
      <c r="Q231" s="100"/>
      <c r="R231" s="2"/>
      <c r="S231" s="60"/>
      <c r="T231" s="60"/>
      <c r="U231" s="60"/>
      <c r="V231" s="60"/>
      <c r="W231" s="60"/>
      <c r="X231" s="60"/>
      <c r="Y231" s="2"/>
      <c r="Z231" s="69"/>
      <c r="AB231" s="60"/>
    </row>
    <row r="232" spans="1:28" s="46" customFormat="1" x14ac:dyDescent="0.25">
      <c r="A232" s="1"/>
      <c r="B232" s="2"/>
      <c r="C232" s="2"/>
      <c r="D232" s="60"/>
      <c r="E232" s="2"/>
      <c r="F232" s="2"/>
      <c r="G232" s="59"/>
      <c r="H232" s="59"/>
      <c r="I232" s="2"/>
      <c r="J232" s="2"/>
      <c r="K232" s="60"/>
      <c r="L232" s="60"/>
      <c r="M232" s="60"/>
      <c r="N232" s="60"/>
      <c r="O232" s="59"/>
      <c r="P232" s="60"/>
      <c r="Q232" s="100"/>
      <c r="R232" s="2"/>
      <c r="S232" s="60"/>
      <c r="T232" s="60"/>
      <c r="U232" s="60"/>
      <c r="V232" s="60"/>
      <c r="W232" s="60"/>
      <c r="X232" s="60"/>
      <c r="Y232" s="2"/>
      <c r="Z232" s="69"/>
      <c r="AB232" s="60"/>
    </row>
    <row r="233" spans="1:28" s="46" customFormat="1" x14ac:dyDescent="0.25">
      <c r="A233" s="1"/>
      <c r="B233" s="2"/>
      <c r="C233" s="2"/>
      <c r="D233" s="60"/>
      <c r="E233" s="2"/>
      <c r="F233" s="2"/>
      <c r="G233" s="59"/>
      <c r="H233" s="59"/>
      <c r="I233" s="2"/>
      <c r="J233" s="2"/>
      <c r="K233" s="60"/>
      <c r="L233" s="60"/>
      <c r="M233" s="60"/>
      <c r="N233" s="60"/>
      <c r="O233" s="59"/>
      <c r="P233" s="60"/>
      <c r="Q233" s="100"/>
      <c r="R233" s="2"/>
      <c r="S233" s="60"/>
      <c r="T233" s="60"/>
      <c r="U233" s="60"/>
      <c r="V233" s="60"/>
      <c r="W233" s="60"/>
      <c r="X233" s="60"/>
      <c r="Y233" s="2"/>
      <c r="Z233" s="69"/>
      <c r="AB233" s="60"/>
    </row>
    <row r="234" spans="1:28" s="46" customFormat="1" x14ac:dyDescent="0.25">
      <c r="A234" s="1"/>
      <c r="B234" s="2"/>
      <c r="C234" s="2"/>
      <c r="D234" s="60"/>
      <c r="E234" s="2"/>
      <c r="F234" s="2"/>
      <c r="G234" s="59"/>
      <c r="H234" s="59"/>
      <c r="I234" s="2"/>
      <c r="J234" s="2"/>
      <c r="K234" s="60"/>
      <c r="L234" s="60"/>
      <c r="M234" s="60"/>
      <c r="N234" s="60"/>
      <c r="O234" s="59"/>
      <c r="P234" s="60"/>
      <c r="Q234" s="100"/>
      <c r="R234" s="2"/>
      <c r="S234" s="60"/>
      <c r="T234" s="60"/>
      <c r="U234" s="60"/>
      <c r="V234" s="60"/>
      <c r="W234" s="60"/>
      <c r="X234" s="60"/>
      <c r="Y234" s="2"/>
      <c r="Z234" s="69"/>
      <c r="AB234" s="60"/>
    </row>
    <row r="235" spans="1:28" s="46" customFormat="1" x14ac:dyDescent="0.25">
      <c r="A235" s="1"/>
      <c r="B235" s="2"/>
      <c r="C235" s="2"/>
      <c r="D235" s="60"/>
      <c r="E235" s="2"/>
      <c r="F235" s="2"/>
      <c r="G235" s="59"/>
      <c r="H235" s="59"/>
      <c r="I235" s="2"/>
      <c r="J235" s="2"/>
      <c r="K235" s="60"/>
      <c r="L235" s="60"/>
      <c r="M235" s="60"/>
      <c r="N235" s="60"/>
      <c r="O235" s="59"/>
      <c r="P235" s="60"/>
      <c r="Q235" s="100"/>
      <c r="R235" s="2"/>
      <c r="S235" s="60"/>
      <c r="T235" s="60"/>
      <c r="U235" s="60"/>
      <c r="V235" s="60"/>
      <c r="W235" s="60"/>
      <c r="X235" s="60"/>
      <c r="Y235" s="2"/>
      <c r="Z235" s="69"/>
      <c r="AB235" s="60"/>
    </row>
    <row r="236" spans="1:28" s="46" customFormat="1" x14ac:dyDescent="0.25">
      <c r="A236" s="1"/>
      <c r="B236" s="2"/>
      <c r="C236" s="2"/>
      <c r="D236" s="60"/>
      <c r="E236" s="2"/>
      <c r="F236" s="2"/>
      <c r="G236" s="59"/>
      <c r="H236" s="59"/>
      <c r="I236" s="2"/>
      <c r="J236" s="2"/>
      <c r="K236" s="60"/>
      <c r="L236" s="60"/>
      <c r="M236" s="60"/>
      <c r="N236" s="60"/>
      <c r="O236" s="59"/>
      <c r="P236" s="60"/>
      <c r="Q236" s="100"/>
      <c r="R236" s="2"/>
      <c r="S236" s="60"/>
      <c r="T236" s="60"/>
      <c r="U236" s="60"/>
      <c r="V236" s="60"/>
      <c r="W236" s="60"/>
      <c r="X236" s="60"/>
      <c r="Y236" s="2"/>
      <c r="Z236" s="69"/>
      <c r="AB236" s="60"/>
    </row>
    <row r="237" spans="1:28" s="46" customFormat="1" x14ac:dyDescent="0.25">
      <c r="A237" s="1"/>
      <c r="B237" s="2"/>
      <c r="C237" s="2"/>
      <c r="D237" s="60"/>
      <c r="E237" s="2"/>
      <c r="F237" s="2"/>
      <c r="G237" s="59"/>
      <c r="H237" s="59"/>
      <c r="I237" s="2"/>
      <c r="J237" s="2"/>
      <c r="K237" s="60"/>
      <c r="L237" s="60"/>
      <c r="M237" s="60"/>
      <c r="N237" s="60"/>
      <c r="O237" s="59"/>
      <c r="P237" s="60"/>
      <c r="Q237" s="100"/>
      <c r="R237" s="2"/>
      <c r="S237" s="60"/>
      <c r="T237" s="60"/>
      <c r="U237" s="60"/>
      <c r="V237" s="60"/>
      <c r="W237" s="60"/>
      <c r="X237" s="60"/>
      <c r="Y237" s="2"/>
      <c r="Z237" s="69"/>
      <c r="AB237" s="60"/>
    </row>
    <row r="238" spans="1:28" s="46" customFormat="1" x14ac:dyDescent="0.25">
      <c r="A238" s="1"/>
      <c r="B238" s="2"/>
      <c r="C238" s="2"/>
      <c r="D238" s="60"/>
      <c r="E238" s="2"/>
      <c r="F238" s="2"/>
      <c r="G238" s="59"/>
      <c r="H238" s="59"/>
      <c r="I238" s="2"/>
      <c r="J238" s="2"/>
      <c r="K238" s="60"/>
      <c r="L238" s="60"/>
      <c r="M238" s="60"/>
      <c r="N238" s="60"/>
      <c r="O238" s="59"/>
      <c r="P238" s="60"/>
      <c r="Q238" s="100"/>
      <c r="R238" s="2"/>
      <c r="S238" s="60"/>
      <c r="T238" s="60"/>
      <c r="U238" s="60"/>
      <c r="V238" s="60"/>
      <c r="W238" s="60"/>
      <c r="X238" s="60"/>
      <c r="Y238" s="2"/>
      <c r="Z238" s="69"/>
      <c r="AB238" s="60"/>
    </row>
    <row r="239" spans="1:28" s="46" customFormat="1" x14ac:dyDescent="0.25">
      <c r="A239" s="1"/>
      <c r="B239" s="2"/>
      <c r="C239" s="2"/>
      <c r="D239" s="60"/>
      <c r="E239" s="2"/>
      <c r="F239" s="2"/>
      <c r="G239" s="59"/>
      <c r="H239" s="59"/>
      <c r="I239" s="2"/>
      <c r="J239" s="2"/>
      <c r="K239" s="60"/>
      <c r="L239" s="60"/>
      <c r="M239" s="60"/>
      <c r="N239" s="60"/>
      <c r="O239" s="59"/>
      <c r="P239" s="60"/>
      <c r="Q239" s="100"/>
      <c r="R239" s="2"/>
      <c r="S239" s="60"/>
      <c r="T239" s="60"/>
      <c r="U239" s="60"/>
      <c r="V239" s="60"/>
      <c r="W239" s="60"/>
      <c r="X239" s="60"/>
      <c r="Y239" s="2"/>
      <c r="Z239" s="69"/>
      <c r="AB239" s="60"/>
    </row>
    <row r="240" spans="1:28" s="46" customFormat="1" x14ac:dyDescent="0.25">
      <c r="A240" s="1"/>
      <c r="B240" s="2"/>
      <c r="C240" s="2"/>
      <c r="D240" s="60"/>
      <c r="E240" s="2"/>
      <c r="F240" s="2"/>
      <c r="G240" s="59"/>
      <c r="H240" s="59"/>
      <c r="I240" s="2"/>
      <c r="J240" s="2"/>
      <c r="K240" s="60"/>
      <c r="L240" s="60"/>
      <c r="M240" s="60"/>
      <c r="N240" s="60"/>
      <c r="O240" s="59"/>
      <c r="P240" s="60"/>
      <c r="Q240" s="100"/>
      <c r="R240" s="2"/>
      <c r="S240" s="60"/>
      <c r="T240" s="60"/>
      <c r="U240" s="60"/>
      <c r="V240" s="60"/>
      <c r="W240" s="60"/>
      <c r="X240" s="60"/>
      <c r="Y240" s="2"/>
      <c r="Z240" s="69"/>
      <c r="AB240" s="60"/>
    </row>
    <row r="241" spans="1:28" s="46" customFormat="1" x14ac:dyDescent="0.25">
      <c r="A241" s="1"/>
      <c r="B241" s="2"/>
      <c r="C241" s="2"/>
      <c r="D241" s="60"/>
      <c r="E241" s="2"/>
      <c r="F241" s="2"/>
      <c r="G241" s="59"/>
      <c r="H241" s="59"/>
      <c r="I241" s="2"/>
      <c r="J241" s="2"/>
      <c r="K241" s="60"/>
      <c r="L241" s="60"/>
      <c r="M241" s="60"/>
      <c r="N241" s="60"/>
      <c r="O241" s="59"/>
      <c r="P241" s="60"/>
      <c r="Q241" s="100"/>
      <c r="R241" s="2"/>
      <c r="S241" s="60"/>
      <c r="T241" s="60"/>
      <c r="U241" s="60"/>
      <c r="V241" s="60"/>
      <c r="W241" s="60"/>
      <c r="X241" s="60"/>
      <c r="Y241" s="2"/>
      <c r="Z241" s="69"/>
      <c r="AB241" s="60"/>
    </row>
    <row r="242" spans="1:28" s="46" customFormat="1" x14ac:dyDescent="0.25">
      <c r="A242" s="1"/>
      <c r="B242" s="2"/>
      <c r="C242" s="2"/>
      <c r="D242" s="60"/>
      <c r="E242" s="2"/>
      <c r="F242" s="2"/>
      <c r="G242" s="59"/>
      <c r="H242" s="59"/>
      <c r="I242" s="2"/>
      <c r="J242" s="2"/>
      <c r="K242" s="60"/>
      <c r="L242" s="60"/>
      <c r="M242" s="60"/>
      <c r="N242" s="60"/>
      <c r="O242" s="59"/>
      <c r="P242" s="60"/>
      <c r="Q242" s="100"/>
      <c r="R242" s="2"/>
      <c r="S242" s="60"/>
      <c r="T242" s="60"/>
      <c r="U242" s="60"/>
      <c r="V242" s="60"/>
      <c r="W242" s="60"/>
      <c r="X242" s="60"/>
      <c r="Y242" s="2"/>
      <c r="Z242" s="69"/>
      <c r="AB242" s="60"/>
    </row>
    <row r="243" spans="1:28" s="46" customFormat="1" x14ac:dyDescent="0.25">
      <c r="A243" s="1"/>
      <c r="B243" s="2"/>
      <c r="C243" s="2"/>
      <c r="D243" s="60"/>
      <c r="E243" s="2"/>
      <c r="F243" s="2"/>
      <c r="G243" s="59"/>
      <c r="H243" s="59"/>
      <c r="I243" s="2"/>
      <c r="J243" s="2"/>
      <c r="K243" s="60"/>
      <c r="L243" s="60"/>
      <c r="M243" s="60"/>
      <c r="N243" s="60"/>
      <c r="O243" s="59"/>
      <c r="P243" s="60"/>
      <c r="Q243" s="100"/>
      <c r="R243" s="2"/>
      <c r="S243" s="60"/>
      <c r="T243" s="60"/>
      <c r="U243" s="60"/>
      <c r="V243" s="60"/>
      <c r="W243" s="60"/>
      <c r="X243" s="60"/>
      <c r="Y243" s="2"/>
      <c r="Z243" s="69"/>
      <c r="AB243" s="60"/>
    </row>
    <row r="244" spans="1:28" s="46" customFormat="1" x14ac:dyDescent="0.25">
      <c r="A244" s="1"/>
      <c r="B244" s="2"/>
      <c r="C244" s="2"/>
      <c r="D244" s="60"/>
      <c r="E244" s="2"/>
      <c r="F244" s="2"/>
      <c r="G244" s="59"/>
      <c r="H244" s="59"/>
      <c r="I244" s="2"/>
      <c r="J244" s="2"/>
      <c r="K244" s="60"/>
      <c r="L244" s="60"/>
      <c r="M244" s="60"/>
      <c r="N244" s="60"/>
      <c r="O244" s="59"/>
      <c r="P244" s="60"/>
      <c r="Q244" s="100"/>
      <c r="R244" s="2"/>
      <c r="S244" s="60"/>
      <c r="T244" s="60"/>
      <c r="U244" s="60"/>
      <c r="V244" s="60"/>
      <c r="W244" s="60"/>
      <c r="X244" s="60"/>
      <c r="Y244" s="2"/>
      <c r="Z244" s="69"/>
      <c r="AB244" s="60"/>
    </row>
    <row r="245" spans="1:28" s="46" customFormat="1" x14ac:dyDescent="0.25">
      <c r="A245" s="1"/>
      <c r="B245" s="2"/>
      <c r="C245" s="2"/>
      <c r="D245" s="60"/>
      <c r="E245" s="2"/>
      <c r="F245" s="2"/>
      <c r="G245" s="59"/>
      <c r="H245" s="59"/>
      <c r="I245" s="2"/>
      <c r="J245" s="2"/>
      <c r="K245" s="60"/>
      <c r="L245" s="60"/>
      <c r="M245" s="60"/>
      <c r="N245" s="60"/>
      <c r="O245" s="59"/>
      <c r="P245" s="60"/>
      <c r="Q245" s="100"/>
      <c r="R245" s="2"/>
      <c r="S245" s="60"/>
      <c r="T245" s="60"/>
      <c r="U245" s="60"/>
      <c r="V245" s="60"/>
      <c r="W245" s="60"/>
      <c r="X245" s="60"/>
      <c r="Y245" s="2"/>
      <c r="Z245" s="69"/>
      <c r="AB245" s="60"/>
    </row>
    <row r="246" spans="1:28" s="46" customFormat="1" x14ac:dyDescent="0.25">
      <c r="A246" s="1"/>
      <c r="B246" s="2"/>
      <c r="C246" s="2"/>
      <c r="D246" s="60"/>
      <c r="E246" s="2"/>
      <c r="F246" s="2"/>
      <c r="G246" s="59"/>
      <c r="H246" s="59"/>
      <c r="I246" s="2"/>
      <c r="J246" s="2"/>
      <c r="K246" s="60"/>
      <c r="L246" s="60"/>
      <c r="M246" s="60"/>
      <c r="N246" s="60"/>
      <c r="O246" s="59"/>
      <c r="P246" s="60"/>
      <c r="Q246" s="100"/>
      <c r="R246" s="2"/>
      <c r="S246" s="60"/>
      <c r="T246" s="60"/>
      <c r="U246" s="60"/>
      <c r="V246" s="60"/>
      <c r="W246" s="60"/>
      <c r="X246" s="60"/>
      <c r="Y246" s="2"/>
      <c r="Z246" s="69"/>
      <c r="AB246" s="60"/>
    </row>
    <row r="247" spans="1:28" s="46" customFormat="1" x14ac:dyDescent="0.25">
      <c r="A247" s="1"/>
      <c r="B247" s="2"/>
      <c r="C247" s="2"/>
      <c r="D247" s="60"/>
      <c r="E247" s="2"/>
      <c r="F247" s="2"/>
      <c r="G247" s="59"/>
      <c r="H247" s="59"/>
      <c r="I247" s="2"/>
      <c r="J247" s="2"/>
      <c r="K247" s="60"/>
      <c r="L247" s="60"/>
      <c r="M247" s="60"/>
      <c r="N247" s="60"/>
      <c r="O247" s="59"/>
      <c r="P247" s="60"/>
      <c r="Q247" s="100"/>
      <c r="R247" s="2"/>
      <c r="S247" s="60"/>
      <c r="T247" s="60"/>
      <c r="U247" s="60"/>
      <c r="V247" s="60"/>
      <c r="W247" s="60"/>
      <c r="X247" s="60"/>
      <c r="Y247" s="2"/>
      <c r="Z247" s="69"/>
      <c r="AB247" s="60"/>
    </row>
    <row r="248" spans="1:28" s="46" customFormat="1" x14ac:dyDescent="0.25">
      <c r="A248" s="1"/>
      <c r="B248" s="2"/>
      <c r="C248" s="2"/>
      <c r="D248" s="60"/>
      <c r="E248" s="2"/>
      <c r="F248" s="2"/>
      <c r="G248" s="59"/>
      <c r="H248" s="59"/>
      <c r="I248" s="2"/>
      <c r="J248" s="2"/>
      <c r="K248" s="60"/>
      <c r="L248" s="60"/>
      <c r="M248" s="60"/>
      <c r="N248" s="60"/>
      <c r="O248" s="59"/>
      <c r="P248" s="60"/>
      <c r="Q248" s="100"/>
      <c r="R248" s="2"/>
      <c r="S248" s="60"/>
      <c r="T248" s="60"/>
      <c r="U248" s="60"/>
      <c r="V248" s="60"/>
      <c r="W248" s="60"/>
      <c r="X248" s="60"/>
      <c r="Y248" s="2"/>
      <c r="Z248" s="69"/>
      <c r="AB248" s="60"/>
    </row>
    <row r="249" spans="1:28" s="46" customFormat="1" x14ac:dyDescent="0.25">
      <c r="A249" s="1"/>
      <c r="B249" s="2"/>
      <c r="C249" s="2"/>
      <c r="D249" s="60"/>
      <c r="E249" s="2"/>
      <c r="F249" s="2"/>
      <c r="G249" s="59"/>
      <c r="H249" s="59"/>
      <c r="I249" s="2"/>
      <c r="J249" s="2"/>
      <c r="K249" s="60"/>
      <c r="L249" s="60"/>
      <c r="M249" s="60"/>
      <c r="N249" s="60"/>
      <c r="O249" s="59"/>
      <c r="P249" s="60"/>
      <c r="Q249" s="100"/>
      <c r="R249" s="2"/>
      <c r="S249" s="60"/>
      <c r="T249" s="60"/>
      <c r="U249" s="60"/>
      <c r="V249" s="60"/>
      <c r="W249" s="60"/>
      <c r="X249" s="60"/>
      <c r="Y249" s="2"/>
      <c r="Z249" s="69"/>
      <c r="AB249" s="60"/>
    </row>
    <row r="250" spans="1:28" s="46" customFormat="1" x14ac:dyDescent="0.25">
      <c r="A250" s="1"/>
      <c r="B250" s="2"/>
      <c r="C250" s="2"/>
      <c r="D250" s="60"/>
      <c r="E250" s="2"/>
      <c r="F250" s="2"/>
      <c r="G250" s="59"/>
      <c r="H250" s="59"/>
      <c r="I250" s="2"/>
      <c r="J250" s="2"/>
      <c r="K250" s="60"/>
      <c r="L250" s="60"/>
      <c r="M250" s="60"/>
      <c r="N250" s="60"/>
      <c r="O250" s="59"/>
      <c r="P250" s="60"/>
      <c r="Q250" s="100"/>
      <c r="R250" s="2"/>
      <c r="S250" s="60"/>
      <c r="T250" s="60"/>
      <c r="U250" s="60"/>
      <c r="V250" s="60"/>
      <c r="W250" s="60"/>
      <c r="X250" s="60"/>
      <c r="Y250" s="2"/>
      <c r="Z250" s="69"/>
      <c r="AB250" s="60"/>
    </row>
    <row r="251" spans="1:28" s="46" customFormat="1" x14ac:dyDescent="0.25">
      <c r="A251" s="1"/>
      <c r="B251" s="2"/>
      <c r="C251" s="2"/>
      <c r="D251" s="60"/>
      <c r="E251" s="2"/>
      <c r="F251" s="2"/>
      <c r="G251" s="59"/>
      <c r="H251" s="59"/>
      <c r="I251" s="2"/>
      <c r="J251" s="2"/>
      <c r="K251" s="60"/>
      <c r="L251" s="60"/>
      <c r="M251" s="60"/>
      <c r="N251" s="60"/>
      <c r="O251" s="59"/>
      <c r="P251" s="60"/>
      <c r="Q251" s="100"/>
      <c r="R251" s="2"/>
      <c r="S251" s="60"/>
      <c r="T251" s="60"/>
      <c r="U251" s="60"/>
      <c r="V251" s="60"/>
      <c r="W251" s="60"/>
      <c r="X251" s="60"/>
      <c r="Y251" s="2"/>
      <c r="Z251" s="69"/>
      <c r="AB251" s="60"/>
    </row>
    <row r="252" spans="1:28" s="46" customFormat="1" x14ac:dyDescent="0.25">
      <c r="A252" s="1"/>
      <c r="B252" s="2"/>
      <c r="C252" s="2"/>
      <c r="D252" s="60"/>
      <c r="E252" s="2"/>
      <c r="F252" s="2"/>
      <c r="G252" s="59"/>
      <c r="H252" s="59"/>
      <c r="I252" s="2"/>
      <c r="J252" s="2"/>
      <c r="K252" s="60"/>
      <c r="L252" s="60"/>
      <c r="M252" s="60"/>
      <c r="N252" s="60"/>
      <c r="O252" s="59"/>
      <c r="P252" s="60"/>
      <c r="Q252" s="100"/>
      <c r="R252" s="2"/>
      <c r="S252" s="60"/>
      <c r="T252" s="60"/>
      <c r="U252" s="60"/>
      <c r="V252" s="60"/>
      <c r="W252" s="60"/>
      <c r="X252" s="60"/>
      <c r="Y252" s="2"/>
      <c r="Z252" s="69"/>
      <c r="AB252" s="60"/>
    </row>
    <row r="253" spans="1:28" s="46" customFormat="1" x14ac:dyDescent="0.25">
      <c r="A253" s="1"/>
      <c r="B253" s="2"/>
      <c r="C253" s="2"/>
      <c r="D253" s="60"/>
      <c r="E253" s="2"/>
      <c r="F253" s="2"/>
      <c r="G253" s="59"/>
      <c r="H253" s="59"/>
      <c r="I253" s="2"/>
      <c r="J253" s="2"/>
      <c r="K253" s="60"/>
      <c r="L253" s="60"/>
      <c r="M253" s="60"/>
      <c r="N253" s="60"/>
      <c r="O253" s="59"/>
      <c r="P253" s="60"/>
      <c r="Q253" s="100"/>
      <c r="R253" s="2"/>
      <c r="S253" s="60"/>
      <c r="T253" s="60"/>
      <c r="U253" s="60"/>
      <c r="V253" s="60"/>
      <c r="W253" s="60"/>
      <c r="X253" s="60"/>
      <c r="Y253" s="2"/>
      <c r="Z253" s="69"/>
      <c r="AB253" s="60"/>
    </row>
    <row r="254" spans="1:28" s="46" customFormat="1" x14ac:dyDescent="0.25">
      <c r="A254" s="1"/>
      <c r="B254" s="2"/>
      <c r="C254" s="2"/>
      <c r="D254" s="60"/>
      <c r="E254" s="2"/>
      <c r="F254" s="2"/>
      <c r="G254" s="59"/>
      <c r="H254" s="59"/>
      <c r="I254" s="2"/>
      <c r="J254" s="2"/>
      <c r="K254" s="60"/>
      <c r="L254" s="60"/>
      <c r="M254" s="60"/>
      <c r="N254" s="60"/>
      <c r="O254" s="59"/>
      <c r="P254" s="60"/>
      <c r="Q254" s="100"/>
      <c r="R254" s="2"/>
      <c r="S254" s="60"/>
      <c r="T254" s="60"/>
      <c r="U254" s="60"/>
      <c r="V254" s="60"/>
      <c r="W254" s="60"/>
      <c r="X254" s="60"/>
      <c r="Y254" s="2"/>
      <c r="Z254" s="69"/>
      <c r="AB254" s="60"/>
    </row>
    <row r="255" spans="1:28" s="46" customFormat="1" x14ac:dyDescent="0.25">
      <c r="A255" s="1"/>
      <c r="B255" s="2"/>
      <c r="C255" s="2"/>
      <c r="D255" s="60"/>
      <c r="E255" s="2"/>
      <c r="F255" s="2"/>
      <c r="G255" s="59"/>
      <c r="H255" s="59"/>
      <c r="I255" s="2"/>
      <c r="J255" s="2"/>
      <c r="K255" s="60"/>
      <c r="L255" s="60"/>
      <c r="M255" s="60"/>
      <c r="N255" s="60"/>
      <c r="O255" s="59"/>
      <c r="P255" s="60"/>
      <c r="Q255" s="100"/>
      <c r="R255" s="2"/>
      <c r="S255" s="60"/>
      <c r="T255" s="60"/>
      <c r="U255" s="60"/>
      <c r="V255" s="60"/>
      <c r="W255" s="60"/>
      <c r="X255" s="60"/>
      <c r="Y255" s="2"/>
      <c r="Z255" s="69"/>
      <c r="AB255" s="60"/>
    </row>
    <row r="256" spans="1:28" s="46" customFormat="1" x14ac:dyDescent="0.25">
      <c r="A256" s="1"/>
      <c r="B256" s="2"/>
      <c r="C256" s="2"/>
      <c r="D256" s="60"/>
      <c r="E256" s="2"/>
      <c r="F256" s="2"/>
      <c r="G256" s="59"/>
      <c r="H256" s="59"/>
      <c r="I256" s="2"/>
      <c r="J256" s="2"/>
      <c r="K256" s="60"/>
      <c r="L256" s="60"/>
      <c r="M256" s="60"/>
      <c r="N256" s="60"/>
      <c r="O256" s="59"/>
      <c r="P256" s="60"/>
      <c r="Q256" s="100"/>
      <c r="R256" s="2"/>
      <c r="S256" s="60"/>
      <c r="T256" s="60"/>
      <c r="U256" s="60"/>
      <c r="V256" s="60"/>
      <c r="W256" s="60"/>
      <c r="X256" s="60"/>
      <c r="Y256" s="2"/>
      <c r="Z256" s="69"/>
      <c r="AB256" s="60"/>
    </row>
    <row r="257" spans="1:28" s="46" customFormat="1" x14ac:dyDescent="0.25">
      <c r="A257" s="1"/>
      <c r="B257" s="2"/>
      <c r="C257" s="2"/>
      <c r="D257" s="60"/>
      <c r="E257" s="2"/>
      <c r="F257" s="2"/>
      <c r="G257" s="59"/>
      <c r="H257" s="59"/>
      <c r="I257" s="2"/>
      <c r="J257" s="2"/>
      <c r="K257" s="60"/>
      <c r="L257" s="60"/>
      <c r="M257" s="60"/>
      <c r="N257" s="60"/>
      <c r="O257" s="59"/>
      <c r="P257" s="60"/>
      <c r="Q257" s="100"/>
      <c r="R257" s="2"/>
      <c r="S257" s="60"/>
      <c r="T257" s="60"/>
      <c r="U257" s="60"/>
      <c r="V257" s="60"/>
      <c r="W257" s="60"/>
      <c r="X257" s="60"/>
      <c r="Y257" s="2"/>
      <c r="Z257" s="69"/>
      <c r="AB257" s="60"/>
    </row>
    <row r="258" spans="1:28" s="46" customFormat="1" x14ac:dyDescent="0.25">
      <c r="A258" s="1"/>
      <c r="B258" s="2"/>
      <c r="C258" s="2"/>
      <c r="D258" s="60"/>
      <c r="E258" s="2"/>
      <c r="F258" s="2"/>
      <c r="G258" s="59"/>
      <c r="H258" s="59"/>
      <c r="I258" s="2"/>
      <c r="J258" s="2"/>
      <c r="K258" s="60"/>
      <c r="L258" s="60"/>
      <c r="M258" s="60"/>
      <c r="N258" s="60"/>
      <c r="O258" s="59"/>
      <c r="P258" s="60"/>
      <c r="Q258" s="100"/>
      <c r="R258" s="2"/>
      <c r="S258" s="60"/>
      <c r="T258" s="60"/>
      <c r="U258" s="60"/>
      <c r="V258" s="60"/>
      <c r="W258" s="60"/>
      <c r="X258" s="60"/>
      <c r="Y258" s="2"/>
      <c r="Z258" s="69"/>
      <c r="AB258" s="60"/>
    </row>
    <row r="259" spans="1:28" s="46" customFormat="1" x14ac:dyDescent="0.25">
      <c r="A259" s="1"/>
      <c r="B259" s="2"/>
      <c r="C259" s="2"/>
      <c r="D259" s="60"/>
      <c r="E259" s="2"/>
      <c r="F259" s="2"/>
      <c r="G259" s="59"/>
      <c r="H259" s="59"/>
      <c r="I259" s="2"/>
      <c r="J259" s="2"/>
      <c r="K259" s="60"/>
      <c r="L259" s="60"/>
      <c r="M259" s="60"/>
      <c r="N259" s="60"/>
      <c r="O259" s="59"/>
      <c r="P259" s="60"/>
      <c r="Q259" s="100"/>
      <c r="R259" s="2"/>
      <c r="S259" s="60"/>
      <c r="T259" s="60"/>
      <c r="U259" s="60"/>
      <c r="V259" s="60"/>
      <c r="W259" s="60"/>
      <c r="X259" s="60"/>
      <c r="Y259" s="2"/>
      <c r="Z259" s="69"/>
      <c r="AB259" s="60"/>
    </row>
    <row r="260" spans="1:28" s="46" customFormat="1" x14ac:dyDescent="0.25">
      <c r="A260" s="1"/>
      <c r="B260" s="2"/>
      <c r="C260" s="2"/>
      <c r="D260" s="60"/>
      <c r="E260" s="2"/>
      <c r="F260" s="2"/>
      <c r="G260" s="59"/>
      <c r="H260" s="59"/>
      <c r="I260" s="2"/>
      <c r="J260" s="2"/>
      <c r="K260" s="60"/>
      <c r="L260" s="60"/>
      <c r="M260" s="60"/>
      <c r="N260" s="60"/>
      <c r="O260" s="59"/>
      <c r="P260" s="60"/>
      <c r="Q260" s="100"/>
      <c r="R260" s="2"/>
      <c r="S260" s="60"/>
      <c r="T260" s="60"/>
      <c r="U260" s="60"/>
      <c r="V260" s="60"/>
      <c r="W260" s="60"/>
      <c r="X260" s="60"/>
      <c r="Y260" s="2"/>
      <c r="Z260" s="69"/>
      <c r="AB260" s="60"/>
    </row>
    <row r="261" spans="1:28" s="46" customFormat="1" x14ac:dyDescent="0.25">
      <c r="A261" s="1"/>
      <c r="B261" s="2"/>
      <c r="C261" s="2"/>
      <c r="D261" s="60"/>
      <c r="E261" s="2"/>
      <c r="F261" s="2"/>
      <c r="G261" s="59"/>
      <c r="H261" s="59"/>
      <c r="I261" s="2"/>
      <c r="J261" s="2"/>
      <c r="K261" s="60"/>
      <c r="L261" s="60"/>
      <c r="M261" s="60"/>
      <c r="N261" s="60"/>
      <c r="O261" s="59"/>
      <c r="P261" s="60"/>
      <c r="Q261" s="100"/>
      <c r="R261" s="2"/>
      <c r="S261" s="60"/>
      <c r="T261" s="60"/>
      <c r="U261" s="60"/>
      <c r="V261" s="60"/>
      <c r="W261" s="60"/>
      <c r="X261" s="60"/>
      <c r="Y261" s="2"/>
      <c r="Z261" s="69"/>
      <c r="AB261" s="60"/>
    </row>
    <row r="262" spans="1:28" s="46" customFormat="1" x14ac:dyDescent="0.25">
      <c r="A262" s="1"/>
      <c r="B262" s="2"/>
      <c r="C262" s="2"/>
      <c r="D262" s="60"/>
      <c r="E262" s="2"/>
      <c r="F262" s="2"/>
      <c r="G262" s="59"/>
      <c r="H262" s="59"/>
      <c r="I262" s="2"/>
      <c r="J262" s="2"/>
      <c r="K262" s="60"/>
      <c r="L262" s="60"/>
      <c r="M262" s="60"/>
      <c r="N262" s="60"/>
      <c r="O262" s="59"/>
      <c r="P262" s="60"/>
      <c r="Q262" s="100"/>
      <c r="R262" s="2"/>
      <c r="S262" s="60"/>
      <c r="T262" s="60"/>
      <c r="U262" s="60"/>
      <c r="V262" s="60"/>
      <c r="W262" s="60"/>
      <c r="X262" s="60"/>
      <c r="Y262" s="2"/>
      <c r="Z262" s="69"/>
      <c r="AB262" s="60"/>
    </row>
    <row r="263" spans="1:28" s="46" customFormat="1" x14ac:dyDescent="0.25">
      <c r="A263" s="1"/>
      <c r="B263" s="2"/>
      <c r="C263" s="2"/>
      <c r="D263" s="60"/>
      <c r="E263" s="2"/>
      <c r="F263" s="2"/>
      <c r="G263" s="59"/>
      <c r="H263" s="59"/>
      <c r="I263" s="2"/>
      <c r="J263" s="2"/>
      <c r="K263" s="60"/>
      <c r="L263" s="60"/>
      <c r="M263" s="60"/>
      <c r="N263" s="60"/>
      <c r="O263" s="59"/>
      <c r="P263" s="60"/>
      <c r="Q263" s="100"/>
      <c r="R263" s="2"/>
      <c r="S263" s="60"/>
      <c r="T263" s="60"/>
      <c r="U263" s="60"/>
      <c r="V263" s="60"/>
      <c r="W263" s="60"/>
      <c r="X263" s="60"/>
      <c r="Y263" s="2"/>
      <c r="Z263" s="69"/>
      <c r="AB263" s="60"/>
    </row>
    <row r="264" spans="1:28" s="46" customFormat="1" x14ac:dyDescent="0.25">
      <c r="A264" s="1"/>
      <c r="B264" s="2"/>
      <c r="C264" s="2"/>
      <c r="D264" s="60"/>
      <c r="E264" s="2"/>
      <c r="F264" s="2"/>
      <c r="G264" s="59"/>
      <c r="H264" s="59"/>
      <c r="I264" s="2"/>
      <c r="J264" s="2"/>
      <c r="K264" s="60"/>
      <c r="L264" s="60"/>
      <c r="M264" s="60"/>
      <c r="N264" s="60"/>
      <c r="O264" s="59"/>
      <c r="P264" s="60"/>
      <c r="Q264" s="100"/>
      <c r="R264" s="2"/>
      <c r="S264" s="60"/>
      <c r="T264" s="60"/>
      <c r="U264" s="60"/>
      <c r="V264" s="60"/>
      <c r="W264" s="60"/>
      <c r="X264" s="60"/>
      <c r="Y264" s="2"/>
      <c r="Z264" s="69"/>
      <c r="AB264" s="60"/>
    </row>
    <row r="265" spans="1:28" s="46" customFormat="1" x14ac:dyDescent="0.25">
      <c r="A265" s="1"/>
      <c r="B265" s="2"/>
      <c r="C265" s="2"/>
      <c r="D265" s="60"/>
      <c r="E265" s="2"/>
      <c r="F265" s="2"/>
      <c r="G265" s="59"/>
      <c r="H265" s="59"/>
      <c r="I265" s="2"/>
      <c r="J265" s="2"/>
      <c r="K265" s="60"/>
      <c r="L265" s="60"/>
      <c r="M265" s="60"/>
      <c r="N265" s="60"/>
      <c r="O265" s="59"/>
      <c r="P265" s="60"/>
      <c r="Q265" s="100"/>
      <c r="R265" s="2"/>
      <c r="S265" s="60"/>
      <c r="T265" s="60"/>
      <c r="U265" s="60"/>
      <c r="V265" s="60"/>
      <c r="W265" s="60"/>
      <c r="X265" s="60"/>
      <c r="Y265" s="2"/>
      <c r="Z265" s="69"/>
      <c r="AB265" s="60"/>
    </row>
    <row r="266" spans="1:28" s="46" customFormat="1" x14ac:dyDescent="0.25">
      <c r="A266" s="1"/>
      <c r="B266" s="2"/>
      <c r="C266" s="2"/>
      <c r="D266" s="60"/>
      <c r="E266" s="2"/>
      <c r="F266" s="2"/>
      <c r="G266" s="59"/>
      <c r="H266" s="59"/>
      <c r="I266" s="2"/>
      <c r="J266" s="2"/>
      <c r="K266" s="60"/>
      <c r="L266" s="60"/>
      <c r="M266" s="60"/>
      <c r="N266" s="60"/>
      <c r="O266" s="59"/>
      <c r="P266" s="60"/>
      <c r="Q266" s="100"/>
      <c r="R266" s="2"/>
      <c r="S266" s="60"/>
      <c r="T266" s="60"/>
      <c r="U266" s="60"/>
      <c r="V266" s="60"/>
      <c r="W266" s="60"/>
      <c r="X266" s="60"/>
      <c r="Y266" s="2"/>
      <c r="Z266" s="69"/>
      <c r="AB266" s="60"/>
    </row>
    <row r="267" spans="1:28" s="46" customFormat="1" x14ac:dyDescent="0.25">
      <c r="A267" s="1"/>
      <c r="B267" s="2"/>
      <c r="C267" s="2"/>
      <c r="D267" s="60"/>
      <c r="E267" s="2"/>
      <c r="F267" s="2"/>
      <c r="G267" s="59"/>
      <c r="H267" s="59"/>
      <c r="I267" s="2"/>
      <c r="J267" s="2"/>
      <c r="K267" s="60"/>
      <c r="L267" s="60"/>
      <c r="M267" s="60"/>
      <c r="N267" s="60"/>
      <c r="O267" s="59"/>
      <c r="P267" s="60"/>
      <c r="Q267" s="100"/>
      <c r="R267" s="2"/>
      <c r="S267" s="60"/>
      <c r="T267" s="60"/>
      <c r="U267" s="60"/>
      <c r="V267" s="60"/>
      <c r="W267" s="60"/>
      <c r="X267" s="60"/>
      <c r="Y267" s="2"/>
      <c r="Z267" s="69"/>
      <c r="AB267" s="60"/>
    </row>
    <row r="268" spans="1:28" s="46" customFormat="1" x14ac:dyDescent="0.25">
      <c r="A268" s="1"/>
      <c r="B268" s="2"/>
      <c r="C268" s="2"/>
      <c r="D268" s="60"/>
      <c r="E268" s="2"/>
      <c r="F268" s="2"/>
      <c r="G268" s="59"/>
      <c r="H268" s="59"/>
      <c r="I268" s="2"/>
      <c r="J268" s="2"/>
      <c r="K268" s="60"/>
      <c r="L268" s="60"/>
      <c r="M268" s="60"/>
      <c r="N268" s="60"/>
      <c r="O268" s="59"/>
      <c r="P268" s="60"/>
      <c r="Q268" s="100"/>
      <c r="R268" s="2"/>
      <c r="S268" s="60"/>
      <c r="T268" s="60"/>
      <c r="U268" s="60"/>
      <c r="V268" s="60"/>
      <c r="W268" s="60"/>
      <c r="X268" s="60"/>
      <c r="Y268" s="2"/>
      <c r="Z268" s="69"/>
      <c r="AB268" s="60"/>
    </row>
    <row r="269" spans="1:28" s="46" customFormat="1" x14ac:dyDescent="0.25">
      <c r="A269" s="1"/>
      <c r="B269" s="2"/>
      <c r="C269" s="2"/>
      <c r="D269" s="60"/>
      <c r="E269" s="2"/>
      <c r="F269" s="2"/>
      <c r="G269" s="59"/>
      <c r="H269" s="59"/>
      <c r="I269" s="2"/>
      <c r="J269" s="2"/>
      <c r="K269" s="60"/>
      <c r="L269" s="60"/>
      <c r="M269" s="60"/>
      <c r="N269" s="60"/>
      <c r="O269" s="59"/>
      <c r="P269" s="60"/>
      <c r="Q269" s="100"/>
      <c r="R269" s="2"/>
      <c r="S269" s="60"/>
      <c r="T269" s="60"/>
      <c r="U269" s="60"/>
      <c r="V269" s="60"/>
      <c r="W269" s="60"/>
      <c r="X269" s="60"/>
      <c r="Y269" s="2"/>
      <c r="Z269" s="69"/>
      <c r="AB269" s="60"/>
    </row>
    <row r="270" spans="1:28" s="46" customFormat="1" x14ac:dyDescent="0.25">
      <c r="A270" s="1"/>
      <c r="B270" s="2"/>
      <c r="C270" s="2"/>
      <c r="D270" s="60"/>
      <c r="E270" s="2"/>
      <c r="F270" s="2"/>
      <c r="G270" s="59"/>
      <c r="H270" s="59"/>
      <c r="I270" s="2"/>
      <c r="J270" s="2"/>
      <c r="K270" s="60"/>
      <c r="L270" s="60"/>
      <c r="M270" s="60"/>
      <c r="N270" s="60"/>
      <c r="O270" s="59"/>
      <c r="P270" s="60"/>
      <c r="Q270" s="100"/>
      <c r="R270" s="2"/>
      <c r="S270" s="60"/>
      <c r="T270" s="60"/>
      <c r="U270" s="60"/>
      <c r="V270" s="60"/>
      <c r="W270" s="60"/>
      <c r="X270" s="60"/>
      <c r="Y270" s="2"/>
      <c r="Z270" s="69"/>
      <c r="AB270" s="60"/>
    </row>
    <row r="271" spans="1:28" s="46" customFormat="1" x14ac:dyDescent="0.25">
      <c r="A271" s="1"/>
      <c r="B271" s="2"/>
      <c r="C271" s="2"/>
      <c r="D271" s="60"/>
      <c r="E271" s="2"/>
      <c r="F271" s="2"/>
      <c r="G271" s="59"/>
      <c r="H271" s="59"/>
      <c r="I271" s="2"/>
      <c r="J271" s="2"/>
      <c r="K271" s="60"/>
      <c r="L271" s="60"/>
      <c r="M271" s="60"/>
      <c r="N271" s="60"/>
      <c r="O271" s="59"/>
      <c r="P271" s="60"/>
      <c r="Q271" s="100"/>
      <c r="R271" s="2"/>
      <c r="S271" s="60"/>
      <c r="T271" s="60"/>
      <c r="U271" s="60"/>
      <c r="V271" s="60"/>
      <c r="W271" s="60"/>
      <c r="X271" s="60"/>
      <c r="Y271" s="2"/>
      <c r="Z271" s="69"/>
      <c r="AB271" s="60"/>
    </row>
    <row r="272" spans="1:28" s="46" customFormat="1" x14ac:dyDescent="0.25">
      <c r="A272" s="1"/>
      <c r="B272" s="2"/>
      <c r="C272" s="2"/>
      <c r="D272" s="60"/>
      <c r="E272" s="2"/>
      <c r="F272" s="2"/>
      <c r="G272" s="59"/>
      <c r="H272" s="59"/>
      <c r="I272" s="2"/>
      <c r="J272" s="2"/>
      <c r="K272" s="60"/>
      <c r="L272" s="60"/>
      <c r="M272" s="60"/>
      <c r="N272" s="60"/>
      <c r="O272" s="59"/>
      <c r="P272" s="60"/>
      <c r="Q272" s="100"/>
      <c r="R272" s="2"/>
      <c r="S272" s="60"/>
      <c r="T272" s="60"/>
      <c r="U272" s="60"/>
      <c r="V272" s="60"/>
      <c r="W272" s="60"/>
      <c r="X272" s="60"/>
      <c r="Y272" s="2"/>
      <c r="Z272" s="69"/>
      <c r="AB272" s="60"/>
    </row>
    <row r="273" spans="1:28" s="46" customFormat="1" x14ac:dyDescent="0.25">
      <c r="A273" s="1"/>
      <c r="B273" s="2"/>
      <c r="C273" s="2"/>
      <c r="D273" s="60"/>
      <c r="E273" s="2"/>
      <c r="F273" s="2"/>
      <c r="G273" s="59"/>
      <c r="H273" s="59"/>
      <c r="I273" s="2"/>
      <c r="J273" s="2"/>
      <c r="K273" s="60"/>
      <c r="L273" s="60"/>
      <c r="M273" s="60"/>
      <c r="N273" s="60"/>
      <c r="O273" s="59"/>
      <c r="P273" s="60"/>
      <c r="Q273" s="100"/>
      <c r="R273" s="2"/>
      <c r="S273" s="60"/>
      <c r="T273" s="60"/>
      <c r="U273" s="60"/>
      <c r="V273" s="60"/>
      <c r="W273" s="60"/>
      <c r="X273" s="60"/>
      <c r="Y273" s="2"/>
      <c r="Z273" s="69"/>
      <c r="AB273" s="60"/>
    </row>
    <row r="274" spans="1:28" s="46" customFormat="1" x14ac:dyDescent="0.25">
      <c r="A274" s="1"/>
      <c r="B274" s="2"/>
      <c r="C274" s="2"/>
      <c r="D274" s="60"/>
      <c r="E274" s="2"/>
      <c r="F274" s="2"/>
      <c r="G274" s="59"/>
      <c r="H274" s="59"/>
      <c r="I274" s="2"/>
      <c r="J274" s="2"/>
      <c r="K274" s="60"/>
      <c r="L274" s="60"/>
      <c r="M274" s="60"/>
      <c r="N274" s="60"/>
      <c r="O274" s="59"/>
      <c r="P274" s="60"/>
      <c r="Q274" s="100"/>
      <c r="R274" s="2"/>
      <c r="S274" s="60"/>
      <c r="T274" s="60"/>
      <c r="U274" s="60"/>
      <c r="V274" s="60"/>
      <c r="W274" s="60"/>
      <c r="X274" s="60"/>
      <c r="Y274" s="2"/>
      <c r="Z274" s="69"/>
      <c r="AB274" s="60"/>
    </row>
    <row r="275" spans="1:28" s="46" customFormat="1" x14ac:dyDescent="0.25">
      <c r="A275" s="1"/>
      <c r="B275" s="2"/>
      <c r="C275" s="2"/>
      <c r="D275" s="60"/>
      <c r="E275" s="2"/>
      <c r="F275" s="2"/>
      <c r="G275" s="59"/>
      <c r="H275" s="59"/>
      <c r="I275" s="2"/>
      <c r="J275" s="2"/>
      <c r="K275" s="60"/>
      <c r="L275" s="60"/>
      <c r="M275" s="60"/>
      <c r="N275" s="60"/>
      <c r="O275" s="59"/>
      <c r="P275" s="60"/>
      <c r="Q275" s="100"/>
      <c r="R275" s="2"/>
      <c r="S275" s="60"/>
      <c r="T275" s="60"/>
      <c r="U275" s="60"/>
      <c r="V275" s="60"/>
      <c r="W275" s="60"/>
      <c r="X275" s="60"/>
      <c r="Y275" s="2"/>
      <c r="Z275" s="69"/>
      <c r="AB275" s="60"/>
    </row>
    <row r="276" spans="1:28" s="46" customFormat="1" x14ac:dyDescent="0.25">
      <c r="A276" s="1"/>
      <c r="B276" s="2"/>
      <c r="C276" s="2"/>
      <c r="D276" s="60"/>
      <c r="E276" s="2"/>
      <c r="F276" s="2"/>
      <c r="G276" s="59"/>
      <c r="H276" s="59"/>
      <c r="I276" s="2"/>
      <c r="J276" s="2"/>
      <c r="K276" s="60"/>
      <c r="L276" s="60"/>
      <c r="M276" s="60"/>
      <c r="N276" s="60"/>
      <c r="O276" s="59"/>
      <c r="P276" s="60"/>
      <c r="Q276" s="100"/>
      <c r="R276" s="2"/>
      <c r="S276" s="60"/>
      <c r="T276" s="60"/>
      <c r="U276" s="60"/>
      <c r="V276" s="60"/>
      <c r="W276" s="60"/>
      <c r="X276" s="60"/>
      <c r="Y276" s="2"/>
      <c r="Z276" s="69"/>
      <c r="AB276" s="60"/>
    </row>
    <row r="277" spans="1:28" s="46" customFormat="1" x14ac:dyDescent="0.25">
      <c r="A277" s="1"/>
      <c r="B277" s="2" t="s">
        <v>17</v>
      </c>
      <c r="C277" s="2"/>
      <c r="D277" s="60"/>
      <c r="E277" s="2"/>
      <c r="F277" s="2"/>
      <c r="G277" s="59"/>
      <c r="H277" s="59"/>
      <c r="I277" s="2"/>
      <c r="J277" s="2"/>
      <c r="K277" s="60"/>
      <c r="L277" s="60"/>
      <c r="M277" s="60"/>
      <c r="N277" s="60"/>
      <c r="O277" s="59"/>
      <c r="P277" s="60"/>
      <c r="Q277" s="100"/>
      <c r="R277" s="2"/>
      <c r="S277" s="60"/>
      <c r="T277" s="60"/>
      <c r="U277" s="60"/>
      <c r="V277" s="60"/>
      <c r="W277" s="60"/>
      <c r="X277" s="60"/>
      <c r="Y277" s="2"/>
      <c r="Z277" s="69"/>
      <c r="AB277" s="60"/>
    </row>
    <row r="278" spans="1:28" s="46" customFormat="1" x14ac:dyDescent="0.25">
      <c r="A278" s="1"/>
      <c r="B278" s="2" t="s">
        <v>345</v>
      </c>
      <c r="C278" s="2"/>
      <c r="D278" s="60"/>
      <c r="E278" s="2"/>
      <c r="F278" s="2"/>
      <c r="G278" s="59"/>
      <c r="H278" s="59"/>
      <c r="I278" s="2"/>
      <c r="J278" s="2"/>
      <c r="K278" s="60"/>
      <c r="L278" s="60"/>
      <c r="M278" s="60"/>
      <c r="N278" s="60"/>
      <c r="O278" s="59"/>
      <c r="P278" s="60"/>
      <c r="Q278" s="100"/>
      <c r="R278" s="2"/>
      <c r="S278" s="60"/>
      <c r="T278" s="60"/>
      <c r="U278" s="60"/>
      <c r="V278" s="60"/>
      <c r="W278" s="60"/>
      <c r="X278" s="60"/>
      <c r="Y278" s="2"/>
      <c r="Z278" s="69"/>
      <c r="AB278" s="60"/>
    </row>
    <row r="279" spans="1:28" s="46" customFormat="1" x14ac:dyDescent="0.25">
      <c r="A279" s="1"/>
      <c r="B279" s="2" t="s">
        <v>346</v>
      </c>
      <c r="C279" s="2"/>
      <c r="D279" s="60"/>
      <c r="E279" s="2"/>
      <c r="F279" s="2"/>
      <c r="G279" s="59"/>
      <c r="H279" s="59"/>
      <c r="I279" s="2"/>
      <c r="J279" s="2"/>
      <c r="K279" s="60"/>
      <c r="L279" s="60"/>
      <c r="M279" s="60"/>
      <c r="N279" s="60"/>
      <c r="O279" s="59"/>
      <c r="P279" s="60"/>
      <c r="Q279" s="100"/>
      <c r="R279" s="2"/>
      <c r="S279" s="60"/>
      <c r="T279" s="60"/>
      <c r="U279" s="60"/>
      <c r="V279" s="60"/>
      <c r="W279" s="60"/>
      <c r="X279" s="60"/>
      <c r="Y279" s="2"/>
      <c r="Z279" s="69"/>
      <c r="AB279" s="60"/>
    </row>
    <row r="280" spans="1:28" s="46" customFormat="1" x14ac:dyDescent="0.25">
      <c r="A280" s="1"/>
      <c r="B280" s="2" t="s">
        <v>347</v>
      </c>
      <c r="C280" s="2"/>
      <c r="D280" s="60"/>
      <c r="E280" s="2"/>
      <c r="F280" s="2"/>
      <c r="G280" s="59"/>
      <c r="H280" s="59"/>
      <c r="I280" s="2"/>
      <c r="J280" s="2"/>
      <c r="K280" s="60"/>
      <c r="L280" s="60"/>
      <c r="M280" s="60"/>
      <c r="N280" s="60"/>
      <c r="O280" s="59"/>
      <c r="P280" s="60"/>
      <c r="Q280" s="100"/>
      <c r="R280" s="2"/>
      <c r="S280" s="60"/>
      <c r="T280" s="60"/>
      <c r="U280" s="60"/>
      <c r="V280" s="60"/>
      <c r="W280" s="60"/>
      <c r="X280" s="60"/>
      <c r="Y280" s="2"/>
      <c r="Z280" s="69"/>
      <c r="AB280" s="60"/>
    </row>
    <row r="281" spans="1:28" s="46" customFormat="1" x14ac:dyDescent="0.25">
      <c r="A281" s="1"/>
      <c r="B281" s="2" t="s">
        <v>348</v>
      </c>
      <c r="C281" s="2"/>
      <c r="D281" s="60"/>
      <c r="E281" s="2"/>
      <c r="F281" s="2"/>
      <c r="G281" s="59"/>
      <c r="H281" s="59"/>
      <c r="I281" s="2"/>
      <c r="J281" s="2"/>
      <c r="K281" s="60"/>
      <c r="L281" s="60"/>
      <c r="M281" s="60"/>
      <c r="N281" s="60"/>
      <c r="O281" s="59"/>
      <c r="P281" s="60"/>
      <c r="Q281" s="100"/>
      <c r="R281" s="2"/>
      <c r="S281" s="60"/>
      <c r="T281" s="60"/>
      <c r="U281" s="60"/>
      <c r="V281" s="60"/>
      <c r="W281" s="60"/>
      <c r="X281" s="60"/>
      <c r="Y281" s="2"/>
      <c r="Z281" s="69"/>
      <c r="AB281" s="60"/>
    </row>
    <row r="282" spans="1:28" s="46" customFormat="1" x14ac:dyDescent="0.25">
      <c r="A282" s="1"/>
      <c r="B282" s="2" t="s">
        <v>349</v>
      </c>
      <c r="C282" s="2"/>
      <c r="D282" s="60"/>
      <c r="E282" s="2"/>
      <c r="F282" s="2"/>
      <c r="G282" s="59"/>
      <c r="H282" s="59"/>
      <c r="I282" s="2"/>
      <c r="J282" s="2"/>
      <c r="K282" s="60"/>
      <c r="L282" s="60"/>
      <c r="M282" s="60"/>
      <c r="N282" s="60"/>
      <c r="O282" s="59"/>
      <c r="P282" s="60"/>
      <c r="Q282" s="100"/>
      <c r="R282" s="2"/>
      <c r="S282" s="60"/>
      <c r="T282" s="60"/>
      <c r="U282" s="60"/>
      <c r="V282" s="60"/>
      <c r="W282" s="60"/>
      <c r="X282" s="60"/>
      <c r="Y282" s="2"/>
      <c r="Z282" s="69"/>
      <c r="AB282" s="60"/>
    </row>
    <row r="283" spans="1:28" s="46" customFormat="1" x14ac:dyDescent="0.25">
      <c r="A283" s="1"/>
      <c r="B283" s="2" t="s">
        <v>350</v>
      </c>
      <c r="C283" s="2"/>
      <c r="D283" s="60"/>
      <c r="E283" s="2"/>
      <c r="F283" s="2"/>
      <c r="G283" s="59"/>
      <c r="H283" s="59"/>
      <c r="I283" s="2"/>
      <c r="J283" s="2"/>
      <c r="K283" s="60"/>
      <c r="L283" s="60"/>
      <c r="M283" s="60"/>
      <c r="N283" s="60"/>
      <c r="O283" s="59"/>
      <c r="P283" s="60"/>
      <c r="Q283" s="100"/>
      <c r="R283" s="2"/>
      <c r="S283" s="60"/>
      <c r="T283" s="60"/>
      <c r="U283" s="60"/>
      <c r="V283" s="60"/>
      <c r="W283" s="60"/>
      <c r="X283" s="60"/>
      <c r="Y283" s="2"/>
      <c r="Z283" s="69"/>
      <c r="AB283" s="60"/>
    </row>
    <row r="284" spans="1:28" s="46" customFormat="1" x14ac:dyDescent="0.25">
      <c r="A284" s="1"/>
      <c r="B284" s="2"/>
      <c r="C284" s="2"/>
      <c r="D284" s="60"/>
      <c r="E284" s="2"/>
      <c r="F284" s="2"/>
      <c r="G284" s="59"/>
      <c r="H284" s="59"/>
      <c r="I284" s="2"/>
      <c r="J284" s="2"/>
      <c r="K284" s="60"/>
      <c r="L284" s="60"/>
      <c r="M284" s="60"/>
      <c r="N284" s="60"/>
      <c r="O284" s="59"/>
      <c r="P284" s="60"/>
      <c r="Q284" s="100"/>
      <c r="R284" s="2"/>
      <c r="S284" s="60"/>
      <c r="T284" s="60"/>
      <c r="U284" s="60"/>
      <c r="V284" s="60"/>
      <c r="W284" s="60"/>
      <c r="X284" s="60"/>
      <c r="Y284" s="2"/>
      <c r="Z284" s="69"/>
      <c r="AB284" s="60"/>
    </row>
    <row r="285" spans="1:28" s="46" customFormat="1" x14ac:dyDescent="0.25">
      <c r="A285" s="1"/>
      <c r="B285" s="2"/>
      <c r="C285" s="2"/>
      <c r="D285" s="60"/>
      <c r="E285" s="2"/>
      <c r="F285" s="2"/>
      <c r="G285" s="59"/>
      <c r="H285" s="59"/>
      <c r="I285" s="2"/>
      <c r="J285" s="2"/>
      <c r="K285" s="60"/>
      <c r="L285" s="60"/>
      <c r="M285" s="60"/>
      <c r="N285" s="60"/>
      <c r="O285" s="59"/>
      <c r="P285" s="60"/>
      <c r="Q285" s="100"/>
      <c r="R285" s="2"/>
      <c r="S285" s="60"/>
      <c r="T285" s="60"/>
      <c r="U285" s="60"/>
      <c r="V285" s="60"/>
      <c r="W285" s="60"/>
      <c r="X285" s="60"/>
      <c r="Y285" s="2"/>
      <c r="Z285" s="69"/>
      <c r="AB285" s="60"/>
    </row>
    <row r="286" spans="1:28" s="46" customFormat="1" x14ac:dyDescent="0.25">
      <c r="A286" s="1"/>
      <c r="B286" s="2"/>
      <c r="C286" s="2"/>
      <c r="D286" s="60"/>
      <c r="E286" s="2"/>
      <c r="F286" s="2"/>
      <c r="G286" s="59"/>
      <c r="H286" s="59"/>
      <c r="I286" s="2"/>
      <c r="J286" s="2"/>
      <c r="K286" s="60"/>
      <c r="L286" s="60"/>
      <c r="M286" s="60"/>
      <c r="N286" s="60"/>
      <c r="O286" s="59"/>
      <c r="P286" s="60"/>
      <c r="Q286" s="100"/>
      <c r="R286" s="2"/>
      <c r="S286" s="60"/>
      <c r="T286" s="60"/>
      <c r="U286" s="60"/>
      <c r="V286" s="60"/>
      <c r="W286" s="60"/>
      <c r="X286" s="60"/>
      <c r="Y286" s="2"/>
      <c r="Z286" s="69"/>
      <c r="AB286" s="60"/>
    </row>
    <row r="287" spans="1:28" s="46" customFormat="1" x14ac:dyDescent="0.25">
      <c r="A287" s="1"/>
      <c r="B287" s="2"/>
      <c r="C287" s="2"/>
      <c r="D287" s="60"/>
      <c r="E287" s="2"/>
      <c r="F287" s="2"/>
      <c r="G287" s="59"/>
      <c r="H287" s="59"/>
      <c r="I287" s="2"/>
      <c r="J287" s="2"/>
      <c r="K287" s="60"/>
      <c r="L287" s="60"/>
      <c r="M287" s="60"/>
      <c r="N287" s="60"/>
      <c r="O287" s="59"/>
      <c r="P287" s="60"/>
      <c r="Q287" s="100"/>
      <c r="R287" s="2"/>
      <c r="S287" s="60"/>
      <c r="T287" s="60"/>
      <c r="U287" s="60"/>
      <c r="V287" s="60"/>
      <c r="W287" s="60"/>
      <c r="X287" s="60"/>
      <c r="Y287" s="2"/>
      <c r="Z287" s="69"/>
      <c r="AB287" s="60"/>
    </row>
    <row r="288" spans="1:28" s="46" customFormat="1" x14ac:dyDescent="0.25">
      <c r="A288" s="1"/>
      <c r="B288" s="2"/>
      <c r="C288" s="2"/>
      <c r="D288" s="60"/>
      <c r="E288" s="2"/>
      <c r="F288" s="2"/>
      <c r="G288" s="59"/>
      <c r="H288" s="59"/>
      <c r="I288" s="2"/>
      <c r="J288" s="2"/>
      <c r="K288" s="60"/>
      <c r="L288" s="60"/>
      <c r="M288" s="60"/>
      <c r="N288" s="60"/>
      <c r="O288" s="59"/>
      <c r="P288" s="60"/>
      <c r="Q288" s="100"/>
      <c r="R288" s="2"/>
      <c r="S288" s="60"/>
      <c r="T288" s="60"/>
      <c r="U288" s="60"/>
      <c r="V288" s="60"/>
      <c r="W288" s="60"/>
      <c r="X288" s="60"/>
      <c r="Y288" s="2"/>
      <c r="Z288" s="69"/>
      <c r="AB288" s="60"/>
    </row>
    <row r="289" spans="1:28" s="46" customFormat="1" x14ac:dyDescent="0.25">
      <c r="A289" s="1"/>
      <c r="B289" s="2"/>
      <c r="C289" s="2"/>
      <c r="D289" s="60"/>
      <c r="E289" s="2"/>
      <c r="F289" s="2"/>
      <c r="G289" s="59"/>
      <c r="H289" s="59"/>
      <c r="I289" s="2"/>
      <c r="J289" s="2"/>
      <c r="K289" s="60"/>
      <c r="L289" s="60"/>
      <c r="M289" s="60"/>
      <c r="N289" s="60"/>
      <c r="O289" s="59"/>
      <c r="P289" s="60"/>
      <c r="Q289" s="100"/>
      <c r="R289" s="2"/>
      <c r="S289" s="60"/>
      <c r="T289" s="60"/>
      <c r="U289" s="60"/>
      <c r="V289" s="60"/>
      <c r="W289" s="60"/>
      <c r="X289" s="60"/>
      <c r="Y289" s="2"/>
      <c r="Z289" s="69"/>
      <c r="AB289" s="60"/>
    </row>
    <row r="290" spans="1:28" s="46" customFormat="1" x14ac:dyDescent="0.25">
      <c r="A290" s="1"/>
      <c r="B290" s="2"/>
      <c r="C290" s="2"/>
      <c r="D290" s="60"/>
      <c r="E290" s="2"/>
      <c r="F290" s="2"/>
      <c r="G290" s="59"/>
      <c r="H290" s="59"/>
      <c r="I290" s="2"/>
      <c r="J290" s="2"/>
      <c r="K290" s="60"/>
      <c r="L290" s="60"/>
      <c r="M290" s="60"/>
      <c r="N290" s="60"/>
      <c r="O290" s="59"/>
      <c r="P290" s="60"/>
      <c r="Q290" s="100"/>
      <c r="R290" s="2"/>
      <c r="S290" s="60"/>
      <c r="T290" s="60"/>
      <c r="U290" s="60"/>
      <c r="V290" s="60"/>
      <c r="W290" s="60"/>
      <c r="X290" s="60"/>
      <c r="Y290" s="2"/>
      <c r="Z290" s="69"/>
      <c r="AB290" s="60"/>
    </row>
    <row r="291" spans="1:28" s="46" customFormat="1" x14ac:dyDescent="0.25">
      <c r="A291" s="1"/>
      <c r="B291" s="2"/>
      <c r="C291" s="2"/>
      <c r="D291" s="60"/>
      <c r="E291" s="2"/>
      <c r="F291" s="2"/>
      <c r="G291" s="59"/>
      <c r="H291" s="59"/>
      <c r="I291" s="2"/>
      <c r="J291" s="2"/>
      <c r="K291" s="60"/>
      <c r="L291" s="60"/>
      <c r="M291" s="60"/>
      <c r="N291" s="60"/>
      <c r="O291" s="59"/>
      <c r="P291" s="60"/>
      <c r="Q291" s="100"/>
      <c r="R291" s="2"/>
      <c r="S291" s="60"/>
      <c r="T291" s="60"/>
      <c r="U291" s="60"/>
      <c r="V291" s="60"/>
      <c r="W291" s="60"/>
      <c r="X291" s="60"/>
      <c r="Y291" s="2"/>
      <c r="Z291" s="69"/>
      <c r="AB291" s="60"/>
    </row>
    <row r="292" spans="1:28" s="46" customFormat="1" x14ac:dyDescent="0.25">
      <c r="A292" s="1"/>
      <c r="B292" s="2"/>
      <c r="C292" s="2"/>
      <c r="D292" s="60"/>
      <c r="E292" s="2"/>
      <c r="F292" s="2"/>
      <c r="G292" s="59"/>
      <c r="H292" s="59"/>
      <c r="I292" s="2"/>
      <c r="J292" s="2"/>
      <c r="K292" s="60"/>
      <c r="L292" s="60"/>
      <c r="M292" s="60"/>
      <c r="N292" s="60"/>
      <c r="O292" s="59"/>
      <c r="P292" s="60"/>
      <c r="Q292" s="100"/>
      <c r="R292" s="2"/>
      <c r="S292" s="60"/>
      <c r="T292" s="60"/>
      <c r="U292" s="60"/>
      <c r="V292" s="60"/>
      <c r="W292" s="60"/>
      <c r="X292" s="60"/>
      <c r="Y292" s="2"/>
      <c r="Z292" s="69"/>
      <c r="AB292" s="60"/>
    </row>
    <row r="293" spans="1:28" s="46" customFormat="1" x14ac:dyDescent="0.25">
      <c r="A293" s="1"/>
      <c r="B293" s="2"/>
      <c r="C293" s="2"/>
      <c r="D293" s="60"/>
      <c r="E293" s="2"/>
      <c r="F293" s="2"/>
      <c r="G293" s="59"/>
      <c r="H293" s="59"/>
      <c r="I293" s="2"/>
      <c r="J293" s="2"/>
      <c r="K293" s="60"/>
      <c r="L293" s="60"/>
      <c r="M293" s="60"/>
      <c r="N293" s="60"/>
      <c r="O293" s="59"/>
      <c r="P293" s="60"/>
      <c r="Q293" s="100"/>
      <c r="R293" s="2"/>
      <c r="S293" s="60"/>
      <c r="T293" s="60"/>
      <c r="U293" s="60"/>
      <c r="V293" s="60"/>
      <c r="W293" s="60"/>
      <c r="X293" s="60"/>
      <c r="Y293" s="2"/>
      <c r="Z293" s="69"/>
      <c r="AB293" s="60"/>
    </row>
    <row r="294" spans="1:28" s="46" customFormat="1" x14ac:dyDescent="0.25">
      <c r="A294" s="1"/>
      <c r="B294" s="2"/>
      <c r="C294" s="2"/>
      <c r="D294" s="60"/>
      <c r="E294" s="2"/>
      <c r="F294" s="2"/>
      <c r="G294" s="59"/>
      <c r="H294" s="59"/>
      <c r="I294" s="2"/>
      <c r="J294" s="2"/>
      <c r="K294" s="60"/>
      <c r="L294" s="60"/>
      <c r="M294" s="60"/>
      <c r="N294" s="60"/>
      <c r="O294" s="59"/>
      <c r="P294" s="60"/>
      <c r="Q294" s="100"/>
      <c r="R294" s="2"/>
      <c r="S294" s="60"/>
      <c r="T294" s="60"/>
      <c r="U294" s="60"/>
      <c r="V294" s="60"/>
      <c r="W294" s="60"/>
      <c r="X294" s="60"/>
      <c r="Y294" s="2"/>
      <c r="Z294" s="69"/>
      <c r="AB294" s="60"/>
    </row>
    <row r="295" spans="1:28" s="46" customFormat="1" x14ac:dyDescent="0.25">
      <c r="A295" s="1"/>
      <c r="B295" s="2"/>
      <c r="C295" s="2"/>
      <c r="D295" s="60"/>
      <c r="E295" s="2"/>
      <c r="F295" s="2"/>
      <c r="G295" s="59"/>
      <c r="H295" s="59"/>
      <c r="I295" s="2"/>
      <c r="J295" s="2"/>
      <c r="K295" s="60"/>
      <c r="L295" s="60"/>
      <c r="M295" s="60"/>
      <c r="N295" s="60"/>
      <c r="O295" s="59"/>
      <c r="P295" s="60"/>
      <c r="Q295" s="100"/>
      <c r="R295" s="2"/>
      <c r="S295" s="60"/>
      <c r="T295" s="60"/>
      <c r="U295" s="60"/>
      <c r="V295" s="60"/>
      <c r="W295" s="60"/>
      <c r="X295" s="60"/>
      <c r="Y295" s="2"/>
      <c r="Z295" s="69"/>
      <c r="AB295" s="60"/>
    </row>
    <row r="296" spans="1:28" s="46" customFormat="1" x14ac:dyDescent="0.25">
      <c r="A296" s="1"/>
      <c r="B296" s="2"/>
      <c r="C296" s="2"/>
      <c r="D296" s="60"/>
      <c r="E296" s="2"/>
      <c r="F296" s="2"/>
      <c r="G296" s="59"/>
      <c r="H296" s="59"/>
      <c r="I296" s="2"/>
      <c r="J296" s="2"/>
      <c r="K296" s="60"/>
      <c r="L296" s="60"/>
      <c r="M296" s="60"/>
      <c r="N296" s="60"/>
      <c r="O296" s="59"/>
      <c r="P296" s="60"/>
      <c r="Q296" s="100"/>
      <c r="R296" s="2"/>
      <c r="S296" s="60"/>
      <c r="T296" s="60"/>
      <c r="U296" s="60"/>
      <c r="V296" s="60"/>
      <c r="W296" s="60"/>
      <c r="X296" s="60"/>
      <c r="Y296" s="2"/>
      <c r="Z296" s="69"/>
      <c r="AB296" s="60"/>
    </row>
    <row r="297" spans="1:28" s="46" customFormat="1" x14ac:dyDescent="0.25">
      <c r="A297" s="1"/>
      <c r="B297" s="2"/>
      <c r="C297" s="2"/>
      <c r="D297" s="60"/>
      <c r="E297" s="2"/>
      <c r="F297" s="2"/>
      <c r="G297" s="59"/>
      <c r="H297" s="59"/>
      <c r="I297" s="2"/>
      <c r="J297" s="2"/>
      <c r="K297" s="60"/>
      <c r="L297" s="60"/>
      <c r="M297" s="60"/>
      <c r="N297" s="60"/>
      <c r="O297" s="59"/>
      <c r="P297" s="60"/>
      <c r="Q297" s="100"/>
      <c r="R297" s="2"/>
      <c r="S297" s="60"/>
      <c r="T297" s="60"/>
      <c r="U297" s="60"/>
      <c r="V297" s="60"/>
      <c r="W297" s="60"/>
      <c r="X297" s="60"/>
      <c r="Y297" s="2"/>
      <c r="Z297" s="69"/>
      <c r="AB297" s="60"/>
    </row>
    <row r="298" spans="1:28" s="46" customFormat="1" x14ac:dyDescent="0.25">
      <c r="A298" s="1"/>
      <c r="B298" s="2"/>
      <c r="C298" s="2"/>
      <c r="D298" s="60"/>
      <c r="E298" s="2"/>
      <c r="F298" s="2"/>
      <c r="G298" s="59"/>
      <c r="H298" s="59"/>
      <c r="I298" s="2"/>
      <c r="J298" s="2"/>
      <c r="K298" s="60"/>
      <c r="L298" s="60"/>
      <c r="M298" s="60"/>
      <c r="N298" s="60"/>
      <c r="O298" s="59"/>
      <c r="P298" s="60"/>
      <c r="Q298" s="100"/>
      <c r="R298" s="2"/>
      <c r="S298" s="60"/>
      <c r="T298" s="60"/>
      <c r="U298" s="60"/>
      <c r="V298" s="60"/>
      <c r="W298" s="60"/>
      <c r="X298" s="60"/>
      <c r="Y298" s="2"/>
      <c r="Z298" s="69"/>
      <c r="AB298" s="60"/>
    </row>
    <row r="299" spans="1:28" s="46" customFormat="1" x14ac:dyDescent="0.25">
      <c r="A299" s="1"/>
      <c r="B299" s="2"/>
      <c r="C299" s="2"/>
      <c r="D299" s="60"/>
      <c r="E299" s="2"/>
      <c r="F299" s="2"/>
      <c r="G299" s="59"/>
      <c r="H299" s="59"/>
      <c r="I299" s="2"/>
      <c r="J299" s="2"/>
      <c r="K299" s="60"/>
      <c r="L299" s="60"/>
      <c r="M299" s="60"/>
      <c r="N299" s="60"/>
      <c r="O299" s="59"/>
      <c r="P299" s="60"/>
      <c r="Q299" s="100"/>
      <c r="R299" s="2"/>
      <c r="S299" s="60"/>
      <c r="T299" s="60"/>
      <c r="U299" s="60"/>
      <c r="V299" s="60"/>
      <c r="W299" s="60"/>
      <c r="X299" s="60"/>
      <c r="Y299" s="2"/>
      <c r="Z299" s="69"/>
      <c r="AB299" s="60"/>
    </row>
    <row r="300" spans="1:28" s="46" customFormat="1" x14ac:dyDescent="0.25">
      <c r="A300" s="1"/>
      <c r="B300" s="2"/>
      <c r="C300" s="2"/>
      <c r="D300" s="60"/>
      <c r="E300" s="2"/>
      <c r="F300" s="2"/>
      <c r="G300" s="59"/>
      <c r="H300" s="59"/>
      <c r="I300" s="2"/>
      <c r="J300" s="2"/>
      <c r="K300" s="60"/>
      <c r="L300" s="60"/>
      <c r="M300" s="60"/>
      <c r="N300" s="60"/>
      <c r="O300" s="59"/>
      <c r="P300" s="60"/>
      <c r="Q300" s="100"/>
      <c r="R300" s="2"/>
      <c r="S300" s="60"/>
      <c r="T300" s="60"/>
      <c r="U300" s="60"/>
      <c r="V300" s="60"/>
      <c r="W300" s="60"/>
      <c r="X300" s="60"/>
      <c r="Y300" s="2"/>
      <c r="Z300" s="69"/>
      <c r="AB300" s="60"/>
    </row>
    <row r="301" spans="1:28" s="46" customFormat="1" x14ac:dyDescent="0.25">
      <c r="A301" s="1"/>
      <c r="B301" s="2"/>
      <c r="C301" s="2"/>
      <c r="D301" s="60"/>
      <c r="E301" s="2"/>
      <c r="F301" s="2"/>
      <c r="G301" s="59"/>
      <c r="H301" s="59"/>
      <c r="I301" s="2"/>
      <c r="J301" s="2"/>
      <c r="K301" s="60"/>
      <c r="L301" s="60"/>
      <c r="M301" s="60"/>
      <c r="N301" s="60"/>
      <c r="O301" s="59"/>
      <c r="P301" s="60"/>
      <c r="Q301" s="100"/>
      <c r="R301" s="2"/>
      <c r="S301" s="60"/>
      <c r="T301" s="60"/>
      <c r="U301" s="60"/>
      <c r="V301" s="60"/>
      <c r="W301" s="60"/>
      <c r="X301" s="60"/>
      <c r="Y301" s="2"/>
      <c r="Z301" s="69"/>
      <c r="AB301" s="60"/>
    </row>
    <row r="302" spans="1:28" s="46" customFormat="1" x14ac:dyDescent="0.25">
      <c r="A302" s="1"/>
      <c r="B302" s="2"/>
      <c r="C302" s="2"/>
      <c r="D302" s="60"/>
      <c r="E302" s="2"/>
      <c r="F302" s="2"/>
      <c r="G302" s="59"/>
      <c r="H302" s="59"/>
      <c r="I302" s="2"/>
      <c r="J302" s="2"/>
      <c r="K302" s="60"/>
      <c r="L302" s="60"/>
      <c r="M302" s="60"/>
      <c r="N302" s="60"/>
      <c r="O302" s="59"/>
      <c r="P302" s="60"/>
      <c r="Q302" s="100"/>
      <c r="R302" s="2"/>
      <c r="S302" s="60"/>
      <c r="T302" s="60"/>
      <c r="U302" s="60"/>
      <c r="V302" s="60"/>
      <c r="W302" s="60"/>
      <c r="X302" s="60"/>
      <c r="Y302" s="2"/>
      <c r="Z302" s="69"/>
      <c r="AB302" s="60"/>
    </row>
    <row r="303" spans="1:28" s="46" customFormat="1" x14ac:dyDescent="0.25">
      <c r="A303" s="1"/>
      <c r="B303" s="2"/>
      <c r="C303" s="2"/>
      <c r="D303" s="60"/>
      <c r="E303" s="2"/>
      <c r="F303" s="2"/>
      <c r="G303" s="59"/>
      <c r="H303" s="59"/>
      <c r="I303" s="2"/>
      <c r="J303" s="2"/>
      <c r="K303" s="60"/>
      <c r="L303" s="60"/>
      <c r="M303" s="60"/>
      <c r="N303" s="60"/>
      <c r="O303" s="59"/>
      <c r="P303" s="60"/>
      <c r="Q303" s="100"/>
      <c r="R303" s="2"/>
      <c r="S303" s="60"/>
      <c r="T303" s="60"/>
      <c r="U303" s="60"/>
      <c r="V303" s="60"/>
      <c r="W303" s="60"/>
      <c r="X303" s="60"/>
      <c r="Y303" s="2"/>
      <c r="Z303" s="69"/>
      <c r="AB303" s="60"/>
    </row>
    <row r="304" spans="1:28" s="46" customFormat="1" x14ac:dyDescent="0.25">
      <c r="A304" s="1"/>
      <c r="B304" s="2"/>
      <c r="C304" s="2"/>
      <c r="D304" s="60"/>
      <c r="E304" s="2"/>
      <c r="F304" s="2"/>
      <c r="G304" s="59"/>
      <c r="H304" s="59"/>
      <c r="I304" s="2"/>
      <c r="J304" s="2"/>
      <c r="K304" s="60"/>
      <c r="L304" s="60"/>
      <c r="M304" s="60"/>
      <c r="N304" s="60"/>
      <c r="O304" s="59"/>
      <c r="P304" s="60"/>
      <c r="Q304" s="100"/>
      <c r="R304" s="2"/>
      <c r="S304" s="60"/>
      <c r="T304" s="60"/>
      <c r="U304" s="60"/>
      <c r="V304" s="60"/>
      <c r="W304" s="60"/>
      <c r="X304" s="60"/>
      <c r="Y304" s="2"/>
      <c r="Z304" s="69"/>
      <c r="AB304" s="60"/>
    </row>
    <row r="305" spans="1:28" s="46" customFormat="1" x14ac:dyDescent="0.25">
      <c r="A305" s="1"/>
      <c r="B305" s="2"/>
      <c r="C305" s="2"/>
      <c r="D305" s="60"/>
      <c r="E305" s="2"/>
      <c r="F305" s="2"/>
      <c r="G305" s="59"/>
      <c r="H305" s="59"/>
      <c r="I305" s="2"/>
      <c r="J305" s="2"/>
      <c r="K305" s="60"/>
      <c r="L305" s="60"/>
      <c r="M305" s="60"/>
      <c r="N305" s="60"/>
      <c r="O305" s="59"/>
      <c r="P305" s="60"/>
      <c r="Q305" s="100"/>
      <c r="R305" s="2"/>
      <c r="S305" s="60"/>
      <c r="T305" s="60"/>
      <c r="U305" s="60"/>
      <c r="V305" s="60"/>
      <c r="W305" s="60"/>
      <c r="X305" s="60"/>
      <c r="Y305" s="2"/>
      <c r="Z305" s="69"/>
      <c r="AB305" s="60"/>
    </row>
    <row r="306" spans="1:28" s="46" customFormat="1" x14ac:dyDescent="0.25">
      <c r="A306" s="1"/>
      <c r="B306" s="2"/>
      <c r="C306" s="2"/>
      <c r="D306" s="60"/>
      <c r="E306" s="2"/>
      <c r="F306" s="2"/>
      <c r="G306" s="59"/>
      <c r="H306" s="59"/>
      <c r="I306" s="2"/>
      <c r="J306" s="2"/>
      <c r="K306" s="60"/>
      <c r="L306" s="60"/>
      <c r="M306" s="60"/>
      <c r="N306" s="60"/>
      <c r="O306" s="59"/>
      <c r="P306" s="60"/>
      <c r="Q306" s="100"/>
      <c r="R306" s="2"/>
      <c r="S306" s="60"/>
      <c r="T306" s="60"/>
      <c r="U306" s="60"/>
      <c r="V306" s="60"/>
      <c r="W306" s="60"/>
      <c r="X306" s="60"/>
      <c r="Y306" s="2"/>
      <c r="Z306" s="69"/>
      <c r="AB306" s="60"/>
    </row>
    <row r="307" spans="1:28" s="46" customFormat="1" x14ac:dyDescent="0.25">
      <c r="A307" s="1"/>
      <c r="B307" s="2"/>
      <c r="C307" s="2"/>
      <c r="D307" s="60"/>
      <c r="E307" s="2"/>
      <c r="F307" s="2"/>
      <c r="G307" s="59"/>
      <c r="H307" s="59"/>
      <c r="I307" s="2"/>
      <c r="J307" s="2"/>
      <c r="K307" s="60"/>
      <c r="L307" s="60"/>
      <c r="M307" s="60"/>
      <c r="N307" s="60"/>
      <c r="O307" s="59"/>
      <c r="P307" s="60"/>
      <c r="Q307" s="100"/>
      <c r="R307" s="2"/>
      <c r="S307" s="60"/>
      <c r="T307" s="60"/>
      <c r="U307" s="60"/>
      <c r="V307" s="60"/>
      <c r="W307" s="60"/>
      <c r="X307" s="60"/>
      <c r="Y307" s="2"/>
      <c r="Z307" s="69"/>
      <c r="AB307" s="60"/>
    </row>
    <row r="308" spans="1:28" s="46" customFormat="1" x14ac:dyDescent="0.25">
      <c r="A308" s="1"/>
      <c r="B308" s="2"/>
      <c r="C308" s="2"/>
      <c r="D308" s="60"/>
      <c r="E308" s="2"/>
      <c r="F308" s="2"/>
      <c r="G308" s="59"/>
      <c r="H308" s="59"/>
      <c r="I308" s="2"/>
      <c r="J308" s="2"/>
      <c r="K308" s="60"/>
      <c r="L308" s="60"/>
      <c r="M308" s="60"/>
      <c r="N308" s="60"/>
      <c r="O308" s="59"/>
      <c r="P308" s="60"/>
      <c r="Q308" s="100"/>
      <c r="R308" s="2"/>
      <c r="S308" s="60"/>
      <c r="T308" s="60"/>
      <c r="U308" s="60"/>
      <c r="V308" s="60"/>
      <c r="W308" s="60"/>
      <c r="X308" s="60"/>
      <c r="Y308" s="2"/>
      <c r="Z308" s="69"/>
      <c r="AB308" s="60"/>
    </row>
    <row r="309" spans="1:28" s="46" customFormat="1" x14ac:dyDescent="0.25">
      <c r="A309" s="1"/>
      <c r="B309" s="2"/>
      <c r="C309" s="2"/>
      <c r="D309" s="60"/>
      <c r="E309" s="2"/>
      <c r="F309" s="2"/>
      <c r="G309" s="59"/>
      <c r="H309" s="59"/>
      <c r="I309" s="2"/>
      <c r="J309" s="2"/>
      <c r="K309" s="60"/>
      <c r="L309" s="60"/>
      <c r="M309" s="60"/>
      <c r="N309" s="60"/>
      <c r="O309" s="59"/>
      <c r="P309" s="60"/>
      <c r="Q309" s="100"/>
      <c r="R309" s="2"/>
      <c r="S309" s="60"/>
      <c r="T309" s="60"/>
      <c r="U309" s="60"/>
      <c r="V309" s="60"/>
      <c r="W309" s="60"/>
      <c r="X309" s="60"/>
      <c r="Y309" s="2"/>
      <c r="Z309" s="69"/>
      <c r="AB309" s="60"/>
    </row>
    <row r="310" spans="1:28" s="46" customFormat="1" x14ac:dyDescent="0.25">
      <c r="A310" s="1"/>
      <c r="B310" s="2"/>
      <c r="C310" s="2"/>
      <c r="D310" s="60"/>
      <c r="E310" s="2"/>
      <c r="F310" s="2"/>
      <c r="G310" s="59"/>
      <c r="H310" s="59"/>
      <c r="I310" s="2"/>
      <c r="J310" s="2"/>
      <c r="K310" s="60"/>
      <c r="L310" s="60"/>
      <c r="M310" s="60"/>
      <c r="N310" s="60"/>
      <c r="O310" s="59"/>
      <c r="P310" s="60"/>
      <c r="Q310" s="100"/>
      <c r="R310" s="2"/>
      <c r="S310" s="60"/>
      <c r="T310" s="60"/>
      <c r="U310" s="60"/>
      <c r="V310" s="60"/>
      <c r="W310" s="60"/>
      <c r="X310" s="60"/>
      <c r="Y310" s="2"/>
      <c r="Z310" s="69"/>
      <c r="AB310" s="60"/>
    </row>
    <row r="311" spans="1:28" s="46" customFormat="1" x14ac:dyDescent="0.25">
      <c r="A311" s="1"/>
      <c r="B311" s="2"/>
      <c r="C311" s="2"/>
      <c r="D311" s="60"/>
      <c r="E311" s="2"/>
      <c r="F311" s="2"/>
      <c r="G311" s="59"/>
      <c r="H311" s="59"/>
      <c r="I311" s="2"/>
      <c r="J311" s="2"/>
      <c r="K311" s="60"/>
      <c r="L311" s="60"/>
      <c r="M311" s="60"/>
      <c r="N311" s="60"/>
      <c r="O311" s="59"/>
      <c r="P311" s="60"/>
      <c r="Q311" s="100"/>
      <c r="R311" s="2"/>
      <c r="S311" s="60"/>
      <c r="T311" s="60"/>
      <c r="U311" s="60"/>
      <c r="V311" s="60"/>
      <c r="W311" s="60"/>
      <c r="X311" s="60"/>
      <c r="Y311" s="2"/>
      <c r="Z311" s="69"/>
      <c r="AB311" s="60"/>
    </row>
    <row r="312" spans="1:28" s="46" customFormat="1" x14ac:dyDescent="0.25">
      <c r="A312" s="1"/>
      <c r="B312" s="2"/>
      <c r="C312" s="2"/>
      <c r="D312" s="60"/>
      <c r="E312" s="2"/>
      <c r="F312" s="2"/>
      <c r="G312" s="59"/>
      <c r="H312" s="59"/>
      <c r="I312" s="2"/>
      <c r="J312" s="2"/>
      <c r="K312" s="60"/>
      <c r="L312" s="60"/>
      <c r="M312" s="60"/>
      <c r="N312" s="60"/>
      <c r="O312" s="59"/>
      <c r="P312" s="60"/>
      <c r="Q312" s="100"/>
      <c r="R312" s="2"/>
      <c r="S312" s="60"/>
      <c r="T312" s="60"/>
      <c r="U312" s="60"/>
      <c r="V312" s="60"/>
      <c r="W312" s="60"/>
      <c r="X312" s="60"/>
      <c r="Y312" s="2"/>
      <c r="Z312" s="69"/>
      <c r="AB312" s="60"/>
    </row>
    <row r="313" spans="1:28" s="46" customFormat="1" x14ac:dyDescent="0.25">
      <c r="A313" s="1"/>
      <c r="B313" s="2"/>
      <c r="C313" s="2"/>
      <c r="D313" s="60"/>
      <c r="E313" s="2"/>
      <c r="F313" s="2"/>
      <c r="G313" s="59"/>
      <c r="H313" s="59"/>
      <c r="I313" s="2"/>
      <c r="J313" s="2"/>
      <c r="K313" s="60"/>
      <c r="L313" s="60"/>
      <c r="M313" s="60"/>
      <c r="N313" s="60"/>
      <c r="O313" s="59"/>
      <c r="P313" s="60"/>
      <c r="Q313" s="100"/>
      <c r="R313" s="2"/>
      <c r="S313" s="60"/>
      <c r="T313" s="60"/>
      <c r="U313" s="60"/>
      <c r="V313" s="60"/>
      <c r="W313" s="60"/>
      <c r="X313" s="60"/>
      <c r="Y313" s="2"/>
      <c r="Z313" s="69"/>
      <c r="AB313" s="60"/>
    </row>
    <row r="314" spans="1:28" s="46" customFormat="1" x14ac:dyDescent="0.25">
      <c r="A314" s="1"/>
      <c r="B314" s="2"/>
      <c r="C314" s="2"/>
      <c r="D314" s="60"/>
      <c r="E314" s="2"/>
      <c r="F314" s="2"/>
      <c r="G314" s="59"/>
      <c r="H314" s="59"/>
      <c r="I314" s="2"/>
      <c r="J314" s="2"/>
      <c r="K314" s="60"/>
      <c r="L314" s="60"/>
      <c r="M314" s="60"/>
      <c r="N314" s="60"/>
      <c r="O314" s="59"/>
      <c r="P314" s="60"/>
      <c r="Q314" s="100"/>
      <c r="R314" s="2"/>
      <c r="S314" s="60"/>
      <c r="T314" s="60"/>
      <c r="U314" s="60"/>
      <c r="V314" s="60"/>
      <c r="W314" s="60"/>
      <c r="X314" s="60"/>
      <c r="Y314" s="2"/>
      <c r="Z314" s="69"/>
      <c r="AB314" s="60"/>
    </row>
    <row r="315" spans="1:28" s="46" customFormat="1" x14ac:dyDescent="0.25">
      <c r="A315" s="1"/>
      <c r="B315" s="2"/>
      <c r="C315" s="2"/>
      <c r="D315" s="60"/>
      <c r="E315" s="2"/>
      <c r="F315" s="2"/>
      <c r="G315" s="59"/>
      <c r="H315" s="59"/>
      <c r="I315" s="2"/>
      <c r="J315" s="2"/>
      <c r="K315" s="60"/>
      <c r="L315" s="60"/>
      <c r="M315" s="60"/>
      <c r="N315" s="60"/>
      <c r="O315" s="59"/>
      <c r="P315" s="60"/>
      <c r="Q315" s="100"/>
      <c r="R315" s="2"/>
      <c r="S315" s="60"/>
      <c r="T315" s="60"/>
      <c r="U315" s="60"/>
      <c r="V315" s="60"/>
      <c r="W315" s="60"/>
      <c r="X315" s="60"/>
      <c r="Y315" s="2"/>
      <c r="Z315" s="69"/>
      <c r="AB315" s="60"/>
    </row>
    <row r="316" spans="1:28" s="46" customFormat="1" x14ac:dyDescent="0.25">
      <c r="A316" s="1"/>
      <c r="B316" s="2"/>
      <c r="C316" s="2"/>
      <c r="D316" s="60"/>
      <c r="E316" s="2"/>
      <c r="F316" s="2"/>
      <c r="G316" s="59"/>
      <c r="H316" s="59"/>
      <c r="I316" s="2"/>
      <c r="J316" s="2"/>
      <c r="K316" s="60"/>
      <c r="L316" s="60"/>
      <c r="M316" s="60"/>
      <c r="N316" s="60"/>
      <c r="O316" s="59"/>
      <c r="P316" s="60"/>
      <c r="Q316" s="100"/>
      <c r="R316" s="2"/>
      <c r="S316" s="60"/>
      <c r="T316" s="60"/>
      <c r="U316" s="60"/>
      <c r="V316" s="60"/>
      <c r="W316" s="60"/>
      <c r="X316" s="60"/>
      <c r="Y316" s="2"/>
      <c r="Z316" s="69"/>
      <c r="AB316" s="60"/>
    </row>
    <row r="317" spans="1:28" s="46" customFormat="1" x14ac:dyDescent="0.25">
      <c r="A317" s="1"/>
      <c r="B317" s="2"/>
      <c r="C317" s="2"/>
      <c r="D317" s="60"/>
      <c r="E317" s="2"/>
      <c r="F317" s="2"/>
      <c r="G317" s="59"/>
      <c r="H317" s="59"/>
      <c r="I317" s="2"/>
      <c r="J317" s="2"/>
      <c r="K317" s="60"/>
      <c r="L317" s="60"/>
      <c r="M317" s="60"/>
      <c r="N317" s="60"/>
      <c r="O317" s="59"/>
      <c r="P317" s="60"/>
      <c r="Q317" s="100"/>
      <c r="R317" s="2"/>
      <c r="S317" s="60"/>
      <c r="T317" s="60"/>
      <c r="U317" s="60"/>
      <c r="V317" s="60"/>
      <c r="W317" s="60"/>
      <c r="X317" s="60"/>
      <c r="Y317" s="2"/>
      <c r="Z317" s="69"/>
      <c r="AB317" s="60"/>
    </row>
    <row r="318" spans="1:28" s="46" customFormat="1" x14ac:dyDescent="0.25">
      <c r="A318" s="1"/>
      <c r="B318" s="2"/>
      <c r="C318" s="2"/>
      <c r="D318" s="60"/>
      <c r="E318" s="2"/>
      <c r="F318" s="2"/>
      <c r="G318" s="59"/>
      <c r="H318" s="59"/>
      <c r="I318" s="2"/>
      <c r="J318" s="2"/>
      <c r="K318" s="60"/>
      <c r="L318" s="60"/>
      <c r="M318" s="60"/>
      <c r="N318" s="60"/>
      <c r="O318" s="59"/>
      <c r="P318" s="60"/>
      <c r="Q318" s="100"/>
      <c r="R318" s="2"/>
      <c r="S318" s="60"/>
      <c r="T318" s="60"/>
      <c r="U318" s="60"/>
      <c r="V318" s="60"/>
      <c r="W318" s="60"/>
      <c r="X318" s="60"/>
      <c r="Y318" s="2"/>
      <c r="Z318" s="69"/>
      <c r="AB318" s="60"/>
    </row>
    <row r="319" spans="1:28" s="46" customFormat="1" x14ac:dyDescent="0.25">
      <c r="A319" s="1"/>
      <c r="B319" s="2"/>
      <c r="C319" s="2"/>
      <c r="D319" s="60"/>
      <c r="E319" s="2"/>
      <c r="F319" s="2"/>
      <c r="G319" s="59"/>
      <c r="H319" s="59"/>
      <c r="I319" s="2"/>
      <c r="J319" s="2"/>
      <c r="K319" s="60"/>
      <c r="L319" s="60"/>
      <c r="M319" s="60"/>
      <c r="N319" s="60"/>
      <c r="O319" s="59"/>
      <c r="P319" s="60"/>
      <c r="Q319" s="100"/>
      <c r="R319" s="2"/>
      <c r="S319" s="60"/>
      <c r="T319" s="60"/>
      <c r="U319" s="60"/>
      <c r="V319" s="60"/>
      <c r="W319" s="60"/>
      <c r="X319" s="60"/>
      <c r="Y319" s="2"/>
      <c r="Z319" s="69"/>
      <c r="AB319" s="60"/>
    </row>
    <row r="320" spans="1:28" s="46" customFormat="1" x14ac:dyDescent="0.25">
      <c r="A320" s="1"/>
      <c r="B320" s="2"/>
      <c r="C320" s="2"/>
      <c r="D320" s="60"/>
      <c r="E320" s="2"/>
      <c r="F320" s="2"/>
      <c r="G320" s="59"/>
      <c r="H320" s="59"/>
      <c r="I320" s="2"/>
      <c r="J320" s="2"/>
      <c r="K320" s="60"/>
      <c r="L320" s="60"/>
      <c r="M320" s="60"/>
      <c r="N320" s="60"/>
      <c r="O320" s="59"/>
      <c r="P320" s="60"/>
      <c r="Q320" s="100"/>
      <c r="R320" s="2"/>
      <c r="S320" s="60"/>
      <c r="T320" s="60"/>
      <c r="U320" s="60"/>
      <c r="V320" s="60"/>
      <c r="W320" s="60"/>
      <c r="X320" s="60"/>
      <c r="Y320" s="2"/>
      <c r="Z320" s="69"/>
      <c r="AB320" s="60"/>
    </row>
    <row r="321" spans="1:28" s="46" customFormat="1" x14ac:dyDescent="0.25">
      <c r="A321" s="1"/>
      <c r="B321" s="2"/>
      <c r="C321" s="2"/>
      <c r="D321" s="60"/>
      <c r="E321" s="2"/>
      <c r="F321" s="2"/>
      <c r="G321" s="59"/>
      <c r="H321" s="59"/>
      <c r="I321" s="2"/>
      <c r="J321" s="2"/>
      <c r="K321" s="60"/>
      <c r="L321" s="60"/>
      <c r="M321" s="60"/>
      <c r="N321" s="60"/>
      <c r="O321" s="59"/>
      <c r="P321" s="60"/>
      <c r="Q321" s="100"/>
      <c r="R321" s="2"/>
      <c r="S321" s="60"/>
      <c r="T321" s="60"/>
      <c r="U321" s="60"/>
      <c r="V321" s="60"/>
      <c r="W321" s="60"/>
      <c r="X321" s="60"/>
      <c r="Y321" s="2"/>
      <c r="Z321" s="69"/>
      <c r="AB321" s="60"/>
    </row>
    <row r="322" spans="1:28" s="46" customFormat="1" x14ac:dyDescent="0.25">
      <c r="A322" s="1"/>
      <c r="B322" s="2"/>
      <c r="C322" s="2"/>
      <c r="D322" s="60"/>
      <c r="E322" s="2"/>
      <c r="F322" s="2"/>
      <c r="G322" s="59"/>
      <c r="H322" s="59"/>
      <c r="I322" s="2"/>
      <c r="J322" s="2"/>
      <c r="K322" s="60"/>
      <c r="L322" s="60"/>
      <c r="M322" s="60"/>
      <c r="N322" s="60"/>
      <c r="O322" s="59"/>
      <c r="P322" s="60"/>
      <c r="Q322" s="100"/>
      <c r="R322" s="2"/>
      <c r="S322" s="60"/>
      <c r="T322" s="60"/>
      <c r="U322" s="60"/>
      <c r="V322" s="60"/>
      <c r="W322" s="60"/>
      <c r="X322" s="60"/>
      <c r="Y322" s="2"/>
      <c r="Z322" s="69"/>
      <c r="AB322" s="60"/>
    </row>
    <row r="323" spans="1:28" s="46" customFormat="1" x14ac:dyDescent="0.25">
      <c r="A323" s="1"/>
      <c r="B323" s="2"/>
      <c r="C323" s="2"/>
      <c r="D323" s="60"/>
      <c r="E323" s="2"/>
      <c r="F323" s="2"/>
      <c r="G323" s="59"/>
      <c r="H323" s="59"/>
      <c r="I323" s="2"/>
      <c r="J323" s="2"/>
      <c r="K323" s="60"/>
      <c r="L323" s="60"/>
      <c r="M323" s="60"/>
      <c r="N323" s="60"/>
      <c r="O323" s="59"/>
      <c r="P323" s="60"/>
      <c r="Q323" s="100"/>
      <c r="R323" s="2"/>
      <c r="S323" s="60"/>
      <c r="T323" s="60"/>
      <c r="U323" s="60"/>
      <c r="V323" s="60"/>
      <c r="W323" s="60"/>
      <c r="X323" s="60"/>
      <c r="Y323" s="2"/>
      <c r="Z323" s="69"/>
      <c r="AB323" s="60"/>
    </row>
    <row r="324" spans="1:28" s="46" customFormat="1" x14ac:dyDescent="0.25">
      <c r="A324" s="1"/>
      <c r="B324" s="2"/>
      <c r="C324" s="2"/>
      <c r="D324" s="60"/>
      <c r="E324" s="2"/>
      <c r="F324" s="2"/>
      <c r="G324" s="59"/>
      <c r="H324" s="59"/>
      <c r="I324" s="2"/>
      <c r="J324" s="2"/>
      <c r="K324" s="60"/>
      <c r="L324" s="60"/>
      <c r="M324" s="60"/>
      <c r="N324" s="60"/>
      <c r="O324" s="59"/>
      <c r="P324" s="60"/>
      <c r="Q324" s="100"/>
      <c r="R324" s="2"/>
      <c r="S324" s="60"/>
      <c r="T324" s="60"/>
      <c r="U324" s="60"/>
      <c r="V324" s="60"/>
      <c r="W324" s="60"/>
      <c r="X324" s="60"/>
      <c r="Y324" s="2"/>
      <c r="Z324" s="69"/>
      <c r="AB324" s="60"/>
    </row>
    <row r="325" spans="1:28" s="46" customFormat="1" x14ac:dyDescent="0.25">
      <c r="A325" s="1"/>
      <c r="B325" s="2"/>
      <c r="C325" s="2"/>
      <c r="D325" s="60"/>
      <c r="E325" s="2"/>
      <c r="F325" s="2"/>
      <c r="G325" s="59"/>
      <c r="H325" s="59"/>
      <c r="I325" s="2"/>
      <c r="J325" s="2"/>
      <c r="K325" s="60"/>
      <c r="L325" s="60"/>
      <c r="M325" s="60"/>
      <c r="N325" s="60"/>
      <c r="O325" s="59"/>
      <c r="P325" s="60"/>
      <c r="Q325" s="100"/>
      <c r="R325" s="2"/>
      <c r="S325" s="60"/>
      <c r="T325" s="60"/>
      <c r="U325" s="60"/>
      <c r="V325" s="60"/>
      <c r="W325" s="60"/>
      <c r="X325" s="60"/>
      <c r="Y325" s="2"/>
      <c r="Z325" s="69"/>
      <c r="AB325" s="60"/>
    </row>
    <row r="326" spans="1:28" s="46" customFormat="1" x14ac:dyDescent="0.25">
      <c r="A326" s="1"/>
      <c r="B326" s="2"/>
      <c r="C326" s="2"/>
      <c r="D326" s="60"/>
      <c r="E326" s="2"/>
      <c r="F326" s="2"/>
      <c r="G326" s="59"/>
      <c r="H326" s="59"/>
      <c r="I326" s="2"/>
      <c r="J326" s="2"/>
      <c r="K326" s="60"/>
      <c r="L326" s="60"/>
      <c r="M326" s="60"/>
      <c r="N326" s="60"/>
      <c r="O326" s="59"/>
      <c r="P326" s="60"/>
      <c r="Q326" s="100"/>
      <c r="R326" s="2"/>
      <c r="S326" s="60"/>
      <c r="T326" s="60"/>
      <c r="U326" s="60"/>
      <c r="V326" s="60"/>
      <c r="W326" s="60"/>
      <c r="X326" s="60"/>
      <c r="Y326" s="2"/>
      <c r="Z326" s="69"/>
      <c r="AB326" s="60"/>
    </row>
    <row r="327" spans="1:28" s="46" customFormat="1" x14ac:dyDescent="0.25">
      <c r="A327" s="1"/>
      <c r="B327" s="2"/>
      <c r="C327" s="2"/>
      <c r="D327" s="60"/>
      <c r="E327" s="2"/>
      <c r="F327" s="2"/>
      <c r="G327" s="59"/>
      <c r="H327" s="59"/>
      <c r="I327" s="2"/>
      <c r="J327" s="2"/>
      <c r="K327" s="60"/>
      <c r="L327" s="60"/>
      <c r="M327" s="60"/>
      <c r="N327" s="60"/>
      <c r="O327" s="59"/>
      <c r="P327" s="60"/>
      <c r="Q327" s="100"/>
      <c r="R327" s="2"/>
      <c r="S327" s="60"/>
      <c r="T327" s="60"/>
      <c r="U327" s="60"/>
      <c r="V327" s="60"/>
      <c r="W327" s="60"/>
      <c r="X327" s="60"/>
      <c r="Y327" s="2"/>
      <c r="Z327" s="69"/>
      <c r="AB327" s="60"/>
    </row>
    <row r="328" spans="1:28" s="46" customFormat="1" x14ac:dyDescent="0.25">
      <c r="A328" s="1"/>
      <c r="B328" s="2"/>
      <c r="C328" s="2"/>
      <c r="D328" s="60"/>
      <c r="E328" s="2"/>
      <c r="F328" s="2"/>
      <c r="G328" s="59"/>
      <c r="H328" s="59"/>
      <c r="I328" s="2"/>
      <c r="J328" s="2"/>
      <c r="K328" s="60"/>
      <c r="L328" s="60"/>
      <c r="M328" s="60"/>
      <c r="N328" s="60"/>
      <c r="O328" s="59"/>
      <c r="P328" s="60"/>
      <c r="Q328" s="100"/>
      <c r="R328" s="2"/>
      <c r="S328" s="60"/>
      <c r="T328" s="60"/>
      <c r="U328" s="60"/>
      <c r="V328" s="60"/>
      <c r="W328" s="60"/>
      <c r="X328" s="60"/>
      <c r="Y328" s="2"/>
      <c r="Z328" s="69"/>
      <c r="AB328" s="60"/>
    </row>
    <row r="329" spans="1:28" s="46" customFormat="1" x14ac:dyDescent="0.25">
      <c r="A329" s="1"/>
      <c r="B329" s="2"/>
      <c r="C329" s="2"/>
      <c r="D329" s="60"/>
      <c r="E329" s="2"/>
      <c r="F329" s="2"/>
      <c r="G329" s="59"/>
      <c r="H329" s="59"/>
      <c r="I329" s="2"/>
      <c r="J329" s="2"/>
      <c r="K329" s="60"/>
      <c r="L329" s="60"/>
      <c r="M329" s="60"/>
      <c r="N329" s="60"/>
      <c r="O329" s="59"/>
      <c r="P329" s="60"/>
      <c r="Q329" s="100"/>
      <c r="R329" s="2"/>
      <c r="S329" s="60"/>
      <c r="T329" s="60"/>
      <c r="U329" s="60"/>
      <c r="V329" s="60"/>
      <c r="W329" s="60"/>
      <c r="X329" s="60"/>
      <c r="Y329" s="2"/>
      <c r="Z329" s="69"/>
      <c r="AB329" s="60"/>
    </row>
    <row r="330" spans="1:28" s="46" customFormat="1" x14ac:dyDescent="0.25">
      <c r="A330" s="1"/>
      <c r="B330" s="2"/>
      <c r="C330" s="2"/>
      <c r="D330" s="60"/>
      <c r="E330" s="2"/>
      <c r="F330" s="2"/>
      <c r="G330" s="59"/>
      <c r="H330" s="59"/>
      <c r="I330" s="2"/>
      <c r="J330" s="2"/>
      <c r="K330" s="60"/>
      <c r="L330" s="60"/>
      <c r="M330" s="60"/>
      <c r="N330" s="60"/>
      <c r="O330" s="59"/>
      <c r="P330" s="60"/>
      <c r="Q330" s="100"/>
      <c r="R330" s="2"/>
      <c r="S330" s="60"/>
      <c r="T330" s="60"/>
      <c r="U330" s="60"/>
      <c r="V330" s="60"/>
      <c r="W330" s="60"/>
      <c r="X330" s="60"/>
      <c r="Y330" s="2"/>
      <c r="Z330" s="69"/>
      <c r="AB330" s="60"/>
    </row>
    <row r="331" spans="1:28" s="46" customFormat="1" x14ac:dyDescent="0.25">
      <c r="A331" s="1"/>
      <c r="B331" s="2"/>
      <c r="C331" s="2"/>
      <c r="D331" s="60"/>
      <c r="E331" s="2"/>
      <c r="F331" s="2"/>
      <c r="G331" s="59"/>
      <c r="H331" s="59"/>
      <c r="I331" s="2"/>
      <c r="J331" s="2"/>
      <c r="K331" s="60"/>
      <c r="L331" s="60"/>
      <c r="M331" s="60"/>
      <c r="N331" s="60"/>
      <c r="O331" s="59"/>
      <c r="P331" s="60"/>
      <c r="Q331" s="100"/>
      <c r="R331" s="2"/>
      <c r="S331" s="60"/>
      <c r="T331" s="60"/>
      <c r="U331" s="60"/>
      <c r="V331" s="60"/>
      <c r="W331" s="60"/>
      <c r="X331" s="60"/>
      <c r="Y331" s="2"/>
      <c r="Z331" s="69"/>
      <c r="AB331" s="60"/>
    </row>
    <row r="332" spans="1:28" s="46" customFormat="1" x14ac:dyDescent="0.25">
      <c r="A332" s="1"/>
      <c r="B332" s="2"/>
      <c r="C332" s="2"/>
      <c r="D332" s="60"/>
      <c r="E332" s="2"/>
      <c r="F332" s="2"/>
      <c r="G332" s="59"/>
      <c r="H332" s="59"/>
      <c r="I332" s="2"/>
      <c r="J332" s="2"/>
      <c r="K332" s="60"/>
      <c r="L332" s="60"/>
      <c r="M332" s="60"/>
      <c r="N332" s="60"/>
      <c r="O332" s="59"/>
      <c r="P332" s="60"/>
      <c r="Q332" s="100"/>
      <c r="R332" s="2"/>
      <c r="S332" s="60"/>
      <c r="T332" s="60"/>
      <c r="U332" s="60"/>
      <c r="V332" s="60"/>
      <c r="W332" s="60"/>
      <c r="X332" s="60"/>
      <c r="Y332" s="2"/>
      <c r="Z332" s="69"/>
      <c r="AB332" s="60"/>
    </row>
    <row r="333" spans="1:28" s="46" customFormat="1" x14ac:dyDescent="0.25">
      <c r="A333" s="1"/>
      <c r="B333" s="2"/>
      <c r="C333" s="2"/>
      <c r="D333" s="60"/>
      <c r="E333" s="2"/>
      <c r="F333" s="2"/>
      <c r="G333" s="59"/>
      <c r="H333" s="59"/>
      <c r="I333" s="2"/>
      <c r="J333" s="2"/>
      <c r="K333" s="60"/>
      <c r="L333" s="60"/>
      <c r="M333" s="60"/>
      <c r="N333" s="60"/>
      <c r="O333" s="59"/>
      <c r="P333" s="60"/>
      <c r="Q333" s="100"/>
      <c r="R333" s="2"/>
      <c r="S333" s="60"/>
      <c r="T333" s="60"/>
      <c r="U333" s="60"/>
      <c r="V333" s="60"/>
      <c r="W333" s="60"/>
      <c r="X333" s="60"/>
      <c r="Y333" s="2"/>
      <c r="Z333" s="69"/>
      <c r="AB333" s="60"/>
    </row>
    <row r="334" spans="1:28" s="46" customFormat="1" x14ac:dyDescent="0.25">
      <c r="A334" s="1"/>
      <c r="B334" s="2"/>
      <c r="C334" s="2"/>
      <c r="D334" s="60"/>
      <c r="E334" s="2"/>
      <c r="F334" s="2"/>
      <c r="G334" s="59"/>
      <c r="H334" s="59"/>
      <c r="I334" s="2"/>
      <c r="J334" s="2"/>
      <c r="K334" s="60"/>
      <c r="L334" s="60"/>
      <c r="M334" s="60"/>
      <c r="N334" s="60"/>
      <c r="O334" s="59"/>
      <c r="P334" s="60"/>
      <c r="Q334" s="100"/>
      <c r="R334" s="2"/>
      <c r="S334" s="60"/>
      <c r="T334" s="60"/>
      <c r="U334" s="60"/>
      <c r="V334" s="60"/>
      <c r="W334" s="60"/>
      <c r="X334" s="60"/>
      <c r="Y334" s="2"/>
      <c r="Z334" s="69"/>
      <c r="AB334" s="60"/>
    </row>
    <row r="335" spans="1:28" s="46" customFormat="1" x14ac:dyDescent="0.25">
      <c r="A335" s="1"/>
      <c r="B335" s="2"/>
      <c r="C335" s="2"/>
      <c r="D335" s="60"/>
      <c r="E335" s="2"/>
      <c r="F335" s="2"/>
      <c r="G335" s="59"/>
      <c r="H335" s="59"/>
      <c r="I335" s="2"/>
      <c r="J335" s="2"/>
      <c r="K335" s="60"/>
      <c r="L335" s="60"/>
      <c r="M335" s="60"/>
      <c r="N335" s="60"/>
      <c r="O335" s="59"/>
      <c r="P335" s="60"/>
      <c r="Q335" s="100"/>
      <c r="R335" s="2"/>
      <c r="S335" s="60"/>
      <c r="T335" s="60"/>
      <c r="U335" s="60"/>
      <c r="V335" s="60"/>
      <c r="W335" s="60"/>
      <c r="X335" s="60"/>
      <c r="Y335" s="2"/>
      <c r="Z335" s="69"/>
      <c r="AB335" s="60"/>
    </row>
    <row r="336" spans="1:28" s="46" customFormat="1" x14ac:dyDescent="0.25">
      <c r="A336" s="1"/>
      <c r="B336" s="2"/>
      <c r="C336" s="2"/>
      <c r="D336" s="60"/>
      <c r="E336" s="2"/>
      <c r="F336" s="2"/>
      <c r="G336" s="59"/>
      <c r="H336" s="59"/>
      <c r="I336" s="2"/>
      <c r="J336" s="2"/>
      <c r="K336" s="60"/>
      <c r="L336" s="60"/>
      <c r="M336" s="60"/>
      <c r="N336" s="60"/>
      <c r="O336" s="59"/>
      <c r="P336" s="60"/>
      <c r="Q336" s="100"/>
      <c r="R336" s="2"/>
      <c r="S336" s="60"/>
      <c r="T336" s="60"/>
      <c r="U336" s="60"/>
      <c r="V336" s="60"/>
      <c r="W336" s="60"/>
      <c r="X336" s="60"/>
      <c r="Y336" s="2"/>
      <c r="Z336" s="69"/>
      <c r="AB336" s="60"/>
    </row>
    <row r="337" spans="1:28" s="46" customFormat="1" x14ac:dyDescent="0.25">
      <c r="A337" s="1"/>
      <c r="B337" s="2"/>
      <c r="C337" s="2"/>
      <c r="D337" s="60"/>
      <c r="E337" s="2"/>
      <c r="F337" s="2"/>
      <c r="G337" s="59"/>
      <c r="H337" s="59"/>
      <c r="I337" s="2"/>
      <c r="J337" s="2"/>
      <c r="K337" s="60"/>
      <c r="L337" s="60"/>
      <c r="M337" s="60"/>
      <c r="N337" s="60"/>
      <c r="O337" s="59"/>
      <c r="P337" s="60"/>
      <c r="Q337" s="100"/>
      <c r="R337" s="2"/>
      <c r="S337" s="60"/>
      <c r="T337" s="60"/>
      <c r="U337" s="60"/>
      <c r="V337" s="60"/>
      <c r="W337" s="60"/>
      <c r="X337" s="60"/>
      <c r="Y337" s="2"/>
      <c r="Z337" s="69"/>
      <c r="AB337" s="60"/>
    </row>
    <row r="338" spans="1:28" s="46" customFormat="1" x14ac:dyDescent="0.25">
      <c r="A338" s="1"/>
      <c r="B338" s="2"/>
      <c r="C338" s="2"/>
      <c r="D338" s="60"/>
      <c r="E338" s="2"/>
      <c r="F338" s="2"/>
      <c r="G338" s="59"/>
      <c r="H338" s="59"/>
      <c r="I338" s="2"/>
      <c r="J338" s="2"/>
      <c r="K338" s="60"/>
      <c r="L338" s="60"/>
      <c r="M338" s="60"/>
      <c r="N338" s="60"/>
      <c r="O338" s="59"/>
      <c r="P338" s="60"/>
      <c r="Q338" s="100"/>
      <c r="R338" s="2"/>
      <c r="S338" s="60"/>
      <c r="T338" s="60"/>
      <c r="U338" s="60"/>
      <c r="V338" s="60"/>
      <c r="W338" s="60"/>
      <c r="X338" s="60"/>
      <c r="Y338" s="2"/>
      <c r="Z338" s="69"/>
      <c r="AB338" s="60"/>
    </row>
    <row r="339" spans="1:28" s="46" customFormat="1" x14ac:dyDescent="0.25">
      <c r="A339" s="1"/>
      <c r="B339" s="2"/>
      <c r="C339" s="2"/>
      <c r="D339" s="60"/>
      <c r="E339" s="2"/>
      <c r="F339" s="2"/>
      <c r="G339" s="59"/>
      <c r="H339" s="59"/>
      <c r="I339" s="2"/>
      <c r="J339" s="2"/>
      <c r="K339" s="60"/>
      <c r="L339" s="60"/>
      <c r="M339" s="60"/>
      <c r="N339" s="60"/>
      <c r="O339" s="59"/>
      <c r="P339" s="60"/>
      <c r="Q339" s="100"/>
      <c r="R339" s="2"/>
      <c r="S339" s="60"/>
      <c r="T339" s="60"/>
      <c r="U339" s="60"/>
      <c r="V339" s="60"/>
      <c r="W339" s="60"/>
      <c r="X339" s="60"/>
      <c r="Y339" s="2"/>
      <c r="Z339" s="69"/>
      <c r="AB339" s="60"/>
    </row>
    <row r="340" spans="1:28" s="46" customFormat="1" x14ac:dyDescent="0.25">
      <c r="A340" s="1"/>
      <c r="B340" s="2"/>
      <c r="C340" s="2"/>
      <c r="D340" s="60"/>
      <c r="E340" s="2"/>
      <c r="F340" s="2"/>
      <c r="G340" s="59"/>
      <c r="H340" s="59"/>
      <c r="I340" s="2"/>
      <c r="J340" s="2"/>
      <c r="K340" s="60"/>
      <c r="L340" s="60"/>
      <c r="M340" s="60"/>
      <c r="N340" s="60"/>
      <c r="O340" s="59"/>
      <c r="P340" s="60"/>
      <c r="Q340" s="100"/>
      <c r="R340" s="2"/>
      <c r="S340" s="60"/>
      <c r="T340" s="60"/>
      <c r="U340" s="60"/>
      <c r="V340" s="60"/>
      <c r="W340" s="60"/>
      <c r="X340" s="60"/>
      <c r="Y340" s="2"/>
      <c r="Z340" s="69"/>
      <c r="AB340" s="60"/>
    </row>
    <row r="341" spans="1:28" s="46" customFormat="1" x14ac:dyDescent="0.25">
      <c r="A341" s="1"/>
      <c r="B341" s="2"/>
      <c r="C341" s="2"/>
      <c r="D341" s="60"/>
      <c r="E341" s="2"/>
      <c r="F341" s="2"/>
      <c r="G341" s="59"/>
      <c r="H341" s="59"/>
      <c r="I341" s="2"/>
      <c r="J341" s="2"/>
      <c r="K341" s="60"/>
      <c r="L341" s="60"/>
      <c r="M341" s="60"/>
      <c r="N341" s="60"/>
      <c r="O341" s="59"/>
      <c r="P341" s="60"/>
      <c r="Q341" s="100"/>
      <c r="R341" s="2"/>
      <c r="S341" s="60"/>
      <c r="T341" s="60"/>
      <c r="U341" s="60"/>
      <c r="V341" s="60"/>
      <c r="W341" s="60"/>
      <c r="X341" s="60"/>
      <c r="Y341" s="2"/>
      <c r="Z341" s="69"/>
      <c r="AB341" s="60"/>
    </row>
    <row r="342" spans="1:28" s="46" customFormat="1" x14ac:dyDescent="0.25">
      <c r="A342" s="1"/>
      <c r="B342" s="2"/>
      <c r="C342" s="2"/>
      <c r="D342" s="60"/>
      <c r="E342" s="2"/>
      <c r="F342" s="2"/>
      <c r="G342" s="59"/>
      <c r="H342" s="59"/>
      <c r="I342" s="2"/>
      <c r="J342" s="2"/>
      <c r="K342" s="60"/>
      <c r="L342" s="60"/>
      <c r="M342" s="60"/>
      <c r="N342" s="60"/>
      <c r="O342" s="59"/>
      <c r="P342" s="60"/>
      <c r="Q342" s="100"/>
      <c r="R342" s="2"/>
      <c r="S342" s="60"/>
      <c r="T342" s="60"/>
      <c r="U342" s="60"/>
      <c r="V342" s="60"/>
      <c r="W342" s="60"/>
      <c r="X342" s="60"/>
      <c r="Y342" s="2"/>
      <c r="Z342" s="69"/>
      <c r="AB342" s="60"/>
    </row>
    <row r="343" spans="1:28" s="46" customFormat="1" x14ac:dyDescent="0.25">
      <c r="A343" s="1"/>
      <c r="B343" s="2"/>
      <c r="C343" s="2"/>
      <c r="D343" s="60"/>
      <c r="E343" s="2"/>
      <c r="F343" s="2"/>
      <c r="G343" s="59"/>
      <c r="H343" s="59"/>
      <c r="I343" s="2"/>
      <c r="J343" s="2"/>
      <c r="K343" s="60"/>
      <c r="L343" s="60"/>
      <c r="M343" s="60"/>
      <c r="N343" s="60"/>
      <c r="O343" s="59"/>
      <c r="P343" s="60"/>
      <c r="Q343" s="100"/>
      <c r="R343" s="2"/>
      <c r="S343" s="60"/>
      <c r="T343" s="60"/>
      <c r="U343" s="60"/>
      <c r="V343" s="60"/>
      <c r="W343" s="60"/>
      <c r="X343" s="60"/>
      <c r="Y343" s="2"/>
      <c r="Z343" s="69"/>
      <c r="AB343" s="60"/>
    </row>
    <row r="344" spans="1:28" s="46" customFormat="1" x14ac:dyDescent="0.25">
      <c r="A344" s="1"/>
      <c r="B344" s="2"/>
      <c r="C344" s="2"/>
      <c r="D344" s="60"/>
      <c r="E344" s="2"/>
      <c r="F344" s="2"/>
      <c r="G344" s="59"/>
      <c r="H344" s="59"/>
      <c r="I344" s="2"/>
      <c r="J344" s="2"/>
      <c r="K344" s="60"/>
      <c r="L344" s="60"/>
      <c r="M344" s="60"/>
      <c r="N344" s="60"/>
      <c r="O344" s="59"/>
      <c r="P344" s="60"/>
      <c r="Q344" s="100"/>
      <c r="R344" s="2"/>
      <c r="S344" s="60"/>
      <c r="T344" s="60"/>
      <c r="U344" s="60"/>
      <c r="V344" s="60"/>
      <c r="W344" s="60"/>
      <c r="X344" s="60"/>
      <c r="Y344" s="2"/>
      <c r="Z344" s="69"/>
      <c r="AB344" s="60"/>
    </row>
    <row r="345" spans="1:28" s="46" customFormat="1" x14ac:dyDescent="0.25">
      <c r="A345" s="1"/>
      <c r="B345" s="2"/>
      <c r="C345" s="2"/>
      <c r="D345" s="60"/>
      <c r="E345" s="2"/>
      <c r="F345" s="2"/>
      <c r="G345" s="59"/>
      <c r="H345" s="59"/>
      <c r="I345" s="2"/>
      <c r="J345" s="2"/>
      <c r="K345" s="60"/>
      <c r="L345" s="60"/>
      <c r="M345" s="60"/>
      <c r="N345" s="60"/>
      <c r="O345" s="59"/>
      <c r="P345" s="60"/>
      <c r="Q345" s="100"/>
      <c r="R345" s="2"/>
      <c r="S345" s="60"/>
      <c r="T345" s="60"/>
      <c r="U345" s="60"/>
      <c r="V345" s="60"/>
      <c r="W345" s="60"/>
      <c r="X345" s="60"/>
      <c r="Y345" s="2"/>
      <c r="Z345" s="69"/>
      <c r="AB345" s="60"/>
    </row>
    <row r="346" spans="1:28" s="46" customFormat="1" x14ac:dyDescent="0.25">
      <c r="A346" s="1"/>
      <c r="B346" s="2"/>
      <c r="C346" s="2"/>
      <c r="D346" s="60"/>
      <c r="E346" s="2"/>
      <c r="F346" s="2"/>
      <c r="G346" s="59"/>
      <c r="H346" s="59"/>
      <c r="I346" s="2"/>
      <c r="J346" s="2"/>
      <c r="K346" s="60"/>
      <c r="L346" s="60"/>
      <c r="M346" s="60"/>
      <c r="N346" s="60"/>
      <c r="O346" s="59"/>
      <c r="P346" s="60"/>
      <c r="Q346" s="100"/>
      <c r="R346" s="2"/>
      <c r="S346" s="60"/>
      <c r="T346" s="60"/>
      <c r="U346" s="60"/>
      <c r="V346" s="60"/>
      <c r="W346" s="60"/>
      <c r="X346" s="60"/>
      <c r="Y346" s="2"/>
      <c r="Z346" s="69"/>
      <c r="AB346" s="60"/>
    </row>
    <row r="347" spans="1:28" s="46" customFormat="1" x14ac:dyDescent="0.25">
      <c r="A347" s="1"/>
      <c r="B347" s="2"/>
      <c r="C347" s="2"/>
      <c r="D347" s="60"/>
      <c r="E347" s="2"/>
      <c r="F347" s="2"/>
      <c r="G347" s="59"/>
      <c r="H347" s="59"/>
      <c r="I347" s="2"/>
      <c r="J347" s="2"/>
      <c r="K347" s="60"/>
      <c r="L347" s="60"/>
      <c r="M347" s="60"/>
      <c r="N347" s="60"/>
      <c r="O347" s="59"/>
      <c r="P347" s="60"/>
      <c r="Q347" s="100"/>
      <c r="R347" s="2"/>
      <c r="S347" s="60"/>
      <c r="T347" s="60"/>
      <c r="U347" s="60"/>
      <c r="V347" s="60"/>
      <c r="W347" s="60"/>
      <c r="X347" s="60"/>
      <c r="Y347" s="2"/>
      <c r="Z347" s="69"/>
      <c r="AB347" s="60"/>
    </row>
    <row r="348" spans="1:28" s="46" customFormat="1" x14ac:dyDescent="0.25">
      <c r="A348" s="1"/>
      <c r="B348" s="2"/>
      <c r="C348" s="2"/>
      <c r="D348" s="60"/>
      <c r="E348" s="2"/>
      <c r="F348" s="2"/>
      <c r="G348" s="59"/>
      <c r="H348" s="59"/>
      <c r="I348" s="2"/>
      <c r="J348" s="2"/>
      <c r="K348" s="60"/>
      <c r="L348" s="60"/>
      <c r="M348" s="60"/>
      <c r="N348" s="60"/>
      <c r="O348" s="59"/>
      <c r="P348" s="60"/>
      <c r="Q348" s="100"/>
      <c r="R348" s="2"/>
      <c r="S348" s="60"/>
      <c r="T348" s="60"/>
      <c r="U348" s="60"/>
      <c r="V348" s="60"/>
      <c r="W348" s="60"/>
      <c r="X348" s="60"/>
      <c r="Y348" s="2"/>
      <c r="Z348" s="69"/>
      <c r="AB348" s="60"/>
    </row>
    <row r="349" spans="1:28" s="46" customFormat="1" x14ac:dyDescent="0.25">
      <c r="A349" s="1"/>
      <c r="B349" s="2"/>
      <c r="C349" s="2"/>
      <c r="D349" s="60"/>
      <c r="E349" s="2"/>
      <c r="F349" s="2"/>
      <c r="G349" s="59"/>
      <c r="H349" s="59"/>
      <c r="I349" s="2"/>
      <c r="J349" s="2"/>
      <c r="K349" s="60"/>
      <c r="L349" s="60"/>
      <c r="M349" s="60"/>
      <c r="N349" s="60"/>
      <c r="O349" s="59"/>
      <c r="P349" s="60"/>
      <c r="Q349" s="100"/>
      <c r="R349" s="2"/>
      <c r="S349" s="60"/>
      <c r="T349" s="60"/>
      <c r="U349" s="60"/>
      <c r="V349" s="60"/>
      <c r="W349" s="60"/>
      <c r="X349" s="60"/>
      <c r="Y349" s="2"/>
      <c r="Z349" s="69"/>
      <c r="AB349" s="60"/>
    </row>
    <row r="350" spans="1:28" s="46" customFormat="1" x14ac:dyDescent="0.25">
      <c r="A350" s="1"/>
      <c r="B350" s="2"/>
      <c r="C350" s="2"/>
      <c r="D350" s="60"/>
      <c r="E350" s="2"/>
      <c r="F350" s="2"/>
      <c r="G350" s="59"/>
      <c r="H350" s="59"/>
      <c r="I350" s="2"/>
      <c r="J350" s="2"/>
      <c r="K350" s="60"/>
      <c r="L350" s="60"/>
      <c r="M350" s="60"/>
      <c r="N350" s="60"/>
      <c r="O350" s="59"/>
      <c r="P350" s="60"/>
      <c r="Q350" s="100"/>
      <c r="R350" s="2"/>
      <c r="S350" s="60"/>
      <c r="T350" s="60"/>
      <c r="U350" s="60"/>
      <c r="V350" s="60"/>
      <c r="W350" s="60"/>
      <c r="X350" s="60"/>
      <c r="Y350" s="2"/>
      <c r="Z350" s="69"/>
      <c r="AB350" s="60"/>
    </row>
    <row r="351" spans="1:28" s="46" customFormat="1" x14ac:dyDescent="0.25">
      <c r="A351" s="1"/>
      <c r="B351" s="2"/>
      <c r="C351" s="2"/>
      <c r="D351" s="60"/>
      <c r="E351" s="2"/>
      <c r="F351" s="2"/>
      <c r="G351" s="59"/>
      <c r="H351" s="59"/>
      <c r="I351" s="2"/>
      <c r="J351" s="2"/>
      <c r="K351" s="60"/>
      <c r="L351" s="60"/>
      <c r="M351" s="60"/>
      <c r="N351" s="60"/>
      <c r="O351" s="59"/>
      <c r="P351" s="60"/>
      <c r="Q351" s="100"/>
      <c r="R351" s="2"/>
      <c r="S351" s="60"/>
      <c r="T351" s="60"/>
      <c r="U351" s="60"/>
      <c r="V351" s="60"/>
      <c r="W351" s="60"/>
      <c r="X351" s="60"/>
      <c r="Y351" s="2"/>
      <c r="Z351" s="69"/>
      <c r="AB351" s="60"/>
    </row>
    <row r="352" spans="1:28" s="46" customFormat="1" x14ac:dyDescent="0.25">
      <c r="A352" s="1"/>
      <c r="B352" s="2"/>
      <c r="C352" s="2"/>
      <c r="D352" s="60"/>
      <c r="E352" s="2"/>
      <c r="F352" s="2"/>
      <c r="G352" s="59"/>
      <c r="H352" s="59"/>
      <c r="I352" s="2"/>
      <c r="J352" s="2"/>
      <c r="K352" s="60"/>
      <c r="L352" s="60"/>
      <c r="M352" s="60"/>
      <c r="N352" s="60"/>
      <c r="O352" s="59"/>
      <c r="P352" s="60"/>
      <c r="Q352" s="100"/>
      <c r="R352" s="2"/>
      <c r="S352" s="60"/>
      <c r="T352" s="60"/>
      <c r="U352" s="60"/>
      <c r="V352" s="60"/>
      <c r="W352" s="60"/>
      <c r="X352" s="60"/>
      <c r="Y352" s="2"/>
      <c r="Z352" s="69"/>
      <c r="AB352" s="60"/>
    </row>
    <row r="353" spans="1:28" s="46" customFormat="1" x14ac:dyDescent="0.25">
      <c r="A353" s="1"/>
      <c r="B353" s="2"/>
      <c r="C353" s="2"/>
      <c r="D353" s="60"/>
      <c r="E353" s="2"/>
      <c r="F353" s="2"/>
      <c r="G353" s="59"/>
      <c r="H353" s="59"/>
      <c r="I353" s="2"/>
      <c r="J353" s="2"/>
      <c r="K353" s="60"/>
      <c r="L353" s="60"/>
      <c r="M353" s="60"/>
      <c r="N353" s="60"/>
      <c r="O353" s="59"/>
      <c r="P353" s="60"/>
      <c r="Q353" s="100"/>
      <c r="R353" s="2"/>
      <c r="S353" s="60"/>
      <c r="T353" s="60"/>
      <c r="U353" s="60"/>
      <c r="V353" s="60"/>
      <c r="W353" s="60"/>
      <c r="X353" s="60"/>
      <c r="Y353" s="2"/>
      <c r="Z353" s="69"/>
      <c r="AB353" s="60"/>
    </row>
    <row r="354" spans="1:28" s="46" customFormat="1" x14ac:dyDescent="0.25">
      <c r="A354" s="1"/>
      <c r="B354" s="2"/>
      <c r="C354" s="2"/>
      <c r="D354" s="60"/>
      <c r="E354" s="2"/>
      <c r="F354" s="2"/>
      <c r="G354" s="59"/>
      <c r="H354" s="59"/>
      <c r="I354" s="2"/>
      <c r="J354" s="2"/>
      <c r="K354" s="60"/>
      <c r="L354" s="60"/>
      <c r="M354" s="60"/>
      <c r="N354" s="60"/>
      <c r="O354" s="59"/>
      <c r="P354" s="60"/>
      <c r="Q354" s="100"/>
      <c r="R354" s="2"/>
      <c r="S354" s="60"/>
      <c r="T354" s="60"/>
      <c r="U354" s="60"/>
      <c r="V354" s="60"/>
      <c r="W354" s="60"/>
      <c r="X354" s="60"/>
      <c r="Y354" s="2"/>
      <c r="Z354" s="69"/>
      <c r="AB354" s="60"/>
    </row>
    <row r="355" spans="1:28" s="46" customFormat="1" x14ac:dyDescent="0.25">
      <c r="A355" s="1"/>
      <c r="B355" s="2"/>
      <c r="C355" s="2"/>
      <c r="D355" s="60"/>
      <c r="E355" s="2"/>
      <c r="F355" s="2"/>
      <c r="G355" s="59"/>
      <c r="H355" s="59"/>
      <c r="I355" s="2"/>
      <c r="J355" s="2"/>
      <c r="K355" s="60"/>
      <c r="L355" s="60"/>
      <c r="M355" s="60"/>
      <c r="N355" s="60"/>
      <c r="O355" s="59"/>
      <c r="P355" s="60"/>
      <c r="Q355" s="100"/>
      <c r="R355" s="2"/>
      <c r="S355" s="60"/>
      <c r="T355" s="60"/>
      <c r="U355" s="60"/>
      <c r="V355" s="60"/>
      <c r="W355" s="60"/>
      <c r="X355" s="60"/>
      <c r="Y355" s="2"/>
      <c r="Z355" s="69"/>
      <c r="AB355" s="60"/>
    </row>
    <row r="356" spans="1:28" s="46" customFormat="1" x14ac:dyDescent="0.25">
      <c r="A356" s="1"/>
      <c r="B356" s="2"/>
      <c r="C356" s="2"/>
      <c r="D356" s="60"/>
      <c r="E356" s="2"/>
      <c r="F356" s="2"/>
      <c r="G356" s="59"/>
      <c r="H356" s="59"/>
      <c r="I356" s="2"/>
      <c r="J356" s="2"/>
      <c r="K356" s="60"/>
      <c r="L356" s="60"/>
      <c r="M356" s="60"/>
      <c r="N356" s="60"/>
      <c r="O356" s="59"/>
      <c r="P356" s="60"/>
      <c r="Q356" s="100"/>
      <c r="R356" s="2"/>
      <c r="S356" s="60"/>
      <c r="T356" s="60"/>
      <c r="U356" s="60"/>
      <c r="V356" s="60"/>
      <c r="W356" s="60"/>
      <c r="X356" s="60"/>
      <c r="Y356" s="2"/>
      <c r="Z356" s="69"/>
      <c r="AB356" s="60"/>
    </row>
    <row r="357" spans="1:28" s="46" customFormat="1" x14ac:dyDescent="0.25">
      <c r="A357" s="1"/>
      <c r="B357" s="2"/>
      <c r="C357" s="2"/>
      <c r="D357" s="60"/>
      <c r="E357" s="2"/>
      <c r="F357" s="2"/>
      <c r="G357" s="59"/>
      <c r="H357" s="59"/>
      <c r="I357" s="2"/>
      <c r="J357" s="2"/>
      <c r="K357" s="60"/>
      <c r="L357" s="60"/>
      <c r="M357" s="60"/>
      <c r="N357" s="60"/>
      <c r="O357" s="59"/>
      <c r="P357" s="60"/>
      <c r="Q357" s="100"/>
      <c r="R357" s="2"/>
      <c r="S357" s="60"/>
      <c r="T357" s="60"/>
      <c r="U357" s="60"/>
      <c r="V357" s="60"/>
      <c r="W357" s="60"/>
      <c r="X357" s="60"/>
      <c r="Y357" s="2"/>
      <c r="Z357" s="69"/>
      <c r="AB357" s="60"/>
    </row>
    <row r="358" spans="1:28" s="46" customFormat="1" x14ac:dyDescent="0.25">
      <c r="A358" s="1"/>
      <c r="B358" s="2"/>
      <c r="C358" s="2"/>
      <c r="D358" s="60"/>
      <c r="E358" s="2"/>
      <c r="F358" s="2"/>
      <c r="G358" s="59"/>
      <c r="H358" s="59"/>
      <c r="I358" s="2"/>
      <c r="J358" s="2"/>
      <c r="K358" s="60"/>
      <c r="L358" s="60"/>
      <c r="M358" s="60"/>
      <c r="N358" s="60"/>
      <c r="O358" s="59"/>
      <c r="P358" s="60"/>
      <c r="Q358" s="100"/>
      <c r="R358" s="2"/>
      <c r="S358" s="60"/>
      <c r="T358" s="60"/>
      <c r="U358" s="60"/>
      <c r="V358" s="60"/>
      <c r="W358" s="60"/>
      <c r="X358" s="60"/>
      <c r="Y358" s="2"/>
      <c r="Z358" s="69"/>
      <c r="AB358" s="60"/>
    </row>
    <row r="359" spans="1:28" s="46" customFormat="1" x14ac:dyDescent="0.25">
      <c r="A359" s="1"/>
      <c r="B359" s="2"/>
      <c r="C359" s="2"/>
      <c r="D359" s="60"/>
      <c r="E359" s="2"/>
      <c r="F359" s="2"/>
      <c r="G359" s="59"/>
      <c r="H359" s="59"/>
      <c r="I359" s="2"/>
      <c r="J359" s="2"/>
      <c r="K359" s="60"/>
      <c r="L359" s="60"/>
      <c r="M359" s="60"/>
      <c r="N359" s="60"/>
      <c r="O359" s="59"/>
      <c r="P359" s="60"/>
      <c r="Q359" s="100"/>
      <c r="R359" s="2"/>
      <c r="S359" s="60"/>
      <c r="T359" s="60"/>
      <c r="U359" s="60"/>
      <c r="V359" s="60"/>
      <c r="W359" s="60"/>
      <c r="X359" s="60"/>
      <c r="Y359" s="2"/>
      <c r="Z359" s="69"/>
      <c r="AB359" s="60"/>
    </row>
    <row r="360" spans="1:28" s="46" customFormat="1" x14ac:dyDescent="0.25">
      <c r="A360" s="1"/>
      <c r="B360" s="2"/>
      <c r="C360" s="2"/>
      <c r="D360" s="60"/>
      <c r="E360" s="2"/>
      <c r="F360" s="2"/>
      <c r="G360" s="59"/>
      <c r="H360" s="59"/>
      <c r="I360" s="2"/>
      <c r="J360" s="2"/>
      <c r="K360" s="60"/>
      <c r="L360" s="60"/>
      <c r="M360" s="60"/>
      <c r="N360" s="60"/>
      <c r="O360" s="59"/>
      <c r="P360" s="60"/>
      <c r="Q360" s="100"/>
      <c r="R360" s="2"/>
      <c r="S360" s="60"/>
      <c r="T360" s="60"/>
      <c r="U360" s="60"/>
      <c r="V360" s="60"/>
      <c r="W360" s="60"/>
      <c r="X360" s="60"/>
      <c r="Y360" s="2"/>
      <c r="Z360" s="69"/>
      <c r="AB360" s="60"/>
    </row>
    <row r="361" spans="1:28" s="46" customFormat="1" x14ac:dyDescent="0.25">
      <c r="A361" s="1"/>
      <c r="B361" s="2"/>
      <c r="C361" s="2"/>
      <c r="D361" s="60"/>
      <c r="E361" s="2"/>
      <c r="F361" s="2"/>
      <c r="G361" s="59"/>
      <c r="H361" s="59"/>
      <c r="I361" s="2"/>
      <c r="J361" s="2"/>
      <c r="K361" s="60"/>
      <c r="L361" s="60"/>
      <c r="M361" s="60"/>
      <c r="N361" s="60"/>
      <c r="O361" s="59"/>
      <c r="P361" s="60"/>
      <c r="Q361" s="100"/>
      <c r="R361" s="2"/>
      <c r="S361" s="60"/>
      <c r="T361" s="60"/>
      <c r="U361" s="60"/>
      <c r="V361" s="60"/>
      <c r="W361" s="60"/>
      <c r="X361" s="60"/>
      <c r="Y361" s="2"/>
      <c r="Z361" s="69"/>
      <c r="AB361" s="60"/>
    </row>
    <row r="362" spans="1:28" s="46" customFormat="1" x14ac:dyDescent="0.25">
      <c r="A362" s="1"/>
      <c r="B362" s="2"/>
      <c r="C362" s="2"/>
      <c r="D362" s="60"/>
      <c r="E362" s="2"/>
      <c r="F362" s="2"/>
      <c r="G362" s="59"/>
      <c r="H362" s="59"/>
      <c r="I362" s="2"/>
      <c r="J362" s="2"/>
      <c r="K362" s="60"/>
      <c r="L362" s="60"/>
      <c r="M362" s="60"/>
      <c r="N362" s="60"/>
      <c r="O362" s="59"/>
      <c r="P362" s="60"/>
      <c r="Q362" s="100"/>
      <c r="R362" s="2"/>
      <c r="S362" s="60"/>
      <c r="T362" s="60"/>
      <c r="U362" s="60"/>
      <c r="V362" s="60"/>
      <c r="W362" s="60"/>
      <c r="X362" s="60"/>
      <c r="Y362" s="2"/>
      <c r="Z362" s="69"/>
      <c r="AB362" s="60"/>
    </row>
    <row r="363" spans="1:28" s="46" customFormat="1" x14ac:dyDescent="0.25">
      <c r="A363" s="1"/>
      <c r="B363" s="2"/>
      <c r="C363" s="2"/>
      <c r="D363" s="60"/>
      <c r="E363" s="2"/>
      <c r="F363" s="2"/>
      <c r="G363" s="59"/>
      <c r="H363" s="59"/>
      <c r="I363" s="2"/>
      <c r="J363" s="2"/>
      <c r="K363" s="60"/>
      <c r="L363" s="60"/>
      <c r="M363" s="60"/>
      <c r="N363" s="60"/>
      <c r="O363" s="59"/>
      <c r="P363" s="60"/>
      <c r="Q363" s="100"/>
      <c r="R363" s="2"/>
      <c r="S363" s="60"/>
      <c r="T363" s="60"/>
      <c r="U363" s="60"/>
      <c r="V363" s="60"/>
      <c r="W363" s="60"/>
      <c r="X363" s="60"/>
      <c r="Y363" s="2"/>
      <c r="Z363" s="69"/>
      <c r="AB363" s="60"/>
    </row>
    <row r="364" spans="1:28" s="46" customFormat="1" x14ac:dyDescent="0.25">
      <c r="A364" s="1"/>
      <c r="B364" s="2"/>
      <c r="C364" s="2"/>
      <c r="D364" s="60"/>
      <c r="E364" s="2"/>
      <c r="F364" s="2"/>
      <c r="G364" s="59"/>
      <c r="H364" s="59"/>
      <c r="I364" s="2"/>
      <c r="J364" s="2"/>
      <c r="K364" s="60"/>
      <c r="L364" s="60"/>
      <c r="M364" s="60"/>
      <c r="N364" s="60"/>
      <c r="O364" s="59"/>
      <c r="P364" s="60"/>
      <c r="Q364" s="100"/>
      <c r="R364" s="2"/>
      <c r="S364" s="60"/>
      <c r="T364" s="60"/>
      <c r="U364" s="60"/>
      <c r="V364" s="60"/>
      <c r="W364" s="60"/>
      <c r="X364" s="60"/>
      <c r="Y364" s="2"/>
      <c r="Z364" s="69"/>
      <c r="AB364" s="60"/>
    </row>
    <row r="365" spans="1:28" s="46" customFormat="1" x14ac:dyDescent="0.25">
      <c r="A365" s="1"/>
      <c r="B365" s="2"/>
      <c r="C365" s="2"/>
      <c r="D365" s="60"/>
      <c r="E365" s="2"/>
      <c r="F365" s="2"/>
      <c r="G365" s="59"/>
      <c r="H365" s="59"/>
      <c r="I365" s="2"/>
      <c r="J365" s="2"/>
      <c r="K365" s="60"/>
      <c r="L365" s="60"/>
      <c r="M365" s="60"/>
      <c r="N365" s="60"/>
      <c r="O365" s="59"/>
      <c r="P365" s="60"/>
      <c r="Q365" s="100"/>
      <c r="R365" s="2"/>
      <c r="S365" s="60"/>
      <c r="T365" s="60"/>
      <c r="U365" s="60"/>
      <c r="V365" s="60"/>
      <c r="W365" s="60"/>
      <c r="X365" s="60"/>
      <c r="Y365" s="2"/>
      <c r="Z365" s="69"/>
      <c r="AB365" s="60"/>
    </row>
    <row r="366" spans="1:28" s="46" customFormat="1" x14ac:dyDescent="0.25">
      <c r="A366" s="1"/>
      <c r="B366" s="2"/>
      <c r="C366" s="2"/>
      <c r="D366" s="60"/>
      <c r="E366" s="2"/>
      <c r="F366" s="2"/>
      <c r="G366" s="59"/>
      <c r="H366" s="59"/>
      <c r="I366" s="2"/>
      <c r="J366" s="2"/>
      <c r="K366" s="60"/>
      <c r="L366" s="60"/>
      <c r="M366" s="60"/>
      <c r="N366" s="60"/>
      <c r="O366" s="59"/>
      <c r="P366" s="60"/>
      <c r="Q366" s="100"/>
      <c r="R366" s="2"/>
      <c r="S366" s="60"/>
      <c r="T366" s="60"/>
      <c r="U366" s="60"/>
      <c r="V366" s="60"/>
      <c r="W366" s="60"/>
      <c r="X366" s="60"/>
      <c r="Y366" s="2"/>
      <c r="Z366" s="69"/>
      <c r="AB366" s="60"/>
    </row>
    <row r="367" spans="1:28" s="46" customFormat="1" x14ac:dyDescent="0.25">
      <c r="A367" s="1"/>
      <c r="B367" s="2"/>
      <c r="C367" s="2"/>
      <c r="D367" s="60"/>
      <c r="E367" s="2"/>
      <c r="F367" s="2"/>
      <c r="G367" s="59"/>
      <c r="H367" s="59"/>
      <c r="I367" s="2"/>
      <c r="J367" s="2"/>
      <c r="K367" s="60"/>
      <c r="L367" s="60"/>
      <c r="M367" s="60"/>
      <c r="N367" s="60"/>
      <c r="O367" s="59"/>
      <c r="P367" s="60"/>
      <c r="Q367" s="100"/>
      <c r="R367" s="2"/>
      <c r="S367" s="60"/>
      <c r="T367" s="60"/>
      <c r="U367" s="60"/>
      <c r="V367" s="60"/>
      <c r="W367" s="60"/>
      <c r="X367" s="60"/>
      <c r="Y367" s="2"/>
      <c r="Z367" s="69"/>
      <c r="AB367" s="60"/>
    </row>
    <row r="368" spans="1:28" s="46" customFormat="1" x14ac:dyDescent="0.25">
      <c r="A368" s="1"/>
      <c r="B368" s="2"/>
      <c r="C368" s="2"/>
      <c r="D368" s="60"/>
      <c r="E368" s="2"/>
      <c r="F368" s="2"/>
      <c r="G368" s="59"/>
      <c r="H368" s="59"/>
      <c r="I368" s="2"/>
      <c r="J368" s="2"/>
      <c r="K368" s="60"/>
      <c r="L368" s="60"/>
      <c r="M368" s="60"/>
      <c r="N368" s="60"/>
      <c r="O368" s="59"/>
      <c r="P368" s="60"/>
      <c r="Q368" s="100"/>
      <c r="R368" s="2"/>
      <c r="S368" s="60"/>
      <c r="T368" s="60"/>
      <c r="U368" s="60"/>
      <c r="V368" s="60"/>
      <c r="W368" s="60"/>
      <c r="X368" s="60"/>
      <c r="Y368" s="2"/>
      <c r="Z368" s="69"/>
      <c r="AB368" s="60"/>
    </row>
    <row r="369" spans="1:28" s="46" customFormat="1" x14ac:dyDescent="0.25">
      <c r="A369" s="1"/>
      <c r="B369" s="2"/>
      <c r="C369" s="2"/>
      <c r="D369" s="60"/>
      <c r="E369" s="2"/>
      <c r="F369" s="2"/>
      <c r="G369" s="59"/>
      <c r="H369" s="59"/>
      <c r="I369" s="2"/>
      <c r="J369" s="2"/>
      <c r="K369" s="60"/>
      <c r="L369" s="60"/>
      <c r="M369" s="60"/>
      <c r="N369" s="60"/>
      <c r="O369" s="59"/>
      <c r="P369" s="60"/>
      <c r="Q369" s="100"/>
      <c r="R369" s="2"/>
      <c r="S369" s="60"/>
      <c r="T369" s="60"/>
      <c r="U369" s="60"/>
      <c r="V369" s="60"/>
      <c r="W369" s="60"/>
      <c r="X369" s="60"/>
      <c r="Y369" s="2"/>
      <c r="Z369" s="69"/>
      <c r="AB369" s="60"/>
    </row>
    <row r="370" spans="1:28" s="46" customFormat="1" x14ac:dyDescent="0.25">
      <c r="A370" s="1"/>
      <c r="B370" s="2"/>
      <c r="C370" s="2"/>
      <c r="D370" s="60"/>
      <c r="E370" s="2"/>
      <c r="F370" s="2"/>
      <c r="G370" s="59"/>
      <c r="H370" s="59"/>
      <c r="I370" s="2"/>
      <c r="J370" s="2"/>
      <c r="K370" s="60"/>
      <c r="L370" s="60"/>
      <c r="M370" s="60"/>
      <c r="N370" s="60"/>
      <c r="O370" s="59"/>
      <c r="P370" s="60"/>
      <c r="Q370" s="100"/>
      <c r="R370" s="2"/>
      <c r="S370" s="60"/>
      <c r="T370" s="60"/>
      <c r="U370" s="60"/>
      <c r="V370" s="60"/>
      <c r="W370" s="60"/>
      <c r="X370" s="60"/>
      <c r="Y370" s="2"/>
      <c r="Z370" s="69"/>
      <c r="AB370" s="60"/>
    </row>
    <row r="371" spans="1:28" s="46" customFormat="1" x14ac:dyDescent="0.25">
      <c r="A371" s="1"/>
      <c r="B371" s="2"/>
      <c r="C371" s="2"/>
      <c r="D371" s="60"/>
      <c r="E371" s="2"/>
      <c r="F371" s="2"/>
      <c r="G371" s="59"/>
      <c r="H371" s="59"/>
      <c r="I371" s="2"/>
      <c r="J371" s="2"/>
      <c r="K371" s="60"/>
      <c r="L371" s="60"/>
      <c r="M371" s="60"/>
      <c r="N371" s="60"/>
      <c r="O371" s="59"/>
      <c r="P371" s="60"/>
      <c r="Q371" s="100"/>
      <c r="R371" s="2"/>
      <c r="S371" s="60"/>
      <c r="T371" s="60"/>
      <c r="U371" s="60"/>
      <c r="V371" s="60"/>
      <c r="W371" s="60"/>
      <c r="X371" s="60"/>
      <c r="Y371" s="2"/>
      <c r="Z371" s="69"/>
      <c r="AB371" s="60"/>
    </row>
    <row r="372" spans="1:28" s="46" customFormat="1" x14ac:dyDescent="0.25">
      <c r="A372" s="1"/>
      <c r="B372" s="2"/>
      <c r="C372" s="2"/>
      <c r="D372" s="60"/>
      <c r="E372" s="2"/>
      <c r="F372" s="2"/>
      <c r="G372" s="59"/>
      <c r="H372" s="59"/>
      <c r="I372" s="2"/>
      <c r="J372" s="2"/>
      <c r="K372" s="60"/>
      <c r="L372" s="60"/>
      <c r="M372" s="60"/>
      <c r="N372" s="60"/>
      <c r="O372" s="59"/>
      <c r="P372" s="60"/>
      <c r="Q372" s="100"/>
      <c r="R372" s="2"/>
      <c r="S372" s="60"/>
      <c r="T372" s="60"/>
      <c r="U372" s="60"/>
      <c r="V372" s="60"/>
      <c r="W372" s="60"/>
      <c r="X372" s="60"/>
      <c r="Y372" s="2"/>
      <c r="Z372" s="69"/>
      <c r="AB372" s="60"/>
    </row>
    <row r="373" spans="1:28" s="46" customFormat="1" x14ac:dyDescent="0.25">
      <c r="A373" s="1"/>
      <c r="B373" s="2"/>
      <c r="C373" s="2"/>
      <c r="D373" s="60"/>
      <c r="E373" s="2"/>
      <c r="F373" s="2"/>
      <c r="G373" s="59"/>
      <c r="H373" s="59"/>
      <c r="I373" s="2"/>
      <c r="J373" s="2"/>
      <c r="K373" s="60"/>
      <c r="L373" s="60"/>
      <c r="M373" s="60"/>
      <c r="N373" s="60"/>
      <c r="O373" s="59"/>
      <c r="P373" s="60"/>
      <c r="Q373" s="100"/>
      <c r="R373" s="2"/>
      <c r="S373" s="60"/>
      <c r="T373" s="60"/>
      <c r="U373" s="60"/>
      <c r="V373" s="60"/>
      <c r="W373" s="60"/>
      <c r="X373" s="60"/>
      <c r="Y373" s="2"/>
      <c r="Z373" s="69"/>
      <c r="AB373" s="60"/>
    </row>
    <row r="374" spans="1:28" s="46" customFormat="1" x14ac:dyDescent="0.25">
      <c r="A374" s="1"/>
      <c r="B374" s="2"/>
      <c r="C374" s="2"/>
      <c r="D374" s="60"/>
      <c r="E374" s="2"/>
      <c r="F374" s="2"/>
      <c r="G374" s="59"/>
      <c r="H374" s="59"/>
      <c r="I374" s="2"/>
      <c r="J374" s="2"/>
      <c r="K374" s="60"/>
      <c r="L374" s="60"/>
      <c r="M374" s="60"/>
      <c r="N374" s="60"/>
      <c r="O374" s="59"/>
      <c r="P374" s="60"/>
      <c r="Q374" s="100"/>
      <c r="R374" s="2"/>
      <c r="S374" s="60"/>
      <c r="T374" s="60"/>
      <c r="U374" s="60"/>
      <c r="V374" s="60"/>
      <c r="W374" s="60"/>
      <c r="X374" s="60"/>
      <c r="Y374" s="2"/>
      <c r="Z374" s="69"/>
      <c r="AB374" s="60"/>
    </row>
    <row r="375" spans="1:28" s="46" customFormat="1" x14ac:dyDescent="0.25">
      <c r="A375" s="1"/>
      <c r="B375" s="2"/>
      <c r="C375" s="2"/>
      <c r="D375" s="60"/>
      <c r="E375" s="2"/>
      <c r="F375" s="2"/>
      <c r="G375" s="59"/>
      <c r="H375" s="59"/>
      <c r="I375" s="2"/>
      <c r="J375" s="2"/>
      <c r="K375" s="60"/>
      <c r="L375" s="60"/>
      <c r="M375" s="60"/>
      <c r="N375" s="60"/>
      <c r="O375" s="59"/>
      <c r="P375" s="60"/>
      <c r="Q375" s="100"/>
      <c r="R375" s="2"/>
      <c r="S375" s="60"/>
      <c r="T375" s="60"/>
      <c r="U375" s="60"/>
      <c r="V375" s="60"/>
      <c r="W375" s="60"/>
      <c r="X375" s="60"/>
      <c r="Y375" s="2"/>
      <c r="Z375" s="69"/>
      <c r="AB375" s="60"/>
    </row>
    <row r="376" spans="1:28" s="46" customFormat="1" x14ac:dyDescent="0.25">
      <c r="A376" s="1"/>
      <c r="B376" s="2"/>
      <c r="C376" s="2"/>
      <c r="D376" s="60"/>
      <c r="E376" s="2"/>
      <c r="F376" s="2"/>
      <c r="G376" s="59"/>
      <c r="H376" s="59"/>
      <c r="I376" s="2"/>
      <c r="J376" s="2"/>
      <c r="K376" s="60"/>
      <c r="L376" s="60"/>
      <c r="M376" s="60"/>
      <c r="N376" s="60"/>
      <c r="O376" s="59"/>
      <c r="P376" s="60"/>
      <c r="Q376" s="100"/>
      <c r="R376" s="2"/>
      <c r="S376" s="60"/>
      <c r="T376" s="60"/>
      <c r="U376" s="60"/>
      <c r="V376" s="60"/>
      <c r="W376" s="60"/>
      <c r="X376" s="60"/>
      <c r="Y376" s="2"/>
      <c r="Z376" s="69"/>
      <c r="AB376" s="60"/>
    </row>
    <row r="377" spans="1:28" s="46" customFormat="1" x14ac:dyDescent="0.25">
      <c r="A377" s="1"/>
      <c r="B377" s="2"/>
      <c r="C377" s="2"/>
      <c r="D377" s="60"/>
      <c r="E377" s="2"/>
      <c r="F377" s="2"/>
      <c r="G377" s="59"/>
      <c r="H377" s="59"/>
      <c r="I377" s="2"/>
      <c r="J377" s="2"/>
      <c r="K377" s="60"/>
      <c r="L377" s="60"/>
      <c r="M377" s="60"/>
      <c r="N377" s="60"/>
      <c r="O377" s="59"/>
      <c r="P377" s="60"/>
      <c r="Q377" s="100"/>
      <c r="R377" s="2"/>
      <c r="S377" s="60"/>
      <c r="T377" s="60"/>
      <c r="U377" s="60"/>
      <c r="V377" s="60"/>
      <c r="W377" s="60"/>
      <c r="X377" s="60"/>
      <c r="Y377" s="2"/>
      <c r="Z377" s="69"/>
      <c r="AB377" s="60"/>
    </row>
  </sheetData>
  <conditionalFormatting sqref="V5:V213">
    <cfRule type="containsText" dxfId="39" priority="1" operator="containsText" text="Pass">
      <formula>NOT(ISERROR(SEARCH("Pass",V5)))</formula>
    </cfRule>
    <cfRule type="containsText" dxfId="38" priority="2" operator="containsText" text="Fail">
      <formula>NOT(ISERROR(SEARCH("Fail",V5)))</formula>
    </cfRule>
  </conditionalFormatting>
  <hyperlinks>
    <hyperlink ref="I5" r:id="rId1" xr:uid="{C4519DF5-1024-4A25-B4E5-56EA0529BEB1}"/>
    <hyperlink ref="I6" r:id="rId2" xr:uid="{BEB34F6A-6C80-4495-9752-C21F775081AB}"/>
    <hyperlink ref="I7" r:id="rId3" xr:uid="{D3A5E65D-22C3-4C6A-B31A-03C08004068F}"/>
    <hyperlink ref="I8" r:id="rId4" xr:uid="{8FB325CE-7977-4678-9FBA-220CC93A06FA}"/>
    <hyperlink ref="I10" r:id="rId5" xr:uid="{D6B8288B-D2CD-4823-9B6C-62BE832FB25B}"/>
    <hyperlink ref="I15" r:id="rId6" xr:uid="{D9035A22-BB7B-463B-A1AE-174F150263B3}"/>
    <hyperlink ref="I16" r:id="rId7" xr:uid="{06630713-49AD-4AF6-BE63-B677D6312DA8}"/>
    <hyperlink ref="I17" r:id="rId8" xr:uid="{28731014-DBDE-40E6-96C7-FA09D1631A62}"/>
    <hyperlink ref="I52" r:id="rId9" xr:uid="{B163194F-E779-478B-8F8E-4047E204F63B}"/>
    <hyperlink ref="I13" r:id="rId10" xr:uid="{E86C4ACD-E61D-40B6-A430-3357E8303880}"/>
    <hyperlink ref="I18" r:id="rId11" xr:uid="{B496A8F6-5970-430A-9139-307E9BEE138B}"/>
    <hyperlink ref="I20" r:id="rId12" xr:uid="{62DFADB8-AAC5-49AD-8A2F-1FECFE65B4C7}"/>
    <hyperlink ref="I68" r:id="rId13" xr:uid="{7F2A5747-87EE-4982-967F-91F962145013}"/>
    <hyperlink ref="I69" r:id="rId14" xr:uid="{6BA3D6C2-0136-4673-A89E-B1C25152AE88}"/>
    <hyperlink ref="I70" r:id="rId15" xr:uid="{86C23E13-5BA3-4C6F-A3AC-5E839725BC44}"/>
    <hyperlink ref="I75" r:id="rId16" xr:uid="{28515256-D8F0-48AC-9908-311026E62B97}"/>
    <hyperlink ref="I76" r:id="rId17" xr:uid="{FA00D360-BDE0-41CD-A667-E47CD5C37C26}"/>
    <hyperlink ref="I188" r:id="rId18" xr:uid="{A806FFEC-D206-4426-A3F4-62E78BF53C8B}"/>
    <hyperlink ref="I186" r:id="rId19" xr:uid="{A7A114E7-68AE-42C3-94EF-0A5A7E0F40DB}"/>
    <hyperlink ref="I74" r:id="rId20" xr:uid="{8D151D79-03D3-4026-BA41-C0621933CAE6}"/>
    <hyperlink ref="I107" r:id="rId21" xr:uid="{B4D544C6-A391-4A5D-A9C1-DC74992EF683}"/>
    <hyperlink ref="I21" r:id="rId22" xr:uid="{C77F6A19-336A-4BB4-806E-4E93C878E268}"/>
    <hyperlink ref="I24" r:id="rId23" xr:uid="{818FAF5F-2781-444C-89A2-D4E005ED8515}"/>
    <hyperlink ref="I26" r:id="rId24" xr:uid="{BADFCE76-BD00-4BE1-B5CD-96C8E9B41613}"/>
    <hyperlink ref="I27" r:id="rId25" xr:uid="{1D26C9C3-21F6-49DC-9FD0-8CFE29A170CE}"/>
    <hyperlink ref="I33" r:id="rId26" xr:uid="{891D12DC-3D06-496F-898B-8A9AF965CF5F}"/>
    <hyperlink ref="I61" r:id="rId27" xr:uid="{6D158C78-82D9-493F-86C8-CE93C48F20A8}"/>
    <hyperlink ref="I72" r:id="rId28" xr:uid="{12A5CB05-B72F-455E-951A-1FA92169274E}"/>
    <hyperlink ref="I73" r:id="rId29" xr:uid="{06920551-07ED-46DE-880F-C80AC83CF3BA}"/>
    <hyperlink ref="I71" r:id="rId30" xr:uid="{1827C754-4468-4C81-ABAD-41F4F41447A3}"/>
    <hyperlink ref="I96" r:id="rId31" xr:uid="{35C81325-0C0D-4BA9-AD42-1D86DDF1069F}"/>
    <hyperlink ref="I97" r:id="rId32" xr:uid="{AAF0ED93-33E5-49A9-82A0-89529831E91A}"/>
    <hyperlink ref="I102" r:id="rId33" xr:uid="{AE3DF5EC-7061-46B5-BE83-44A432581AE8}"/>
    <hyperlink ref="I108" r:id="rId34" xr:uid="{D73DF1FB-086A-48FB-B9DB-7145D6DDD840}"/>
    <hyperlink ref="I150" r:id="rId35" xr:uid="{44E2687C-665B-4F15-8943-CB3E50CED378}"/>
    <hyperlink ref="I60" r:id="rId36" xr:uid="{89954376-8569-4A54-91E4-14DBEBF0B2E9}"/>
    <hyperlink ref="I93" r:id="rId37" xr:uid="{67A6DB2A-ECF3-416F-8D11-B2511DB07507}"/>
    <hyperlink ref="I94" r:id="rId38" xr:uid="{D5FCADD6-29FC-46E7-8D4A-5B4C2FC16626}"/>
    <hyperlink ref="I100" r:id="rId39" xr:uid="{5153B2AE-958D-4AEC-9D1C-6780F8AFE554}"/>
    <hyperlink ref="I101" r:id="rId40" xr:uid="{AB58F1B5-049D-4221-9E66-0D06B16EFE6B}"/>
  </hyperlinks>
  <pageMargins left="0.25" right="0.25" top="0.75" bottom="0.75" header="0.3" footer="0.3"/>
  <pageSetup paperSize="8" scale="61" fitToHeight="0" orientation="landscape" r:id="rId41"/>
  <headerFooter>
    <oddHeader>&amp;LSchedule-2&amp;CScope - Final
BaxEnergy confirmation</oddHeader>
    <oddFooter>&amp;R&amp;P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16595-E538-4B91-B8AC-FD3E5DD3B3A2}">
  <dimension ref="B2:U13"/>
  <sheetViews>
    <sheetView workbookViewId="0">
      <selection activeCell="F12" sqref="F12:F13"/>
    </sheetView>
  </sheetViews>
  <sheetFormatPr defaultRowHeight="15" x14ac:dyDescent="0.25"/>
  <cols>
    <col min="2" max="2" width="10.7109375" bestFit="1" customWidth="1"/>
    <col min="3" max="3" width="15.85546875" bestFit="1" customWidth="1"/>
    <col min="5" max="5" width="10.28515625" bestFit="1" customWidth="1"/>
    <col min="6" max="6" width="11" customWidth="1"/>
    <col min="7" max="7" width="12.28515625" bestFit="1" customWidth="1"/>
    <col min="8" max="8" width="10.28515625" bestFit="1" customWidth="1"/>
    <col min="9" max="9" width="11" bestFit="1" customWidth="1"/>
    <col min="10" max="10" width="7.5703125" customWidth="1"/>
    <col min="11" max="11" width="3.5703125" customWidth="1"/>
    <col min="12" max="12" width="8.7109375" bestFit="1" customWidth="1"/>
    <col min="13" max="13" width="11.28515625" bestFit="1" customWidth="1"/>
    <col min="14" max="14" width="21" bestFit="1" customWidth="1"/>
    <col min="17" max="17" width="10.28515625" bestFit="1" customWidth="1"/>
    <col min="19" max="19" width="11.140625" bestFit="1" customWidth="1"/>
    <col min="20" max="20" width="15.140625" bestFit="1" customWidth="1"/>
  </cols>
  <sheetData>
    <row r="2" spans="2:21" x14ac:dyDescent="0.25">
      <c r="B2" s="78" t="s">
        <v>698</v>
      </c>
      <c r="C2" s="78" t="s">
        <v>700</v>
      </c>
      <c r="D2" s="78" t="s">
        <v>699</v>
      </c>
      <c r="E2" s="78" t="s">
        <v>559</v>
      </c>
      <c r="F2" s="78" t="s">
        <v>433</v>
      </c>
      <c r="G2" s="78" t="s">
        <v>435</v>
      </c>
      <c r="H2" s="78" t="s">
        <v>716</v>
      </c>
      <c r="I2" s="78" t="s">
        <v>717</v>
      </c>
      <c r="L2" s="78" t="s">
        <v>698</v>
      </c>
      <c r="M2" s="78" t="s">
        <v>573</v>
      </c>
      <c r="N2" s="78" t="s">
        <v>719</v>
      </c>
      <c r="O2" s="52"/>
      <c r="P2" s="52"/>
      <c r="Q2" s="52"/>
      <c r="R2" s="52"/>
      <c r="S2" s="52"/>
    </row>
    <row r="3" spans="2:21" x14ac:dyDescent="0.25">
      <c r="B3" s="52" t="s">
        <v>572</v>
      </c>
      <c r="C3" s="52">
        <f>COUNTIF('IC NOC AGEL Phase 1 - UAT Score'!F3:F1000,"In Prod")</f>
        <v>122</v>
      </c>
      <c r="D3" s="52">
        <f>C3-COUNTIF('IC NOC AGEL Phase 1 - UAT Score'!O3:O1000,E2)</f>
        <v>96</v>
      </c>
      <c r="E3" s="52">
        <f>COUNTIF('IC NOC AGEL Phase 1 - UAT Score'!O3:O1000,E2)</f>
        <v>26</v>
      </c>
      <c r="F3" s="52">
        <f>COUNTIFS('IC NOC AGEL Phase 1 - UAT Score'!$O:$O,F2)</f>
        <v>83</v>
      </c>
      <c r="G3" s="52">
        <f>D3-F3</f>
        <v>13</v>
      </c>
      <c r="H3" s="85">
        <f>F3/D3</f>
        <v>0.86458333333333337</v>
      </c>
      <c r="I3" s="85">
        <f>G3/D3</f>
        <v>0.13541666666666666</v>
      </c>
      <c r="L3" s="52" t="s">
        <v>572</v>
      </c>
      <c r="M3" s="52">
        <f>SUMIF('IC NOC AGEL Phase 1 - UAT Score'!F3:F1000,"In Prod",'IC NOC AGEL Phase 1 - UAT Score'!D3:D1000)</f>
        <v>2590</v>
      </c>
      <c r="N3" s="52"/>
      <c r="O3" s="52"/>
      <c r="P3" s="52"/>
      <c r="Q3" s="52"/>
      <c r="R3" s="52"/>
      <c r="S3" s="52"/>
    </row>
    <row r="4" spans="2:21" x14ac:dyDescent="0.25">
      <c r="B4" s="52" t="s">
        <v>576</v>
      </c>
      <c r="C4" s="52">
        <f>F3</f>
        <v>83</v>
      </c>
      <c r="D4" s="52">
        <f>COUNTIFS('IC NOC AGEL Phase 1 - UAT Score'!$V:$V,O6)+COUNTIFS('IC NOC AGEL Phase 1 - UAT Score'!$V:$V,"Partially Passed")+COUNTIFS('IC NOC AGEL Phase 1 - UAT Score'!$V:$V,P6)</f>
        <v>69</v>
      </c>
      <c r="E4" s="52">
        <f>C4-D4</f>
        <v>14</v>
      </c>
      <c r="F4" s="52">
        <f>COUNTIFS('IC NOC AGEL Phase 1 - UAT Score'!$V:$V,O6)+COUNTIFS('IC NOC AGEL Phase 1 - UAT Score'!$V:$V,"Partially Passed")</f>
        <v>45</v>
      </c>
      <c r="G4" s="52">
        <f>COUNTIFS('IC NOC AGEL Phase 1 - UAT Score'!$V:$V,P6)</f>
        <v>24</v>
      </c>
      <c r="H4" s="85">
        <f>F4/D4</f>
        <v>0.65217391304347827</v>
      </c>
      <c r="I4" s="85">
        <f>G4/D4</f>
        <v>0.34782608695652173</v>
      </c>
      <c r="L4" s="52" t="s">
        <v>576</v>
      </c>
      <c r="M4" s="111">
        <f>M3</f>
        <v>2590</v>
      </c>
      <c r="N4" s="111"/>
      <c r="O4" s="111"/>
      <c r="P4" s="111"/>
      <c r="Q4" s="111"/>
      <c r="R4" s="111"/>
      <c r="S4" s="111"/>
    </row>
    <row r="6" spans="2:21" x14ac:dyDescent="0.25">
      <c r="B6" s="78" t="s">
        <v>698</v>
      </c>
      <c r="C6" s="78" t="s">
        <v>700</v>
      </c>
      <c r="D6" s="78" t="s">
        <v>699</v>
      </c>
      <c r="E6" s="78" t="s">
        <v>559</v>
      </c>
      <c r="F6" s="78" t="s">
        <v>433</v>
      </c>
      <c r="G6" s="78" t="s">
        <v>435</v>
      </c>
      <c r="H6" s="78" t="s">
        <v>718</v>
      </c>
      <c r="I6" s="78" t="s">
        <v>433</v>
      </c>
      <c r="J6" s="78" t="s">
        <v>435</v>
      </c>
      <c r="N6" t="s">
        <v>698</v>
      </c>
      <c r="O6" t="s">
        <v>433</v>
      </c>
      <c r="P6" t="s">
        <v>435</v>
      </c>
      <c r="Q6" t="s">
        <v>559</v>
      </c>
      <c r="R6" t="s">
        <v>355</v>
      </c>
      <c r="S6" t="s">
        <v>573</v>
      </c>
      <c r="T6" t="s">
        <v>574</v>
      </c>
      <c r="U6" t="s">
        <v>575</v>
      </c>
    </row>
    <row r="7" spans="2:21" x14ac:dyDescent="0.25">
      <c r="B7" s="52" t="s">
        <v>572</v>
      </c>
      <c r="C7" s="52">
        <f>SUMIF('IC NOC AGEL Phase 1 - UAT Score'!F3:F1000,"In Prod",'IC NOC AGEL Phase 1 - UAT Score'!D3:D1000)</f>
        <v>2590</v>
      </c>
      <c r="D7" s="52">
        <f>C7-SUMIF('IC NOC AGEL Phase 1 - UAT Score'!O3:O1000,E6,'IC NOC AGEL Phase 1 - UAT Score'!D3:D1000)</f>
        <v>1908</v>
      </c>
      <c r="E7" s="52">
        <f>SUMIF('IC NOC AGEL Phase 1 - UAT Score'!O3:O1000,E6,'IC NOC AGEL Phase 1 - UAT Score'!D3:D1000)</f>
        <v>682</v>
      </c>
      <c r="F7" s="52">
        <f>SUMIF('IC NOC AGEL Phase 1 - UAT Score'!$O:$O,F6,'IC NOC AGEL Phase 1 - UAT Score'!$M:$M)</f>
        <v>1260</v>
      </c>
      <c r="G7" s="52">
        <f>SUMIF('IC NOC AGEL Phase 1 - UAT Score'!$O:$O,G6,'IC NOC AGEL Phase 1 - UAT Score'!$M:$M)</f>
        <v>69</v>
      </c>
      <c r="H7" s="85">
        <f>F7/D7</f>
        <v>0.660377358490566</v>
      </c>
      <c r="I7" s="85">
        <f>F7/C7</f>
        <v>0.48648648648648651</v>
      </c>
      <c r="J7" s="85">
        <f>G7/D7</f>
        <v>3.6163522012578615E-2</v>
      </c>
      <c r="N7" t="s">
        <v>572</v>
      </c>
      <c r="O7">
        <f>COUNTIFS('IC NOC AGEL Phase 1 - UAT Score'!$O:$O,O6)</f>
        <v>83</v>
      </c>
      <c r="P7">
        <f>COUNTIFS('IC NOC AGEL Phase 1 - UAT Score'!$O:$O,P6)</f>
        <v>13</v>
      </c>
      <c r="Q7">
        <f>COUNTIFS('IC NOC AGEL Phase 1 - UAT Score'!$O:$O,Q6)</f>
        <v>26</v>
      </c>
      <c r="R7">
        <f>SUM(O7:Q7)</f>
        <v>122</v>
      </c>
      <c r="S7">
        <f>SUMIFS('IC NOC AGEL Phase 1 - UAT Score'!D5:D1000,'IC NOC AGEL Phase 1 - UAT Score'!E5:E1000,"MVP 01")+SUMIFS('IC NOC AGEL Phase 1 - UAT Score'!D5:D1000,'IC NOC AGEL Phase 1 - UAT Score'!E5:E1000,"MVP 02")</f>
        <v>2590</v>
      </c>
      <c r="T7">
        <f>SUMIFS('IC NOC AGEL Phase 1 - UAT Score'!M5:M1000,'IC NOC AGEL Phase 1 - UAT Score'!E5:E1000,"MVP 01")+SUMIFS('IC NOC AGEL Phase 1 - UAT Score'!M5:M1000,'IC NOC AGEL Phase 1 - UAT Score'!E5:E1000,"MVP 02")</f>
        <v>1670</v>
      </c>
      <c r="U7" s="79">
        <f>T7/S7</f>
        <v>0.64478764478764483</v>
      </c>
    </row>
    <row r="8" spans="2:21" s="107" customFormat="1" x14ac:dyDescent="0.25">
      <c r="B8" s="52" t="s">
        <v>576</v>
      </c>
      <c r="C8" s="52"/>
      <c r="D8" s="52"/>
      <c r="E8" s="52"/>
      <c r="F8" s="52"/>
      <c r="G8" s="52"/>
      <c r="H8" s="52"/>
      <c r="I8" s="52"/>
      <c r="J8" s="52"/>
      <c r="N8" s="107" t="s">
        <v>576</v>
      </c>
      <c r="O8" s="110">
        <f>COUNTIFS('IC NOC AGEL Phase 1 - UAT Score'!$V:$V,O6)+COUNTIFS('IC NOC AGEL Phase 1 - UAT Score'!$V:$V,"Partially Passed")</f>
        <v>45</v>
      </c>
      <c r="P8" s="107">
        <f>COUNTIFS('IC NOC AGEL Phase 1 - UAT Score'!$V:$V,P6)</f>
        <v>24</v>
      </c>
      <c r="Q8" s="107">
        <f>COUNTIFS('IC NOC AGEL Phase 1 - UAT Score'!$O:$O,O6,'IC NOC AGEL Phase 1 - UAT Score'!$V:$V,"")</f>
        <v>14</v>
      </c>
      <c r="R8" s="110">
        <f>SUM(O8:Q8)</f>
        <v>83</v>
      </c>
      <c r="S8" s="107">
        <f>S7</f>
        <v>2590</v>
      </c>
      <c r="T8" s="110">
        <f>SUMIFS('IC NOC AGEL Phase 1 - UAT Score'!U5:U1000,'IC NOC AGEL Phase 1 - UAT Score'!E5:E1000,"MVP 01")+SUMIFS('IC NOC AGEL Phase 1 - UAT Score'!U5:U1000,'IC NOC AGEL Phase 1 - UAT Score'!E5:E1000,"MVP 02")</f>
        <v>937</v>
      </c>
      <c r="U8" s="108">
        <f>T8/S8</f>
        <v>0.36177606177606175</v>
      </c>
    </row>
    <row r="10" spans="2:21" x14ac:dyDescent="0.25">
      <c r="D10">
        <f>69+14</f>
        <v>83</v>
      </c>
      <c r="F10" s="79"/>
      <c r="H10" s="79"/>
      <c r="N10" t="s">
        <v>708</v>
      </c>
      <c r="P10">
        <f>COUNTIFS('IC NOC AGEL Phase 1 - UAT Score'!$V:$V,"Ready for Retest")</f>
        <v>0</v>
      </c>
    </row>
    <row r="11" spans="2:21" x14ac:dyDescent="0.25">
      <c r="O11" s="79"/>
      <c r="P11" s="79"/>
      <c r="Q11" s="79"/>
    </row>
    <row r="12" spans="2:21" x14ac:dyDescent="0.25">
      <c r="F12" t="s">
        <v>566</v>
      </c>
      <c r="O12" s="79"/>
      <c r="P12" s="79"/>
    </row>
    <row r="13" spans="2:21" x14ac:dyDescent="0.25">
      <c r="F13" t="s">
        <v>557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2348-7675-4370-9EA6-5259BDBCD1FA}">
  <dimension ref="B1:M27"/>
  <sheetViews>
    <sheetView showGridLines="0" zoomScale="80" zoomScaleNormal="80" workbookViewId="0">
      <selection activeCell="E5" sqref="E5"/>
    </sheetView>
  </sheetViews>
  <sheetFormatPr defaultRowHeight="15" x14ac:dyDescent="0.25"/>
  <cols>
    <col min="1" max="1" width="2.28515625" customWidth="1"/>
    <col min="2" max="2" width="10.7109375" bestFit="1" customWidth="1"/>
    <col min="3" max="3" width="12.85546875" bestFit="1" customWidth="1"/>
    <col min="4" max="4" width="9" bestFit="1" customWidth="1"/>
    <col min="6" max="6" width="8.42578125" bestFit="1" customWidth="1"/>
    <col min="7" max="7" width="12.42578125" bestFit="1" customWidth="1"/>
    <col min="8" max="8" width="2" customWidth="1"/>
    <col min="9" max="9" width="12.85546875" bestFit="1" customWidth="1"/>
    <col min="10" max="10" width="9" bestFit="1" customWidth="1"/>
    <col min="12" max="12" width="8.42578125" bestFit="1" customWidth="1"/>
    <col min="13" max="13" width="12.42578125" bestFit="1" customWidth="1"/>
  </cols>
  <sheetData>
    <row r="1" spans="2:13" ht="4.5" customHeight="1" x14ac:dyDescent="0.25"/>
    <row r="2" spans="2:13" x14ac:dyDescent="0.25">
      <c r="C2" s="78" t="s">
        <v>761</v>
      </c>
      <c r="I2" s="78" t="s">
        <v>762</v>
      </c>
    </row>
    <row r="3" spans="2:13" x14ac:dyDescent="0.25">
      <c r="C3" s="78" t="s">
        <v>760</v>
      </c>
      <c r="D3" s="78" t="s">
        <v>755</v>
      </c>
      <c r="E3" s="78" t="s">
        <v>756</v>
      </c>
      <c r="F3" s="78" t="s">
        <v>757</v>
      </c>
      <c r="G3" s="78" t="s">
        <v>758</v>
      </c>
      <c r="I3" s="78" t="s">
        <v>760</v>
      </c>
      <c r="J3" s="78" t="s">
        <v>755</v>
      </c>
      <c r="K3" s="78" t="s">
        <v>756</v>
      </c>
      <c r="L3" s="78" t="s">
        <v>757</v>
      </c>
      <c r="M3" s="78" t="s">
        <v>758</v>
      </c>
    </row>
    <row r="4" spans="2:13" x14ac:dyDescent="0.25">
      <c r="C4" s="113">
        <v>44507</v>
      </c>
      <c r="D4" s="85">
        <f>96/122</f>
        <v>0.78688524590163933</v>
      </c>
      <c r="E4" s="85">
        <f>69/122</f>
        <v>0.56557377049180324</v>
      </c>
      <c r="F4" s="85">
        <f>27/122</f>
        <v>0.22131147540983606</v>
      </c>
      <c r="G4" s="85">
        <f>(122-96)/122</f>
        <v>0.21311475409836064</v>
      </c>
      <c r="I4" s="113">
        <v>44507</v>
      </c>
      <c r="J4" s="85">
        <f>69/122</f>
        <v>0.56557377049180324</v>
      </c>
      <c r="K4" s="85">
        <f>45/122</f>
        <v>0.36885245901639346</v>
      </c>
      <c r="L4" s="85">
        <f>24/122</f>
        <v>0.19672131147540983</v>
      </c>
      <c r="M4" s="85">
        <f>(122-69)/122</f>
        <v>0.4344262295081967</v>
      </c>
    </row>
    <row r="5" spans="2:13" x14ac:dyDescent="0.25">
      <c r="C5" s="113">
        <v>44508</v>
      </c>
      <c r="D5" s="85">
        <f>96/122</f>
        <v>0.78688524590163933</v>
      </c>
      <c r="E5" s="85">
        <f>83/122</f>
        <v>0.68032786885245899</v>
      </c>
      <c r="F5" s="85">
        <f>13/122</f>
        <v>0.10655737704918032</v>
      </c>
      <c r="G5" s="85">
        <f>(122-96)/122</f>
        <v>0.21311475409836064</v>
      </c>
      <c r="I5" s="113">
        <v>44508</v>
      </c>
      <c r="J5" s="85">
        <f>69/122</f>
        <v>0.56557377049180324</v>
      </c>
      <c r="K5" s="85">
        <f>45/122</f>
        <v>0.36885245901639346</v>
      </c>
      <c r="L5" s="85">
        <f>24/122</f>
        <v>0.19672131147540983</v>
      </c>
      <c r="M5" s="85">
        <f>(122-69)/122</f>
        <v>0.4344262295081967</v>
      </c>
    </row>
    <row r="6" spans="2:13" x14ac:dyDescent="0.25">
      <c r="C6" s="113">
        <v>44509</v>
      </c>
      <c r="D6" s="52"/>
      <c r="E6" s="52"/>
      <c r="F6" s="52"/>
      <c r="G6" s="52"/>
      <c r="I6" s="113">
        <v>44509</v>
      </c>
      <c r="J6" s="52"/>
      <c r="K6" s="52"/>
      <c r="L6" s="52"/>
      <c r="M6" s="52"/>
    </row>
    <row r="7" spans="2:13" x14ac:dyDescent="0.25">
      <c r="C7" s="113">
        <v>44510</v>
      </c>
      <c r="D7" s="52"/>
      <c r="E7" s="52"/>
      <c r="F7" s="52"/>
      <c r="G7" s="52"/>
      <c r="I7" s="113">
        <v>44510</v>
      </c>
      <c r="J7" s="52"/>
      <c r="K7" s="52"/>
      <c r="L7" s="52"/>
      <c r="M7" s="52"/>
    </row>
    <row r="8" spans="2:13" x14ac:dyDescent="0.25">
      <c r="C8" s="113">
        <v>44511</v>
      </c>
      <c r="D8" s="52"/>
      <c r="E8" s="52"/>
      <c r="F8" s="52"/>
      <c r="G8" s="52"/>
      <c r="I8" s="113">
        <v>44511</v>
      </c>
      <c r="J8" s="52"/>
      <c r="K8" s="52"/>
      <c r="L8" s="52"/>
      <c r="M8" s="52"/>
    </row>
    <row r="9" spans="2:13" x14ac:dyDescent="0.25">
      <c r="B9" s="52" t="s">
        <v>759</v>
      </c>
      <c r="C9" s="116">
        <v>44512</v>
      </c>
      <c r="D9" s="117"/>
      <c r="E9" s="117"/>
      <c r="F9" s="117"/>
      <c r="G9" s="117"/>
      <c r="I9" s="116">
        <v>44512</v>
      </c>
      <c r="J9" s="117"/>
      <c r="K9" s="117"/>
      <c r="L9" s="117"/>
      <c r="M9" s="117"/>
    </row>
    <row r="10" spans="2:13" x14ac:dyDescent="0.25">
      <c r="C10" s="113">
        <v>44513</v>
      </c>
      <c r="D10" s="52"/>
      <c r="E10" s="52"/>
      <c r="F10" s="52"/>
      <c r="G10" s="52"/>
      <c r="I10" s="113">
        <v>44513</v>
      </c>
      <c r="J10" s="52"/>
      <c r="K10" s="52"/>
      <c r="L10" s="52"/>
      <c r="M10" s="52"/>
    </row>
    <row r="11" spans="2:13" x14ac:dyDescent="0.25">
      <c r="C11" s="114">
        <v>44514</v>
      </c>
      <c r="D11" s="115"/>
      <c r="E11" s="115"/>
      <c r="F11" s="115"/>
      <c r="G11" s="115"/>
      <c r="I11" s="114">
        <v>44514</v>
      </c>
      <c r="J11" s="115"/>
      <c r="K11" s="115"/>
      <c r="L11" s="115"/>
      <c r="M11" s="115"/>
    </row>
    <row r="12" spans="2:13" x14ac:dyDescent="0.25">
      <c r="C12" s="113">
        <v>44515</v>
      </c>
      <c r="D12" s="52"/>
      <c r="E12" s="52"/>
      <c r="F12" s="52"/>
      <c r="G12" s="52"/>
      <c r="I12" s="113">
        <v>44515</v>
      </c>
      <c r="J12" s="52"/>
      <c r="K12" s="52"/>
      <c r="L12" s="52"/>
      <c r="M12" s="52"/>
    </row>
    <row r="13" spans="2:13" x14ac:dyDescent="0.25">
      <c r="C13" s="113">
        <v>44516</v>
      </c>
      <c r="D13" s="52"/>
      <c r="E13" s="52"/>
      <c r="F13" s="52"/>
      <c r="G13" s="52"/>
      <c r="I13" s="113">
        <v>44516</v>
      </c>
      <c r="J13" s="52"/>
      <c r="K13" s="52"/>
      <c r="L13" s="52"/>
      <c r="M13" s="52"/>
    </row>
    <row r="14" spans="2:13" x14ac:dyDescent="0.25">
      <c r="C14" s="113">
        <v>44517</v>
      </c>
      <c r="D14" s="52"/>
      <c r="E14" s="52"/>
      <c r="F14" s="52"/>
      <c r="G14" s="52"/>
      <c r="I14" s="113">
        <v>44517</v>
      </c>
      <c r="J14" s="52"/>
      <c r="K14" s="52"/>
      <c r="L14" s="52"/>
      <c r="M14" s="52"/>
    </row>
    <row r="15" spans="2:13" x14ac:dyDescent="0.25">
      <c r="C15" s="113">
        <v>44518</v>
      </c>
      <c r="D15" s="52"/>
      <c r="E15" s="52"/>
      <c r="F15" s="52"/>
      <c r="G15" s="52"/>
      <c r="I15" s="113">
        <v>44518</v>
      </c>
      <c r="J15" s="52"/>
      <c r="K15" s="52"/>
      <c r="L15" s="52"/>
      <c r="M15" s="52"/>
    </row>
    <row r="16" spans="2:13" x14ac:dyDescent="0.25">
      <c r="B16" s="52" t="s">
        <v>759</v>
      </c>
      <c r="C16" s="116">
        <v>44519</v>
      </c>
      <c r="D16" s="117"/>
      <c r="E16" s="117"/>
      <c r="F16" s="117"/>
      <c r="G16" s="117"/>
      <c r="I16" s="116">
        <v>44519</v>
      </c>
      <c r="J16" s="117"/>
      <c r="K16" s="117"/>
      <c r="L16" s="117"/>
      <c r="M16" s="117"/>
    </row>
    <row r="17" spans="2:13" x14ac:dyDescent="0.25">
      <c r="C17" s="113">
        <v>44520</v>
      </c>
      <c r="D17" s="52"/>
      <c r="E17" s="52"/>
      <c r="F17" s="52"/>
      <c r="G17" s="52"/>
      <c r="I17" s="113">
        <v>44520</v>
      </c>
      <c r="J17" s="52"/>
      <c r="K17" s="52"/>
      <c r="L17" s="52"/>
      <c r="M17" s="52"/>
    </row>
    <row r="18" spans="2:13" x14ac:dyDescent="0.25">
      <c r="C18" s="114">
        <v>44521</v>
      </c>
      <c r="D18" s="115"/>
      <c r="E18" s="115"/>
      <c r="F18" s="115"/>
      <c r="G18" s="115"/>
      <c r="I18" s="114">
        <v>44521</v>
      </c>
      <c r="J18" s="115"/>
      <c r="K18" s="115"/>
      <c r="L18" s="115"/>
      <c r="M18" s="115"/>
    </row>
    <row r="19" spans="2:13" x14ac:dyDescent="0.25">
      <c r="C19" s="113">
        <v>44522</v>
      </c>
      <c r="D19" s="52"/>
      <c r="E19" s="52"/>
      <c r="F19" s="52"/>
      <c r="G19" s="52"/>
      <c r="I19" s="113">
        <v>44522</v>
      </c>
      <c r="J19" s="52"/>
      <c r="K19" s="52"/>
      <c r="L19" s="52"/>
      <c r="M19" s="52"/>
    </row>
    <row r="20" spans="2:13" x14ac:dyDescent="0.25">
      <c r="C20" s="113">
        <v>44523</v>
      </c>
      <c r="D20" s="52"/>
      <c r="E20" s="52"/>
      <c r="F20" s="52"/>
      <c r="G20" s="52"/>
      <c r="I20" s="113">
        <v>44523</v>
      </c>
      <c r="J20" s="52"/>
      <c r="K20" s="52"/>
      <c r="L20" s="52"/>
      <c r="M20" s="52"/>
    </row>
    <row r="21" spans="2:13" x14ac:dyDescent="0.25">
      <c r="C21" s="113">
        <v>44524</v>
      </c>
      <c r="D21" s="52"/>
      <c r="E21" s="52"/>
      <c r="F21" s="52"/>
      <c r="G21" s="52"/>
      <c r="I21" s="113">
        <v>44524</v>
      </c>
      <c r="J21" s="52"/>
      <c r="K21" s="52"/>
      <c r="L21" s="52"/>
      <c r="M21" s="52"/>
    </row>
    <row r="22" spans="2:13" x14ac:dyDescent="0.25">
      <c r="C22" s="113">
        <v>44525</v>
      </c>
      <c r="D22" s="52"/>
      <c r="E22" s="52"/>
      <c r="F22" s="52"/>
      <c r="G22" s="52"/>
      <c r="I22" s="113">
        <v>44525</v>
      </c>
      <c r="J22" s="52"/>
      <c r="K22" s="52"/>
      <c r="L22" s="52"/>
      <c r="M22" s="52"/>
    </row>
    <row r="23" spans="2:13" x14ac:dyDescent="0.25">
      <c r="B23" s="52" t="s">
        <v>759</v>
      </c>
      <c r="C23" s="116">
        <v>44526</v>
      </c>
      <c r="D23" s="117"/>
      <c r="E23" s="117"/>
      <c r="F23" s="117"/>
      <c r="G23" s="117"/>
      <c r="I23" s="116">
        <v>44526</v>
      </c>
      <c r="J23" s="117"/>
      <c r="K23" s="117"/>
      <c r="L23" s="117"/>
      <c r="M23" s="117"/>
    </row>
    <row r="24" spans="2:13" x14ac:dyDescent="0.25">
      <c r="C24" s="113">
        <v>44527</v>
      </c>
      <c r="D24" s="52"/>
      <c r="E24" s="52"/>
      <c r="F24" s="52"/>
      <c r="G24" s="52"/>
      <c r="I24" s="113">
        <v>44527</v>
      </c>
      <c r="J24" s="52"/>
      <c r="K24" s="52"/>
      <c r="L24" s="52"/>
      <c r="M24" s="52"/>
    </row>
    <row r="25" spans="2:13" x14ac:dyDescent="0.25">
      <c r="C25" s="114">
        <v>44528</v>
      </c>
      <c r="D25" s="115"/>
      <c r="E25" s="115"/>
      <c r="F25" s="115"/>
      <c r="G25" s="115"/>
      <c r="I25" s="114">
        <v>44528</v>
      </c>
      <c r="J25" s="115"/>
      <c r="K25" s="115"/>
      <c r="L25" s="115"/>
      <c r="M25" s="115"/>
    </row>
    <row r="26" spans="2:13" x14ac:dyDescent="0.25">
      <c r="C26" s="113">
        <v>44529</v>
      </c>
      <c r="D26" s="52"/>
      <c r="E26" s="52"/>
      <c r="F26" s="52"/>
      <c r="G26" s="52"/>
      <c r="I26" s="113">
        <v>44529</v>
      </c>
      <c r="J26" s="52"/>
      <c r="K26" s="52"/>
      <c r="L26" s="52"/>
      <c r="M26" s="52"/>
    </row>
    <row r="27" spans="2:13" x14ac:dyDescent="0.25">
      <c r="C27" s="113">
        <v>44530</v>
      </c>
      <c r="D27" s="52"/>
      <c r="E27" s="52"/>
      <c r="F27" s="52"/>
      <c r="G27" s="52"/>
      <c r="I27" s="113">
        <v>44530</v>
      </c>
      <c r="J27" s="52"/>
      <c r="K27" s="52"/>
      <c r="L27" s="52"/>
      <c r="M27" s="5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0389-DE45-41BE-8FDD-4E5890D5AF0F}">
  <dimension ref="B2:T41"/>
  <sheetViews>
    <sheetView workbookViewId="0">
      <selection activeCell="C16" sqref="C16"/>
    </sheetView>
  </sheetViews>
  <sheetFormatPr defaultRowHeight="15" x14ac:dyDescent="0.25"/>
  <cols>
    <col min="1" max="1" width="4.7109375" customWidth="1"/>
    <col min="2" max="2" width="10.42578125" bestFit="1" customWidth="1"/>
    <col min="3" max="3" width="22" customWidth="1"/>
    <col min="4" max="4" width="12" bestFit="1" customWidth="1"/>
    <col min="7" max="7" width="11.42578125" customWidth="1"/>
    <col min="8" max="8" width="10.42578125" bestFit="1" customWidth="1"/>
    <col min="13" max="13" width="1.5703125" customWidth="1"/>
    <col min="14" max="14" width="10.42578125" bestFit="1" customWidth="1"/>
  </cols>
  <sheetData>
    <row r="2" spans="2:20" x14ac:dyDescent="0.25">
      <c r="B2" s="119" t="s">
        <v>351</v>
      </c>
      <c r="C2" s="119"/>
      <c r="D2" s="119"/>
      <c r="E2" s="119"/>
      <c r="F2" s="119"/>
      <c r="H2" s="119" t="s">
        <v>352</v>
      </c>
      <c r="I2" s="119"/>
      <c r="J2" s="119"/>
      <c r="K2" s="119"/>
      <c r="L2" s="119"/>
      <c r="N2" s="119" t="s">
        <v>353</v>
      </c>
      <c r="O2" s="119"/>
      <c r="P2" s="119"/>
      <c r="Q2" s="119"/>
      <c r="R2" s="119"/>
    </row>
    <row r="3" spans="2:20" x14ac:dyDescent="0.25">
      <c r="B3" s="78" t="s">
        <v>354</v>
      </c>
      <c r="C3" s="78" t="s">
        <v>19</v>
      </c>
      <c r="D3" s="78" t="s">
        <v>70</v>
      </c>
      <c r="E3" s="78" t="s">
        <v>37</v>
      </c>
      <c r="F3" s="78" t="s">
        <v>355</v>
      </c>
      <c r="H3" s="78" t="s">
        <v>354</v>
      </c>
      <c r="I3" s="78" t="s">
        <v>19</v>
      </c>
      <c r="J3" s="78" t="s">
        <v>70</v>
      </c>
      <c r="K3" s="78" t="s">
        <v>37</v>
      </c>
      <c r="L3" s="78" t="s">
        <v>355</v>
      </c>
      <c r="N3" s="78" t="s">
        <v>354</v>
      </c>
      <c r="O3" s="78" t="s">
        <v>19</v>
      </c>
      <c r="P3" s="78" t="s">
        <v>70</v>
      </c>
      <c r="Q3" s="78" t="s">
        <v>37</v>
      </c>
      <c r="R3" s="78" t="s">
        <v>355</v>
      </c>
    </row>
    <row r="4" spans="2:20" x14ac:dyDescent="0.25">
      <c r="B4" s="77">
        <v>44480</v>
      </c>
      <c r="C4" s="52">
        <f>COUNTIFS('IC NOC AGEL Phase 1 - UAT Score'!$E5:$E213,summary!C$3,'IC NOC AGEL Phase 1 - UAT Score'!$N5:$N213,summary!$B4)</f>
        <v>0</v>
      </c>
      <c r="D4" s="52">
        <f>COUNTIFS('IC NOC AGEL Phase 1 - UAT Score'!$E5:$E213,summary!D$3,'IC NOC AGEL Phase 1 - UAT Score'!$N5:$N213,summary!$B4)</f>
        <v>0</v>
      </c>
      <c r="E4" s="52">
        <f>COUNTIFS('IC NOC AGEL Phase 1 - UAT Score'!$E5:$E213,summary!E$3,'IC NOC AGEL Phase 1 - UAT Score'!$N5:$N213,summary!$B4)</f>
        <v>0</v>
      </c>
      <c r="F4" s="52">
        <f>SUM(C4:E4)</f>
        <v>0</v>
      </c>
      <c r="H4" s="77">
        <v>44480</v>
      </c>
      <c r="I4" s="52">
        <f>SUMIFS('IC NOC AGEL Phase 1 - UAT Score'!$D5:$D213,'IC NOC AGEL Phase 1 - UAT Score'!$E5:$E213,summary!I$3,'IC NOC AGEL Phase 1 - UAT Score'!$N5:$N213,summary!$H4)</f>
        <v>0</v>
      </c>
      <c r="J4" s="52">
        <f>SUMIFS('IC NOC AGEL Phase 1 - UAT Score'!$D5:$D213,'IC NOC AGEL Phase 1 - UAT Score'!$E5:$E213,summary!J$3,'IC NOC AGEL Phase 1 - UAT Score'!$N5:$N213,summary!$H4)</f>
        <v>0</v>
      </c>
      <c r="K4" s="52">
        <f>SUMIFS('IC NOC AGEL Phase 1 - UAT Score'!$D5:$D213,'IC NOC AGEL Phase 1 - UAT Score'!$E5:$E213,summary!K$3,'IC NOC AGEL Phase 1 - UAT Score'!$N5:$N213,summary!$H4)</f>
        <v>0</v>
      </c>
      <c r="L4" s="52">
        <f>SUM(I4:K4)</f>
        <v>0</v>
      </c>
      <c r="N4" s="77">
        <v>44480</v>
      </c>
      <c r="O4" s="52">
        <f>SUMIFS('IC NOC AGEL Phase 1 - UAT Score'!$M5:$M213,'IC NOC AGEL Phase 1 - UAT Score'!$E5:$E213,summary!O$3,'IC NOC AGEL Phase 1 - UAT Score'!$N5:$N213,summary!$N4)</f>
        <v>0</v>
      </c>
      <c r="P4" s="52">
        <f>SUMIFS('IC NOC AGEL Phase 1 - UAT Score'!$M5:$M213,'IC NOC AGEL Phase 1 - UAT Score'!$E5:$E213,summary!P$3,'IC NOC AGEL Phase 1 - UAT Score'!$N5:$N213,summary!$N4)</f>
        <v>0</v>
      </c>
      <c r="Q4" s="52">
        <f>SUMIFS('IC NOC AGEL Phase 1 - UAT Score'!$M5:$M213,'IC NOC AGEL Phase 1 - UAT Score'!$E5:$E213,summary!Q$3,'IC NOC AGEL Phase 1 - UAT Score'!$N5:$N213,summary!$N4)</f>
        <v>0</v>
      </c>
      <c r="R4" s="52">
        <f>SUM(O4:Q4)</f>
        <v>0</v>
      </c>
      <c r="T4" s="79" t="e">
        <f>R4/L4</f>
        <v>#DIV/0!</v>
      </c>
    </row>
    <row r="5" spans="2:20" x14ac:dyDescent="0.25">
      <c r="B5" s="77">
        <v>44487</v>
      </c>
      <c r="C5" s="52">
        <f>COUNTIFS('IC NOC AGEL Phase 1 - UAT Score'!$E6:$E214,summary!C$3,'IC NOC AGEL Phase 1 - UAT Score'!$N6:$N214,summary!$B5)</f>
        <v>0</v>
      </c>
      <c r="D5" s="52">
        <f>COUNTIFS('IC NOC AGEL Phase 1 - UAT Score'!$E6:$E214,summary!D$3,'IC NOC AGEL Phase 1 - UAT Score'!$N6:$N214,summary!$B5)</f>
        <v>0</v>
      </c>
      <c r="E5" s="52">
        <f>COUNTIFS('IC NOC AGEL Phase 1 - UAT Score'!$E6:$E214,summary!E$3,'IC NOC AGEL Phase 1 - UAT Score'!$N6:$N214,summary!$B5)</f>
        <v>0</v>
      </c>
      <c r="F5" s="52">
        <f t="shared" ref="F5:F8" si="0">SUM(C5:E5)</f>
        <v>0</v>
      </c>
      <c r="H5" s="77">
        <v>44487</v>
      </c>
      <c r="I5" s="52">
        <f>SUMIFS('IC NOC AGEL Phase 1 - UAT Score'!$D6:$D214,'IC NOC AGEL Phase 1 - UAT Score'!$E6:$E214,summary!I$3,'IC NOC AGEL Phase 1 - UAT Score'!$N6:$N214,summary!$H5)</f>
        <v>0</v>
      </c>
      <c r="J5" s="52">
        <f>SUMIFS('IC NOC AGEL Phase 1 - UAT Score'!$D6:$D214,'IC NOC AGEL Phase 1 - UAT Score'!$E6:$E214,summary!J$3,'IC NOC AGEL Phase 1 - UAT Score'!$N6:$N214,summary!$H5)</f>
        <v>0</v>
      </c>
      <c r="K5" s="52">
        <f>SUMIFS('IC NOC AGEL Phase 1 - UAT Score'!$D6:$D214,'IC NOC AGEL Phase 1 - UAT Score'!$E6:$E214,summary!K$3,'IC NOC AGEL Phase 1 - UAT Score'!$N6:$N214,summary!$H5)</f>
        <v>0</v>
      </c>
      <c r="L5" s="52">
        <f t="shared" ref="L5:L8" si="1">SUM(I5:K5)</f>
        <v>0</v>
      </c>
      <c r="N5" s="77">
        <v>44487</v>
      </c>
      <c r="O5" s="52">
        <f>SUMIFS('IC NOC AGEL Phase 1 - UAT Score'!$M6:$M214,'IC NOC AGEL Phase 1 - UAT Score'!$E6:$E214,summary!O$3,'IC NOC AGEL Phase 1 - UAT Score'!$N6:$N214,summary!$N5)</f>
        <v>0</v>
      </c>
      <c r="P5" s="52">
        <f>SUMIFS('IC NOC AGEL Phase 1 - UAT Score'!$M6:$M214,'IC NOC AGEL Phase 1 - UAT Score'!$E6:$E214,summary!P$3,'IC NOC AGEL Phase 1 - UAT Score'!$N6:$N214,summary!$N5)</f>
        <v>0</v>
      </c>
      <c r="Q5" s="52">
        <f>SUMIFS('IC NOC AGEL Phase 1 - UAT Score'!$M6:$M214,'IC NOC AGEL Phase 1 - UAT Score'!$E6:$E214,summary!Q$3,'IC NOC AGEL Phase 1 - UAT Score'!$N6:$N214,summary!$N5)</f>
        <v>0</v>
      </c>
      <c r="R5" s="52">
        <f t="shared" ref="R5:R8" si="2">SUM(O5:Q5)</f>
        <v>0</v>
      </c>
      <c r="T5" s="79" t="e">
        <f>R5/L5</f>
        <v>#DIV/0!</v>
      </c>
    </row>
    <row r="6" spans="2:20" x14ac:dyDescent="0.25">
      <c r="B6" s="77">
        <v>44494</v>
      </c>
      <c r="C6" s="52">
        <f>COUNTIFS('IC NOC AGEL Phase 1 - UAT Score'!$E7:$E215,summary!C$3,'IC NOC AGEL Phase 1 - UAT Score'!$N7:$N215,summary!$B6)</f>
        <v>0</v>
      </c>
      <c r="D6" s="52">
        <f>COUNTIFS('IC NOC AGEL Phase 1 - UAT Score'!$E7:$E215,summary!D$3,'IC NOC AGEL Phase 1 - UAT Score'!$N7:$N215,summary!$B6)</f>
        <v>0</v>
      </c>
      <c r="E6" s="52">
        <f>COUNTIFS('IC NOC AGEL Phase 1 - UAT Score'!$E7:$E215,summary!E$3,'IC NOC AGEL Phase 1 - UAT Score'!$N7:$N215,summary!$B6)</f>
        <v>0</v>
      </c>
      <c r="F6" s="52">
        <f t="shared" si="0"/>
        <v>0</v>
      </c>
      <c r="H6" s="77">
        <v>44494</v>
      </c>
      <c r="I6" s="52">
        <f>SUMIFS('IC NOC AGEL Phase 1 - UAT Score'!$D7:$D215,'IC NOC AGEL Phase 1 - UAT Score'!$E7:$E215,summary!I$3,'IC NOC AGEL Phase 1 - UAT Score'!$N7:$N215,summary!$H6)</f>
        <v>0</v>
      </c>
      <c r="J6" s="52">
        <f>SUMIFS('IC NOC AGEL Phase 1 - UAT Score'!$D7:$D215,'IC NOC AGEL Phase 1 - UAT Score'!$E7:$E215,summary!J$3,'IC NOC AGEL Phase 1 - UAT Score'!$N7:$N215,summary!$H6)</f>
        <v>0</v>
      </c>
      <c r="K6" s="52">
        <f>SUMIFS('IC NOC AGEL Phase 1 - UAT Score'!$D7:$D215,'IC NOC AGEL Phase 1 - UAT Score'!$E7:$E215,summary!K$3,'IC NOC AGEL Phase 1 - UAT Score'!$N7:$N215,summary!$H6)</f>
        <v>0</v>
      </c>
      <c r="L6" s="52">
        <f t="shared" si="1"/>
        <v>0</v>
      </c>
      <c r="N6" s="77">
        <v>44494</v>
      </c>
      <c r="O6" s="52">
        <f>SUMIFS('IC NOC AGEL Phase 1 - UAT Score'!$M7:$M215,'IC NOC AGEL Phase 1 - UAT Score'!$E7:$E215,summary!O$3,'IC NOC AGEL Phase 1 - UAT Score'!$N7:$N215,summary!$N6)</f>
        <v>0</v>
      </c>
      <c r="P6" s="52">
        <f>SUMIFS('IC NOC AGEL Phase 1 - UAT Score'!$M7:$M215,'IC NOC AGEL Phase 1 - UAT Score'!$E7:$E215,summary!P$3,'IC NOC AGEL Phase 1 - UAT Score'!$N7:$N215,summary!$N6)</f>
        <v>0</v>
      </c>
      <c r="Q6" s="52">
        <f>SUMIFS('IC NOC AGEL Phase 1 - UAT Score'!$M7:$M215,'IC NOC AGEL Phase 1 - UAT Score'!$E7:$E215,summary!Q$3,'IC NOC AGEL Phase 1 - UAT Score'!$N7:$N215,summary!$N6)</f>
        <v>0</v>
      </c>
      <c r="R6" s="52">
        <f t="shared" si="2"/>
        <v>0</v>
      </c>
    </row>
    <row r="7" spans="2:20" x14ac:dyDescent="0.25">
      <c r="B7" s="77">
        <v>44508</v>
      </c>
      <c r="C7" s="52">
        <f>COUNTIFS('IC NOC AGEL Phase 1 - UAT Score'!$E8:$E216,summary!C$3,'IC NOC AGEL Phase 1 - UAT Score'!$N8:$N216,summary!$B7)</f>
        <v>0</v>
      </c>
      <c r="D7" s="52">
        <f>COUNTIFS('IC NOC AGEL Phase 1 - UAT Score'!$E8:$E216,summary!D$3,'IC NOC AGEL Phase 1 - UAT Score'!$N8:$N216,summary!$B7)</f>
        <v>0</v>
      </c>
      <c r="E7" s="52">
        <f>COUNTIFS('IC NOC AGEL Phase 1 - UAT Score'!$E8:$E216,summary!E$3,'IC NOC AGEL Phase 1 - UAT Score'!$N8:$N216,summary!$B7)</f>
        <v>0</v>
      </c>
      <c r="F7" s="52">
        <f t="shared" si="0"/>
        <v>0</v>
      </c>
      <c r="H7" s="77">
        <v>44508</v>
      </c>
      <c r="I7" s="52">
        <f>SUMIFS('IC NOC AGEL Phase 1 - UAT Score'!$D8:$D216,'IC NOC AGEL Phase 1 - UAT Score'!$E8:$E216,summary!I$3,'IC NOC AGEL Phase 1 - UAT Score'!$N8:$N216,summary!$H7)</f>
        <v>0</v>
      </c>
      <c r="J7" s="52">
        <f>SUMIFS('IC NOC AGEL Phase 1 - UAT Score'!$D8:$D216,'IC NOC AGEL Phase 1 - UAT Score'!$E8:$E216,summary!J$3,'IC NOC AGEL Phase 1 - UAT Score'!$N8:$N216,summary!$H7)</f>
        <v>0</v>
      </c>
      <c r="K7" s="52">
        <f>SUMIFS('IC NOC AGEL Phase 1 - UAT Score'!$D8:$D216,'IC NOC AGEL Phase 1 - UAT Score'!$E8:$E216,summary!K$3,'IC NOC AGEL Phase 1 - UAT Score'!$N8:$N216,summary!$H7)</f>
        <v>0</v>
      </c>
      <c r="L7" s="52">
        <f t="shared" si="1"/>
        <v>0</v>
      </c>
      <c r="N7" s="77">
        <v>44508</v>
      </c>
      <c r="O7" s="52">
        <f>SUMIFS('IC NOC AGEL Phase 1 - UAT Score'!$M8:$M216,'IC NOC AGEL Phase 1 - UAT Score'!$E8:$E216,summary!O$3,'IC NOC AGEL Phase 1 - UAT Score'!$N8:$N216,summary!$N7)</f>
        <v>0</v>
      </c>
      <c r="P7" s="52">
        <f>SUMIFS('IC NOC AGEL Phase 1 - UAT Score'!$M8:$M216,'IC NOC AGEL Phase 1 - UAT Score'!$E8:$E216,summary!P$3,'IC NOC AGEL Phase 1 - UAT Score'!$N8:$N216,summary!$N7)</f>
        <v>0</v>
      </c>
      <c r="Q7" s="52">
        <f>SUMIFS('IC NOC AGEL Phase 1 - UAT Score'!$M8:$M216,'IC NOC AGEL Phase 1 - UAT Score'!$E8:$E216,summary!Q$3,'IC NOC AGEL Phase 1 - UAT Score'!$N8:$N216,summary!$N7)</f>
        <v>0</v>
      </c>
      <c r="R7" s="52">
        <f t="shared" si="2"/>
        <v>0</v>
      </c>
    </row>
    <row r="8" spans="2:20" x14ac:dyDescent="0.25">
      <c r="B8" s="77">
        <v>44561</v>
      </c>
      <c r="C8" s="52">
        <f>COUNTIFS('IC NOC AGEL Phase 1 - UAT Score'!$E9:$E217,summary!C$3,'IC NOC AGEL Phase 1 - UAT Score'!$N9:$N217,summary!$B8)</f>
        <v>0</v>
      </c>
      <c r="D8" s="52">
        <f>COUNTIFS('IC NOC AGEL Phase 1 - UAT Score'!$E9:$E217,summary!D$3,'IC NOC AGEL Phase 1 - UAT Score'!$N9:$N217,summary!$B8)</f>
        <v>0</v>
      </c>
      <c r="E8" s="52">
        <f>COUNTIFS('IC NOC AGEL Phase 1 - UAT Score'!$E9:$E217,summary!E$3,'IC NOC AGEL Phase 1 - UAT Score'!$N9:$N217,summary!$B8)</f>
        <v>0</v>
      </c>
      <c r="F8" s="52">
        <f t="shared" si="0"/>
        <v>0</v>
      </c>
      <c r="H8" s="77">
        <v>44561</v>
      </c>
      <c r="I8" s="52">
        <f>SUMIFS('IC NOC AGEL Phase 1 - UAT Score'!$D9:$D217,'IC NOC AGEL Phase 1 - UAT Score'!$E9:$E217,summary!I$3,'IC NOC AGEL Phase 1 - UAT Score'!$N9:$N217,summary!$H8)</f>
        <v>0</v>
      </c>
      <c r="J8" s="52">
        <f>SUMIFS('IC NOC AGEL Phase 1 - UAT Score'!$D9:$D217,'IC NOC AGEL Phase 1 - UAT Score'!$E9:$E217,summary!J$3,'IC NOC AGEL Phase 1 - UAT Score'!$N9:$N217,summary!$H8)</f>
        <v>0</v>
      </c>
      <c r="K8" s="52">
        <f>SUMIFS('IC NOC AGEL Phase 1 - UAT Score'!$D9:$D217,'IC NOC AGEL Phase 1 - UAT Score'!$E9:$E217,summary!K$3,'IC NOC AGEL Phase 1 - UAT Score'!$N9:$N217,summary!$H8)</f>
        <v>0</v>
      </c>
      <c r="L8" s="52">
        <f t="shared" si="1"/>
        <v>0</v>
      </c>
      <c r="N8" s="77">
        <v>44561</v>
      </c>
      <c r="O8" s="52">
        <f>SUMIFS('IC NOC AGEL Phase 1 - UAT Score'!$M9:$M217,'IC NOC AGEL Phase 1 - UAT Score'!$E9:$E217,summary!O$3,'IC NOC AGEL Phase 1 - UAT Score'!$N9:$N217,summary!$N8)</f>
        <v>0</v>
      </c>
      <c r="P8" s="52">
        <f>SUMIFS('IC NOC AGEL Phase 1 - UAT Score'!$M9:$M217,'IC NOC AGEL Phase 1 - UAT Score'!$E9:$E217,summary!P$3,'IC NOC AGEL Phase 1 - UAT Score'!$N9:$N217,summary!$N8)</f>
        <v>0</v>
      </c>
      <c r="Q8" s="52">
        <f>SUMIFS('IC NOC AGEL Phase 1 - UAT Score'!$M9:$M217,'IC NOC AGEL Phase 1 - UAT Score'!$E9:$E217,summary!Q$3,'IC NOC AGEL Phase 1 - UAT Score'!$N9:$N217,summary!$N8)</f>
        <v>0</v>
      </c>
      <c r="R8" s="52">
        <f t="shared" si="2"/>
        <v>0</v>
      </c>
    </row>
    <row r="9" spans="2:20" x14ac:dyDescent="0.25">
      <c r="B9" s="78" t="s">
        <v>355</v>
      </c>
      <c r="C9" s="78">
        <f>SUM(C4:C8)</f>
        <v>0</v>
      </c>
      <c r="D9" s="78">
        <f>SUM(D4:D8)</f>
        <v>0</v>
      </c>
      <c r="E9" s="78">
        <f>SUM(E4:E8)</f>
        <v>0</v>
      </c>
      <c r="F9" s="78">
        <f t="shared" ref="F9" si="3">SUM(F4:F8)</f>
        <v>0</v>
      </c>
      <c r="H9" s="78" t="s">
        <v>355</v>
      </c>
      <c r="I9" s="78">
        <f>SUM(I4:I8)</f>
        <v>0</v>
      </c>
      <c r="J9" s="78">
        <f>SUM(J4:J8)</f>
        <v>0</v>
      </c>
      <c r="K9" s="78">
        <f>SUM(K4:K8)</f>
        <v>0</v>
      </c>
      <c r="L9" s="78">
        <f>SUM(L4:L8)</f>
        <v>0</v>
      </c>
      <c r="N9" s="78" t="s">
        <v>355</v>
      </c>
      <c r="O9" s="78">
        <f>SUM(O4:O8)</f>
        <v>0</v>
      </c>
      <c r="P9" s="78">
        <f>SUM(P4:P8)</f>
        <v>0</v>
      </c>
      <c r="Q9" s="78">
        <f>SUM(Q4:Q8)</f>
        <v>0</v>
      </c>
      <c r="R9" s="78">
        <f>SUM(R4:R8)</f>
        <v>0</v>
      </c>
    </row>
    <row r="11" spans="2:20" x14ac:dyDescent="0.25">
      <c r="H11" s="89"/>
    </row>
    <row r="12" spans="2:20" x14ac:dyDescent="0.25">
      <c r="B12" s="52" t="s">
        <v>354</v>
      </c>
      <c r="C12" s="52" t="s">
        <v>356</v>
      </c>
      <c r="D12" s="52" t="s">
        <v>357</v>
      </c>
      <c r="E12" s="52" t="s">
        <v>488</v>
      </c>
      <c r="F12" s="52" t="s">
        <v>489</v>
      </c>
      <c r="G12" s="52" t="s">
        <v>486</v>
      </c>
    </row>
    <row r="13" spans="2:20" x14ac:dyDescent="0.25">
      <c r="B13" s="80">
        <v>44468</v>
      </c>
      <c r="C13" s="52">
        <v>957</v>
      </c>
      <c r="D13" s="85">
        <f>C13/2590</f>
        <v>0.36949806949806951</v>
      </c>
      <c r="E13" s="52">
        <f>C13</f>
        <v>957</v>
      </c>
      <c r="F13" s="85">
        <f>E13/2590</f>
        <v>0.36949806949806951</v>
      </c>
      <c r="G13" s="52"/>
      <c r="I13">
        <v>2866</v>
      </c>
    </row>
    <row r="14" spans="2:20" x14ac:dyDescent="0.25">
      <c r="B14" s="80">
        <f>B13+7</f>
        <v>44475</v>
      </c>
      <c r="C14" s="52">
        <f>C13</f>
        <v>957</v>
      </c>
      <c r="D14" s="85">
        <f t="shared" ref="D14:D20" si="4">C14/2590</f>
        <v>0.36949806949806951</v>
      </c>
      <c r="E14" s="52">
        <f>C14</f>
        <v>957</v>
      </c>
      <c r="F14" s="85">
        <f>E14/2590</f>
        <v>0.36949806949806951</v>
      </c>
      <c r="G14" s="52"/>
    </row>
    <row r="15" spans="2:20" x14ac:dyDescent="0.25">
      <c r="B15" s="80">
        <v>44480</v>
      </c>
      <c r="C15" s="52">
        <f>C13+SUM(I4:J4)-SUM(O4:P4)</f>
        <v>957</v>
      </c>
      <c r="D15" s="85">
        <f t="shared" si="4"/>
        <v>0.36949806949806951</v>
      </c>
      <c r="E15" s="52">
        <f>1130</f>
        <v>1130</v>
      </c>
      <c r="F15" s="85">
        <f>E15/2590</f>
        <v>0.43629343629343631</v>
      </c>
      <c r="G15" s="52" t="s">
        <v>487</v>
      </c>
    </row>
    <row r="16" spans="2:20" x14ac:dyDescent="0.25">
      <c r="B16" s="80">
        <v>44487</v>
      </c>
      <c r="C16" s="52">
        <f>C15+SUM(I5:J5)-SUM(O5:P5)</f>
        <v>957</v>
      </c>
      <c r="D16" s="85">
        <f t="shared" si="4"/>
        <v>0.36949806949806951</v>
      </c>
      <c r="E16" s="52"/>
      <c r="F16" s="52"/>
      <c r="G16" s="52"/>
    </row>
    <row r="17" spans="2:7" x14ac:dyDescent="0.25">
      <c r="B17" s="80">
        <v>44494</v>
      </c>
      <c r="C17" s="52">
        <f>C16+SUM(I6:J6)-SUM(O6:P6)</f>
        <v>957</v>
      </c>
      <c r="D17" s="85">
        <f t="shared" si="4"/>
        <v>0.36949806949806951</v>
      </c>
      <c r="E17" s="52"/>
      <c r="F17" s="52"/>
      <c r="G17" s="52"/>
    </row>
    <row r="18" spans="2:7" x14ac:dyDescent="0.25">
      <c r="B18" s="80">
        <f>B17+7</f>
        <v>44501</v>
      </c>
      <c r="C18" s="52">
        <f>C17</f>
        <v>957</v>
      </c>
      <c r="D18" s="85">
        <f t="shared" si="4"/>
        <v>0.36949806949806951</v>
      </c>
      <c r="E18" s="52"/>
      <c r="F18" s="52"/>
      <c r="G18" s="52"/>
    </row>
    <row r="19" spans="2:7" x14ac:dyDescent="0.25">
      <c r="B19" s="80">
        <v>44508</v>
      </c>
      <c r="C19" s="52">
        <f>C18+SUM(I7:J7)-SUM(O7:P7)</f>
        <v>957</v>
      </c>
      <c r="D19" s="85">
        <f t="shared" si="4"/>
        <v>0.36949806949806951</v>
      </c>
      <c r="E19" s="52"/>
      <c r="F19" s="52"/>
      <c r="G19" s="52"/>
    </row>
    <row r="20" spans="2:7" x14ac:dyDescent="0.25">
      <c r="B20" s="77">
        <v>44561</v>
      </c>
      <c r="C20" s="52">
        <f>C19+SUM(I8:J8)-SUM(O8:P8)</f>
        <v>957</v>
      </c>
      <c r="D20" s="85">
        <f t="shared" si="4"/>
        <v>0.36949806949806951</v>
      </c>
      <c r="E20" s="52"/>
      <c r="F20" s="52"/>
      <c r="G20" s="52"/>
    </row>
    <row r="22" spans="2:7" x14ac:dyDescent="0.25">
      <c r="B22" s="52" t="s">
        <v>354</v>
      </c>
      <c r="C22" s="52" t="s">
        <v>356</v>
      </c>
      <c r="D22" s="52" t="s">
        <v>357</v>
      </c>
      <c r="E22" s="52" t="s">
        <v>488</v>
      </c>
      <c r="F22" s="52" t="s">
        <v>489</v>
      </c>
      <c r="G22" s="52" t="s">
        <v>486</v>
      </c>
    </row>
    <row r="23" spans="2:7" x14ac:dyDescent="0.25">
      <c r="B23" s="80">
        <v>44468</v>
      </c>
      <c r="C23" s="52">
        <v>957</v>
      </c>
      <c r="D23" s="85">
        <f>C23/3397</f>
        <v>0.28171916396820723</v>
      </c>
      <c r="E23" s="52">
        <f>C23</f>
        <v>957</v>
      </c>
      <c r="F23" s="85">
        <f>E23/3580</f>
        <v>0.26731843575418995</v>
      </c>
      <c r="G23" s="52"/>
    </row>
    <row r="24" spans="2:7" x14ac:dyDescent="0.25">
      <c r="B24" s="80">
        <f>B23+7</f>
        <v>44475</v>
      </c>
      <c r="C24" s="52">
        <f>C23</f>
        <v>957</v>
      </c>
      <c r="D24" s="85">
        <f t="shared" ref="D24:D30" si="5">C24/3397</f>
        <v>0.28171916396820723</v>
      </c>
      <c r="E24" s="52">
        <f>C24</f>
        <v>957</v>
      </c>
      <c r="F24" s="85">
        <f>E24/3580</f>
        <v>0.26731843575418995</v>
      </c>
      <c r="G24" s="52"/>
    </row>
    <row r="25" spans="2:7" x14ac:dyDescent="0.25">
      <c r="B25" s="80">
        <v>44480</v>
      </c>
      <c r="C25" s="52">
        <f>C23+L4-R4</f>
        <v>957</v>
      </c>
      <c r="D25" s="85">
        <f t="shared" si="5"/>
        <v>0.28171916396820723</v>
      </c>
      <c r="E25" s="52">
        <f>E15</f>
        <v>1130</v>
      </c>
      <c r="F25" s="85">
        <f>E25/3580</f>
        <v>0.31564245810055863</v>
      </c>
      <c r="G25" s="52" t="s">
        <v>487</v>
      </c>
    </row>
    <row r="26" spans="2:7" x14ac:dyDescent="0.25">
      <c r="B26" s="80">
        <v>44487</v>
      </c>
      <c r="C26" s="52">
        <f>C25+L5-R5</f>
        <v>957</v>
      </c>
      <c r="D26" s="85">
        <f t="shared" si="5"/>
        <v>0.28171916396820723</v>
      </c>
      <c r="E26" s="52"/>
      <c r="F26" s="52"/>
      <c r="G26" s="52"/>
    </row>
    <row r="27" spans="2:7" x14ac:dyDescent="0.25">
      <c r="B27" s="80">
        <v>44494</v>
      </c>
      <c r="C27" s="52">
        <f>C26+L6-R6</f>
        <v>957</v>
      </c>
      <c r="D27" s="85">
        <f t="shared" si="5"/>
        <v>0.28171916396820723</v>
      </c>
      <c r="E27" s="52"/>
      <c r="F27" s="52"/>
      <c r="G27" s="52"/>
    </row>
    <row r="28" spans="2:7" x14ac:dyDescent="0.25">
      <c r="B28" s="80">
        <f>B27+7</f>
        <v>44501</v>
      </c>
      <c r="C28" s="52">
        <f>C27</f>
        <v>957</v>
      </c>
      <c r="D28" s="85">
        <f t="shared" si="5"/>
        <v>0.28171916396820723</v>
      </c>
      <c r="E28" s="52"/>
      <c r="F28" s="52"/>
      <c r="G28" s="52"/>
    </row>
    <row r="29" spans="2:7" x14ac:dyDescent="0.25">
      <c r="B29" s="80">
        <v>44508</v>
      </c>
      <c r="C29" s="52">
        <f>C28+L7-R7</f>
        <v>957</v>
      </c>
      <c r="D29" s="85">
        <f t="shared" si="5"/>
        <v>0.28171916396820723</v>
      </c>
      <c r="E29" s="52"/>
      <c r="F29" s="52"/>
      <c r="G29" s="52"/>
    </row>
    <row r="30" spans="2:7" x14ac:dyDescent="0.25">
      <c r="B30" s="77">
        <v>44561</v>
      </c>
      <c r="C30" s="52">
        <f>C29+L8-R8</f>
        <v>957</v>
      </c>
      <c r="D30" s="85">
        <f t="shared" si="5"/>
        <v>0.28171916396820723</v>
      </c>
      <c r="E30" s="52"/>
      <c r="F30" s="52"/>
      <c r="G30" s="52"/>
    </row>
    <row r="33" spans="2:4" x14ac:dyDescent="0.25">
      <c r="B33" s="52" t="s">
        <v>354</v>
      </c>
      <c r="C33" s="52" t="s">
        <v>490</v>
      </c>
      <c r="D33" s="52" t="s">
        <v>491</v>
      </c>
    </row>
    <row r="34" spans="2:4" x14ac:dyDescent="0.25">
      <c r="B34" s="80">
        <v>44468</v>
      </c>
      <c r="C34" s="85">
        <f>D23</f>
        <v>0.28171916396820723</v>
      </c>
      <c r="D34" s="90">
        <f>F23</f>
        <v>0.26731843575418995</v>
      </c>
    </row>
    <row r="35" spans="2:4" x14ac:dyDescent="0.25">
      <c r="B35" s="80">
        <f>B34+7</f>
        <v>44475</v>
      </c>
      <c r="C35" s="85">
        <f t="shared" ref="C35:C41" si="6">D24</f>
        <v>0.28171916396820723</v>
      </c>
      <c r="D35" s="90">
        <v>0.26731843575418995</v>
      </c>
    </row>
    <row r="36" spans="2:4" x14ac:dyDescent="0.25">
      <c r="B36" s="80">
        <v>44480</v>
      </c>
      <c r="C36" s="85">
        <f t="shared" si="6"/>
        <v>0.28171916396820723</v>
      </c>
      <c r="D36" s="90">
        <v>0.31564245810055863</v>
      </c>
    </row>
    <row r="37" spans="2:4" x14ac:dyDescent="0.25">
      <c r="B37" s="80">
        <v>44487</v>
      </c>
      <c r="C37" s="85">
        <f t="shared" si="6"/>
        <v>0.28171916396820723</v>
      </c>
      <c r="D37" s="52"/>
    </row>
    <row r="38" spans="2:4" x14ac:dyDescent="0.25">
      <c r="B38" s="80">
        <v>44494</v>
      </c>
      <c r="C38" s="85">
        <f t="shared" si="6"/>
        <v>0.28171916396820723</v>
      </c>
      <c r="D38" s="52"/>
    </row>
    <row r="39" spans="2:4" x14ac:dyDescent="0.25">
      <c r="B39" s="80">
        <f>B38+7</f>
        <v>44501</v>
      </c>
      <c r="C39" s="85">
        <f t="shared" si="6"/>
        <v>0.28171916396820723</v>
      </c>
      <c r="D39" s="52"/>
    </row>
    <row r="40" spans="2:4" x14ac:dyDescent="0.25">
      <c r="B40" s="80">
        <v>44508</v>
      </c>
      <c r="C40" s="85">
        <f t="shared" si="6"/>
        <v>0.28171916396820723</v>
      </c>
      <c r="D40" s="52"/>
    </row>
    <row r="41" spans="2:4" x14ac:dyDescent="0.25">
      <c r="B41" s="77">
        <v>44561</v>
      </c>
      <c r="C41" s="85">
        <f t="shared" si="6"/>
        <v>0.28171916396820723</v>
      </c>
      <c r="D41" s="52"/>
    </row>
  </sheetData>
  <mergeCells count="3">
    <mergeCell ref="B2:F2"/>
    <mergeCell ref="H2:L2"/>
    <mergeCell ref="N2:R2"/>
  </mergeCells>
  <pageMargins left="0.7" right="0.7" top="0.75" bottom="0.75" header="0.3" footer="0.3"/>
  <pageSetup orientation="portrait" horizontalDpi="300" verticalDpi="300" r:id="rId1"/>
  <ignoredErrors>
    <ignoredError sqref="I5:J8 K5:K8 C5:E8 O5:Q8" formulaRange="1"/>
    <ignoredError sqref="E13:E15 E23:E25"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2AD61-708B-49DE-97ED-9163A6E06A13}">
  <dimension ref="A1:E16"/>
  <sheetViews>
    <sheetView workbookViewId="0">
      <selection activeCell="B9" sqref="B9"/>
    </sheetView>
  </sheetViews>
  <sheetFormatPr defaultRowHeight="12.75" x14ac:dyDescent="0.2"/>
  <cols>
    <col min="1" max="1" width="9.42578125" style="103" bestFit="1" customWidth="1"/>
    <col min="2" max="16384" width="9.140625" style="103"/>
  </cols>
  <sheetData>
    <row r="1" spans="1:5" ht="25.5" x14ac:dyDescent="0.2">
      <c r="B1" s="103" t="s">
        <v>568</v>
      </c>
      <c r="C1" s="103" t="s">
        <v>569</v>
      </c>
      <c r="D1" s="103" t="s">
        <v>570</v>
      </c>
      <c r="E1" s="103" t="s">
        <v>571</v>
      </c>
    </row>
    <row r="2" spans="1:5" x14ac:dyDescent="0.2">
      <c r="A2" s="103" t="s">
        <v>354</v>
      </c>
    </row>
    <row r="3" spans="1:5" x14ac:dyDescent="0.2">
      <c r="A3" s="104">
        <v>44470</v>
      </c>
      <c r="B3" s="103">
        <v>957</v>
      </c>
    </row>
    <row r="4" spans="1:5" x14ac:dyDescent="0.2">
      <c r="A4" s="104">
        <f>A3+7</f>
        <v>44477</v>
      </c>
      <c r="B4" s="103">
        <v>957</v>
      </c>
    </row>
    <row r="5" spans="1:5" x14ac:dyDescent="0.2">
      <c r="A5" s="104">
        <f>A4+7</f>
        <v>44484</v>
      </c>
      <c r="B5" s="103">
        <v>1239</v>
      </c>
    </row>
    <row r="6" spans="1:5" x14ac:dyDescent="0.2">
      <c r="A6" s="104">
        <f>A5+7</f>
        <v>44491</v>
      </c>
      <c r="B6" s="103">
        <v>1972</v>
      </c>
    </row>
    <row r="7" spans="1:5" x14ac:dyDescent="0.2">
      <c r="A7" s="104">
        <f>A6+7</f>
        <v>44498</v>
      </c>
      <c r="B7" s="103">
        <v>2392</v>
      </c>
    </row>
    <row r="8" spans="1:5" x14ac:dyDescent="0.2">
      <c r="A8" s="104">
        <f>A7+7</f>
        <v>44505</v>
      </c>
      <c r="B8" s="103">
        <v>2392</v>
      </c>
    </row>
    <row r="9" spans="1:5" x14ac:dyDescent="0.2">
      <c r="A9" s="104">
        <f t="shared" ref="A9:A14" si="0">A8+7</f>
        <v>44512</v>
      </c>
    </row>
    <row r="10" spans="1:5" x14ac:dyDescent="0.2">
      <c r="A10" s="104">
        <f t="shared" si="0"/>
        <v>44519</v>
      </c>
    </row>
    <row r="11" spans="1:5" x14ac:dyDescent="0.2">
      <c r="A11" s="104">
        <f t="shared" si="0"/>
        <v>44526</v>
      </c>
    </row>
    <row r="12" spans="1:5" x14ac:dyDescent="0.2">
      <c r="A12" s="104">
        <f t="shared" si="0"/>
        <v>44533</v>
      </c>
    </row>
    <row r="13" spans="1:5" x14ac:dyDescent="0.2">
      <c r="A13" s="104">
        <f t="shared" si="0"/>
        <v>44540</v>
      </c>
    </row>
    <row r="14" spans="1:5" x14ac:dyDescent="0.2">
      <c r="A14" s="104">
        <f t="shared" si="0"/>
        <v>44547</v>
      </c>
    </row>
    <row r="15" spans="1:5" x14ac:dyDescent="0.2">
      <c r="A15" s="104">
        <f>A14+7</f>
        <v>44554</v>
      </c>
    </row>
    <row r="16" spans="1:5" x14ac:dyDescent="0.2">
      <c r="A16" s="104">
        <f>A15+7</f>
        <v>44561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B42E-F240-48E0-B509-2094AD7EAAE2}">
  <dimension ref="A1:G29"/>
  <sheetViews>
    <sheetView workbookViewId="0">
      <selection activeCell="B8" sqref="B8"/>
    </sheetView>
  </sheetViews>
  <sheetFormatPr defaultRowHeight="15" x14ac:dyDescent="0.25"/>
  <cols>
    <col min="1" max="1" width="39.140625" bestFit="1" customWidth="1"/>
    <col min="2" max="2" width="19.28515625" bestFit="1" customWidth="1"/>
    <col min="3" max="3" width="25.28515625" bestFit="1" customWidth="1"/>
    <col min="4" max="4" width="15" bestFit="1" customWidth="1"/>
    <col min="5" max="5" width="15.140625" bestFit="1" customWidth="1"/>
    <col min="6" max="6" width="16.42578125" bestFit="1" customWidth="1"/>
    <col min="7" max="7" width="14.7109375" bestFit="1" customWidth="1"/>
  </cols>
  <sheetData>
    <row r="1" spans="1:7" ht="15.75" thickBot="1" x14ac:dyDescent="0.3">
      <c r="A1" s="54" t="s">
        <v>358</v>
      </c>
      <c r="B1" s="52" t="s">
        <v>359</v>
      </c>
    </row>
    <row r="2" spans="1:7" ht="15.75" thickBot="1" x14ac:dyDescent="0.3">
      <c r="A2" s="54" t="s">
        <v>360</v>
      </c>
      <c r="B2" s="52" t="s">
        <v>359</v>
      </c>
    </row>
    <row r="3" spans="1:7" x14ac:dyDescent="0.25">
      <c r="A3" s="54" t="s">
        <v>4</v>
      </c>
      <c r="B3" s="52" t="s">
        <v>361</v>
      </c>
    </row>
    <row r="5" spans="1:7" x14ac:dyDescent="0.25">
      <c r="A5" s="54" t="s">
        <v>362</v>
      </c>
      <c r="B5" s="56" t="s">
        <v>363</v>
      </c>
      <c r="C5" s="52" t="s">
        <v>364</v>
      </c>
      <c r="D5" s="52" t="s">
        <v>365</v>
      </c>
      <c r="E5" s="52" t="s">
        <v>366</v>
      </c>
      <c r="F5" s="52" t="s">
        <v>367</v>
      </c>
      <c r="G5" s="52" t="s">
        <v>368</v>
      </c>
    </row>
    <row r="6" spans="1:7" x14ac:dyDescent="0.25">
      <c r="A6" s="53" t="s">
        <v>369</v>
      </c>
      <c r="B6" s="57">
        <v>23</v>
      </c>
      <c r="C6" s="58">
        <v>0</v>
      </c>
      <c r="D6" s="58">
        <v>0</v>
      </c>
      <c r="E6" s="58">
        <v>0</v>
      </c>
      <c r="F6" s="58">
        <v>0</v>
      </c>
      <c r="G6" s="58">
        <v>0</v>
      </c>
    </row>
    <row r="7" spans="1:7" x14ac:dyDescent="0.25">
      <c r="A7" s="53" t="s">
        <v>370</v>
      </c>
      <c r="B7" s="57">
        <v>8</v>
      </c>
      <c r="C7" s="58">
        <v>0.25</v>
      </c>
      <c r="D7" s="58">
        <v>0.35000000000000003</v>
      </c>
      <c r="E7" s="58">
        <v>0.32500000000000001</v>
      </c>
      <c r="F7" s="58">
        <v>0</v>
      </c>
      <c r="G7" s="58">
        <v>0.32500000000000001</v>
      </c>
    </row>
    <row r="8" spans="1:7" x14ac:dyDescent="0.25">
      <c r="A8" s="53" t="s">
        <v>371</v>
      </c>
      <c r="B8" s="57">
        <v>91</v>
      </c>
      <c r="C8" s="58">
        <v>0.36121794871794882</v>
      </c>
      <c r="D8" s="58">
        <v>0.52344322344322358</v>
      </c>
      <c r="E8" s="58">
        <v>0.44084249084249078</v>
      </c>
      <c r="F8" s="58">
        <v>1.6483516483516484E-2</v>
      </c>
      <c r="G8" s="58">
        <v>0.4641025641025639</v>
      </c>
    </row>
    <row r="9" spans="1:7" x14ac:dyDescent="0.25">
      <c r="A9" s="53" t="s">
        <v>372</v>
      </c>
      <c r="B9" s="57">
        <v>122</v>
      </c>
      <c r="C9" s="58">
        <v>0.28582650273224053</v>
      </c>
      <c r="D9" s="58">
        <v>0.41338797814207667</v>
      </c>
      <c r="E9" s="58">
        <v>0.35013661202185786</v>
      </c>
      <c r="F9" s="58">
        <v>1.2295081967213115E-2</v>
      </c>
      <c r="G9" s="58">
        <v>0.36748633879781412</v>
      </c>
    </row>
    <row r="25" spans="1:2" ht="15.75" thickBot="1" x14ac:dyDescent="0.3"/>
    <row r="28" spans="1:2" ht="15.75" thickBot="1" x14ac:dyDescent="0.3">
      <c r="A28" s="52"/>
      <c r="B28" s="52"/>
    </row>
    <row r="29" spans="1:2" ht="15.75" thickBot="1" x14ac:dyDescent="0.3">
      <c r="A29" s="52"/>
      <c r="B29" s="52"/>
    </row>
  </sheetData>
  <pageMargins left="0.7" right="0.7" top="0.75" bottom="0.75" header="0.3" footer="0.3"/>
  <pageSetup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3E3F-07D8-4C93-992B-F795668E7097}">
  <dimension ref="A1:A10"/>
  <sheetViews>
    <sheetView workbookViewId="0">
      <selection activeCell="A11" sqref="A11"/>
    </sheetView>
  </sheetViews>
  <sheetFormatPr defaultRowHeight="15" x14ac:dyDescent="0.25"/>
  <cols>
    <col min="1" max="1" width="45.7109375" customWidth="1"/>
  </cols>
  <sheetData>
    <row r="1" spans="1:1" x14ac:dyDescent="0.25">
      <c r="A1" t="s">
        <v>373</v>
      </c>
    </row>
    <row r="2" spans="1:1" x14ac:dyDescent="0.25">
      <c r="A2" t="s">
        <v>371</v>
      </c>
    </row>
    <row r="3" spans="1:1" x14ac:dyDescent="0.25">
      <c r="A3" t="s">
        <v>370</v>
      </c>
    </row>
    <row r="4" spans="1:1" x14ac:dyDescent="0.25">
      <c r="A4" t="s">
        <v>374</v>
      </c>
    </row>
    <row r="5" spans="1:1" x14ac:dyDescent="0.25">
      <c r="A5" t="s">
        <v>369</v>
      </c>
    </row>
    <row r="6" spans="1:1" x14ac:dyDescent="0.25">
      <c r="A6" t="s">
        <v>375</v>
      </c>
    </row>
    <row r="7" spans="1:1" x14ac:dyDescent="0.25">
      <c r="A7" t="s">
        <v>376</v>
      </c>
    </row>
    <row r="8" spans="1:1" x14ac:dyDescent="0.25">
      <c r="A8" t="s">
        <v>190</v>
      </c>
    </row>
    <row r="9" spans="1:1" x14ac:dyDescent="0.25">
      <c r="A9" t="s">
        <v>377</v>
      </c>
    </row>
    <row r="10" spans="1:1" x14ac:dyDescent="0.25">
      <c r="A10" t="s">
        <v>378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F4E1B649942A4F85F094F61C8BAECE" ma:contentTypeVersion="6" ma:contentTypeDescription="Create a new document." ma:contentTypeScope="" ma:versionID="92de6803b054f4c82bcfa5c9509b76de">
  <xsd:schema xmlns:xsd="http://www.w3.org/2001/XMLSchema" xmlns:xs="http://www.w3.org/2001/XMLSchema" xmlns:p="http://schemas.microsoft.com/office/2006/metadata/properties" xmlns:ns2="356e33a4-8ae2-4510-b18c-8af00e0a6b3d" xmlns:ns3="7e916933-2464-448f-b059-c48009d475bb" targetNamespace="http://schemas.microsoft.com/office/2006/metadata/properties" ma:root="true" ma:fieldsID="819b294f010a783831dbdd492bf87c89" ns2:_="" ns3:_="">
    <xsd:import namespace="356e33a4-8ae2-4510-b18c-8af00e0a6b3d"/>
    <xsd:import namespace="7e916933-2464-448f-b059-c48009d475b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6e33a4-8ae2-4510-b18c-8af00e0a6b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e916933-2464-448f-b059-c48009d475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E61017-7AEC-41EF-A91B-1E8BE5910EB6}">
  <ds:schemaRefs>
    <ds:schemaRef ds:uri="http://schemas.microsoft.com/sharepoint/v3/contenttype/forms"/>
  </ds:schemaRefs>
</ds:datastoreItem>
</file>

<file path=customXml/itemProps2.xml><?xml version="1.0" encoding="utf-8"?>
<ds:datastoreItem xmlns:ds="http://schemas.openxmlformats.org/officeDocument/2006/customXml" ds:itemID="{14AF96E0-6939-4976-9DC7-A055F65A4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6e33a4-8ae2-4510-b18c-8af00e0a6b3d"/>
    <ds:schemaRef ds:uri="7e916933-2464-448f-b059-c48009d475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090DF5-D01F-4BE0-80E4-03B5B5089384}">
  <ds:schemaRefs>
    <ds:schemaRef ds:uri="356e33a4-8ae2-4510-b18c-8af00e0a6b3d"/>
    <ds:schemaRef ds:uri="7e916933-2464-448f-b059-c48009d475bb"/>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dcmitype/"/>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Phase 1 maturity trend</vt:lpstr>
      <vt:lpstr>Phase 1&amp;2 maturity trend</vt:lpstr>
      <vt:lpstr>IC NOC AGEL Phase 1 - UAT Score</vt:lpstr>
      <vt:lpstr>Progress</vt:lpstr>
      <vt:lpstr>Daily Progress</vt:lpstr>
      <vt:lpstr>summary</vt:lpstr>
      <vt:lpstr>Phase 1 Maturity Plan</vt:lpstr>
      <vt:lpstr>IC NOC summary</vt:lpstr>
      <vt:lpstr>Reference</vt:lpstr>
      <vt:lpstr>FOR CALCULATION ONLY</vt:lpstr>
      <vt:lpstr>M1-M5 SCORECARD</vt:lpstr>
      <vt:lpstr>FINAL SCORECARD</vt:lpstr>
      <vt:lpstr>'IC NOC AGEL Phase 1 - UAT Score'!Print_Titles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2021-11-12T06:38:48Z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0x01010021F4E1B649942A4F85F094F61C8BAECE</vt:lpwstr>
  </property>
</Properties>
</file>