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reative Deals" sheetId="1" r:id="rId4"/>
    <sheet state="visible" name="Cash Deals" sheetId="2" r:id="rId5"/>
    <sheet state="visible" name="Section 8 Deals" sheetId="3" r:id="rId6"/>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4">
      <text>
        <t xml:space="preserve">Any cell with this chip in the right corner has a note box like this to explain what that particular word means.</t>
      </text>
    </comment>
    <comment authorId="0" ref="H14">
      <text>
        <t xml:space="preserve">This is the total amount that a buyer will be putting into the property to acquire it.</t>
      </text>
    </comment>
    <comment authorId="0" ref="I15">
      <text>
        <t xml:space="preserve">The total entry fee percentage in relation to the purchase price for the house. We like this to stay under 20%, but you may be able to go a little bit higher. The lower this number, the better. If there is high cash flow and low interest, we can definitely go above 20% entry fee by stacking on a high assignment.</t>
      </text>
    </comment>
    <comment authorId="0" ref="H17">
      <text>
        <t xml:space="preserve">Any costs for fixes on the property, such as new roofing, paint, new floors, etc. This has to be estimated with experience. Feel free to ask someone in chat what a rehab might cost.</t>
      </text>
    </comment>
    <comment authorId="0" ref="H18">
      <text>
        <t xml:space="preserve">This is the cost to close on a property with a Title Company, or a Trust company. It can be anywhere from 1%-2% the total cost of the property. We automatically estimate this at 2%!</t>
      </text>
    </comment>
    <comment authorId="0" ref="H19">
      <text>
        <t xml:space="preserve">This is the amount that is made on a deal! You can estimate this amount. This amount will also be split, 60% to you, and 40% to HMHW!</t>
      </text>
    </comment>
    <comment authorId="0" ref="I20">
      <text>
        <t xml:space="preserve">This is your split of the deal! You still get the majority of the profit!</t>
      </text>
    </comment>
    <comment authorId="0" ref="C46">
      <text>
        <t xml:space="preserve">If this value shows as #NUM!, that means your monthly payment is lower than the interest amount on the loan. You can view this by switching interest only to "Yes".</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4">
      <text>
        <t xml:space="preserve">Light Rehab = Floor + Paint
Medium Rehab = Floor + Paint + Kitchen + Bath
Heavy Rehab = Roof + Windows + Siding + Drywall, Etc. Complete Gut Of The House</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
      <text>
        <t xml:space="preserve">Choose from the dropdown whether the deal is on the market/FSBO or off market/TOM Status.</t>
      </text>
    </comment>
    <comment authorId="0" ref="F5">
      <text>
        <t xml:space="preserve">This is the estimate on what our buyers' max offer price.</t>
      </text>
    </comment>
    <comment authorId="0" ref="C6">
      <text>
        <t xml:space="preserve">Put in the present list price of the listing.
If it's off-market, you can ignore this field.
You can get the list price from:
- Zillow.com
- Realtor.com
- Redfin.com</t>
      </text>
    </comment>
    <comment authorId="0" ref="F6">
      <text>
        <t xml:space="preserve">This is the price you have to offer to the realtor/seller.
This price is $10,000 under the buyer's offer price, this is maximum because we have to double close on section 8 deals. And double closing requires us to pay for closing costs.</t>
      </text>
    </comment>
    <comment authorId="0" ref="C7">
      <text>
        <t xml:space="preserve">You can get the Section 8 rent from this link:
https://www.huduser.gov/portal/datasets/fmr/fmrs/FY2025_code/select_geography_sa.odn</t>
      </text>
    </comment>
    <comment authorId="0" ref="C8">
      <text>
        <t xml:space="preserve">You can get the monthly tax from Realtor.com
Just look up your property on Realtor.com, scroll down, and on the monthly payments you'll see the Monthly Tax payments
---------------------------------------------
Deviations:
Realtor.com is our first choice for looking up taxes and insurance. if you can’t find the taxes and insurance on Realtor.com, you can look them up on Zillow.com.
If the property is off-market or on TOM status:
- Go to Zillow.com
- Look for an on-market property under 1 mile that almost has the same:
A. List Price
B. Number of Bedrooms
C. Sqft
- Look that property up on Realtor.com and get the taxes and insurance.
</t>
      </text>
    </comment>
    <comment authorId="0" ref="C9">
      <text>
        <t xml:space="preserve">You can get the monthly insurance from Realtor.com
Just look up your property on Realtor.com, scroll down, and on the monthly payments you'll see the Monthly Insurance payments
---------------------------------------------
Deviations:
Realtor.com is our first choice for looking up taxes and insurance. if you can’t find the taxes and insurance on Realtor.com, you can look them up on Zillow.com.
If the property is off-market or on TOM status:
- Go to Zillow.com
- Look for an on-market property under 1 mile that almost has the same:
A. List Price
B. Number of Bedrooms
C. Sqft
- Look that property up on Realtor.com and get the taxes and insurance.</t>
      </text>
    </comment>
  </commentList>
</comments>
</file>

<file path=xl/sharedStrings.xml><?xml version="1.0" encoding="utf-8"?>
<sst xmlns="http://schemas.openxmlformats.org/spreadsheetml/2006/main" count="428" uniqueCount="292">
  <si>
    <t>CTRL/CMD + Shift + V = Paste in calculator's style</t>
  </si>
  <si>
    <t>SKYWATCH - CREATIVE</t>
  </si>
  <si>
    <t>- CHOOSE MULTI-FAMILY PROPERTY -</t>
  </si>
  <si>
    <t>INTEREST ONLY?</t>
  </si>
  <si>
    <t>OFFER TYPE</t>
  </si>
  <si>
    <t>LEGEND KEYS</t>
  </si>
  <si>
    <t>NO!</t>
  </si>
  <si>
    <t>SELLER FINANCE - MF</t>
  </si>
  <si>
    <t>Help Notes Icon --&gt;</t>
  </si>
  <si>
    <t>TURNS NOTES ON/OFF</t>
  </si>
  <si>
    <t>editable area</t>
  </si>
  <si>
    <t>SAVE/DEL CALCS</t>
  </si>
  <si>
    <t>non-editable area</t>
  </si>
  <si>
    <t>RESET ALL NUMBERS</t>
  </si>
  <si>
    <t>ADD YOUR LLC (IF APPLICABLE)</t>
  </si>
  <si>
    <t>ADD YOUR FULL NAME</t>
  </si>
  <si>
    <t>CASHFLOW</t>
  </si>
  <si>
    <t>LISTED PRICE</t>
  </si>
  <si>
    <t>ANNUAL</t>
  </si>
  <si>
    <t>MONTHLY</t>
  </si>
  <si>
    <t>OUR OFFER PRICE</t>
  </si>
  <si>
    <t>EMD</t>
  </si>
  <si>
    <t>INSPECTION PERIOD</t>
  </si>
  <si>
    <t>CASH-ON-CASH RETURN</t>
  </si>
  <si>
    <t>COE</t>
  </si>
  <si>
    <t xml:space="preserve">v
</t>
  </si>
  <si>
    <t>ADDRESS</t>
  </si>
  <si>
    <t>4135 Sage Brush Cir, Melbourne, FL 32901</t>
  </si>
  <si>
    <t>DOWN PAYMENT</t>
  </si>
  <si>
    <t>AGENT NAME</t>
  </si>
  <si>
    <t>AGENT CELL</t>
  </si>
  <si>
    <t>REHAB</t>
  </si>
  <si>
    <t>John Test</t>
  </si>
  <si>
    <t>123-456-7890</t>
  </si>
  <si>
    <t>CLOSING</t>
  </si>
  <si>
    <t>AGENT EMAIL</t>
  </si>
  <si>
    <t>ASSIGNMENT FEES</t>
  </si>
  <si>
    <t>emailtest@gmail.com</t>
  </si>
  <si>
    <t>DOWN PAYMENT %</t>
  </si>
  <si>
    <t>MONTHLY LOAN PAYMENT</t>
  </si>
  <si>
    <t>LOAN(S) TOTAL</t>
  </si>
  <si>
    <t xml:space="preserve"> </t>
  </si>
  <si>
    <t>LOAN DETAILS</t>
  </si>
  <si>
    <t>LOAN AMOUNT</t>
  </si>
  <si>
    <t>ANNUAL INTEREST RATE</t>
  </si>
  <si>
    <t>AMORTIZATION</t>
  </si>
  <si>
    <t>SWAP CRITERIA?</t>
  </si>
  <si>
    <t>LOAN 1-4</t>
  </si>
  <si>
    <t>MONTHLY PAYMENT</t>
  </si>
  <si>
    <t>I.R</t>
  </si>
  <si>
    <t>LOAN BALANCE</t>
  </si>
  <si>
    <t>PRIMARY MORTGAGE</t>
  </si>
  <si>
    <t>C.O.C ≥ 12%</t>
  </si>
  <si>
    <t>SECONDARY LOAN</t>
  </si>
  <si>
    <t>SOLAR PANEL LOAN</t>
  </si>
  <si>
    <t>OTHER LOAN</t>
  </si>
  <si>
    <t>≤ 20% BUYER ENTRY FEE</t>
  </si>
  <si>
    <t>≤ 10% DOWN PAYMENT</t>
  </si>
  <si>
    <t>TOTAL</t>
  </si>
  <si>
    <t>EST. AMORTIZATION</t>
  </si>
  <si>
    <t>LOAN PAYMENT DETAILS</t>
  </si>
  <si>
    <t>FIRST PAYMENT DATE</t>
  </si>
  <si>
    <t>ANNUAL PAYMENT</t>
  </si>
  <si>
    <t>OPERATING EXPENSES</t>
  </si>
  <si>
    <t>PRINCIPAL &amp; INTEREST</t>
  </si>
  <si>
    <t>PROPERTY TAX</t>
  </si>
  <si>
    <t>SUGGESTED MO. PAYMENT</t>
  </si>
  <si>
    <t>INSURANCE</t>
  </si>
  <si>
    <t>CURRENT MO. PAYMENT</t>
  </si>
  <si>
    <t>HOA</t>
  </si>
  <si>
    <t>OTHER</t>
  </si>
  <si>
    <t>CAPEX &amp; MAINT.</t>
  </si>
  <si>
    <t>BALLOON BALANCE</t>
  </si>
  <si>
    <t>MANAGEMENT</t>
  </si>
  <si>
    <t>AT END OF YEAR …</t>
  </si>
  <si>
    <t>VACANCY</t>
  </si>
  <si>
    <t>DATE</t>
  </si>
  <si>
    <t>INTEREST PAID</t>
  </si>
  <si>
    <t>ESTIMATED AGENT COMMISSIONS</t>
  </si>
  <si>
    <t>PRINCIPAL PAID</t>
  </si>
  <si>
    <t>SELLER'S CUT</t>
  </si>
  <si>
    <t>AGENT'S CUT</t>
  </si>
  <si>
    <t>AC %</t>
  </si>
  <si>
    <t>OUTSTANDING BALANCE</t>
  </si>
  <si>
    <t>TOTAL PAID</t>
  </si>
  <si>
    <t>a</t>
  </si>
  <si>
    <t>APPRECIATION CALCULATOR</t>
  </si>
  <si>
    <t>% PER YEAR</t>
  </si>
  <si>
    <t>≤ 20% BUYER ENTRY</t>
  </si>
  <si>
    <t>YEARS OF APPREC.</t>
  </si>
  <si>
    <t>MINIMUM 12% C.O.C</t>
  </si>
  <si>
    <t>APPRECIATION PROFIT</t>
  </si>
  <si>
    <t>CASH ON CASH DETAILS FOR SUBJECT TO</t>
  </si>
  <si>
    <t>RENTAL REVENUE</t>
  </si>
  <si>
    <t>≤ 4% INTEREST RATE</t>
  </si>
  <si>
    <t>TOTAL SUBJECT TO LOAN(S)</t>
  </si>
  <si>
    <t>-$250 MAX LOSS LIMIT</t>
  </si>
  <si>
    <t>&lt; 12% C.O.C</t>
  </si>
  <si>
    <t>≤ 5% DOWN PAYMENT</t>
  </si>
  <si>
    <t>≤ 15% BUYER ENTRY FEE</t>
  </si>
  <si>
    <t>CASH ON CASH DETAILS FOR HYBRID</t>
  </si>
  <si>
    <t>MINIMUM C.O.C 12%</t>
  </si>
  <si>
    <t>BUYER ENTRY ≤ 20%</t>
  </si>
  <si>
    <t>MINIMUM $10K DEAL</t>
  </si>
  <si>
    <t>SELLER FINANCE - MF CRITERIA</t>
  </si>
  <si>
    <t>SELLER FINANCE - SFH CRITERIA</t>
  </si>
  <si>
    <t>CASHFLOW $200+</t>
  </si>
  <si>
    <t>SUBJECT TO NO CASHFLOW CRITERIA</t>
  </si>
  <si>
    <t>CASHFLOW &lt; $150</t>
  </si>
  <si>
    <t>Off</t>
  </si>
  <si>
    <t>INTEREST RATE &lt; 4%</t>
  </si>
  <si>
    <t>SUBJECT TO CASHFLOW CRITERIA</t>
  </si>
  <si>
    <t>HYBRID CRITERIA</t>
  </si>
  <si>
    <t>-$250 CASHFLOW CAP</t>
  </si>
  <si>
    <t>DOWN PAYMENT ≤ 10%</t>
  </si>
  <si>
    <t>PAYMENT SCHEDULE</t>
  </si>
  <si>
    <t>NO.</t>
  </si>
  <si>
    <t>PAYMENT DATE</t>
  </si>
  <si>
    <t>YEAR</t>
  </si>
  <si>
    <t>MO. PAYMENT</t>
  </si>
  <si>
    <t>INTEREST</t>
  </si>
  <si>
    <t>PRINCIPAL</t>
  </si>
  <si>
    <t>BALANCE (BALLOON PAYMENT)</t>
  </si>
  <si>
    <t>MULTI-FAMILY SAVED PROPERTIES - EACH PROPERTY TAKES UP 3 ROWS</t>
  </si>
  <si>
    <t>SINGLE FAMILY HOME SAVED PROPERTIES - EACH PROPERTY TAKES UP 3 ROWS</t>
  </si>
  <si>
    <t>SUBJECT TO SAVED PROPERTIES - EACH PROPERTY TAKES UP 4 ROWS</t>
  </si>
  <si>
    <t>HYBRID SAVED PROPERTIES - EACH PROPERTY TAKES UP 5 ROWS</t>
  </si>
  <si>
    <t>- LET THEM COOK LEADS -</t>
  </si>
  <si>
    <t>SKYWATCH - FIX &amp; FLIP</t>
  </si>
  <si>
    <t>- CHOOSE INTERESTED LEAD -</t>
  </si>
  <si>
    <t>CASH DEAL</t>
  </si>
  <si>
    <r>
      <rPr>
        <rFont val="Montserrat"/>
        <b/>
        <color rgb="FFFFFFFF"/>
        <sz val="9.0"/>
      </rPr>
      <t xml:space="preserve">WALKTHROUGH VIDEO: </t>
    </r>
    <r>
      <rPr>
        <rFont val="Montserrat"/>
        <b/>
        <color rgb="FF1155CC"/>
        <sz val="9.0"/>
        <u/>
      </rPr>
      <t>https://youtu.be/B3uTAfXtopc</t>
    </r>
  </si>
  <si>
    <t>PHASE 1 - QUICK ANALYSIS</t>
  </si>
  <si>
    <t>LIST PRICE</t>
  </si>
  <si>
    <t>ANCHOR OFFER</t>
  </si>
  <si>
    <t>MAX OFFER</t>
  </si>
  <si>
    <t>NOTES</t>
  </si>
  <si>
    <t>1129 N Martin Luther King Jr Blvd, Lansing, MI 48915</t>
  </si>
  <si>
    <t>mini-notepad to jot critical information during your call.</t>
  </si>
  <si>
    <t>BUYER'S OFFER</t>
  </si>
  <si>
    <t>ASSIGNMENT FEE</t>
  </si>
  <si>
    <t>PHASE 2 - DETAILED ANALYSIS</t>
  </si>
  <si>
    <t>ADVANCE REHAB NEEDED?</t>
  </si>
  <si>
    <t>SQFT</t>
  </si>
  <si>
    <t>WHAT'S THE LEVEL OF REHAB?</t>
  </si>
  <si>
    <t>LIGHT REHAB</t>
  </si>
  <si>
    <t>ADDRESSES - 3 COMPS</t>
  </si>
  <si>
    <t>SOLD PRICE</t>
  </si>
  <si>
    <t>PPSF</t>
  </si>
  <si>
    <t>OFFER SHEET SUMMARY</t>
  </si>
  <si>
    <t>BUYER NAME</t>
  </si>
  <si>
    <t>Im Hungry LLC</t>
  </si>
  <si>
    <t>DESIRED BUY PRICE</t>
  </si>
  <si>
    <t>ARV</t>
  </si>
  <si>
    <t>PERCENTAGE</t>
  </si>
  <si>
    <t>REHAB COST</t>
  </si>
  <si>
    <t>ASSIGNMENT</t>
  </si>
  <si>
    <t>10 BUSINESS DAYS</t>
  </si>
  <si>
    <t>30 DAYS</t>
  </si>
  <si>
    <t>AVG. PPSF</t>
  </si>
  <si>
    <t>PHASE 3 - ADVANCED ANALYSIS (OPTIONAL)</t>
  </si>
  <si>
    <t>INTERIOR - MISCELLANEOUS</t>
  </si>
  <si>
    <t>BATHROOM(S)</t>
  </si>
  <si>
    <t>EXTERIOR</t>
  </si>
  <si>
    <t>FLOORING</t>
  </si>
  <si>
    <t>TOILET</t>
  </si>
  <si>
    <t>ROOF</t>
  </si>
  <si>
    <t>DOORS</t>
  </si>
  <si>
    <t>VANITY</t>
  </si>
  <si>
    <t>WINDOWS</t>
  </si>
  <si>
    <t>PLUMBING</t>
  </si>
  <si>
    <t>COUNTER</t>
  </si>
  <si>
    <t>SIDING</t>
  </si>
  <si>
    <t>WATER HEATER</t>
  </si>
  <si>
    <t>SINK</t>
  </si>
  <si>
    <t>GUTTERS</t>
  </si>
  <si>
    <t>ELECTRICAL</t>
  </si>
  <si>
    <t>TUB</t>
  </si>
  <si>
    <t>EXTERIOR DOOR(S)</t>
  </si>
  <si>
    <t>MECHANICAL</t>
  </si>
  <si>
    <t>FIXTURES</t>
  </si>
  <si>
    <t>EXTERIOR LOCK(S)</t>
  </si>
  <si>
    <t>DRYWALL</t>
  </si>
  <si>
    <t>TILE FLOOR</t>
  </si>
  <si>
    <t>GARAGE DOOR</t>
  </si>
  <si>
    <t>PAINT</t>
  </si>
  <si>
    <t>ACCESSORIES</t>
  </si>
  <si>
    <t>DRIVEWAY</t>
  </si>
  <si>
    <t>MISCELLANEOUS</t>
  </si>
  <si>
    <t>PORCH/DECK</t>
  </si>
  <si>
    <t>KITCHEN</t>
  </si>
  <si>
    <t>v</t>
  </si>
  <si>
    <t>LANDSCAPING</t>
  </si>
  <si>
    <t>ADDITIONALS</t>
  </si>
  <si>
    <t>A/C (UNIT ONLY)</t>
  </si>
  <si>
    <t>CABINETS</t>
  </si>
  <si>
    <t>MISC. EXTERIOR</t>
  </si>
  <si>
    <t>COUNTERS</t>
  </si>
  <si>
    <t>LABOR COSTS</t>
  </si>
  <si>
    <t>BACKSPLASH</t>
  </si>
  <si>
    <t>DUMPSTER</t>
  </si>
  <si>
    <t>RESET REHAB COST</t>
  </si>
  <si>
    <t>APPLIANCES</t>
  </si>
  <si>
    <t>PERMITS</t>
  </si>
  <si>
    <t>PHASE 1: QUICK ANALYSIS FORMULA SCALE</t>
  </si>
  <si>
    <t>BUYER'S OFFER %</t>
  </si>
  <si>
    <t>PROFIT</t>
  </si>
  <si>
    <t>UNDER $150K</t>
  </si>
  <si>
    <t>$151K - $175K</t>
  </si>
  <si>
    <t>$176K - $200K</t>
  </si>
  <si>
    <t>$201K - $250K</t>
  </si>
  <si>
    <t>$251K - $300K</t>
  </si>
  <si>
    <t>$301K - $350K</t>
  </si>
  <si>
    <t>$351K - $400K</t>
  </si>
  <si>
    <t>$401K+</t>
  </si>
  <si>
    <t>ACTIVE STATUS</t>
  </si>
  <si>
    <t>PHASE 2 - DAMAGE LEVEL INFORMATION</t>
  </si>
  <si>
    <t>FLOOR + PAINT</t>
  </si>
  <si>
    <t>FLOOR + PAINT + KITCHEN + BATH</t>
  </si>
  <si>
    <t>MEDIUM REHAB</t>
  </si>
  <si>
    <t>ROOF + WINDOWS + SIDING + DRYWALL, ETC. COMPLETE GUT OF THE HOUSE</t>
  </si>
  <si>
    <t>HEAVY REHAB</t>
  </si>
  <si>
    <t>HEAVY</t>
  </si>
  <si>
    <t>MEDIUM</t>
  </si>
  <si>
    <t>LIGHT</t>
  </si>
  <si>
    <t>Square Footage</t>
  </si>
  <si>
    <t>UNDER 1,500 SQ FT</t>
  </si>
  <si>
    <t>1,501 - 2,500 SQ FT</t>
  </si>
  <si>
    <t>2,501 - 3,500 SQ FT</t>
  </si>
  <si>
    <t>3,501 - 5,000 SQ FT</t>
  </si>
  <si>
    <t>OVER 5,500 SQ FT</t>
  </si>
  <si>
    <t>INTERESTED LEAD PROPERTIES - EACH PROPERTY TAKES UP 4 ROWS - 50 PROPERTIES MAX STORING ALL 3 PHASES</t>
  </si>
  <si>
    <t>1090 Tolkien Ln Jacksonville, FL 32225</t>
  </si>
  <si>
    <t>let them cook addy</t>
  </si>
  <si>
    <t>44 N Haldy Ave, Columbus, OH 43204</t>
  </si>
  <si>
    <t>1681 S Glencoe St, Denver, CO 80222</t>
  </si>
  <si>
    <t>1230 S Julian St, Denver, CO 80219</t>
  </si>
  <si>
    <t>BEE HIVE HOMES LLC</t>
  </si>
  <si>
    <t>1120 S Court St, Montgomery, AL 36104</t>
  </si>
  <si>
    <t>3300 Testimony St, Melbourne, FL 32901</t>
  </si>
  <si>
    <t>UPDATED</t>
  </si>
  <si>
    <t>9205 Brandi Court, Jacksonville, Fl 32222</t>
  </si>
  <si>
    <t>5851 Pickettville Road, Jacksonville, Fl 32254</t>
  </si>
  <si>
    <t>7869 Jolliet Drive, Jacksonville, Fl 32217</t>
  </si>
  <si>
    <t>make some changes</t>
  </si>
  <si>
    <t>5700 Pickettville Road, Jacksonville, Fl 32254</t>
  </si>
  <si>
    <t>sales guy addy here test</t>
  </si>
  <si>
    <t>1900 Tolkien Ln Jacksonville, FL 32225</t>
  </si>
  <si>
    <t>they want to do the dance with me</t>
  </si>
  <si>
    <t>LET THEM COOK LEADS - EACH PROPERTY TAKES UP 2 ROWS - 50 PROPERTIES MAX - STORES ONLY PHASE 1 AND PHASE 2 DATA CELLS</t>
  </si>
  <si>
    <t>SECTION 8</t>
  </si>
  <si>
    <t>FILL OUT</t>
  </si>
  <si>
    <t>RESULTS</t>
  </si>
  <si>
    <t>LEGEND</t>
  </si>
  <si>
    <t>Market Status:</t>
  </si>
  <si>
    <t>On Market</t>
  </si>
  <si>
    <t>Buyer's Max Offer Price:</t>
  </si>
  <si>
    <t>List Price:</t>
  </si>
  <si>
    <t>Max Contract Price:</t>
  </si>
  <si>
    <t>AUTO CALCULATE</t>
  </si>
  <si>
    <t>Section 8 Rent per month:</t>
  </si>
  <si>
    <t>Monthly Tax:</t>
  </si>
  <si>
    <t>METRICS</t>
  </si>
  <si>
    <t>Monthly Insurance:</t>
  </si>
  <si>
    <t>Minimum buyer offer and list price gap:</t>
  </si>
  <si>
    <t>$5,000 under list price</t>
  </si>
  <si>
    <t>Minimum Gross Assignment Fee:</t>
  </si>
  <si>
    <t>$10,000</t>
  </si>
  <si>
    <t>mini-notepad to jot information if needed.</t>
  </si>
  <si>
    <t>INTENDED USE</t>
  </si>
  <si>
    <t>This calculator will automatically calculate and filter the buyer's maximum offer dependant on these variables:</t>
  </si>
  <si>
    <t>- Market Status</t>
  </si>
  <si>
    <t>- Contract Price</t>
  </si>
  <si>
    <t>- List Price</t>
  </si>
  <si>
    <t>- Section 8 Rent</t>
  </si>
  <si>
    <t>- Monthly Tax</t>
  </si>
  <si>
    <t>- Monthly Insurance</t>
  </si>
  <si>
    <t xml:space="preserve">One of the purpose of this calculator is to respect the metrics in place to avoid deals where:       </t>
  </si>
  <si>
    <t xml:space="preserve">- Buyer offer is not $5,000 under list price        </t>
  </si>
  <si>
    <t xml:space="preserve">- Assignment fee is lower than $10,000        </t>
  </si>
  <si>
    <t>DSCR LOAN</t>
  </si>
  <si>
    <t>Rent at 80%</t>
  </si>
  <si>
    <t>Rent (-20%):</t>
  </si>
  <si>
    <t>Taxes and Insurance total:</t>
  </si>
  <si>
    <t>Gross Revenue:</t>
  </si>
  <si>
    <t>Target Cashflow:</t>
  </si>
  <si>
    <t>Max Debt Service:</t>
  </si>
  <si>
    <t>Interest Rate:</t>
  </si>
  <si>
    <t>Loan Term:</t>
  </si>
  <si>
    <t>Principal:</t>
  </si>
  <si>
    <t>Buyer's Purchase Price:</t>
  </si>
  <si>
    <t>Below 5k off the list price?</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</si>
</sst>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quot;$&quot;#,##0"/>
    <numFmt numFmtId="165" formatCode="0.0%"/>
    <numFmt numFmtId="166" formatCode="&quot;$&quot;#,##0.00"/>
    <numFmt numFmtId="167" formatCode="$#,##0.00"/>
    <numFmt numFmtId="168" formatCode="0.0000"/>
    <numFmt numFmtId="169" formatCode="[$$]#,##0.00"/>
    <numFmt numFmtId="170" formatCode="[$$]#,##0.0"/>
  </numFmts>
  <fonts count="62">
    <font>
      <sz val="10.0"/>
      <color rgb="FF000000"/>
      <name val="Arial"/>
      <scheme val="minor"/>
    </font>
    <font>
      <b/>
      <sz val="22.0"/>
      <color rgb="FFFFFFFF"/>
      <name val="Montserrat"/>
    </font>
    <font>
      <b/>
      <sz val="10.0"/>
      <color rgb="FFFFFFFF"/>
      <name val="Montserrat"/>
    </font>
    <font>
      <b/>
      <sz val="19.0"/>
      <color rgb="FFFFFFFF"/>
      <name val="Montserrat"/>
    </font>
    <font>
      <b/>
      <sz val="9.0"/>
      <color rgb="FFFFFFFF"/>
      <name val="Montserrat"/>
    </font>
    <font>
      <color theme="1"/>
      <name val="Arial"/>
      <scheme val="minor"/>
    </font>
    <font>
      <b/>
      <sz val="8.0"/>
      <color rgb="FFFFFFFF"/>
      <name val="Montserrat"/>
    </font>
    <font>
      <b/>
      <sz val="7.0"/>
      <color rgb="FFFFFFFF"/>
      <name val="Montserrat"/>
    </font>
    <font>
      <b/>
      <u/>
      <sz val="7.0"/>
      <color rgb="FFFFFFFF"/>
      <name val="Montserrat"/>
    </font>
    <font>
      <sz val="10.0"/>
      <color theme="1"/>
      <name val="Arial"/>
      <scheme val="minor"/>
    </font>
    <font>
      <b/>
      <color rgb="FFFFFFFF"/>
      <name val="Montserrat"/>
    </font>
    <font/>
    <font>
      <b/>
      <sz val="9.0"/>
      <color theme="1"/>
      <name val="Montserrat"/>
    </font>
    <font>
      <b/>
      <color rgb="FFFF0000"/>
      <name val="Montserrat"/>
    </font>
    <font>
      <b/>
      <sz val="8.0"/>
      <color theme="1"/>
      <name val="Montserrat"/>
    </font>
    <font>
      <b/>
      <color rgb="FFFFF719"/>
      <name val="Montserrat"/>
    </font>
    <font>
      <b/>
      <sz val="9.0"/>
      <color rgb="FF000000"/>
      <name val="Montserrat"/>
    </font>
    <font>
      <b/>
      <color rgb="FF00FF00"/>
      <name val="Montserrat"/>
    </font>
    <font>
      <b/>
      <sz val="7.0"/>
      <color rgb="FF00FF00"/>
      <name val="Montserrat"/>
    </font>
    <font>
      <b/>
      <sz val="8.0"/>
      <color rgb="FF000000"/>
      <name val="Montserrat"/>
    </font>
    <font>
      <b/>
      <color theme="1"/>
      <name val="Montserrat"/>
    </font>
    <font>
      <b/>
      <color rgb="FF000000"/>
      <name val="Montserrat"/>
    </font>
    <font>
      <b/>
      <sz val="8.0"/>
      <color rgb="FF00FF00"/>
      <name val="Montserrat"/>
    </font>
    <font>
      <b/>
      <sz val="7.0"/>
      <color rgb="FF000000"/>
      <name val="Montserrat"/>
    </font>
    <font>
      <b/>
      <sz val="7.0"/>
      <color rgb="FFFF8821"/>
      <name val="Montserrat"/>
    </font>
    <font>
      <b/>
      <sz val="8.0"/>
      <color rgb="FFFF8821"/>
      <name val="Montserrat"/>
    </font>
    <font>
      <color theme="1"/>
      <name val="Arial"/>
    </font>
    <font>
      <b/>
      <sz val="11.0"/>
      <color rgb="FFFFFFFF"/>
      <name val="Montserrat"/>
    </font>
    <font>
      <b/>
      <sz val="11.0"/>
      <color theme="1"/>
      <name val="Montserrat"/>
    </font>
    <font>
      <b/>
      <sz val="10.0"/>
      <color theme="1"/>
      <name val="Montserrat"/>
    </font>
    <font>
      <b/>
      <color rgb="FF111111"/>
      <name val="Montserrat"/>
    </font>
    <font>
      <b/>
      <sz val="13.0"/>
      <color rgb="FF000000"/>
      <name val="Montserrat"/>
    </font>
    <font>
      <b/>
      <sz val="15.0"/>
      <color rgb="FF000000"/>
      <name val="Arial"/>
    </font>
    <font>
      <b/>
      <sz val="15.0"/>
      <color rgb="FF000000"/>
      <name val="Montserrat"/>
    </font>
    <font>
      <b/>
      <sz val="9.0"/>
      <color rgb="FFFF6D01"/>
      <name val="Montserrat"/>
    </font>
    <font>
      <b/>
      <sz val="13.0"/>
      <color rgb="FFFFFFFF"/>
      <name val="Montserrat"/>
    </font>
    <font>
      <b/>
      <sz val="17.0"/>
      <color rgb="FFFFFFFF"/>
      <name val="Montserrat"/>
    </font>
    <font>
      <b/>
      <sz val="15.0"/>
      <color theme="1"/>
      <name val="Montserrat"/>
    </font>
    <font>
      <b/>
      <color rgb="FF43E026"/>
      <name val="Montserrat"/>
    </font>
    <font>
      <sz val="8.0"/>
      <color rgb="FFFF8821"/>
      <name val="Montserrat"/>
    </font>
    <font>
      <b/>
      <sz val="13.0"/>
      <color rgb="FF111111"/>
      <name val="Montserrat"/>
    </font>
    <font>
      <b/>
      <sz val="15.0"/>
      <color rgb="FF111111"/>
      <name val="Arial"/>
    </font>
    <font>
      <b/>
      <sz val="15.0"/>
      <color rgb="FF111111"/>
      <name val="Montserrat"/>
    </font>
    <font>
      <b/>
      <sz val="9.0"/>
      <color rgb="FF111111"/>
      <name val="Montserrat"/>
    </font>
    <font>
      <b/>
      <sz val="15.0"/>
      <color rgb="FFFFFFFF"/>
      <name val="Montserrat"/>
    </font>
    <font>
      <b/>
      <sz val="15.0"/>
      <color theme="1"/>
      <name val="Arial"/>
    </font>
    <font>
      <b/>
      <sz val="10.0"/>
      <color rgb="FF000000"/>
      <name val="Montserrat"/>
    </font>
    <font>
      <color rgb="FFFFFFFF"/>
      <name val="Arial"/>
    </font>
    <font>
      <color rgb="FFFFFFFF"/>
      <name val="Arial"/>
      <scheme val="minor"/>
    </font>
    <font>
      <b/>
      <sz val="22.0"/>
      <color rgb="FF000000"/>
      <name val="Montserrat"/>
    </font>
    <font>
      <sz val="8.0"/>
      <color rgb="FFFFFFFF"/>
      <name val="Montserrat"/>
    </font>
    <font>
      <b/>
      <u/>
      <sz val="9.0"/>
      <color rgb="FFFFFFFF"/>
      <name val="Montserrat"/>
    </font>
    <font>
      <b/>
      <sz val="13.0"/>
      <color theme="1"/>
      <name val="Montserrat"/>
    </font>
    <font>
      <b/>
      <sz val="18.0"/>
      <color rgb="FF00A310"/>
      <name val="Montserrat"/>
    </font>
    <font>
      <b/>
      <sz val="11.0"/>
      <color rgb="FFCC0000"/>
      <name val="Montserrat"/>
    </font>
    <font>
      <b/>
      <sz val="7.0"/>
      <color rgb="FFFFF719"/>
      <name val="Montserrat"/>
    </font>
    <font>
      <b/>
      <sz val="12.0"/>
      <color rgb="FF00A310"/>
      <name val="Montserrat"/>
    </font>
    <font>
      <b/>
      <color rgb="FFCC0000"/>
      <name val="Montserrat"/>
    </font>
    <font>
      <b/>
      <sz val="11.0"/>
      <color rgb="FF0147CB"/>
      <name val="Montserrat"/>
    </font>
    <font>
      <b/>
      <sz val="12.0"/>
      <color rgb="FFFFFFFF"/>
      <name val="Arial"/>
    </font>
    <font>
      <b/>
      <color theme="1"/>
      <name val="Arial"/>
    </font>
    <font>
      <b/>
      <color theme="1"/>
      <name val="Arial"/>
      <scheme val="minor"/>
    </font>
  </fonts>
  <fills count="51">
    <fill>
      <patternFill patternType="none"/>
    </fill>
    <fill>
      <patternFill patternType="lightGray"/>
    </fill>
    <fill>
      <patternFill patternType="solid">
        <fgColor rgb="FF00A310"/>
        <bgColor rgb="FF00A310"/>
      </patternFill>
    </fill>
    <fill>
      <patternFill patternType="solid">
        <fgColor rgb="FF351C75"/>
        <bgColor rgb="FF351C75"/>
      </patternFill>
    </fill>
    <fill>
      <patternFill patternType="solid">
        <fgColor rgb="FFFFF719"/>
        <bgColor rgb="FFFFF719"/>
      </patternFill>
    </fill>
    <fill>
      <patternFill patternType="solid">
        <fgColor rgb="FF000000"/>
        <bgColor rgb="FF000000"/>
      </patternFill>
    </fill>
    <fill>
      <patternFill patternType="solid">
        <fgColor rgb="FF20124D"/>
        <bgColor rgb="FF20124D"/>
      </patternFill>
    </fill>
    <fill>
      <patternFill patternType="solid">
        <fgColor rgb="FF022705"/>
        <bgColor rgb="FF022705"/>
      </patternFill>
    </fill>
    <fill>
      <patternFill patternType="solid">
        <fgColor rgb="FF674EA7"/>
        <bgColor rgb="FF674EA7"/>
      </patternFill>
    </fill>
    <fill>
      <patternFill patternType="solid">
        <fgColor rgb="FF0E0331"/>
        <bgColor rgb="FF0E0331"/>
      </patternFill>
    </fill>
    <fill>
      <patternFill patternType="solid">
        <fgColor rgb="FFB4A7D6"/>
        <bgColor rgb="FFB4A7D6"/>
      </patternFill>
    </fill>
    <fill>
      <patternFill patternType="solid">
        <fgColor rgb="FF2D0057"/>
        <bgColor rgb="FF2D0057"/>
      </patternFill>
    </fill>
    <fill>
      <patternFill patternType="solid">
        <fgColor rgb="FF060B1C"/>
        <bgColor rgb="FF060B1C"/>
      </patternFill>
    </fill>
    <fill>
      <patternFill patternType="solid">
        <fgColor rgb="FFF9CB9C"/>
        <bgColor rgb="FFF9CB9C"/>
      </patternFill>
    </fill>
    <fill>
      <patternFill patternType="solid">
        <fgColor rgb="FF011337"/>
        <bgColor rgb="FF011337"/>
      </patternFill>
    </fill>
    <fill>
      <patternFill patternType="solid">
        <fgColor rgb="FFFFFF00"/>
        <bgColor rgb="FFFFFF00"/>
      </patternFill>
    </fill>
    <fill>
      <patternFill patternType="solid">
        <fgColor rgb="FF660000"/>
        <bgColor rgb="FF660000"/>
      </patternFill>
    </fill>
    <fill>
      <patternFill patternType="solid">
        <fgColor rgb="FF43E026"/>
        <bgColor rgb="FF43E026"/>
      </patternFill>
    </fill>
    <fill>
      <patternFill patternType="solid">
        <fgColor rgb="FF663300"/>
        <bgColor rgb="FF663300"/>
      </patternFill>
    </fill>
    <fill>
      <patternFill patternType="solid">
        <fgColor rgb="FF111111"/>
        <bgColor rgb="FF111111"/>
      </patternFill>
    </fill>
    <fill>
      <patternFill patternType="solid">
        <fgColor rgb="FF8E7CC3"/>
        <bgColor rgb="FF8E7CC3"/>
      </patternFill>
    </fill>
    <fill>
      <patternFill patternType="solid">
        <fgColor rgb="FF4A008F"/>
        <bgColor rgb="FF4A008F"/>
      </patternFill>
    </fill>
    <fill>
      <patternFill patternType="solid">
        <fgColor rgb="FFA4C2F4"/>
        <bgColor rgb="FFA4C2F4"/>
      </patternFill>
    </fill>
    <fill>
      <patternFill patternType="solid">
        <fgColor rgb="FFFF0000"/>
        <bgColor rgb="FFFF0000"/>
      </patternFill>
    </fill>
    <fill>
      <patternFill patternType="solid">
        <fgColor rgb="FFB45F06"/>
        <bgColor rgb="FFB45F06"/>
      </patternFill>
    </fill>
    <fill>
      <patternFill patternType="solid">
        <fgColor rgb="FF001B02"/>
        <bgColor rgb="FF001B02"/>
      </patternFill>
    </fill>
    <fill>
      <patternFill patternType="solid">
        <fgColor rgb="FFD9D9D9"/>
        <bgColor rgb="FFD9D9D9"/>
      </patternFill>
    </fill>
    <fill>
      <patternFill patternType="solid">
        <fgColor rgb="FF0147CB"/>
        <bgColor rgb="FF0147CB"/>
      </patternFill>
    </fill>
    <fill>
      <patternFill patternType="solid">
        <fgColor rgb="FFFF8821"/>
        <bgColor rgb="FFFF8821"/>
      </patternFill>
    </fill>
    <fill>
      <patternFill patternType="solid">
        <fgColor rgb="FF005308"/>
        <bgColor rgb="FF005308"/>
      </patternFill>
    </fill>
    <fill>
      <patternFill patternType="solid">
        <fgColor rgb="FFCC0000"/>
        <bgColor rgb="FFCC0000"/>
      </patternFill>
    </fill>
    <fill>
      <patternFill patternType="solid">
        <fgColor rgb="FFFF6D01"/>
        <bgColor rgb="FFFF6D01"/>
      </patternFill>
    </fill>
    <fill>
      <patternFill patternType="solid">
        <fgColor rgb="FFFFFA74"/>
        <bgColor rgb="FFFFFA74"/>
      </patternFill>
    </fill>
    <fill>
      <patternFill patternType="solid">
        <fgColor rgb="FFD9EAD3"/>
        <bgColor rgb="FFD9EAD3"/>
      </patternFill>
    </fill>
    <fill>
      <patternFill patternType="solid">
        <fgColor rgb="FF271400"/>
        <bgColor rgb="FF271400"/>
      </patternFill>
    </fill>
    <fill>
      <patternFill patternType="solid">
        <fgColor rgb="FFFFF2CC"/>
        <bgColor rgb="FFFFF2CC"/>
      </patternFill>
    </fill>
    <fill>
      <patternFill patternType="solid">
        <fgColor rgb="FF6300C0"/>
        <bgColor rgb="FF6300C0"/>
      </patternFill>
    </fill>
    <fill>
      <patternFill patternType="solid">
        <fgColor rgb="FF7F6000"/>
        <bgColor rgb="FF7F6000"/>
      </patternFill>
    </fill>
    <fill>
      <patternFill patternType="solid">
        <fgColor rgb="FF1E0C4D"/>
        <bgColor rgb="FF1E0C4D"/>
      </patternFill>
    </fill>
    <fill>
      <patternFill patternType="solid">
        <fgColor rgb="FF163307"/>
        <bgColor rgb="FF163307"/>
      </patternFill>
    </fill>
    <fill>
      <patternFill patternType="solid">
        <fgColor rgb="FFFFC69C"/>
        <bgColor rgb="FFFFC69C"/>
      </patternFill>
    </fill>
    <fill>
      <patternFill patternType="solid">
        <fgColor rgb="FF160B00"/>
        <bgColor rgb="FF160B00"/>
      </patternFill>
    </fill>
    <fill>
      <patternFill patternType="solid">
        <fgColor rgb="FF00082E"/>
        <bgColor rgb="FF00082E"/>
      </patternFill>
    </fill>
    <fill>
      <patternFill patternType="solid">
        <fgColor rgb="FF00258D"/>
        <bgColor rgb="FF00258D"/>
      </patternFill>
    </fill>
    <fill>
      <patternFill patternType="solid">
        <fgColor rgb="FFC9DAF8"/>
        <bgColor rgb="FFC9DAF8"/>
      </patternFill>
    </fill>
    <fill>
      <patternFill patternType="solid">
        <fgColor rgb="FF0B1904"/>
        <bgColor rgb="FF0B1904"/>
      </patternFill>
    </fill>
    <fill>
      <patternFill patternType="solid">
        <fgColor rgb="FF93C47D"/>
        <bgColor rgb="FF93C47D"/>
      </patternFill>
    </fill>
    <fill>
      <patternFill patternType="solid">
        <fgColor rgb="FF999999"/>
        <bgColor rgb="FF999999"/>
      </patternFill>
    </fill>
    <fill>
      <patternFill patternType="solid">
        <fgColor rgb="FFCCCCCC"/>
        <bgColor rgb="FFCCCCCC"/>
      </patternFill>
    </fill>
    <fill>
      <patternFill patternType="solid">
        <fgColor rgb="FFFFE599"/>
        <bgColor rgb="FFFFE599"/>
      </patternFill>
    </fill>
    <fill>
      <patternFill patternType="solid">
        <fgColor rgb="FFFF9900"/>
        <bgColor rgb="FFFF9900"/>
      </patternFill>
    </fill>
  </fills>
  <borders count="114">
    <border/>
    <border>
      <left style="medium">
        <color rgb="FF351C75"/>
      </left>
      <top style="medium">
        <color rgb="FF351C75"/>
      </top>
      <bottom style="medium">
        <color rgb="FF351C75"/>
      </bottom>
    </border>
    <border>
      <right style="medium">
        <color rgb="FF351C75"/>
      </right>
      <top style="medium">
        <color rgb="FF351C75"/>
      </top>
      <bottom style="medium">
        <color rgb="FF351C75"/>
      </bottom>
    </border>
    <border>
      <left style="medium">
        <color rgb="FF351C75"/>
      </left>
      <right style="medium">
        <color rgb="FF351C75"/>
      </right>
      <top style="medium">
        <color rgb="FF351C75"/>
      </top>
      <bottom style="medium">
        <color rgb="FF351C75"/>
      </bottom>
    </border>
    <border>
      <left style="medium">
        <color rgb="FF351C75"/>
      </left>
      <right style="medium">
        <color rgb="FF351C75"/>
      </right>
      <top style="medium">
        <color rgb="FF351C75"/>
      </top>
    </border>
    <border>
      <left style="medium">
        <color rgb="FF351C75"/>
      </left>
      <right style="medium">
        <color rgb="FF351C75"/>
      </right>
      <bottom style="medium">
        <color rgb="FF351C75"/>
      </bottom>
    </border>
    <border>
      <top style="medium">
        <color rgb="FF351C75"/>
      </top>
      <bottom style="medium">
        <color rgb="FF351C75"/>
      </bottom>
    </border>
    <border>
      <left style="medium">
        <color rgb="FF351C75"/>
      </left>
      <top style="medium">
        <color rgb="FF351C75"/>
      </top>
    </border>
    <border>
      <right style="medium">
        <color rgb="FF351C75"/>
      </right>
      <top style="medium">
        <color rgb="FF351C75"/>
      </top>
    </border>
    <border>
      <left style="medium">
        <color rgb="FF351C75"/>
      </left>
      <bottom style="medium">
        <color rgb="FF351C75"/>
      </bottom>
    </border>
    <border>
      <right style="medium">
        <color rgb="FF351C75"/>
      </right>
      <bottom style="medium">
        <color rgb="FF351C75"/>
      </bottom>
    </border>
    <border>
      <left style="thick">
        <color rgb="FF1155CC"/>
      </left>
      <top style="thin">
        <color rgb="FF1155CC"/>
      </top>
    </border>
    <border>
      <top style="thin">
        <color rgb="FF1155CC"/>
      </top>
    </border>
    <border>
      <left style="medium">
        <color rgb="FF00A310"/>
      </left>
      <top style="medium">
        <color rgb="FF00A310"/>
      </top>
      <bottom style="thin">
        <color rgb="FF000000"/>
      </bottom>
    </border>
    <border>
      <top style="medium">
        <color rgb="FF00A310"/>
      </top>
      <bottom style="thin">
        <color rgb="FF000000"/>
      </bottom>
    </border>
    <border>
      <right style="medium">
        <color rgb="FF00A310"/>
      </right>
      <top style="medium">
        <color rgb="FF00A310"/>
      </top>
      <bottom style="thin">
        <color rgb="FF000000"/>
      </bottom>
    </border>
    <border>
      <left style="medium">
        <color rgb="FF00A310"/>
      </left>
      <right style="medium">
        <color rgb="FF00A310"/>
      </right>
      <top style="medium">
        <color rgb="FF00A310"/>
      </top>
      <bottom style="thin">
        <color rgb="FF000000"/>
      </bottom>
    </border>
    <border>
      <left style="medium">
        <color rgb="FFCC0000"/>
      </left>
      <right style="medium">
        <color rgb="FFCC0000"/>
      </right>
      <top style="medium">
        <color rgb="FFCC0000"/>
      </top>
      <bottom style="thin">
        <color rgb="FF000000"/>
      </bottom>
    </border>
    <border>
      <left style="medium">
        <color rgb="FFFF6D01"/>
      </left>
      <right style="medium">
        <color rgb="FFFF6D01"/>
      </right>
      <top style="medium">
        <color rgb="FFFF6D01"/>
      </top>
      <bottom style="thin">
        <color rgb="FF000000"/>
      </bottom>
    </border>
    <border>
      <left style="double">
        <color rgb="FFFFA07A"/>
      </left>
      <top style="double">
        <color rgb="FFFFA07A"/>
      </top>
      <bottom style="thin">
        <color rgb="FF000000"/>
      </bottom>
    </border>
    <border>
      <top style="double">
        <color rgb="FFFFA07A"/>
      </top>
      <bottom style="thin">
        <color rgb="FF000000"/>
      </bottom>
    </border>
    <border>
      <right style="double">
        <color rgb="FFFFA07A"/>
      </right>
      <top style="double">
        <color rgb="FFFFA07A"/>
      </top>
      <bottom style="thin">
        <color rgb="FF000000"/>
      </bottom>
    </border>
    <border>
      <left style="medium">
        <color rgb="FF00A310"/>
      </left>
      <bottom style="medium">
        <color rgb="FF00A310"/>
      </bottom>
    </border>
    <border>
      <bottom style="medium">
        <color rgb="FF00A310"/>
      </bottom>
    </border>
    <border>
      <right style="medium">
        <color rgb="FF00A310"/>
      </right>
      <bottom style="medium">
        <color rgb="FF00A310"/>
      </bottom>
    </border>
    <border>
      <left style="medium">
        <color rgb="FF00A310"/>
      </left>
      <right style="medium">
        <color rgb="FF00A310"/>
      </right>
      <bottom style="medium">
        <color rgb="FF00A310"/>
      </bottom>
    </border>
    <border>
      <left style="medium">
        <color rgb="FFCC0000"/>
      </left>
      <right style="medium">
        <color rgb="FFCC0000"/>
      </right>
      <bottom style="medium">
        <color rgb="FFCC0000"/>
      </bottom>
    </border>
    <border>
      <left style="medium">
        <color rgb="FFFF6D01"/>
      </left>
      <right style="medium">
        <color rgb="FFFF6D01"/>
      </right>
      <bottom style="medium">
        <color rgb="FFFF6D01"/>
      </bottom>
    </border>
    <border>
      <left style="double">
        <color rgb="FFFFA07A"/>
      </left>
    </border>
    <border>
      <right style="double">
        <color rgb="FFFFA07A"/>
      </right>
    </border>
    <border>
      <left style="medium">
        <color rgb="FFFFF719"/>
      </left>
      <right style="medium">
        <color rgb="FFFFF719"/>
      </right>
      <top style="medium">
        <color rgb="FFFFF719"/>
      </top>
      <bottom style="medium">
        <color rgb="FFFFF719"/>
      </bottom>
    </border>
    <border>
      <left style="medium">
        <color rgb="FF6300C0"/>
      </left>
      <right style="medium">
        <color rgb="FF6300C0"/>
      </right>
      <top style="medium">
        <color rgb="FF6300C0"/>
      </top>
      <bottom style="medium">
        <color rgb="FF6300C0"/>
      </bottom>
    </border>
    <border>
      <left style="double">
        <color rgb="FFFFA07A"/>
      </left>
      <bottom style="double">
        <color rgb="FFFFA07A"/>
      </bottom>
    </border>
    <border>
      <bottom style="double">
        <color rgb="FFFFA07A"/>
      </bottom>
    </border>
    <border>
      <right style="double">
        <color rgb="FFFFA07A"/>
      </right>
      <bottom style="double">
        <color rgb="FFFFA07A"/>
      </bottom>
    </border>
    <border>
      <left style="double">
        <color rgb="FFFF6D01"/>
      </left>
      <top style="double">
        <color rgb="FFFF6D01"/>
      </top>
      <bottom style="thin">
        <color rgb="FF000000"/>
      </bottom>
    </border>
    <border>
      <top style="double">
        <color rgb="FFFF6D01"/>
      </top>
      <bottom style="thin">
        <color rgb="FF000000"/>
      </bottom>
    </border>
    <border>
      <right style="double">
        <color rgb="FFFF6D01"/>
      </right>
      <top style="double">
        <color rgb="FFFF6D01"/>
      </top>
      <bottom style="thin">
        <color rgb="FF000000"/>
      </bottom>
    </border>
    <border>
      <left style="double">
        <color rgb="FFFF6D01"/>
      </left>
    </border>
    <border>
      <right style="double">
        <color rgb="FFFF6D01"/>
      </right>
    </border>
    <border>
      <left style="medium">
        <color rgb="FF00A310"/>
      </left>
      <right style="medium">
        <color rgb="FF00A310"/>
      </right>
      <top style="medium">
        <color rgb="FF00A310"/>
      </top>
      <bottom style="medium">
        <color rgb="FF00A310"/>
      </bottom>
    </border>
    <border>
      <left style="double">
        <color rgb="FFFF6D01"/>
      </left>
      <top style="medium">
        <color rgb="FF000000"/>
      </top>
    </border>
    <border>
      <left style="medium">
        <color rgb="FFFF6D01"/>
      </left>
      <top style="medium">
        <color rgb="FF000000"/>
      </top>
    </border>
    <border>
      <right style="double">
        <color rgb="FFFF6D01"/>
      </right>
      <top style="medium">
        <color rgb="FF000000"/>
      </top>
    </border>
    <border>
      <left style="double">
        <color rgb="FFFF6D01"/>
      </left>
      <top style="medium">
        <color rgb="FF000000"/>
      </top>
      <bottom style="medium">
        <color rgb="FF000000"/>
      </bottom>
    </border>
    <border>
      <left style="medium">
        <color rgb="FFFF6D01"/>
      </left>
      <top style="medium">
        <color rgb="FFFF6D01"/>
      </top>
      <bottom style="medium">
        <color rgb="FFFF6D01"/>
      </bottom>
    </border>
    <border>
      <right style="double">
        <color rgb="FFFF6D01"/>
      </right>
      <top style="medium">
        <color rgb="FFFF6D01"/>
      </top>
      <bottom style="medium">
        <color rgb="FFFF6D01"/>
      </bottom>
    </border>
    <border>
      <left style="double">
        <color rgb="FFFFC69C"/>
      </left>
      <right style="double">
        <color rgb="FFFFC69C"/>
      </right>
      <top style="double">
        <color rgb="FFFFC69C"/>
      </top>
      <bottom style="thin">
        <color rgb="FF000000"/>
      </bottom>
    </border>
    <border>
      <left style="medium">
        <color rgb="FF0147CB"/>
      </left>
      <right style="medium">
        <color rgb="FF0147CB"/>
      </right>
      <top style="medium">
        <color rgb="FF0147CB"/>
      </top>
      <bottom style="thin">
        <color rgb="FF000000"/>
      </bottom>
    </border>
    <border>
      <left style="medium">
        <color rgb="FF6300C0"/>
      </left>
      <right style="medium">
        <color rgb="FF6300C0"/>
      </right>
      <top style="medium">
        <color rgb="FF6300C0"/>
      </top>
      <bottom style="thin">
        <color rgb="FF000000"/>
      </bottom>
    </border>
    <border>
      <left style="double">
        <color rgb="FFFFC69C"/>
      </left>
      <right style="double">
        <color rgb="FFFFC69C"/>
      </right>
      <bottom style="double">
        <color rgb="FFFFC69C"/>
      </bottom>
    </border>
    <border>
      <left style="medium">
        <color rgb="FF0147CB"/>
      </left>
      <right style="medium">
        <color rgb="FF0147CB"/>
      </right>
      <bottom style="medium">
        <color rgb="FF0147CB"/>
      </bottom>
    </border>
    <border>
      <left style="medium">
        <color rgb="FF6300C0"/>
      </left>
      <right style="medium">
        <color rgb="FF6300C0"/>
      </right>
      <bottom style="medium">
        <color rgb="FF6300C0"/>
      </bottom>
    </border>
    <border>
      <left style="double">
        <color rgb="FFFF6D01"/>
      </left>
      <bottom style="double">
        <color rgb="FFFF6D01"/>
      </bottom>
    </border>
    <border>
      <left style="medium">
        <color rgb="FFFF6D01"/>
      </left>
      <top style="medium">
        <color rgb="FFFF6D01"/>
      </top>
      <bottom style="double">
        <color rgb="FFFF6D01"/>
      </bottom>
    </border>
    <border>
      <right style="double">
        <color rgb="FFFF6D01"/>
      </right>
      <top style="medium">
        <color rgb="FFFF6D01"/>
      </top>
      <bottom style="double">
        <color rgb="FFFF6D01"/>
      </bottom>
    </border>
    <border>
      <left style="medium">
        <color rgb="FF00A310"/>
      </left>
      <top style="medium">
        <color rgb="FF00A310"/>
      </top>
      <bottom style="medium">
        <color rgb="FF00A310"/>
      </bottom>
    </border>
    <border>
      <top style="medium">
        <color rgb="FF00A310"/>
      </top>
      <bottom style="medium">
        <color rgb="FF00A310"/>
      </bottom>
    </border>
    <border>
      <right style="medium">
        <color rgb="FF00A310"/>
      </right>
      <top style="medium">
        <color rgb="FF00A310"/>
      </top>
      <bottom style="medium">
        <color rgb="FF00A310"/>
      </bottom>
    </border>
    <border>
      <left style="medium">
        <color rgb="FF00A310"/>
      </left>
      <top style="medium">
        <color rgb="FF00A310"/>
      </top>
    </border>
    <border>
      <top style="medium">
        <color rgb="FF00A310"/>
      </top>
    </border>
    <border>
      <right style="medium">
        <color rgb="FF00A310"/>
      </right>
      <top style="medium">
        <color rgb="FF00A310"/>
      </top>
    </border>
    <border>
      <left style="thin">
        <color rgb="FF00A310"/>
      </left>
      <top style="thin">
        <color rgb="FF00A310"/>
      </top>
      <bottom style="thin">
        <color rgb="FF00A310"/>
      </bottom>
    </border>
    <border>
      <top style="thin">
        <color rgb="FF00A310"/>
      </top>
      <bottom style="thin">
        <color rgb="FF00A310"/>
      </bottom>
    </border>
    <border>
      <right style="thin">
        <color rgb="FF00A310"/>
      </right>
      <top style="thin">
        <color rgb="FF00A310"/>
      </top>
      <bottom style="thin">
        <color rgb="FF00A310"/>
      </bottom>
    </border>
    <border>
      <left style="thin">
        <color rgb="FF00A310"/>
      </left>
      <right style="thin">
        <color rgb="FF00A310"/>
      </right>
      <top style="thin">
        <color rgb="FF00A310"/>
      </top>
      <bottom style="thin">
        <color rgb="FF00A310"/>
      </bottom>
    </border>
    <border>
      <left style="double">
        <color rgb="FF93C47D"/>
      </left>
      <top style="double">
        <color rgb="FF93C47D"/>
      </top>
    </border>
    <border>
      <right style="double">
        <color rgb="FF93C47D"/>
      </right>
      <top style="double">
        <color rgb="FF93C47D"/>
      </top>
    </border>
    <border>
      <left style="double">
        <color rgb="FFFFE599"/>
      </left>
      <top style="double">
        <color rgb="FFFFE599"/>
      </top>
    </border>
    <border>
      <right style="double">
        <color rgb="FFFFE599"/>
      </right>
      <top style="double">
        <color rgb="FFFFE599"/>
      </top>
    </border>
    <border>
      <left style="double">
        <color rgb="FFB6D7A8"/>
      </left>
      <top style="double">
        <color rgb="FFB6D7A8"/>
      </top>
    </border>
    <border>
      <top style="double">
        <color rgb="FFB6D7A8"/>
      </top>
    </border>
    <border>
      <right style="double">
        <color rgb="FFB6D7A8"/>
      </right>
      <top style="double">
        <color rgb="FFB6D7A8"/>
      </top>
    </border>
    <border>
      <left style="double">
        <color rgb="FF93C47D"/>
      </left>
      <bottom style="thin">
        <color rgb="FF000000"/>
      </bottom>
    </border>
    <border>
      <right style="double">
        <color rgb="FF93C47D"/>
      </right>
      <bottom style="thin">
        <color rgb="FF000000"/>
      </bottom>
    </border>
    <border>
      <left style="double">
        <color rgb="FFFFE599"/>
      </left>
      <bottom style="thin">
        <color rgb="FF000000"/>
      </bottom>
    </border>
    <border>
      <right style="double">
        <color rgb="FFFFE599"/>
      </right>
      <bottom style="thin">
        <color rgb="FF000000"/>
      </bottom>
    </border>
    <border>
      <left style="double">
        <color rgb="FFB6D7A8"/>
      </left>
      <bottom style="thin">
        <color rgb="FF000000"/>
      </bottom>
    </border>
    <border>
      <bottom style="thin">
        <color rgb="FF000000"/>
      </bottom>
    </border>
    <border>
      <right style="double">
        <color rgb="FFB6D7A8"/>
      </right>
      <bottom style="thin">
        <color rgb="FF000000"/>
      </bottom>
    </border>
    <border>
      <left style="double">
        <color rgb="FF93C47D"/>
      </left>
    </border>
    <border>
      <left style="thick">
        <color rgb="FF000000"/>
      </left>
      <right style="double">
        <color rgb="FF93C47D"/>
      </right>
      <bottom style="thick">
        <color rgb="FF000000"/>
      </bottom>
    </border>
    <border>
      <left style="double">
        <color rgb="FFFFE599"/>
      </left>
    </border>
    <border>
      <right style="double">
        <color rgb="FFFFE599"/>
      </right>
    </border>
    <border>
      <left style="double">
        <color rgb="FFB6D7A8"/>
      </left>
    </border>
    <border>
      <right style="double">
        <color rgb="FFB6D7A8"/>
      </right>
    </border>
    <border>
      <left style="thick">
        <color rgb="FF000000"/>
      </left>
      <right style="double">
        <color rgb="FF93C47D"/>
      </right>
      <top style="thick">
        <color rgb="FF000000"/>
      </top>
      <bottom style="thick">
        <color rgb="FF000000"/>
      </bottom>
    </border>
    <border>
      <left style="double">
        <color rgb="FFFFE599"/>
      </left>
      <bottom style="double">
        <color rgb="FFFFE599"/>
      </bottom>
    </border>
    <border>
      <right style="double">
        <color rgb="FFFFE599"/>
      </right>
      <bottom style="double">
        <color rgb="FFFFE599"/>
      </bottom>
    </border>
    <border>
      <left style="double">
        <color rgb="FFB6D7A8"/>
      </left>
      <bottom style="double">
        <color rgb="FFB6D7A8"/>
      </bottom>
    </border>
    <border>
      <bottom style="double">
        <color rgb="FFB6D7A8"/>
      </bottom>
    </border>
    <border>
      <right style="double">
        <color rgb="FFB6D7A8"/>
      </right>
      <bottom style="double">
        <color rgb="FFB6D7A8"/>
      </bottom>
    </border>
    <border>
      <top style="double">
        <color rgb="FFFFE599"/>
      </top>
    </border>
    <border>
      <left style="double">
        <color rgb="FF93C47D"/>
      </left>
      <bottom style="double">
        <color rgb="FF93C47D"/>
      </bottom>
    </border>
    <border>
      <left style="thick">
        <color rgb="FF000000"/>
      </left>
      <right style="double">
        <color rgb="FF93C47D"/>
      </right>
      <top style="thick">
        <color rgb="FF000000"/>
      </top>
      <bottom style="double">
        <color rgb="FF93C47D"/>
      </bottom>
    </border>
    <border>
      <bottom style="double">
        <color rgb="FFFFE599"/>
      </bottom>
    </border>
    <border>
      <left style="double">
        <color rgb="FFFFC69C"/>
      </left>
      <top style="double">
        <color rgb="FFFFC69C"/>
      </top>
      <bottom style="thin">
        <color rgb="FF000000"/>
      </bottom>
    </border>
    <border>
      <right style="double">
        <color rgb="FFFFC69C"/>
      </right>
      <top style="double">
        <color rgb="FFFFC69C"/>
      </top>
      <bottom style="thin">
        <color rgb="FF000000"/>
      </bottom>
    </border>
    <border>
      <left style="double">
        <color rgb="FFFFC69C"/>
      </left>
    </border>
    <border>
      <right style="double">
        <color rgb="FFFFC69C"/>
      </right>
    </border>
    <border>
      <left style="double">
        <color rgb="FFFFE599"/>
      </left>
      <bottom style="dotted">
        <color rgb="FF000000"/>
      </bottom>
    </border>
    <border>
      <bottom style="dotted">
        <color rgb="FF000000"/>
      </bottom>
    </border>
    <border>
      <right style="double">
        <color rgb="FFFFE599"/>
      </right>
      <bottom style="dotted">
        <color rgb="FF000000"/>
      </bottom>
    </border>
    <border>
      <left style="double">
        <color rgb="FFFFC69C"/>
      </left>
      <bottom style="double">
        <color rgb="FFFFC69C"/>
      </bottom>
    </border>
    <border>
      <right style="double">
        <color rgb="FFFFC69C"/>
      </right>
      <bottom style="double">
        <color rgb="FFFFC69C"/>
      </bottom>
    </border>
    <border>
      <left style="double">
        <color rgb="FFFFE599"/>
      </left>
      <top style="dotted">
        <color rgb="FF000000"/>
      </top>
    </border>
    <border>
      <top style="dotted">
        <color rgb="FF000000"/>
      </top>
    </border>
    <border>
      <right style="double">
        <color rgb="FFFFE599"/>
      </right>
      <top style="dotted">
        <color rgb="FF000000"/>
      </top>
    </border>
    <border>
      <left style="double">
        <color rgb="FFFF0000"/>
      </left>
      <top style="double">
        <color rgb="FFFF0000"/>
      </top>
    </border>
    <border>
      <right style="double">
        <color rgb="FFFF0000"/>
      </right>
      <top style="double">
        <color rgb="FFFF0000"/>
      </top>
    </border>
    <border>
      <left style="double">
        <color rgb="FFFF0000"/>
      </left>
    </border>
    <border>
      <right style="double">
        <color rgb="FFFF0000"/>
      </right>
    </border>
    <border>
      <left style="double">
        <color rgb="FFFF0000"/>
      </left>
      <bottom style="double">
        <color rgb="FFFF0000"/>
      </bottom>
    </border>
    <border>
      <right style="double">
        <color rgb="FFFF0000"/>
      </right>
      <bottom style="double">
        <color rgb="FFFF0000"/>
      </bottom>
    </border>
  </borders>
  <cellStyleXfs count="1">
    <xf borderId="0" fillId="0" fontId="0" numFmtId="0" applyAlignment="1" applyFont="1"/>
  </cellStyleXfs>
  <cellXfs count="473">
    <xf borderId="0" fillId="0" fontId="0" numFmtId="0" xfId="0" applyAlignment="1" applyFont="1">
      <alignment readingOrder="0" shrinkToFit="0" vertical="bottom" wrapText="0"/>
    </xf>
    <xf borderId="0" fillId="2" fontId="1" numFmtId="0" xfId="0" applyAlignment="1" applyFill="1" applyFont="1">
      <alignment horizontal="center" readingOrder="0" vertical="center"/>
    </xf>
    <xf borderId="0" fillId="3" fontId="2" numFmtId="0" xfId="0" applyAlignment="1" applyFill="1" applyFont="1">
      <alignment horizontal="center" readingOrder="0" vertical="center"/>
    </xf>
    <xf borderId="0" fillId="3" fontId="3" numFmtId="0" xfId="0" applyAlignment="1" applyFont="1">
      <alignment horizontal="center" readingOrder="0" vertical="center"/>
    </xf>
    <xf borderId="0" fillId="3" fontId="1" numFmtId="0" xfId="0" applyAlignment="1" applyFont="1">
      <alignment horizontal="center" readingOrder="0" vertical="center"/>
    </xf>
    <xf borderId="0" fillId="4" fontId="4" numFmtId="0" xfId="0" applyAlignment="1" applyFill="1" applyFont="1">
      <alignment horizontal="center" readingOrder="0" shrinkToFit="0" vertical="center" wrapText="0"/>
    </xf>
    <xf borderId="0" fillId="3" fontId="5" numFmtId="0" xfId="0" applyFont="1"/>
    <xf borderId="0" fillId="5" fontId="6" numFmtId="0" xfId="0" applyAlignment="1" applyFill="1" applyFont="1">
      <alignment horizontal="center" vertical="center"/>
    </xf>
    <xf borderId="0" fillId="5" fontId="7" numFmtId="0" xfId="0" applyAlignment="1" applyFont="1">
      <alignment horizontal="center" readingOrder="0" vertical="center"/>
    </xf>
    <xf borderId="0" fillId="5" fontId="6" numFmtId="0" xfId="0" applyAlignment="1" applyFont="1">
      <alignment horizontal="center" readingOrder="0" vertical="center"/>
    </xf>
    <xf borderId="0" fillId="5" fontId="7" numFmtId="0" xfId="0" applyAlignment="1" applyFont="1">
      <alignment horizontal="right" readingOrder="0" vertical="center"/>
    </xf>
    <xf borderId="0" fillId="5" fontId="8" numFmtId="0" xfId="0" applyAlignment="1" applyFont="1">
      <alignment horizontal="left" readingOrder="0" vertical="center"/>
    </xf>
    <xf borderId="0" fillId="5" fontId="9" numFmtId="0" xfId="0" applyFont="1"/>
    <xf borderId="0" fillId="5" fontId="10" numFmtId="0" xfId="0" applyAlignment="1" applyFont="1">
      <alignment horizontal="center" vertical="center"/>
    </xf>
    <xf borderId="0" fillId="5" fontId="4" numFmtId="0" xfId="0" applyAlignment="1" applyFont="1">
      <alignment horizontal="center" vertical="center"/>
    </xf>
    <xf borderId="1" fillId="3" fontId="10" numFmtId="0" xfId="0" applyAlignment="1" applyBorder="1" applyFont="1">
      <alignment horizontal="center" shrinkToFit="0" vertical="center" wrapText="0"/>
    </xf>
    <xf borderId="2" fillId="0" fontId="11" numFmtId="0" xfId="0" applyBorder="1" applyFont="1"/>
    <xf borderId="1" fillId="3" fontId="6" numFmtId="0" xfId="0" applyAlignment="1" applyBorder="1" applyFont="1">
      <alignment horizontal="center" readingOrder="0" vertical="center"/>
    </xf>
    <xf borderId="0" fillId="5" fontId="12" numFmtId="0" xfId="0" applyAlignment="1" applyFont="1">
      <alignment horizontal="center" readingOrder="0" vertical="center"/>
    </xf>
    <xf borderId="3" fillId="6" fontId="10" numFmtId="0" xfId="0" applyAlignment="1" applyBorder="1" applyFill="1" applyFont="1">
      <alignment horizontal="left" vertical="center"/>
    </xf>
    <xf borderId="3" fillId="7" fontId="13" numFmtId="164" xfId="0" applyAlignment="1" applyBorder="1" applyFill="1" applyFont="1" applyNumberFormat="1">
      <alignment horizontal="right" vertical="center"/>
    </xf>
    <xf borderId="0" fillId="5" fontId="5" numFmtId="0" xfId="0" applyAlignment="1" applyFont="1">
      <alignment vertical="center"/>
    </xf>
    <xf borderId="3" fillId="8" fontId="14" numFmtId="0" xfId="0" applyAlignment="1" applyBorder="1" applyFill="1" applyFont="1">
      <alignment horizontal="center" readingOrder="0" vertical="center"/>
    </xf>
    <xf borderId="3" fillId="9" fontId="7" numFmtId="0" xfId="0" applyAlignment="1" applyBorder="1" applyFill="1" applyFont="1">
      <alignment horizontal="right" readingOrder="0" vertical="center"/>
    </xf>
    <xf borderId="0" fillId="5" fontId="7" numFmtId="0" xfId="0" applyAlignment="1" applyFont="1">
      <alignment horizontal="right" readingOrder="0" vertical="center"/>
    </xf>
    <xf borderId="0" fillId="5" fontId="5" numFmtId="0" xfId="0" applyFont="1"/>
    <xf borderId="3" fillId="9" fontId="15" numFmtId="164" xfId="0" applyAlignment="1" applyBorder="1" applyFont="1" applyNumberFormat="1">
      <alignment horizontal="right" vertical="center"/>
    </xf>
    <xf borderId="3" fillId="10" fontId="16" numFmtId="0" xfId="0" applyAlignment="1" applyBorder="1" applyFill="1" applyFont="1">
      <alignment horizontal="center" readingOrder="0" vertical="center"/>
    </xf>
    <xf borderId="3" fillId="6" fontId="10" numFmtId="0" xfId="0" applyAlignment="1" applyBorder="1" applyFont="1">
      <alignment horizontal="left" readingOrder="0" vertical="center"/>
    </xf>
    <xf borderId="3" fillId="9" fontId="17" numFmtId="164" xfId="0" applyAlignment="1" applyBorder="1" applyFont="1" applyNumberFormat="1">
      <alignment horizontal="right" vertical="center"/>
    </xf>
    <xf borderId="3" fillId="9" fontId="4" numFmtId="164" xfId="0" applyAlignment="1" applyBorder="1" applyFont="1" applyNumberFormat="1">
      <alignment horizontal="center" readingOrder="0" vertical="center"/>
    </xf>
    <xf borderId="0" fillId="5" fontId="18" numFmtId="0" xfId="0" applyAlignment="1" applyFont="1">
      <alignment horizontal="center" readingOrder="0" vertical="center"/>
    </xf>
    <xf borderId="3" fillId="4" fontId="19" numFmtId="0" xfId="0" applyAlignment="1" applyBorder="1" applyFont="1">
      <alignment horizontal="center" readingOrder="0" vertical="bottom"/>
    </xf>
    <xf borderId="3" fillId="9" fontId="10" numFmtId="164" xfId="0" applyAlignment="1" applyBorder="1" applyFont="1" applyNumberFormat="1">
      <alignment horizontal="right" vertical="center"/>
    </xf>
    <xf borderId="0" fillId="5" fontId="10" numFmtId="0" xfId="0" applyAlignment="1" applyFont="1">
      <alignment horizontal="center" readingOrder="0" vertical="center"/>
    </xf>
    <xf borderId="3" fillId="4" fontId="16" numFmtId="0" xfId="0" applyAlignment="1" applyBorder="1" applyFont="1">
      <alignment horizontal="center" readingOrder="0" vertical="center"/>
    </xf>
    <xf borderId="3" fillId="3" fontId="10" numFmtId="165" xfId="0" applyAlignment="1" applyBorder="1" applyFont="1" applyNumberFormat="1">
      <alignment horizontal="center" vertical="center"/>
    </xf>
    <xf borderId="1" fillId="3" fontId="10" numFmtId="0" xfId="0" applyAlignment="1" applyBorder="1" applyFont="1">
      <alignment horizontal="center" readingOrder="0" vertical="center"/>
    </xf>
    <xf borderId="3" fillId="11" fontId="10" numFmtId="0" xfId="0" applyAlignment="1" applyBorder="1" applyFill="1" applyFont="1">
      <alignment horizontal="center" vertical="center"/>
    </xf>
    <xf borderId="3" fillId="10" fontId="20" numFmtId="164" xfId="0" applyAlignment="1" applyBorder="1" applyFont="1" applyNumberFormat="1">
      <alignment horizontal="center" readingOrder="0" vertical="center"/>
    </xf>
    <xf borderId="3" fillId="9" fontId="10" numFmtId="0" xfId="0" applyAlignment="1" applyBorder="1" applyFont="1">
      <alignment horizontal="right" vertical="center"/>
    </xf>
    <xf borderId="3" fillId="12" fontId="10" numFmtId="0" xfId="0" applyAlignment="1" applyBorder="1" applyFill="1" applyFont="1">
      <alignment horizontal="center" readingOrder="0" vertical="center"/>
    </xf>
    <xf borderId="3" fillId="13" fontId="21" numFmtId="164" xfId="0" applyAlignment="1" applyBorder="1" applyFill="1" applyFont="1" applyNumberFormat="1">
      <alignment horizontal="center" readingOrder="0" vertical="center"/>
    </xf>
    <xf borderId="3" fillId="14" fontId="10" numFmtId="164" xfId="0" applyAlignment="1" applyBorder="1" applyFill="1" applyFont="1" applyNumberFormat="1">
      <alignment horizontal="center" vertical="center"/>
    </xf>
    <xf borderId="0" fillId="5" fontId="10" numFmtId="164" xfId="0" applyAlignment="1" applyFont="1" applyNumberFormat="1">
      <alignment horizontal="center" vertical="center"/>
    </xf>
    <xf borderId="0" fillId="5" fontId="18" numFmtId="166" xfId="0" applyAlignment="1" applyFont="1" applyNumberFormat="1">
      <alignment horizontal="center" vertical="center"/>
    </xf>
    <xf borderId="0" fillId="5" fontId="22" numFmtId="166" xfId="0" applyAlignment="1" applyFont="1" applyNumberFormat="1">
      <alignment horizontal="center" vertical="bottom"/>
    </xf>
    <xf borderId="3" fillId="9" fontId="10" numFmtId="164" xfId="0" applyAlignment="1" applyBorder="1" applyFont="1" applyNumberFormat="1">
      <alignment horizontal="right" readingOrder="0" vertical="center"/>
    </xf>
    <xf borderId="0" fillId="5" fontId="23" numFmtId="166" xfId="0" applyAlignment="1" applyFont="1" applyNumberFormat="1">
      <alignment horizontal="center" readingOrder="0" shrinkToFit="0" vertical="center" wrapText="0"/>
    </xf>
    <xf borderId="0" fillId="5" fontId="19" numFmtId="167" xfId="0" applyAlignment="1" applyFont="1" applyNumberFormat="1">
      <alignment horizontal="center" readingOrder="0" vertical="center"/>
    </xf>
    <xf borderId="1" fillId="15" fontId="20" numFmtId="10" xfId="0" applyAlignment="1" applyBorder="1" applyFill="1" applyFont="1" applyNumberFormat="1">
      <alignment horizontal="center" vertical="center"/>
    </xf>
    <xf borderId="0" fillId="5" fontId="20" numFmtId="0" xfId="0" applyAlignment="1" applyFont="1">
      <alignment horizontal="center" readingOrder="0" vertical="center"/>
    </xf>
    <xf borderId="0" fillId="5" fontId="24" numFmtId="166" xfId="0" applyAlignment="1" applyFont="1" applyNumberFormat="1">
      <alignment horizontal="center" readingOrder="0" shrinkToFit="0" vertical="top" wrapText="0"/>
    </xf>
    <xf borderId="0" fillId="5" fontId="25" numFmtId="164" xfId="0" applyAlignment="1" applyFont="1" applyNumberFormat="1">
      <alignment horizontal="center" vertical="top"/>
    </xf>
    <xf borderId="0" fillId="5" fontId="26" numFmtId="0" xfId="0" applyAlignment="1" applyFont="1">
      <alignment vertical="center"/>
    </xf>
    <xf borderId="0" fillId="3" fontId="10" numFmtId="0" xfId="0" applyAlignment="1" applyFont="1">
      <alignment vertical="center"/>
    </xf>
    <xf borderId="0" fillId="3" fontId="10" numFmtId="0" xfId="0" applyAlignment="1" applyFont="1">
      <alignment horizontal="center" vertical="center"/>
    </xf>
    <xf borderId="0" fillId="10" fontId="20" numFmtId="0" xfId="0" applyAlignment="1" applyFont="1">
      <alignment horizontal="center" vertical="center"/>
    </xf>
    <xf borderId="0" fillId="16" fontId="27" numFmtId="164" xfId="0" applyAlignment="1" applyFill="1" applyFont="1" applyNumberFormat="1">
      <alignment horizontal="center" vertical="center"/>
    </xf>
    <xf borderId="0" fillId="17" fontId="28" numFmtId="10" xfId="0" applyAlignment="1" applyFill="1" applyFont="1" applyNumberFormat="1">
      <alignment horizontal="right" vertical="center"/>
    </xf>
    <xf borderId="0" fillId="9" fontId="26" numFmtId="164" xfId="0" applyAlignment="1" applyFont="1" applyNumberFormat="1">
      <alignment horizontal="center" vertical="center"/>
    </xf>
    <xf borderId="0" fillId="10" fontId="20" numFmtId="164" xfId="0" applyAlignment="1" applyFont="1" applyNumberFormat="1">
      <alignment horizontal="right" vertical="center"/>
    </xf>
    <xf borderId="0" fillId="9" fontId="10" numFmtId="164" xfId="0" applyAlignment="1" applyFont="1" applyNumberFormat="1">
      <alignment horizontal="right" vertical="center"/>
    </xf>
    <xf borderId="0" fillId="10" fontId="12" numFmtId="0" xfId="0" applyAlignment="1" applyFont="1">
      <alignment horizontal="center" shrinkToFit="0" vertical="center" wrapText="1"/>
    </xf>
    <xf borderId="0" fillId="8" fontId="10" numFmtId="0" xfId="0" applyAlignment="1" applyFont="1">
      <alignment horizontal="center" readingOrder="0" vertical="center"/>
    </xf>
    <xf borderId="0" fillId="6" fontId="10" numFmtId="0" xfId="0" applyAlignment="1" applyFont="1">
      <alignment readingOrder="0" vertical="center"/>
    </xf>
    <xf borderId="0" fillId="13" fontId="21" numFmtId="164" xfId="0" applyAlignment="1" applyFont="1" applyNumberFormat="1">
      <alignment horizontal="right" readingOrder="0" vertical="center"/>
    </xf>
    <xf borderId="0" fillId="10" fontId="20" numFmtId="0" xfId="0" applyAlignment="1" applyFont="1">
      <alignment horizontal="left" readingOrder="0" shrinkToFit="0" vertical="center" wrapText="0"/>
    </xf>
    <xf borderId="0" fillId="16" fontId="2" numFmtId="164" xfId="0" applyAlignment="1" applyFont="1" applyNumberFormat="1">
      <alignment horizontal="center" vertical="center"/>
    </xf>
    <xf borderId="0" fillId="17" fontId="29" numFmtId="10" xfId="0" applyAlignment="1" applyFont="1" applyNumberFormat="1">
      <alignment horizontal="right" vertical="center"/>
    </xf>
    <xf borderId="0" fillId="5" fontId="28" numFmtId="10" xfId="0" applyAlignment="1" applyFont="1" applyNumberFormat="1">
      <alignment horizontal="right" vertical="center"/>
    </xf>
    <xf borderId="0" fillId="18" fontId="10" numFmtId="10" xfId="0" applyAlignment="1" applyFill="1" applyFont="1" applyNumberFormat="1">
      <alignment horizontal="right" vertical="center"/>
    </xf>
    <xf borderId="0" fillId="5" fontId="10" numFmtId="164" xfId="0" applyAlignment="1" applyFont="1" applyNumberFormat="1">
      <alignment horizontal="right" vertical="center"/>
    </xf>
    <xf borderId="0" fillId="9" fontId="10" numFmtId="166" xfId="0" applyAlignment="1" applyFont="1" applyNumberFormat="1">
      <alignment horizontal="right" vertical="center"/>
    </xf>
    <xf borderId="0" fillId="3" fontId="10" numFmtId="0" xfId="0" applyAlignment="1" applyFont="1">
      <alignment horizontal="center" readingOrder="0" vertical="center"/>
    </xf>
    <xf borderId="0" fillId="10" fontId="20" numFmtId="164" xfId="0" applyAlignment="1" applyFont="1" applyNumberFormat="1">
      <alignment horizontal="right" readingOrder="0" vertical="center"/>
    </xf>
    <xf borderId="0" fillId="5" fontId="20" numFmtId="164" xfId="0" applyAlignment="1" applyFont="1" applyNumberFormat="1">
      <alignment horizontal="right" readingOrder="0" vertical="center"/>
    </xf>
    <xf borderId="0" fillId="10" fontId="10" numFmtId="166" xfId="0" applyAlignment="1" applyFont="1" applyNumberFormat="1">
      <alignment horizontal="right" readingOrder="0" vertical="center"/>
    </xf>
    <xf borderId="0" fillId="10" fontId="21" numFmtId="0" xfId="0" applyAlignment="1" applyFont="1">
      <alignment horizontal="center" readingOrder="0" vertical="center"/>
    </xf>
    <xf borderId="0" fillId="10" fontId="20" numFmtId="0" xfId="0" applyAlignment="1" applyFont="1">
      <alignment horizontal="center" readingOrder="0" vertical="center"/>
    </xf>
    <xf borderId="0" fillId="9" fontId="10" numFmtId="164" xfId="0" applyAlignment="1" applyFont="1" applyNumberFormat="1">
      <alignment horizontal="right" readingOrder="0" vertical="center"/>
    </xf>
    <xf borderId="0" fillId="5" fontId="10" numFmtId="164" xfId="0" applyAlignment="1" applyFont="1" applyNumberFormat="1">
      <alignment horizontal="right" readingOrder="0" vertical="center"/>
    </xf>
    <xf borderId="0" fillId="10" fontId="21" numFmtId="3" xfId="0" applyAlignment="1" applyFont="1" applyNumberFormat="1">
      <alignment horizontal="right" readingOrder="0" vertical="center"/>
    </xf>
    <xf borderId="0" fillId="5" fontId="30" numFmtId="0" xfId="0" applyAlignment="1" applyFont="1">
      <alignment readingOrder="0" vertical="center"/>
    </xf>
    <xf borderId="0" fillId="10" fontId="12" numFmtId="0" xfId="0" applyAlignment="1" applyFont="1">
      <alignment horizontal="center" readingOrder="0" shrinkToFit="0" vertical="center" wrapText="1"/>
    </xf>
    <xf borderId="1" fillId="3" fontId="10" numFmtId="0" xfId="0" applyAlignment="1" applyBorder="1" applyFont="1">
      <alignment horizontal="center" vertical="center"/>
    </xf>
    <xf borderId="1" fillId="3" fontId="10" numFmtId="0" xfId="0" applyAlignment="1" applyBorder="1" applyFont="1">
      <alignment readingOrder="0" vertical="center"/>
    </xf>
    <xf borderId="1" fillId="8" fontId="10" numFmtId="0" xfId="0" applyAlignment="1" applyBorder="1" applyFont="1">
      <alignment horizontal="center" vertical="center"/>
    </xf>
    <xf borderId="0" fillId="10" fontId="29" numFmtId="0" xfId="0" applyAlignment="1" applyFont="1">
      <alignment horizontal="left" readingOrder="0" shrinkToFit="0" vertical="center" wrapText="0"/>
    </xf>
    <xf borderId="0" fillId="10" fontId="29" numFmtId="0" xfId="0" applyAlignment="1" applyFont="1">
      <alignment horizontal="center" readingOrder="0" shrinkToFit="0" vertical="center" wrapText="0"/>
    </xf>
    <xf borderId="3" fillId="16" fontId="2" numFmtId="164" xfId="0" applyAlignment="1" applyBorder="1" applyFont="1" applyNumberFormat="1">
      <alignment horizontal="center" vertical="center"/>
    </xf>
    <xf borderId="3" fillId="17" fontId="29" numFmtId="10" xfId="0" applyAlignment="1" applyBorder="1" applyFont="1" applyNumberFormat="1">
      <alignment horizontal="right" vertical="center"/>
    </xf>
    <xf borderId="3" fillId="6" fontId="10" numFmtId="0" xfId="0" applyAlignment="1" applyBorder="1" applyFont="1">
      <alignment vertical="center"/>
    </xf>
    <xf borderId="0" fillId="5" fontId="5" numFmtId="0" xfId="0" applyAlignment="1" applyFont="1">
      <alignment readingOrder="0" vertical="center"/>
    </xf>
    <xf borderId="3" fillId="5" fontId="10" numFmtId="0" xfId="0" applyAlignment="1" applyBorder="1" applyFont="1">
      <alignment horizontal="center" vertical="center"/>
    </xf>
    <xf borderId="3" fillId="10" fontId="20" numFmtId="164" xfId="0" applyAlignment="1" applyBorder="1" applyFont="1" applyNumberFormat="1">
      <alignment horizontal="right" readingOrder="0" vertical="center"/>
    </xf>
    <xf borderId="3" fillId="3" fontId="10" numFmtId="0" xfId="0" applyAlignment="1" applyBorder="1" applyFont="1">
      <alignment horizontal="center" readingOrder="0" vertical="center"/>
    </xf>
    <xf borderId="3" fillId="9" fontId="10" numFmtId="10" xfId="0" applyAlignment="1" applyBorder="1" applyFont="1" applyNumberFormat="1">
      <alignment horizontal="right" vertical="center"/>
    </xf>
    <xf borderId="3" fillId="10" fontId="21" numFmtId="0" xfId="0" applyAlignment="1" applyBorder="1" applyFont="1">
      <alignment horizontal="center" readingOrder="0" vertical="center"/>
    </xf>
    <xf borderId="3" fillId="10" fontId="20" numFmtId="0" xfId="0" applyAlignment="1" applyBorder="1" applyFont="1">
      <alignment horizontal="center" readingOrder="0" vertical="center"/>
    </xf>
    <xf borderId="3" fillId="10" fontId="20" numFmtId="10" xfId="0" applyAlignment="1" applyBorder="1" applyFont="1" applyNumberFormat="1">
      <alignment horizontal="right" readingOrder="0" vertical="center"/>
    </xf>
    <xf borderId="4" fillId="5" fontId="10" numFmtId="0" xfId="0" applyAlignment="1" applyBorder="1" applyFont="1">
      <alignment horizontal="center" vertical="center"/>
    </xf>
    <xf borderId="3" fillId="10" fontId="21" numFmtId="168" xfId="0" applyAlignment="1" applyBorder="1" applyFont="1" applyNumberFormat="1">
      <alignment horizontal="right" readingOrder="0" vertical="center"/>
    </xf>
    <xf borderId="1" fillId="10" fontId="12" numFmtId="0" xfId="0" applyAlignment="1" applyBorder="1" applyFont="1">
      <alignment horizontal="center" readingOrder="0" shrinkToFit="0" vertical="center" wrapText="1"/>
    </xf>
    <xf borderId="5" fillId="0" fontId="11" numFmtId="0" xfId="0" applyBorder="1" applyFont="1"/>
    <xf borderId="0" fillId="5" fontId="23" numFmtId="0" xfId="0" applyAlignment="1" applyFont="1">
      <alignment horizontal="left" readingOrder="0" vertical="center"/>
    </xf>
    <xf borderId="0" fillId="5" fontId="25" numFmtId="0" xfId="0" applyAlignment="1" applyFont="1">
      <alignment horizontal="left" readingOrder="0" vertical="center"/>
    </xf>
    <xf borderId="0" fillId="5" fontId="19" numFmtId="0" xfId="0" applyAlignment="1" applyFont="1">
      <alignment horizontal="center" readingOrder="0" vertical="center"/>
    </xf>
    <xf borderId="0" fillId="19" fontId="31" numFmtId="0" xfId="0" applyAlignment="1" applyFill="1" applyFont="1">
      <alignment horizontal="center" readingOrder="0" vertical="center"/>
    </xf>
    <xf borderId="0" fillId="19" fontId="32" numFmtId="0" xfId="0" applyAlignment="1" applyFont="1">
      <alignment horizontal="center" vertical="center"/>
    </xf>
    <xf borderId="0" fillId="19" fontId="33" numFmtId="0" xfId="0" applyAlignment="1" applyFont="1">
      <alignment horizontal="center" vertical="center"/>
    </xf>
    <xf borderId="0" fillId="8" fontId="10" numFmtId="0" xfId="0" applyAlignment="1" applyFont="1">
      <alignment horizontal="center" vertical="center"/>
    </xf>
    <xf borderId="0" fillId="8" fontId="10" numFmtId="0" xfId="0" applyAlignment="1" applyFont="1">
      <alignment horizontal="center" readingOrder="0" shrinkToFit="0" vertical="center" wrapText="1"/>
    </xf>
    <xf borderId="0" fillId="10" fontId="20" numFmtId="166" xfId="0" applyAlignment="1" applyFont="1" applyNumberFormat="1">
      <alignment horizontal="right" readingOrder="0" vertical="center"/>
    </xf>
    <xf borderId="0" fillId="0" fontId="20" numFmtId="10" xfId="0" applyAlignment="1" applyFont="1" applyNumberFormat="1">
      <alignment readingOrder="0"/>
    </xf>
    <xf borderId="0" fillId="19" fontId="21" numFmtId="0" xfId="0" applyAlignment="1" applyFont="1">
      <alignment horizontal="center" vertical="center"/>
    </xf>
    <xf borderId="0" fillId="19" fontId="21" numFmtId="0" xfId="0" applyAlignment="1" applyFont="1">
      <alignment horizontal="center" readingOrder="0" vertical="center"/>
    </xf>
    <xf borderId="0" fillId="10" fontId="20" numFmtId="10" xfId="0" applyAlignment="1" applyFont="1" applyNumberFormat="1">
      <alignment horizontal="right" readingOrder="0" vertical="center"/>
    </xf>
    <xf borderId="0" fillId="19" fontId="33" numFmtId="10" xfId="0" applyAlignment="1" applyFont="1" applyNumberFormat="1">
      <alignment horizontal="center" vertical="center"/>
    </xf>
    <xf borderId="0" fillId="9" fontId="10" numFmtId="0" xfId="0" applyAlignment="1" applyFont="1">
      <alignment horizontal="center" vertical="center"/>
    </xf>
    <xf borderId="0" fillId="9" fontId="10" numFmtId="166" xfId="0" applyAlignment="1" applyFont="1" applyNumberFormat="1">
      <alignment horizontal="right" vertical="center"/>
    </xf>
    <xf borderId="0" fillId="5" fontId="34" numFmtId="10" xfId="0" applyAlignment="1" applyFont="1" applyNumberFormat="1">
      <alignment horizontal="center" vertical="bottom"/>
    </xf>
    <xf borderId="0" fillId="6" fontId="10" numFmtId="0" xfId="0" applyAlignment="1" applyFont="1">
      <alignment vertical="center"/>
    </xf>
    <xf borderId="0" fillId="6" fontId="10" numFmtId="168" xfId="0" applyAlignment="1" applyFont="1" applyNumberFormat="1">
      <alignment horizontal="right" vertical="center"/>
    </xf>
    <xf borderId="0" fillId="9" fontId="10" numFmtId="14" xfId="0" applyAlignment="1" applyFont="1" applyNumberFormat="1">
      <alignment horizontal="right" vertical="center"/>
    </xf>
    <xf borderId="0" fillId="5" fontId="10" numFmtId="166" xfId="0" applyAlignment="1" applyFont="1" applyNumberFormat="1">
      <alignment horizontal="right" vertical="center"/>
    </xf>
    <xf borderId="6" fillId="0" fontId="11" numFmtId="0" xfId="0" applyBorder="1" applyFont="1"/>
    <xf borderId="3" fillId="10" fontId="20" numFmtId="166" xfId="0" applyAlignment="1" applyBorder="1" applyFont="1" applyNumberFormat="1">
      <alignment horizontal="right" readingOrder="0" vertical="center"/>
    </xf>
    <xf borderId="3" fillId="5" fontId="10" numFmtId="0" xfId="0" applyAlignment="1" applyBorder="1" applyFont="1">
      <alignment vertical="center"/>
    </xf>
    <xf borderId="7" fillId="11" fontId="35" numFmtId="0" xfId="0" applyAlignment="1" applyBorder="1" applyFont="1">
      <alignment horizontal="center" shrinkToFit="0" vertical="center" wrapText="1"/>
    </xf>
    <xf borderId="8" fillId="0" fontId="11" numFmtId="0" xfId="0" applyBorder="1" applyFont="1"/>
    <xf borderId="3" fillId="6" fontId="10" numFmtId="168" xfId="0" applyAlignment="1" applyBorder="1" applyFont="1" applyNumberFormat="1">
      <alignment horizontal="right" vertical="center"/>
    </xf>
    <xf borderId="3" fillId="9" fontId="10" numFmtId="164" xfId="0" applyAlignment="1" applyBorder="1" applyFont="1" applyNumberFormat="1">
      <alignment vertical="center"/>
    </xf>
    <xf borderId="3" fillId="10" fontId="20" numFmtId="164" xfId="0" applyAlignment="1" applyBorder="1" applyFont="1" applyNumberFormat="1">
      <alignment readingOrder="0" vertical="center"/>
    </xf>
    <xf borderId="9" fillId="0" fontId="11" numFmtId="0" xfId="0" applyBorder="1" applyFont="1"/>
    <xf borderId="10" fillId="0" fontId="11" numFmtId="0" xfId="0" applyBorder="1" applyFont="1"/>
    <xf borderId="3" fillId="8" fontId="10" numFmtId="164" xfId="0" applyAlignment="1" applyBorder="1" applyFont="1" applyNumberFormat="1">
      <alignment vertical="center"/>
    </xf>
    <xf borderId="3" fillId="8" fontId="10" numFmtId="164" xfId="0" applyAlignment="1" applyBorder="1" applyFont="1" applyNumberFormat="1">
      <alignment readingOrder="0" vertical="center"/>
    </xf>
    <xf borderId="1" fillId="8" fontId="4" numFmtId="0" xfId="0" applyAlignment="1" applyBorder="1" applyFont="1">
      <alignment horizontal="center" vertical="center"/>
    </xf>
    <xf borderId="1" fillId="11" fontId="4" numFmtId="0" xfId="0" applyAlignment="1" applyBorder="1" applyFont="1">
      <alignment horizontal="center" vertical="center"/>
    </xf>
    <xf borderId="3" fillId="9" fontId="10" numFmtId="14" xfId="0" applyAlignment="1" applyBorder="1" applyFont="1" applyNumberFormat="1">
      <alignment horizontal="right" vertical="center"/>
    </xf>
    <xf borderId="3" fillId="9" fontId="4" numFmtId="166" xfId="0" applyAlignment="1" applyBorder="1" applyFont="1" applyNumberFormat="1">
      <alignment vertical="center"/>
    </xf>
    <xf borderId="3" fillId="10" fontId="20" numFmtId="166" xfId="0" applyAlignment="1" applyBorder="1" applyFont="1" applyNumberFormat="1">
      <alignment readingOrder="0" vertical="center"/>
    </xf>
    <xf borderId="1" fillId="11" fontId="4" numFmtId="0" xfId="0" applyAlignment="1" applyBorder="1" applyFont="1">
      <alignment horizontal="center" readingOrder="0" vertical="center"/>
    </xf>
    <xf borderId="3" fillId="6" fontId="4" numFmtId="0" xfId="0" applyAlignment="1" applyBorder="1" applyFont="1">
      <alignment readingOrder="0" vertical="center"/>
    </xf>
    <xf borderId="3" fillId="9" fontId="10" numFmtId="164" xfId="0" applyBorder="1" applyFont="1" applyNumberFormat="1"/>
    <xf borderId="3" fillId="9" fontId="10" numFmtId="166" xfId="0" applyAlignment="1" applyBorder="1" applyFont="1" applyNumberFormat="1">
      <alignment vertical="center"/>
    </xf>
    <xf borderId="3" fillId="6" fontId="10" numFmtId="0" xfId="0" applyAlignment="1" applyBorder="1" applyFont="1">
      <alignment readingOrder="0" vertical="center"/>
    </xf>
    <xf borderId="3" fillId="9" fontId="10" numFmtId="166" xfId="0" applyAlignment="1" applyBorder="1" applyFont="1" applyNumberFormat="1">
      <alignment horizontal="right" vertical="center"/>
    </xf>
    <xf borderId="3" fillId="10" fontId="20" numFmtId="165" xfId="0" applyAlignment="1" applyBorder="1" applyFont="1" applyNumberFormat="1">
      <alignment readingOrder="0" vertical="center"/>
    </xf>
    <xf borderId="3" fillId="11" fontId="4" numFmtId="0" xfId="0" applyAlignment="1" applyBorder="1" applyFont="1">
      <alignment horizontal="center" vertical="center"/>
    </xf>
    <xf borderId="3" fillId="20" fontId="20" numFmtId="0" xfId="0" applyAlignment="1" applyBorder="1" applyFill="1" applyFont="1">
      <alignment horizontal="right" readingOrder="0" vertical="center"/>
    </xf>
    <xf borderId="3" fillId="10" fontId="20" numFmtId="9" xfId="0" applyAlignment="1" applyBorder="1" applyFont="1" applyNumberFormat="1">
      <alignment readingOrder="0" vertical="center"/>
    </xf>
    <xf borderId="3" fillId="9" fontId="10" numFmtId="14" xfId="0" applyAlignment="1" applyBorder="1" applyFont="1" applyNumberFormat="1">
      <alignment vertical="center"/>
    </xf>
    <xf borderId="3" fillId="9" fontId="10" numFmtId="166" xfId="0" applyAlignment="1" applyBorder="1" applyFont="1" applyNumberFormat="1">
      <alignment horizontal="right" vertical="center"/>
    </xf>
    <xf borderId="1" fillId="21" fontId="10" numFmtId="0" xfId="0" applyAlignment="1" applyBorder="1" applyFill="1" applyFont="1">
      <alignment horizontal="center" readingOrder="0" vertical="center"/>
    </xf>
    <xf borderId="0" fillId="5" fontId="10" numFmtId="0" xfId="0" applyAlignment="1" applyFont="1">
      <alignment readingOrder="0" vertical="center"/>
    </xf>
    <xf borderId="3" fillId="21" fontId="10" numFmtId="0" xfId="0" applyAlignment="1" applyBorder="1" applyFont="1">
      <alignment horizontal="center" readingOrder="0" vertical="center"/>
    </xf>
    <xf borderId="3" fillId="17" fontId="20" numFmtId="166" xfId="0" applyAlignment="1" applyBorder="1" applyFont="1" applyNumberFormat="1">
      <alignment horizontal="center" vertical="center"/>
    </xf>
    <xf borderId="3" fillId="9" fontId="10" numFmtId="164" xfId="0" applyAlignment="1" applyBorder="1" applyFont="1" applyNumberFormat="1">
      <alignment horizontal="center" vertical="center"/>
    </xf>
    <xf borderId="3" fillId="10" fontId="21" numFmtId="9" xfId="0" applyAlignment="1" applyBorder="1" applyFont="1" applyNumberFormat="1">
      <alignment horizontal="center" readingOrder="0" vertical="center"/>
    </xf>
    <xf borderId="1" fillId="21" fontId="10" numFmtId="0" xfId="0" applyAlignment="1" applyBorder="1" applyFont="1">
      <alignment horizontal="center" vertical="center"/>
    </xf>
    <xf borderId="1" fillId="3" fontId="27" numFmtId="0" xfId="0" applyAlignment="1" applyBorder="1" applyFont="1">
      <alignment horizontal="center" readingOrder="0" vertical="center"/>
    </xf>
    <xf borderId="0" fillId="5" fontId="36" numFmtId="0" xfId="0" applyAlignment="1" applyFont="1">
      <alignment horizontal="center" readingOrder="0" vertical="center"/>
    </xf>
    <xf borderId="3" fillId="22" fontId="20" numFmtId="10" xfId="0" applyAlignment="1" applyBorder="1" applyFill="1" applyFont="1" applyNumberFormat="1">
      <alignment horizontal="right" readingOrder="0" vertical="center"/>
    </xf>
    <xf borderId="3" fillId="3" fontId="6" numFmtId="0" xfId="0" applyAlignment="1" applyBorder="1" applyFont="1">
      <alignment horizontal="center" readingOrder="0" vertical="bottom"/>
    </xf>
    <xf borderId="3" fillId="17" fontId="29" numFmtId="0" xfId="0" applyAlignment="1" applyBorder="1" applyFont="1">
      <alignment horizontal="center" vertical="center"/>
    </xf>
    <xf borderId="3" fillId="9" fontId="10" numFmtId="0" xfId="0" applyAlignment="1" applyBorder="1" applyFont="1">
      <alignment horizontal="right" vertical="center"/>
    </xf>
    <xf borderId="3" fillId="3" fontId="6" numFmtId="0" xfId="0" applyAlignment="1" applyBorder="1" applyFont="1">
      <alignment horizontal="center" vertical="bottom"/>
    </xf>
    <xf borderId="3" fillId="17" fontId="29" numFmtId="0" xfId="0" applyAlignment="1" applyBorder="1" applyFont="1">
      <alignment horizontal="center" vertical="top"/>
    </xf>
    <xf borderId="0" fillId="5" fontId="37" numFmtId="0" xfId="0" applyAlignment="1" applyFont="1">
      <alignment horizontal="center" vertical="center"/>
    </xf>
    <xf borderId="3" fillId="23" fontId="2" numFmtId="0" xfId="0" applyAlignment="1" applyBorder="1" applyFill="1" applyFont="1">
      <alignment horizontal="center" vertical="center"/>
    </xf>
    <xf borderId="3" fillId="9" fontId="38" numFmtId="164" xfId="0" applyAlignment="1" applyBorder="1" applyFont="1" applyNumberFormat="1">
      <alignment horizontal="right" vertical="center"/>
    </xf>
    <xf borderId="0" fillId="5" fontId="6" numFmtId="0" xfId="0" applyAlignment="1" applyFont="1">
      <alignment horizontal="center" readingOrder="0" vertical="bottom"/>
    </xf>
    <xf borderId="0" fillId="5" fontId="29" numFmtId="0" xfId="0" applyAlignment="1" applyFont="1">
      <alignment horizontal="center" vertical="center"/>
    </xf>
    <xf borderId="0" fillId="5" fontId="5" numFmtId="0" xfId="0" applyAlignment="1" applyFont="1">
      <alignment horizontal="center" vertical="center"/>
    </xf>
    <xf borderId="0" fillId="5" fontId="39" numFmtId="0" xfId="0" applyAlignment="1" applyFont="1">
      <alignment readingOrder="0" vertical="center"/>
    </xf>
    <xf borderId="0" fillId="19" fontId="40" numFmtId="0" xfId="0" applyAlignment="1" applyFont="1">
      <alignment horizontal="center" readingOrder="0" vertical="center"/>
    </xf>
    <xf borderId="0" fillId="19" fontId="41" numFmtId="0" xfId="0" applyAlignment="1" applyFont="1">
      <alignment horizontal="center" vertical="center"/>
    </xf>
    <xf borderId="0" fillId="19" fontId="42" numFmtId="0" xfId="0" applyAlignment="1" applyFont="1">
      <alignment horizontal="center" vertical="center"/>
    </xf>
    <xf borderId="0" fillId="5" fontId="10" numFmtId="0" xfId="0" applyAlignment="1" applyFont="1">
      <alignment horizontal="left" vertical="center"/>
    </xf>
    <xf borderId="0" fillId="24" fontId="2" numFmtId="0" xfId="0" applyAlignment="1" applyFill="1" applyFont="1">
      <alignment horizontal="center" vertical="center"/>
    </xf>
    <xf borderId="0" fillId="19" fontId="30" numFmtId="0" xfId="0" applyAlignment="1" applyFont="1">
      <alignment horizontal="center" vertical="center"/>
    </xf>
    <xf borderId="0" fillId="19" fontId="30" numFmtId="0" xfId="0" applyAlignment="1" applyFont="1">
      <alignment horizontal="center" readingOrder="0" vertical="center"/>
    </xf>
    <xf borderId="0" fillId="8" fontId="10" numFmtId="164" xfId="0" applyAlignment="1" applyFont="1" applyNumberFormat="1">
      <alignment horizontal="right" vertical="center"/>
    </xf>
    <xf borderId="0" fillId="8" fontId="10" numFmtId="164" xfId="0" applyAlignment="1" applyFont="1" applyNumberFormat="1">
      <alignment horizontal="right" readingOrder="0" vertical="center"/>
    </xf>
    <xf borderId="0" fillId="8" fontId="4" numFmtId="0" xfId="0" applyAlignment="1" applyFont="1">
      <alignment horizontal="center" vertical="center"/>
    </xf>
    <xf borderId="0" fillId="24" fontId="4" numFmtId="0" xfId="0" applyAlignment="1" applyFont="1">
      <alignment horizontal="center" readingOrder="0" vertical="center"/>
    </xf>
    <xf borderId="0" fillId="5" fontId="4" numFmtId="166" xfId="0" applyAlignment="1" applyFont="1" applyNumberFormat="1">
      <alignment horizontal="right" vertical="center"/>
    </xf>
    <xf borderId="0" fillId="19" fontId="43" numFmtId="0" xfId="0" applyAlignment="1" applyFont="1">
      <alignment horizontal="center" readingOrder="0" vertical="center"/>
    </xf>
    <xf borderId="0" fillId="24" fontId="4" numFmtId="0" xfId="0" applyAlignment="1" applyFont="1">
      <alignment horizontal="center" vertical="center"/>
    </xf>
    <xf borderId="0" fillId="10" fontId="20" numFmtId="165" xfId="0" applyAlignment="1" applyFont="1" applyNumberFormat="1">
      <alignment horizontal="center" readingOrder="0" vertical="center"/>
    </xf>
    <xf borderId="0" fillId="6" fontId="2" numFmtId="0" xfId="0" applyAlignment="1" applyFont="1">
      <alignment horizontal="center" vertical="center"/>
    </xf>
    <xf borderId="0" fillId="10" fontId="20" numFmtId="0" xfId="0" applyAlignment="1" applyFont="1">
      <alignment horizontal="right" readingOrder="0" vertical="center"/>
    </xf>
    <xf borderId="0" fillId="9" fontId="10" numFmtId="14" xfId="0" applyAlignment="1" applyFont="1" applyNumberFormat="1">
      <alignment vertical="center"/>
    </xf>
    <xf borderId="0" fillId="8" fontId="10" numFmtId="166" xfId="0" applyAlignment="1" applyFont="1" applyNumberFormat="1">
      <alignment horizontal="right" vertical="center"/>
    </xf>
    <xf borderId="0" fillId="9" fontId="4" numFmtId="0" xfId="0" applyAlignment="1" applyFont="1">
      <alignment horizontal="center" vertical="center"/>
    </xf>
    <xf borderId="0" fillId="9" fontId="2" numFmtId="166" xfId="0" applyAlignment="1" applyFont="1" applyNumberFormat="1">
      <alignment horizontal="right" vertical="center"/>
    </xf>
    <xf borderId="0" fillId="9" fontId="4" numFmtId="0" xfId="0" applyAlignment="1" applyFont="1">
      <alignment horizontal="center" readingOrder="0" vertical="center"/>
    </xf>
    <xf borderId="0" fillId="10" fontId="20" numFmtId="165" xfId="0" applyAlignment="1" applyFont="1" applyNumberFormat="1">
      <alignment horizontal="left" readingOrder="0" vertical="center"/>
    </xf>
    <xf borderId="0" fillId="9" fontId="10" numFmtId="0" xfId="0" applyAlignment="1" applyFont="1">
      <alignment horizontal="right" vertical="center"/>
    </xf>
    <xf borderId="0" fillId="25" fontId="38" numFmtId="164" xfId="0" applyAlignment="1" applyFill="1" applyFont="1" applyNumberFormat="1">
      <alignment horizontal="right" vertical="center"/>
    </xf>
    <xf borderId="0" fillId="12" fontId="10" numFmtId="0" xfId="0" applyAlignment="1" applyFont="1">
      <alignment horizontal="center" readingOrder="0" vertical="center"/>
    </xf>
    <xf borderId="0" fillId="17" fontId="20" numFmtId="166" xfId="0" applyAlignment="1" applyFont="1" applyNumberFormat="1">
      <alignment horizontal="center" vertical="center"/>
    </xf>
    <xf borderId="0" fillId="9" fontId="10" numFmtId="164" xfId="0" applyAlignment="1" applyFont="1" applyNumberFormat="1">
      <alignment horizontal="center" vertical="center"/>
    </xf>
    <xf borderId="0" fillId="10" fontId="21" numFmtId="9" xfId="0" applyAlignment="1" applyFont="1" applyNumberFormat="1">
      <alignment horizontal="center" readingOrder="0" vertical="center"/>
    </xf>
    <xf borderId="0" fillId="23" fontId="44" numFmtId="0" xfId="0" applyAlignment="1" applyFont="1">
      <alignment horizontal="center" vertical="center"/>
    </xf>
    <xf borderId="0" fillId="17" fontId="44" numFmtId="0" xfId="0" applyAlignment="1" applyFont="1">
      <alignment horizontal="center" vertical="center"/>
    </xf>
    <xf borderId="0" fillId="3" fontId="36" numFmtId="0" xfId="0" applyAlignment="1" applyFont="1">
      <alignment horizontal="center" readingOrder="0" vertical="center"/>
    </xf>
    <xf borderId="0" fillId="17" fontId="45" numFmtId="0" xfId="0" applyAlignment="1" applyFont="1">
      <alignment horizontal="center" vertical="center"/>
    </xf>
    <xf borderId="0" fillId="9" fontId="5" numFmtId="0" xfId="0" applyAlignment="1" applyFont="1">
      <alignment vertical="center"/>
    </xf>
    <xf borderId="0" fillId="17" fontId="37" numFmtId="0" xfId="0" applyAlignment="1" applyFont="1">
      <alignment horizontal="center" vertical="center"/>
    </xf>
    <xf borderId="0" fillId="3" fontId="5" numFmtId="0" xfId="0" applyAlignment="1" applyFont="1">
      <alignment horizontal="center" vertical="center"/>
    </xf>
    <xf borderId="0" fillId="5" fontId="10" numFmtId="0" xfId="0" applyAlignment="1" applyFont="1">
      <alignment vertical="center"/>
    </xf>
    <xf borderId="0" fillId="5" fontId="20" numFmtId="10" xfId="0" applyAlignment="1" applyFont="1" applyNumberFormat="1">
      <alignment horizontal="right" vertical="center"/>
    </xf>
    <xf borderId="0" fillId="5" fontId="10" numFmtId="0" xfId="0" applyAlignment="1" applyFont="1">
      <alignment horizontal="right" vertical="center"/>
    </xf>
    <xf borderId="0" fillId="5" fontId="2" numFmtId="0" xfId="0" applyAlignment="1" applyFont="1">
      <alignment horizontal="center" vertical="center"/>
    </xf>
    <xf borderId="0" fillId="5" fontId="38" numFmtId="164" xfId="0" applyAlignment="1" applyFont="1" applyNumberFormat="1">
      <alignment horizontal="right" vertical="center"/>
    </xf>
    <xf borderId="0" fillId="6" fontId="10" numFmtId="0" xfId="0" applyAlignment="1" applyFont="1">
      <alignment horizontal="center" readingOrder="0" vertical="center"/>
    </xf>
    <xf borderId="0" fillId="9" fontId="10" numFmtId="10" xfId="0" applyAlignment="1" applyFont="1" applyNumberFormat="1">
      <alignment horizontal="center" vertical="center"/>
    </xf>
    <xf borderId="0" fillId="9" fontId="10" numFmtId="0" xfId="0" applyAlignment="1" applyFont="1">
      <alignment horizontal="center" readingOrder="0" vertical="center"/>
    </xf>
    <xf borderId="0" fillId="5" fontId="2" numFmtId="0" xfId="0" applyAlignment="1" applyFont="1">
      <alignment horizontal="center" readingOrder="0" vertical="center"/>
    </xf>
    <xf borderId="0" fillId="5" fontId="46" numFmtId="0" xfId="0" applyAlignment="1" applyFont="1">
      <alignment horizontal="center" readingOrder="0" vertical="center"/>
    </xf>
    <xf borderId="0" fillId="9" fontId="10" numFmtId="10" xfId="0" applyAlignment="1" applyFont="1" applyNumberFormat="1">
      <alignment horizontal="center" readingOrder="0" vertical="center"/>
    </xf>
    <xf borderId="0" fillId="9" fontId="10" numFmtId="166" xfId="0" applyAlignment="1" applyFont="1" applyNumberFormat="1">
      <alignment horizontal="center" vertical="center"/>
    </xf>
    <xf borderId="0" fillId="6" fontId="4" numFmtId="0" xfId="0" applyAlignment="1" applyFont="1">
      <alignment horizontal="center" readingOrder="0" vertical="center"/>
    </xf>
    <xf borderId="0" fillId="8" fontId="6" numFmtId="0" xfId="0" applyAlignment="1" applyFont="1">
      <alignment horizontal="center" vertical="center"/>
    </xf>
    <xf borderId="0" fillId="26" fontId="14" numFmtId="0" xfId="0" applyAlignment="1" applyFill="1" applyFont="1">
      <alignment horizontal="center" vertical="center"/>
    </xf>
    <xf borderId="0" fillId="26" fontId="26" numFmtId="14" xfId="0" applyAlignment="1" applyFont="1" applyNumberFormat="1">
      <alignment vertical="center"/>
    </xf>
    <xf borderId="0" fillId="26" fontId="26" numFmtId="0" xfId="0" applyAlignment="1" applyFont="1">
      <alignment vertical="center"/>
    </xf>
    <xf borderId="0" fillId="26" fontId="20" numFmtId="166" xfId="0" applyAlignment="1" applyFont="1" applyNumberFormat="1">
      <alignment vertical="center"/>
    </xf>
    <xf borderId="0" fillId="6" fontId="6" numFmtId="0" xfId="0" applyAlignment="1" applyFont="1">
      <alignment horizontal="center" vertical="center"/>
    </xf>
    <xf borderId="0" fillId="6" fontId="6" numFmtId="14" xfId="0" applyAlignment="1" applyFont="1" applyNumberFormat="1">
      <alignment horizontal="right" vertical="center"/>
    </xf>
    <xf borderId="0" fillId="6" fontId="47" numFmtId="3" xfId="0" applyAlignment="1" applyFont="1" applyNumberFormat="1">
      <alignment vertical="center"/>
    </xf>
    <xf borderId="0" fillId="6" fontId="6" numFmtId="166" xfId="0" applyAlignment="1" applyFont="1" applyNumberFormat="1">
      <alignment horizontal="right" vertical="center"/>
    </xf>
    <xf borderId="0" fillId="5" fontId="6" numFmtId="3" xfId="0" applyAlignment="1" applyFont="1" applyNumberFormat="1">
      <alignment horizontal="center" vertical="center"/>
    </xf>
    <xf borderId="0" fillId="5" fontId="6" numFmtId="14" xfId="0" applyAlignment="1" applyFont="1" applyNumberFormat="1">
      <alignment horizontal="right" vertical="center"/>
    </xf>
    <xf borderId="0" fillId="5" fontId="47" numFmtId="3" xfId="0" applyAlignment="1" applyFont="1" applyNumberFormat="1">
      <alignment vertical="center"/>
    </xf>
    <xf borderId="0" fillId="5" fontId="6" numFmtId="166" xfId="0" applyAlignment="1" applyFont="1" applyNumberFormat="1">
      <alignment horizontal="right" vertical="center"/>
    </xf>
    <xf borderId="0" fillId="21" fontId="6" numFmtId="0" xfId="0" applyAlignment="1" applyFont="1">
      <alignment horizontal="center" readingOrder="0" vertical="center"/>
    </xf>
    <xf borderId="0" fillId="5" fontId="6" numFmtId="4" xfId="0" applyAlignment="1" applyFont="1" applyNumberFormat="1">
      <alignment readingOrder="0" shrinkToFit="0" wrapText="0"/>
    </xf>
    <xf borderId="0" fillId="5" fontId="6" numFmtId="0" xfId="0" applyAlignment="1" applyFont="1">
      <alignment horizontal="center" readingOrder="0" vertical="center"/>
    </xf>
    <xf borderId="0" fillId="5" fontId="6" numFmtId="4" xfId="0" applyAlignment="1" applyFont="1" applyNumberFormat="1">
      <alignment shrinkToFit="0" wrapText="0"/>
    </xf>
    <xf borderId="0" fillId="5" fontId="6" numFmtId="3" xfId="0" applyAlignment="1" applyFont="1" applyNumberFormat="1">
      <alignment vertical="center"/>
    </xf>
    <xf borderId="0" fillId="27" fontId="6" numFmtId="0" xfId="0" applyAlignment="1" applyFill="1" applyFont="1">
      <alignment horizontal="center" readingOrder="0" vertical="center"/>
    </xf>
    <xf borderId="0" fillId="5" fontId="6" numFmtId="0" xfId="0" applyAlignment="1" applyFont="1">
      <alignment horizontal="right" readingOrder="0" vertical="center"/>
    </xf>
    <xf borderId="0" fillId="5" fontId="10" numFmtId="3" xfId="0" applyAlignment="1" applyFont="1" applyNumberFormat="1">
      <alignment readingOrder="0" vertical="center"/>
    </xf>
    <xf borderId="0" fillId="5" fontId="10" numFmtId="0" xfId="0" applyAlignment="1" applyFont="1">
      <alignment horizontal="center" readingOrder="0" vertical="center"/>
    </xf>
    <xf borderId="0" fillId="5" fontId="6" numFmtId="166" xfId="0" applyAlignment="1" applyFont="1" applyNumberFormat="1">
      <alignment horizontal="right" readingOrder="0" vertical="center"/>
    </xf>
    <xf borderId="0" fillId="5" fontId="10" numFmtId="3" xfId="0" applyAlignment="1" applyFont="1" applyNumberFormat="1">
      <alignment vertical="center"/>
    </xf>
    <xf borderId="0" fillId="5" fontId="6" numFmtId="10" xfId="0" applyAlignment="1" applyFont="1" applyNumberFormat="1">
      <alignment horizontal="right" readingOrder="0" vertical="center"/>
    </xf>
    <xf borderId="0" fillId="5" fontId="6" numFmtId="10" xfId="0" applyAlignment="1" applyFont="1" applyNumberFormat="1">
      <alignment horizontal="right" vertical="center"/>
    </xf>
    <xf borderId="0" fillId="28" fontId="19" numFmtId="0" xfId="0" applyAlignment="1" applyFill="1" applyFont="1">
      <alignment horizontal="center" readingOrder="0" vertical="center"/>
    </xf>
    <xf borderId="0" fillId="5" fontId="6" numFmtId="166" xfId="0" applyAlignment="1" applyFont="1" applyNumberFormat="1">
      <alignment horizontal="right" readingOrder="0" shrinkToFit="0" vertical="center" wrapText="1"/>
    </xf>
    <xf borderId="0" fillId="29" fontId="6" numFmtId="0" xfId="0" applyAlignment="1" applyFill="1" applyFont="1">
      <alignment horizontal="center" readingOrder="0" vertical="center"/>
    </xf>
    <xf borderId="0" fillId="5" fontId="10" numFmtId="0" xfId="0" applyAlignment="1" applyFont="1">
      <alignment horizontal="center" readingOrder="0"/>
    </xf>
    <xf borderId="0" fillId="5" fontId="6" numFmtId="0" xfId="0" applyAlignment="1" applyFont="1">
      <alignment readingOrder="0"/>
    </xf>
    <xf borderId="0" fillId="5" fontId="6" numFmtId="0" xfId="0" applyAlignment="1" applyFont="1">
      <alignment readingOrder="0"/>
    </xf>
    <xf borderId="0" fillId="5" fontId="48" numFmtId="0" xfId="0" applyFont="1"/>
    <xf borderId="0" fillId="5" fontId="10" numFmtId="0" xfId="0" applyFont="1"/>
    <xf borderId="0" fillId="5" fontId="6" numFmtId="0" xfId="0" applyFont="1"/>
    <xf borderId="0" fillId="5" fontId="10" numFmtId="0" xfId="0" applyAlignment="1" applyFont="1">
      <alignment readingOrder="0"/>
    </xf>
    <xf borderId="11" fillId="2" fontId="1" numFmtId="0" xfId="0" applyAlignment="1" applyBorder="1" applyFont="1">
      <alignment horizontal="center" readingOrder="0" vertical="center"/>
    </xf>
    <xf borderId="12" fillId="2" fontId="46" numFmtId="0" xfId="0" applyAlignment="1" applyBorder="1" applyFont="1">
      <alignment horizontal="center" readingOrder="0" vertical="center"/>
    </xf>
    <xf borderId="12" fillId="0" fontId="11" numFmtId="0" xfId="0" applyBorder="1" applyFont="1"/>
    <xf borderId="12" fillId="2" fontId="49" numFmtId="0" xfId="0" applyAlignment="1" applyBorder="1" applyFont="1">
      <alignment horizontal="center" readingOrder="0" vertical="center"/>
    </xf>
    <xf borderId="12" fillId="2" fontId="46" numFmtId="0" xfId="0" applyAlignment="1" applyBorder="1" applyFont="1">
      <alignment horizontal="center" readingOrder="0" shrinkToFit="0" vertical="center" wrapText="0"/>
    </xf>
    <xf borderId="0" fillId="5" fontId="7" numFmtId="0" xfId="0" applyAlignment="1" applyFont="1">
      <alignment horizontal="center" readingOrder="0" vertical="center"/>
    </xf>
    <xf borderId="0" fillId="5" fontId="50" numFmtId="0" xfId="0" applyAlignment="1" applyFont="1">
      <alignment horizontal="center" readingOrder="0" vertical="bottom"/>
    </xf>
    <xf borderId="0" fillId="5" fontId="51" numFmtId="0" xfId="0" applyAlignment="1" applyFont="1">
      <alignment horizontal="center" readingOrder="0" vertical="center"/>
    </xf>
    <xf borderId="0" fillId="5" fontId="20" numFmtId="0" xfId="0" applyFont="1"/>
    <xf borderId="0" fillId="5" fontId="6" numFmtId="0" xfId="0" applyAlignment="1" applyFont="1">
      <alignment horizontal="center" readingOrder="0" vertical="top"/>
    </xf>
    <xf borderId="0" fillId="5" fontId="52" numFmtId="0" xfId="0" applyAlignment="1" applyFont="1">
      <alignment horizontal="center" readingOrder="0" vertical="center"/>
    </xf>
    <xf borderId="13" fillId="2" fontId="29" numFmtId="0" xfId="0" applyAlignment="1" applyBorder="1" applyFont="1">
      <alignment horizontal="left" readingOrder="0" vertical="center"/>
    </xf>
    <xf borderId="14" fillId="0" fontId="11" numFmtId="0" xfId="0" applyBorder="1" applyFont="1"/>
    <xf borderId="15" fillId="0" fontId="11" numFmtId="0" xfId="0" applyBorder="1" applyFont="1"/>
    <xf borderId="16" fillId="2" fontId="29" numFmtId="0" xfId="0" applyAlignment="1" applyBorder="1" applyFont="1">
      <alignment horizontal="center" readingOrder="0" vertical="center"/>
    </xf>
    <xf borderId="17" fillId="30" fontId="29" numFmtId="0" xfId="0" applyAlignment="1" applyBorder="1" applyFill="1" applyFont="1">
      <alignment horizontal="center" readingOrder="0" vertical="center"/>
    </xf>
    <xf borderId="0" fillId="5" fontId="29" numFmtId="0" xfId="0" applyAlignment="1" applyFont="1">
      <alignment horizontal="center" readingOrder="0" vertical="center"/>
    </xf>
    <xf borderId="18" fillId="31" fontId="29" numFmtId="0" xfId="0" applyAlignment="1" applyBorder="1" applyFill="1" applyFont="1">
      <alignment horizontal="center" readingOrder="0" vertical="center"/>
    </xf>
    <xf borderId="19" fillId="32" fontId="29" numFmtId="0" xfId="0" applyAlignment="1" applyBorder="1" applyFill="1" applyFont="1">
      <alignment horizontal="center" readingOrder="0" vertical="center"/>
    </xf>
    <xf borderId="20" fillId="0" fontId="11" numFmtId="0" xfId="0" applyBorder="1" applyFont="1"/>
    <xf borderId="21" fillId="0" fontId="11" numFmtId="0" xfId="0" applyBorder="1" applyFont="1"/>
    <xf borderId="22" fillId="33" fontId="20" numFmtId="0" xfId="0" applyAlignment="1" applyBorder="1" applyFill="1" applyFont="1">
      <alignment horizontal="left" readingOrder="0" vertical="center"/>
    </xf>
    <xf borderId="23" fillId="33" fontId="20" numFmtId="0" xfId="0" applyAlignment="1" applyBorder="1" applyFont="1">
      <alignment horizontal="center" readingOrder="0" vertical="center"/>
    </xf>
    <xf borderId="24" fillId="33" fontId="20" numFmtId="0" xfId="0" applyAlignment="1" applyBorder="1" applyFont="1">
      <alignment horizontal="center" readingOrder="0" vertical="center"/>
    </xf>
    <xf borderId="25" fillId="33" fontId="20" numFmtId="164" xfId="0" applyAlignment="1" applyBorder="1" applyFont="1" applyNumberFormat="1">
      <alignment horizontal="center" readingOrder="0" vertical="center"/>
    </xf>
    <xf borderId="26" fillId="16" fontId="10" numFmtId="164" xfId="0" applyAlignment="1" applyBorder="1" applyFont="1" applyNumberFormat="1">
      <alignment horizontal="center" readingOrder="0" vertical="center"/>
    </xf>
    <xf borderId="0" fillId="5" fontId="10" numFmtId="164" xfId="0" applyAlignment="1" applyFont="1" applyNumberFormat="1">
      <alignment horizontal="center" readingOrder="0" vertical="center"/>
    </xf>
    <xf borderId="27" fillId="34" fontId="10" numFmtId="164" xfId="0" applyAlignment="1" applyBorder="1" applyFill="1" applyFont="1" applyNumberFormat="1">
      <alignment horizontal="center" readingOrder="0" vertical="center"/>
    </xf>
    <xf borderId="28" fillId="35" fontId="20" numFmtId="0" xfId="0" applyAlignment="1" applyBorder="1" applyFill="1" applyFont="1">
      <alignment horizontal="left" readingOrder="0" shrinkToFit="0" vertical="top" wrapText="1"/>
    </xf>
    <xf borderId="29" fillId="0" fontId="11" numFmtId="0" xfId="0" applyBorder="1" applyFont="1"/>
    <xf borderId="0" fillId="5" fontId="20" numFmtId="0" xfId="0" applyAlignment="1" applyFont="1">
      <alignment readingOrder="0"/>
    </xf>
    <xf borderId="28" fillId="0" fontId="11" numFmtId="0" xfId="0" applyBorder="1" applyFont="1"/>
    <xf borderId="30" fillId="4" fontId="29" numFmtId="0" xfId="0" applyAlignment="1" applyBorder="1" applyFont="1">
      <alignment horizontal="center" readingOrder="0" vertical="center"/>
    </xf>
    <xf borderId="0" fillId="5" fontId="20" numFmtId="0" xfId="0" applyAlignment="1" applyFont="1">
      <alignment readingOrder="0"/>
    </xf>
    <xf borderId="31" fillId="36" fontId="46" numFmtId="0" xfId="0" applyAlignment="1" applyBorder="1" applyFill="1" applyFont="1">
      <alignment horizontal="center" readingOrder="0" vertical="center"/>
    </xf>
    <xf borderId="0" fillId="5" fontId="53" numFmtId="0" xfId="0" applyAlignment="1" applyFont="1">
      <alignment horizontal="center" readingOrder="0" vertical="center"/>
    </xf>
    <xf borderId="0" fillId="5" fontId="54" numFmtId="0" xfId="0" applyAlignment="1" applyFont="1">
      <alignment horizontal="center" readingOrder="0" vertical="center"/>
    </xf>
    <xf borderId="30" fillId="37" fontId="10" numFmtId="164" xfId="0" applyAlignment="1" applyBorder="1" applyFill="1" applyFont="1" applyNumberFormat="1">
      <alignment horizontal="center" readingOrder="0" vertical="center"/>
    </xf>
    <xf borderId="31" fillId="38" fontId="10" numFmtId="164" xfId="0" applyAlignment="1" applyBorder="1" applyFill="1" applyFont="1" applyNumberFormat="1">
      <alignment horizontal="center" readingOrder="0" vertical="center"/>
    </xf>
    <xf borderId="32" fillId="0" fontId="11" numFmtId="0" xfId="0" applyBorder="1" applyFont="1"/>
    <xf borderId="33" fillId="0" fontId="11" numFmtId="0" xfId="0" applyBorder="1" applyFont="1"/>
    <xf borderId="34" fillId="0" fontId="11" numFmtId="0" xfId="0" applyBorder="1" applyFont="1"/>
    <xf borderId="0" fillId="5" fontId="20" numFmtId="0" xfId="0" applyAlignment="1" applyFont="1">
      <alignment horizontal="left" readingOrder="0" vertical="center"/>
    </xf>
    <xf borderId="0" fillId="5" fontId="55" numFmtId="0" xfId="0" applyAlignment="1" applyFont="1">
      <alignment horizontal="right" readingOrder="0" vertical="center"/>
    </xf>
    <xf borderId="13" fillId="2" fontId="29" numFmtId="0" xfId="0" applyAlignment="1" applyBorder="1" applyFont="1">
      <alignment horizontal="center" readingOrder="0" vertical="center"/>
    </xf>
    <xf borderId="0" fillId="5" fontId="56" numFmtId="0" xfId="0" applyAlignment="1" applyFont="1">
      <alignment horizontal="center" readingOrder="0" vertical="center"/>
    </xf>
    <xf borderId="22" fillId="39" fontId="10" numFmtId="0" xfId="0" applyAlignment="1" applyBorder="1" applyFill="1" applyFont="1">
      <alignment horizontal="center" readingOrder="0" vertical="center"/>
    </xf>
    <xf borderId="23" fillId="0" fontId="11" numFmtId="0" xfId="0" applyBorder="1" applyFont="1"/>
    <xf borderId="24" fillId="0" fontId="11" numFmtId="0" xfId="0" applyBorder="1" applyFont="1"/>
    <xf borderId="25" fillId="33" fontId="20" numFmtId="3" xfId="0" applyAlignment="1" applyBorder="1" applyFont="1" applyNumberFormat="1">
      <alignment horizontal="center" readingOrder="0" vertical="center"/>
    </xf>
    <xf borderId="0" fillId="5" fontId="20" numFmtId="0" xfId="0" applyAlignment="1" applyFont="1">
      <alignment horizontal="center" readingOrder="0" shrinkToFit="0" vertical="top" wrapText="1"/>
    </xf>
    <xf borderId="16" fillId="2" fontId="20" numFmtId="0" xfId="0" applyAlignment="1" applyBorder="1" applyFont="1">
      <alignment horizontal="center" readingOrder="0"/>
    </xf>
    <xf borderId="35" fillId="31" fontId="10" numFmtId="0" xfId="0" applyAlignment="1" applyBorder="1" applyFont="1">
      <alignment horizontal="center" readingOrder="0" shrinkToFit="0" vertical="center" wrapText="0"/>
    </xf>
    <xf borderId="36" fillId="0" fontId="11" numFmtId="0" xfId="0" applyBorder="1" applyFont="1"/>
    <xf borderId="37" fillId="0" fontId="11" numFmtId="0" xfId="0" applyBorder="1" applyFont="1"/>
    <xf borderId="22" fillId="33" fontId="20" numFmtId="0" xfId="0" applyAlignment="1" applyBorder="1" applyFont="1">
      <alignment horizontal="center" readingOrder="0" vertical="center"/>
    </xf>
    <xf borderId="25" fillId="39" fontId="10" numFmtId="166" xfId="0" applyAlignment="1" applyBorder="1" applyFont="1" applyNumberFormat="1">
      <alignment horizontal="center" readingOrder="0"/>
    </xf>
    <xf borderId="38" fillId="34" fontId="10" numFmtId="0" xfId="0" applyAlignment="1" applyBorder="1" applyFont="1">
      <alignment horizontal="center" readingOrder="0" vertical="center"/>
    </xf>
    <xf borderId="39" fillId="0" fontId="11" numFmtId="0" xfId="0" applyBorder="1" applyFont="1"/>
    <xf borderId="40" fillId="33" fontId="20" numFmtId="3" xfId="0" applyAlignment="1" applyBorder="1" applyFont="1" applyNumberFormat="1">
      <alignment horizontal="center" readingOrder="0" vertical="center"/>
    </xf>
    <xf borderId="40" fillId="33" fontId="20" numFmtId="164" xfId="0" applyAlignment="1" applyBorder="1" applyFont="1" applyNumberFormat="1">
      <alignment horizontal="center" readingOrder="0" vertical="center"/>
    </xf>
    <xf borderId="40" fillId="39" fontId="10" numFmtId="166" xfId="0" applyAlignment="1" applyBorder="1" applyFont="1" applyNumberFormat="1">
      <alignment horizontal="center" readingOrder="0"/>
    </xf>
    <xf borderId="41" fillId="31" fontId="10" numFmtId="0" xfId="0" applyAlignment="1" applyBorder="1" applyFont="1">
      <alignment horizontal="left" readingOrder="0" vertical="center"/>
    </xf>
    <xf borderId="42" fillId="40" fontId="16" numFmtId="164" xfId="0" applyAlignment="1" applyBorder="1" applyFill="1" applyFont="1" applyNumberFormat="1">
      <alignment horizontal="center" readingOrder="0" vertical="bottom"/>
    </xf>
    <xf borderId="43" fillId="0" fontId="11" numFmtId="0" xfId="0" applyBorder="1" applyFont="1"/>
    <xf borderId="44" fillId="31" fontId="10" numFmtId="0" xfId="0" applyAlignment="1" applyBorder="1" applyFont="1">
      <alignment horizontal="left" readingOrder="0" vertical="center"/>
    </xf>
    <xf borderId="45" fillId="41" fontId="2" numFmtId="164" xfId="0" applyAlignment="1" applyBorder="1" applyFill="1" applyFont="1" applyNumberFormat="1">
      <alignment horizontal="center" readingOrder="0" vertical="center"/>
    </xf>
    <xf borderId="46" fillId="0" fontId="11" numFmtId="0" xfId="0" applyBorder="1" applyFont="1"/>
    <xf borderId="47" fillId="4" fontId="29" numFmtId="0" xfId="0" applyAlignment="1" applyBorder="1" applyFont="1">
      <alignment horizontal="center" readingOrder="0" vertical="center"/>
    </xf>
    <xf borderId="48" fillId="27" fontId="29" numFmtId="0" xfId="0" applyAlignment="1" applyBorder="1" applyFont="1">
      <alignment horizontal="center" readingOrder="0" vertical="center"/>
    </xf>
    <xf borderId="49" fillId="36" fontId="46" numFmtId="0" xfId="0" applyAlignment="1" applyBorder="1" applyFont="1">
      <alignment horizontal="center" readingOrder="0" vertical="center"/>
    </xf>
    <xf borderId="45" fillId="41" fontId="10" numFmtId="0" xfId="0" applyAlignment="1" applyBorder="1" applyFont="1">
      <alignment horizontal="center" readingOrder="0"/>
    </xf>
    <xf borderId="25" fillId="39" fontId="10" numFmtId="166" xfId="0" applyAlignment="1" applyBorder="1" applyFont="1" applyNumberFormat="1">
      <alignment horizontal="center"/>
    </xf>
    <xf borderId="50" fillId="35" fontId="20" numFmtId="9" xfId="0" applyAlignment="1" applyBorder="1" applyFont="1" applyNumberFormat="1">
      <alignment horizontal="center" readingOrder="0" vertical="center"/>
    </xf>
    <xf borderId="51" fillId="42" fontId="10" numFmtId="164" xfId="0" applyAlignment="1" applyBorder="1" applyFill="1" applyFont="1" applyNumberFormat="1">
      <alignment horizontal="center" readingOrder="0" vertical="center"/>
    </xf>
    <xf borderId="52" fillId="38" fontId="10" numFmtId="164" xfId="0" applyAlignment="1" applyBorder="1" applyFont="1" applyNumberFormat="1">
      <alignment horizontal="center" readingOrder="0" vertical="center"/>
    </xf>
    <xf borderId="27" fillId="41" fontId="10" numFmtId="164" xfId="0" applyAlignment="1" applyBorder="1" applyFont="1" applyNumberFormat="1">
      <alignment horizontal="center" readingOrder="0" vertical="center"/>
    </xf>
    <xf borderId="53" fillId="31" fontId="10" numFmtId="0" xfId="0" applyAlignment="1" applyBorder="1" applyFont="1">
      <alignment horizontal="left" readingOrder="0" vertical="center"/>
    </xf>
    <xf borderId="54" fillId="41" fontId="10" numFmtId="0" xfId="0" applyAlignment="1" applyBorder="1" applyFont="1">
      <alignment horizontal="center" readingOrder="0"/>
    </xf>
    <xf borderId="55" fillId="0" fontId="11" numFmtId="0" xfId="0" applyBorder="1" applyFont="1"/>
    <xf borderId="16" fillId="2" fontId="29" numFmtId="0" xfId="0" applyAlignment="1" applyBorder="1" applyFont="1">
      <alignment horizontal="center" readingOrder="0" textRotation="0" vertical="center"/>
    </xf>
    <xf borderId="25" fillId="39" fontId="10" numFmtId="166" xfId="0" applyAlignment="1" applyBorder="1" applyFont="1" applyNumberFormat="1">
      <alignment horizontal="center" readingOrder="0" textRotation="0" vertical="center"/>
    </xf>
    <xf borderId="0" fillId="5" fontId="6" numFmtId="0" xfId="0" applyAlignment="1" applyFont="1">
      <alignment horizontal="center" readingOrder="0"/>
    </xf>
    <xf borderId="0" fillId="2" fontId="29" numFmtId="0" xfId="0" applyAlignment="1" applyFont="1">
      <alignment horizontal="center" readingOrder="0" vertical="center"/>
    </xf>
    <xf borderId="0" fillId="2" fontId="20" numFmtId="0" xfId="0" applyAlignment="1" applyFont="1">
      <alignment horizontal="center" readingOrder="0"/>
    </xf>
    <xf borderId="0" fillId="27" fontId="46" numFmtId="0" xfId="0" applyAlignment="1" applyFont="1">
      <alignment horizontal="center" readingOrder="0" vertical="center"/>
    </xf>
    <xf borderId="0" fillId="31" fontId="29" numFmtId="0" xfId="0" applyAlignment="1" applyFont="1">
      <alignment horizontal="center" readingOrder="0" vertical="center"/>
    </xf>
    <xf borderId="0" fillId="4" fontId="29" numFmtId="0" xfId="0" applyAlignment="1" applyFont="1">
      <alignment horizontal="center" readingOrder="0" vertical="center"/>
    </xf>
    <xf borderId="0" fillId="39" fontId="10" numFmtId="0" xfId="0" applyAlignment="1" applyFont="1">
      <alignment horizontal="center" readingOrder="0" vertical="center"/>
    </xf>
    <xf borderId="0" fillId="39" fontId="10" numFmtId="164" xfId="0" applyAlignment="1" applyFont="1" applyNumberFormat="1">
      <alignment horizontal="center" readingOrder="0" vertical="center"/>
    </xf>
    <xf borderId="0" fillId="39" fontId="10" numFmtId="166" xfId="0" applyAlignment="1" applyFont="1" applyNumberFormat="1">
      <alignment horizontal="center"/>
    </xf>
    <xf borderId="0" fillId="42" fontId="10" numFmtId="166" xfId="0" applyAlignment="1" applyFont="1" applyNumberFormat="1">
      <alignment horizontal="center" readingOrder="0" vertical="center"/>
    </xf>
    <xf borderId="0" fillId="41" fontId="10" numFmtId="164" xfId="0" applyAlignment="1" applyFont="1" applyNumberFormat="1">
      <alignment horizontal="center" readingOrder="0" vertical="center"/>
    </xf>
    <xf borderId="0" fillId="35" fontId="21" numFmtId="9" xfId="0" applyAlignment="1" applyFont="1" applyNumberFormat="1">
      <alignment horizontal="center" readingOrder="0" vertical="center"/>
    </xf>
    <xf borderId="0" fillId="5" fontId="20" numFmtId="0" xfId="0" applyAlignment="1" applyFont="1">
      <alignment readingOrder="0" vertical="center"/>
    </xf>
    <xf borderId="0" fillId="27" fontId="10" numFmtId="0" xfId="0" applyAlignment="1" applyFont="1">
      <alignment horizontal="center" readingOrder="0" shrinkToFit="0" vertical="center" wrapText="0"/>
    </xf>
    <xf borderId="0" fillId="42" fontId="2" numFmtId="166" xfId="0" applyAlignment="1" applyFont="1" applyNumberFormat="1">
      <alignment horizontal="center" readingOrder="0" vertical="center"/>
    </xf>
    <xf borderId="0" fillId="43" fontId="10" numFmtId="0" xfId="0" applyAlignment="1" applyFill="1" applyFont="1">
      <alignment horizontal="left" readingOrder="0" vertical="center"/>
    </xf>
    <xf borderId="0" fillId="44" fontId="46" numFmtId="166" xfId="0" applyAlignment="1" applyFill="1" applyFont="1" applyNumberFormat="1">
      <alignment horizontal="center" readingOrder="0" vertical="center"/>
    </xf>
    <xf borderId="0" fillId="5" fontId="5" numFmtId="0" xfId="0" applyAlignment="1" applyFont="1">
      <alignment readingOrder="0"/>
    </xf>
    <xf borderId="0" fillId="5" fontId="57" numFmtId="0" xfId="0" applyAlignment="1" applyFont="1">
      <alignment horizontal="center" readingOrder="0" vertical="center"/>
    </xf>
    <xf borderId="0" fillId="5" fontId="58" numFmtId="0" xfId="0" applyAlignment="1" applyFont="1">
      <alignment horizontal="center" readingOrder="0" vertical="center"/>
    </xf>
    <xf borderId="0" fillId="5" fontId="10" numFmtId="0" xfId="0" applyAlignment="1" applyFont="1">
      <alignment horizontal="left" readingOrder="0" vertical="center"/>
    </xf>
    <xf borderId="0" fillId="5" fontId="46" numFmtId="166" xfId="0" applyAlignment="1" applyFont="1" applyNumberFormat="1">
      <alignment horizontal="center" readingOrder="0" vertical="center"/>
    </xf>
    <xf borderId="56" fillId="2" fontId="21" numFmtId="0" xfId="0" applyAlignment="1" applyBorder="1" applyFont="1">
      <alignment horizontal="center" readingOrder="0" vertical="center"/>
    </xf>
    <xf borderId="57" fillId="0" fontId="11" numFmtId="0" xfId="0" applyBorder="1" applyFont="1"/>
    <xf borderId="58" fillId="0" fontId="11" numFmtId="0" xfId="0" applyBorder="1" applyFont="1"/>
    <xf borderId="40" fillId="39" fontId="10" numFmtId="0" xfId="0" applyAlignment="1" applyBorder="1" applyFont="1">
      <alignment horizontal="center" readingOrder="0" vertical="center"/>
    </xf>
    <xf borderId="0" fillId="2" fontId="20" numFmtId="0" xfId="0" applyFont="1"/>
    <xf borderId="40" fillId="5" fontId="10" numFmtId="0" xfId="0" applyAlignment="1" applyBorder="1" applyFont="1">
      <alignment horizontal="center" readingOrder="0" vertical="center"/>
    </xf>
    <xf borderId="40" fillId="5" fontId="10" numFmtId="9" xfId="0" applyAlignment="1" applyBorder="1" applyFont="1" applyNumberFormat="1">
      <alignment readingOrder="0"/>
    </xf>
    <xf borderId="40" fillId="5" fontId="10" numFmtId="164" xfId="0" applyAlignment="1" applyBorder="1" applyFont="1" applyNumberFormat="1">
      <alignment readingOrder="0"/>
    </xf>
    <xf borderId="40" fillId="2" fontId="20" numFmtId="0" xfId="0" applyBorder="1" applyFont="1"/>
    <xf borderId="40" fillId="39" fontId="10" numFmtId="9" xfId="0" applyAlignment="1" applyBorder="1" applyFont="1" applyNumberFormat="1">
      <alignment horizontal="center" readingOrder="0" vertical="center"/>
    </xf>
    <xf borderId="40" fillId="2" fontId="20" numFmtId="0" xfId="0" applyAlignment="1" applyBorder="1" applyFont="1">
      <alignment horizontal="center" readingOrder="0"/>
    </xf>
    <xf borderId="0" fillId="5" fontId="20" numFmtId="0" xfId="0" applyAlignment="1" applyFont="1">
      <alignment horizontal="center" readingOrder="0"/>
    </xf>
    <xf borderId="59" fillId="2" fontId="10" numFmtId="0" xfId="0" applyAlignment="1" applyBorder="1" applyFont="1">
      <alignment horizontal="center" readingOrder="0" vertical="center"/>
    </xf>
    <xf borderId="60" fillId="0" fontId="11" numFmtId="0" xfId="0" applyBorder="1" applyFont="1"/>
    <xf borderId="61" fillId="0" fontId="11" numFmtId="0" xfId="0" applyBorder="1" applyFont="1"/>
    <xf borderId="22" fillId="0" fontId="11" numFmtId="0" xfId="0" applyBorder="1" applyFont="1"/>
    <xf borderId="62" fillId="5" fontId="4" numFmtId="166" xfId="0" applyAlignment="1" applyBorder="1" applyFont="1" applyNumberFormat="1">
      <alignment horizontal="center" readingOrder="0" vertical="center"/>
    </xf>
    <xf borderId="63" fillId="0" fontId="11" numFmtId="0" xfId="0" applyBorder="1" applyFont="1"/>
    <xf borderId="64" fillId="0" fontId="11" numFmtId="0" xfId="0" applyBorder="1" applyFont="1"/>
    <xf borderId="65" fillId="45" fontId="10" numFmtId="0" xfId="0" applyAlignment="1" applyBorder="1" applyFill="1" applyFont="1">
      <alignment horizontal="center" vertical="center"/>
    </xf>
    <xf borderId="0" fillId="5" fontId="10" numFmtId="0" xfId="0" applyAlignment="1" applyFont="1">
      <alignment horizontal="center"/>
    </xf>
    <xf borderId="62" fillId="5" fontId="4" numFmtId="166" xfId="0" applyAlignment="1" applyBorder="1" applyFont="1" applyNumberFormat="1">
      <alignment horizontal="center" readingOrder="0"/>
    </xf>
    <xf borderId="65" fillId="45" fontId="10" numFmtId="0" xfId="0" applyAlignment="1" applyBorder="1" applyFont="1">
      <alignment horizontal="center" readingOrder="0" vertical="center"/>
    </xf>
    <xf borderId="62" fillId="5" fontId="4" numFmtId="166" xfId="0" applyAlignment="1" applyBorder="1" applyFont="1" applyNumberFormat="1">
      <alignment horizontal="center" readingOrder="0" shrinkToFit="0" wrapText="1"/>
    </xf>
    <xf borderId="0" fillId="5" fontId="20" numFmtId="166" xfId="0" applyAlignment="1" applyFont="1" applyNumberFormat="1">
      <alignment readingOrder="0"/>
    </xf>
    <xf borderId="0" fillId="5" fontId="20" numFmtId="166" xfId="0" applyAlignment="1" applyFont="1" applyNumberFormat="1">
      <alignment horizontal="center" readingOrder="0"/>
    </xf>
    <xf borderId="65" fillId="2" fontId="10" numFmtId="0" xfId="0" applyAlignment="1" applyBorder="1" applyFont="1">
      <alignment horizontal="center" readingOrder="0"/>
    </xf>
    <xf borderId="65" fillId="5" fontId="10" numFmtId="164" xfId="0" applyAlignment="1" applyBorder="1" applyFont="1" applyNumberFormat="1">
      <alignment horizontal="right" readingOrder="0" vertical="bottom"/>
    </xf>
    <xf borderId="65" fillId="5" fontId="10" numFmtId="0" xfId="0" applyAlignment="1" applyBorder="1" applyFont="1">
      <alignment horizontal="center" readingOrder="0"/>
    </xf>
    <xf borderId="65" fillId="5" fontId="10" numFmtId="0" xfId="0" applyAlignment="1" applyBorder="1" applyFont="1">
      <alignment horizontal="center" vertical="bottom"/>
    </xf>
    <xf borderId="65" fillId="5" fontId="10" numFmtId="164" xfId="0" applyAlignment="1" applyBorder="1" applyFont="1" applyNumberFormat="1">
      <alignment horizontal="right" vertical="bottom"/>
    </xf>
    <xf borderId="0" fillId="31" fontId="6" numFmtId="0" xfId="0" applyAlignment="1" applyFont="1">
      <alignment horizontal="center" readingOrder="0" vertical="center"/>
    </xf>
    <xf borderId="0" fillId="5" fontId="10" numFmtId="0" xfId="0" applyAlignment="1" applyFont="1">
      <alignment readingOrder="0"/>
    </xf>
    <xf borderId="0" fillId="5" fontId="10" numFmtId="0" xfId="0" applyAlignment="1" applyFont="1">
      <alignment readingOrder="0" shrinkToFit="0" wrapText="0"/>
    </xf>
    <xf borderId="12" fillId="46" fontId="49" numFmtId="0" xfId="0" applyAlignment="1" applyBorder="1" applyFill="1" applyFont="1">
      <alignment horizontal="center" readingOrder="0" vertical="center"/>
    </xf>
    <xf borderId="66" fillId="47" fontId="59" numFmtId="0" xfId="0" applyAlignment="1" applyBorder="1" applyFill="1" applyFont="1">
      <alignment horizontal="center" shrinkToFit="0" vertical="center" wrapText="1"/>
    </xf>
    <xf borderId="67" fillId="0" fontId="11" numFmtId="0" xfId="0" applyBorder="1" applyFont="1"/>
    <xf borderId="68" fillId="47" fontId="59" numFmtId="0" xfId="0" applyAlignment="1" applyBorder="1" applyFont="1">
      <alignment horizontal="center" vertical="center"/>
    </xf>
    <xf borderId="69" fillId="0" fontId="11" numFmtId="0" xfId="0" applyBorder="1" applyFont="1"/>
    <xf borderId="70" fillId="47" fontId="59" numFmtId="0" xfId="0" applyAlignment="1" applyBorder="1" applyFont="1">
      <alignment horizontal="center" vertical="center"/>
    </xf>
    <xf borderId="71" fillId="0" fontId="11" numFmtId="0" xfId="0" applyBorder="1" applyFont="1"/>
    <xf borderId="72" fillId="0" fontId="11" numFmtId="0" xfId="0" applyBorder="1" applyFont="1"/>
    <xf borderId="73" fillId="0" fontId="11" numFmtId="0" xfId="0" applyBorder="1" applyFont="1"/>
    <xf borderId="74" fillId="0" fontId="11" numFmtId="0" xfId="0" applyBorder="1" applyFont="1"/>
    <xf borderId="75" fillId="0" fontId="11" numFmtId="0" xfId="0" applyBorder="1" applyFont="1"/>
    <xf borderId="76" fillId="0" fontId="11" numFmtId="0" xfId="0" applyBorder="1" applyFont="1"/>
    <xf borderId="77" fillId="0" fontId="11" numFmtId="0" xfId="0" applyBorder="1" applyFont="1"/>
    <xf borderId="78" fillId="0" fontId="11" numFmtId="0" xfId="0" applyBorder="1" applyFont="1"/>
    <xf borderId="79" fillId="0" fontId="11" numFmtId="0" xfId="0" applyBorder="1" applyFont="1"/>
    <xf borderId="80" fillId="48" fontId="60" numFmtId="0" xfId="0" applyAlignment="1" applyBorder="1" applyFill="1" applyFont="1">
      <alignment vertical="center"/>
    </xf>
    <xf borderId="81" fillId="46" fontId="26" numFmtId="166" xfId="0" applyAlignment="1" applyBorder="1" applyFont="1" applyNumberFormat="1">
      <alignment horizontal="right" vertical="center"/>
    </xf>
    <xf borderId="82" fillId="48" fontId="60" numFmtId="0" xfId="0" applyAlignment="1" applyBorder="1" applyFont="1">
      <alignment vertical="bottom"/>
    </xf>
    <xf borderId="83" fillId="49" fontId="60" numFmtId="166" xfId="0" applyAlignment="1" applyBorder="1" applyFill="1" applyFont="1" applyNumberFormat="1">
      <alignment horizontal="right" vertical="bottom"/>
    </xf>
    <xf borderId="84" fillId="46" fontId="60" numFmtId="0" xfId="0" applyAlignment="1" applyBorder="1" applyFont="1">
      <alignment horizontal="center" readingOrder="0" vertical="center"/>
    </xf>
    <xf borderId="85" fillId="0" fontId="11" numFmtId="0" xfId="0" applyBorder="1" applyFont="1"/>
    <xf borderId="86" fillId="46" fontId="60" numFmtId="166" xfId="0" applyAlignment="1" applyBorder="1" applyFont="1" applyNumberFormat="1">
      <alignment horizontal="right" vertical="center"/>
    </xf>
    <xf borderId="87" fillId="48" fontId="60" numFmtId="0" xfId="0" applyAlignment="1" applyBorder="1" applyFont="1">
      <alignment vertical="bottom"/>
    </xf>
    <xf borderId="88" fillId="49" fontId="60" numFmtId="169" xfId="0" applyAlignment="1" applyBorder="1" applyFont="1" applyNumberFormat="1">
      <alignment horizontal="right" vertical="bottom"/>
    </xf>
    <xf borderId="89" fillId="49" fontId="60" numFmtId="0" xfId="0" applyAlignment="1" applyBorder="1" applyFont="1">
      <alignment horizontal="center" readingOrder="0" vertical="center"/>
    </xf>
    <xf borderId="90" fillId="0" fontId="11" numFmtId="0" xfId="0" applyBorder="1" applyFont="1"/>
    <xf borderId="91" fillId="0" fontId="11" numFmtId="0" xfId="0" applyBorder="1" applyFont="1"/>
    <xf borderId="86" fillId="46" fontId="60" numFmtId="169" xfId="0" applyAlignment="1" applyBorder="1" applyFont="1" applyNumberFormat="1">
      <alignment horizontal="right" readingOrder="0" vertical="center"/>
    </xf>
    <xf borderId="92" fillId="0" fontId="11" numFmtId="0" xfId="0" applyBorder="1" applyFont="1"/>
    <xf borderId="93" fillId="48" fontId="60" numFmtId="0" xfId="0" applyAlignment="1" applyBorder="1" applyFont="1">
      <alignment vertical="center"/>
    </xf>
    <xf borderId="94" fillId="46" fontId="60" numFmtId="170" xfId="0" applyAlignment="1" applyBorder="1" applyFont="1" applyNumberFormat="1">
      <alignment horizontal="right" vertical="center"/>
    </xf>
    <xf borderId="82" fillId="48" fontId="60" numFmtId="0" xfId="0" applyAlignment="1" applyBorder="1" applyFont="1">
      <alignment readingOrder="0"/>
    </xf>
    <xf borderId="83" fillId="48" fontId="60" numFmtId="0" xfId="0" applyAlignment="1" applyBorder="1" applyFont="1">
      <alignment shrinkToFit="0" vertical="bottom" wrapText="1"/>
    </xf>
    <xf borderId="87" fillId="48" fontId="61" numFmtId="0" xfId="0" applyAlignment="1" applyBorder="1" applyFont="1">
      <alignment readingOrder="0"/>
    </xf>
    <xf borderId="95" fillId="0" fontId="11" numFmtId="0" xfId="0" applyBorder="1" applyFont="1"/>
    <xf borderId="88" fillId="48" fontId="60" numFmtId="0" xfId="0" applyAlignment="1" applyBorder="1" applyFont="1">
      <alignment shrinkToFit="0" vertical="bottom" wrapText="1"/>
    </xf>
    <xf borderId="96" fillId="32" fontId="29" numFmtId="0" xfId="0" applyAlignment="1" applyBorder="1" applyFont="1">
      <alignment horizontal="center" readingOrder="0" vertical="center"/>
    </xf>
    <xf borderId="97" fillId="0" fontId="11" numFmtId="0" xfId="0" applyBorder="1" applyFont="1"/>
    <xf borderId="98" fillId="35" fontId="20" numFmtId="0" xfId="0" applyAlignment="1" applyBorder="1" applyFont="1">
      <alignment horizontal="left" readingOrder="0" shrinkToFit="0" vertical="top" wrapText="1"/>
    </xf>
    <xf borderId="99" fillId="0" fontId="11" numFmtId="0" xfId="0" applyBorder="1" applyFont="1"/>
    <xf borderId="98" fillId="0" fontId="11" numFmtId="0" xfId="0" applyBorder="1" applyFont="1"/>
    <xf borderId="100" fillId="48" fontId="60" numFmtId="0" xfId="0" applyAlignment="1" applyBorder="1" applyFont="1">
      <alignment horizontal="center" shrinkToFit="0" vertical="center" wrapText="1"/>
    </xf>
    <xf borderId="101" fillId="0" fontId="11" numFmtId="0" xfId="0" applyBorder="1" applyFont="1"/>
    <xf borderId="102" fillId="0" fontId="11" numFmtId="0" xfId="0" applyBorder="1" applyFont="1"/>
    <xf borderId="82" fillId="48" fontId="60" numFmtId="0" xfId="0" applyAlignment="1" applyBorder="1" applyFont="1">
      <alignment shrinkToFit="0" vertical="bottom" wrapText="1"/>
    </xf>
    <xf borderId="0" fillId="48" fontId="60" numFmtId="0" xfId="0" applyAlignment="1" applyFont="1">
      <alignment shrinkToFit="0" vertical="bottom" wrapText="1"/>
    </xf>
    <xf borderId="83" fillId="0" fontId="11" numFmtId="0" xfId="0" applyBorder="1" applyFont="1"/>
    <xf borderId="0" fillId="5" fontId="5" numFmtId="0" xfId="0" applyAlignment="1" applyFont="1">
      <alignment readingOrder="0"/>
    </xf>
    <xf borderId="0" fillId="5" fontId="20" numFmtId="0" xfId="0" applyAlignment="1" applyFont="1">
      <alignment horizontal="left" readingOrder="0" shrinkToFit="0" vertical="top" wrapText="1"/>
    </xf>
    <xf borderId="103" fillId="0" fontId="11" numFmtId="0" xfId="0" applyBorder="1" applyFont="1"/>
    <xf borderId="104" fillId="0" fontId="11" numFmtId="0" xfId="0" applyBorder="1" applyFont="1"/>
    <xf borderId="0" fillId="48" fontId="60" numFmtId="0" xfId="0" applyAlignment="1" applyFont="1">
      <alignment vertical="bottom"/>
    </xf>
    <xf borderId="83" fillId="48" fontId="60" numFmtId="0" xfId="0" applyAlignment="1" applyBorder="1" applyFont="1">
      <alignment vertical="bottom"/>
    </xf>
    <xf borderId="0" fillId="5" fontId="59" numFmtId="0" xfId="0" applyAlignment="1" applyFont="1">
      <alignment horizontal="center" vertical="center"/>
    </xf>
    <xf borderId="105" fillId="48" fontId="60" numFmtId="0" xfId="0" applyAlignment="1" applyBorder="1" applyFont="1">
      <alignment horizontal="left" readingOrder="0" shrinkToFit="0" vertical="bottom" wrapText="1"/>
    </xf>
    <xf borderId="106" fillId="0" fontId="11" numFmtId="0" xfId="0" applyBorder="1" applyFont="1"/>
    <xf borderId="107" fillId="0" fontId="11" numFmtId="0" xfId="0" applyBorder="1" applyFont="1"/>
    <xf borderId="82" fillId="48" fontId="60" numFmtId="0" xfId="0" applyAlignment="1" applyBorder="1" applyFont="1">
      <alignment horizontal="left" readingOrder="0" shrinkToFit="0" vertical="bottom" wrapText="1"/>
    </xf>
    <xf borderId="0" fillId="5" fontId="60" numFmtId="0" xfId="0" applyAlignment="1" applyFont="1">
      <alignment readingOrder="0"/>
    </xf>
    <xf borderId="87" fillId="48" fontId="60" numFmtId="0" xfId="0" applyAlignment="1" applyBorder="1" applyFont="1">
      <alignment horizontal="left" readingOrder="0" shrinkToFit="0" vertical="bottom" wrapText="1"/>
    </xf>
    <xf borderId="88" fillId="0" fontId="11" numFmtId="0" xfId="0" applyBorder="1" applyFont="1"/>
    <xf borderId="0" fillId="5" fontId="61" numFmtId="0" xfId="0" applyAlignment="1" applyFont="1">
      <alignment readingOrder="0"/>
    </xf>
    <xf borderId="108" fillId="26" fontId="60" numFmtId="0" xfId="0" applyAlignment="1" applyBorder="1" applyFont="1">
      <alignment readingOrder="0" vertical="bottom"/>
    </xf>
    <xf borderId="109" fillId="49" fontId="26" numFmtId="166" xfId="0" applyAlignment="1" applyBorder="1" applyFont="1" applyNumberFormat="1">
      <alignment horizontal="right" vertical="bottom"/>
    </xf>
    <xf borderId="108" fillId="26" fontId="60" numFmtId="0" xfId="0" applyAlignment="1" applyBorder="1" applyFont="1">
      <alignment vertical="bottom"/>
    </xf>
    <xf borderId="110" fillId="26" fontId="60" numFmtId="0" xfId="0" applyAlignment="1" applyBorder="1" applyFont="1">
      <alignment vertical="bottom"/>
    </xf>
    <xf borderId="111" fillId="49" fontId="26" numFmtId="166" xfId="0" applyAlignment="1" applyBorder="1" applyFont="1" applyNumberFormat="1">
      <alignment horizontal="right" vertical="bottom"/>
    </xf>
    <xf borderId="111" fillId="50" fontId="26" numFmtId="166" xfId="0" applyAlignment="1" applyBorder="1" applyFill="1" applyFont="1" applyNumberFormat="1">
      <alignment horizontal="right" vertical="bottom"/>
    </xf>
    <xf borderId="111" fillId="50" fontId="26" numFmtId="10" xfId="0" applyAlignment="1" applyBorder="1" applyFont="1" applyNumberFormat="1">
      <alignment horizontal="right" vertical="bottom"/>
    </xf>
    <xf borderId="111" fillId="50" fontId="26" numFmtId="0" xfId="0" applyAlignment="1" applyBorder="1" applyFont="1">
      <alignment horizontal="right" vertical="bottom"/>
    </xf>
    <xf borderId="111" fillId="49" fontId="26" numFmtId="169" xfId="0" applyAlignment="1" applyBorder="1" applyFont="1" applyNumberFormat="1">
      <alignment horizontal="right" vertical="bottom"/>
    </xf>
    <xf borderId="112" fillId="26" fontId="60" numFmtId="0" xfId="0" applyAlignment="1" applyBorder="1" applyFont="1">
      <alignment vertical="bottom"/>
    </xf>
    <xf borderId="113" fillId="23" fontId="47" numFmtId="0" xfId="0" applyAlignment="1" applyBorder="1" applyFont="1">
      <alignment horizontal="center" vertical="bottom"/>
    </xf>
  </cellXfs>
  <cellStyles count="1">
    <cellStyle xfId="0" name="Normal" builtinId="0"/>
  </cellStyles>
  <dxfs count="52">
    <dxf>
      <font>
        <color rgb="FF000000"/>
      </font>
      <fill>
        <patternFill patternType="solid">
          <fgColor rgb="FFFF0000"/>
          <bgColor rgb="FFFF0000"/>
        </patternFill>
      </fill>
      <border/>
    </dxf>
    <dxf>
      <font>
        <color rgb="FF000000"/>
      </font>
      <fill>
        <patternFill patternType="solid">
          <fgColor rgb="FF43E026"/>
          <bgColor rgb="FF43E026"/>
        </patternFill>
      </fill>
      <border/>
    </dxf>
    <dxf>
      <font>
        <color rgb="FF071103"/>
      </font>
      <fill>
        <patternFill patternType="solid">
          <fgColor rgb="FF000000"/>
          <bgColor rgb="FF000000"/>
        </patternFill>
      </fill>
      <border/>
    </dxf>
    <dxf>
      <font>
        <color rgb="FFFFFFFF"/>
      </font>
      <fill>
        <patternFill patternType="solid">
          <fgColor rgb="FFFF0000"/>
          <bgColor rgb="FFFF0000"/>
        </patternFill>
      </fill>
      <border/>
    </dxf>
    <dxf>
      <font/>
      <fill>
        <patternFill patternType="solid">
          <fgColor rgb="FFFF0000"/>
          <bgColor rgb="FFFF0000"/>
        </patternFill>
      </fill>
      <border/>
    </dxf>
    <dxf>
      <font/>
      <fill>
        <patternFill patternType="solid">
          <fgColor rgb="FF43E026"/>
          <bgColor rgb="FF43E026"/>
        </patternFill>
      </fill>
      <border/>
    </dxf>
    <dxf>
      <font>
        <color rgb="FF43E026"/>
      </font>
      <fill>
        <patternFill patternType="none"/>
      </fill>
      <border/>
    </dxf>
    <dxf>
      <font/>
      <fill>
        <patternFill patternType="solid">
          <fgColor rgb="FF8E7CC3"/>
          <bgColor rgb="FF8E7CC3"/>
        </patternFill>
      </fill>
      <border/>
    </dxf>
    <dxf>
      <font>
        <color rgb="FFFFF719"/>
      </font>
      <fill>
        <patternFill patternType="solid">
          <fgColor rgb="FF000000"/>
          <bgColor rgb="FF000000"/>
        </patternFill>
      </fill>
      <border/>
    </dxf>
    <dxf>
      <font/>
      <fill>
        <patternFill patternType="solid">
          <fgColor rgb="FF0E0331"/>
          <bgColor rgb="FF0E0331"/>
        </patternFill>
      </fill>
      <border/>
    </dxf>
    <dxf>
      <font>
        <color rgb="FFFF0000"/>
      </font>
      <fill>
        <patternFill patternType="none"/>
      </fill>
      <border/>
    </dxf>
    <dxf>
      <font/>
      <fill>
        <patternFill patternType="solid">
          <fgColor rgb="FF00082E"/>
          <bgColor rgb="FF00082E"/>
        </patternFill>
      </fill>
      <border/>
    </dxf>
    <dxf>
      <font>
        <color rgb="FFFF0000"/>
      </font>
      <fill>
        <patternFill patternType="solid">
          <fgColor rgb="FF000000"/>
          <bgColor rgb="FF000000"/>
        </patternFill>
      </fill>
      <border/>
    </dxf>
    <dxf>
      <font>
        <color rgb="FFFFFFFF"/>
      </font>
      <fill>
        <patternFill patternType="solid">
          <fgColor rgb="FF140B00"/>
          <bgColor rgb="FF140B00"/>
        </patternFill>
      </fill>
      <border/>
    </dxf>
    <dxf>
      <font/>
      <fill>
        <patternFill patternType="solid">
          <fgColor rgb="FF140B00"/>
          <bgColor rgb="FF140B00"/>
        </patternFill>
      </fill>
      <border/>
    </dxf>
    <dxf>
      <font/>
      <fill>
        <patternFill patternType="solid">
          <fgColor rgb="FF271400"/>
          <bgColor rgb="FF271400"/>
        </patternFill>
      </fill>
      <border/>
    </dxf>
    <dxf>
      <font>
        <color rgb="FFFFFFFF"/>
      </font>
      <fill>
        <patternFill patternType="solid">
          <fgColor rgb="FF001B02"/>
          <bgColor rgb="FF001B02"/>
        </patternFill>
      </fill>
      <border/>
    </dxf>
    <dxf>
      <font>
        <color rgb="FF1155CC"/>
      </font>
      <fill>
        <patternFill patternType="none"/>
      </fill>
      <border/>
    </dxf>
    <dxf>
      <font>
        <color rgb="FFFFFF00"/>
      </font>
      <fill>
        <patternFill patternType="none"/>
      </fill>
      <border/>
    </dxf>
    <dxf>
      <font>
        <color rgb="FF00FF00"/>
      </font>
      <fill>
        <patternFill patternType="none"/>
      </fill>
      <border/>
    </dxf>
    <dxf>
      <font/>
      <fill>
        <patternFill patternType="solid">
          <fgColor rgb="FF4A008F"/>
          <bgColor rgb="FF4A008F"/>
        </patternFill>
      </fill>
      <border/>
    </dxf>
    <dxf>
      <font/>
      <fill>
        <patternFill patternType="solid">
          <fgColor rgb="FF0147CB"/>
          <bgColor rgb="FF0147CB"/>
        </patternFill>
      </fill>
      <border/>
    </dxf>
    <dxf>
      <font/>
      <fill>
        <patternFill patternType="solid">
          <fgColor rgb="FF6D9EEB"/>
          <bgColor rgb="FF6D9EEB"/>
        </patternFill>
      </fill>
      <border/>
    </dxf>
    <dxf>
      <font>
        <color rgb="FFFFFFFF"/>
      </font>
      <fill>
        <patternFill patternType="solid">
          <fgColor rgb="FF1E0C4D"/>
          <bgColor rgb="FF1E0C4D"/>
        </patternFill>
      </fill>
      <border/>
    </dxf>
    <dxf>
      <font/>
      <fill>
        <patternFill patternType="solid">
          <fgColor rgb="FF000620"/>
          <bgColor rgb="FF000620"/>
        </patternFill>
      </fill>
      <border/>
    </dxf>
    <dxf>
      <font/>
      <fill>
        <patternFill patternType="solid">
          <fgColor rgb="FF1E0C4D"/>
          <bgColor rgb="FF1E0C4D"/>
        </patternFill>
      </fill>
      <border/>
    </dxf>
    <dxf>
      <font>
        <color rgb="FFFFFFFF"/>
      </font>
      <fill>
        <patternFill patternType="solid">
          <fgColor rgb="FF00258D"/>
          <bgColor rgb="FF00258D"/>
        </patternFill>
      </fill>
      <border/>
    </dxf>
    <dxf>
      <font/>
      <fill>
        <patternFill patternType="solid">
          <fgColor rgb="FFFFFF00"/>
          <bgColor rgb="FFFFFF00"/>
        </patternFill>
      </fill>
      <border/>
    </dxf>
    <dxf>
      <font>
        <color rgb="FF000000"/>
      </font>
      <fill>
        <patternFill patternType="solid">
          <fgColor rgb="FFFF8821"/>
          <bgColor rgb="FFFF8821"/>
        </patternFill>
      </fill>
      <border/>
    </dxf>
    <dxf>
      <font/>
      <fill>
        <patternFill patternType="solid">
          <fgColor rgb="FFB45F06"/>
          <bgColor rgb="FFB45F06"/>
        </patternFill>
      </fill>
      <border/>
    </dxf>
    <dxf>
      <font/>
      <fill>
        <patternFill patternType="solid">
          <fgColor rgb="FFF9CB9C"/>
          <bgColor rgb="FFF9CB9C"/>
        </patternFill>
      </fill>
      <border/>
    </dxf>
    <dxf>
      <font>
        <color rgb="FFFFFFFF"/>
      </font>
      <fill>
        <patternFill patternType="solid">
          <fgColor rgb="FF663300"/>
          <bgColor rgb="FF663300"/>
        </patternFill>
      </fill>
      <border/>
    </dxf>
    <dxf>
      <font/>
      <fill>
        <patternFill patternType="solid">
          <fgColor rgb="FF000000"/>
          <bgColor rgb="FF000000"/>
        </patternFill>
      </fill>
      <border/>
    </dxf>
    <dxf>
      <font/>
      <fill>
        <patternFill patternType="solid">
          <fgColor rgb="FF00700B"/>
          <bgColor rgb="FF00700B"/>
        </patternFill>
      </fill>
      <border/>
    </dxf>
    <dxf>
      <font/>
      <fill>
        <patternFill patternType="solid">
          <fgColor rgb="FFB7E1CD"/>
          <bgColor rgb="FFB7E1CD"/>
        </patternFill>
      </fill>
      <border/>
    </dxf>
    <dxf>
      <font>
        <color rgb="FFFFFFFF"/>
      </font>
      <fill>
        <patternFill patternType="solid">
          <fgColor rgb="FF005308"/>
          <bgColor rgb="FF005308"/>
        </patternFill>
      </fill>
      <border/>
    </dxf>
    <dxf>
      <font>
        <color rgb="FFFFFFFF"/>
      </font>
      <fill>
        <patternFill patternType="solid">
          <fgColor rgb="FF00A310"/>
          <bgColor rgb="FF00A310"/>
        </patternFill>
      </fill>
      <border/>
    </dxf>
    <dxf>
      <font/>
      <fill>
        <patternFill patternType="solid">
          <fgColor rgb="FF022705"/>
          <bgColor rgb="FF022705"/>
        </patternFill>
      </fill>
      <border/>
    </dxf>
    <dxf>
      <font/>
      <fill>
        <patternFill patternType="solid">
          <fgColor rgb="FF001B02"/>
          <bgColor rgb="FF001B02"/>
        </patternFill>
      </fill>
      <border/>
    </dxf>
    <dxf>
      <font>
        <color rgb="FFFF8821"/>
      </font>
      <fill>
        <patternFill patternType="solid">
          <fgColor rgb="FF000000"/>
          <bgColor rgb="FF000000"/>
        </patternFill>
      </fill>
      <border/>
    </dxf>
    <dxf>
      <font/>
      <fill>
        <patternFill patternType="solid">
          <fgColor rgb="FF00A310"/>
          <bgColor rgb="FF00A310"/>
        </patternFill>
      </fill>
      <border/>
    </dxf>
    <dxf>
      <font>
        <color rgb="FF000000"/>
      </font>
      <fill>
        <patternFill patternType="solid">
          <fgColor rgb="FF00A310"/>
          <bgColor rgb="FF00A310"/>
        </patternFill>
      </fill>
      <border/>
    </dxf>
    <dxf>
      <font>
        <color rgb="FFFFFFFF"/>
      </font>
      <fill>
        <patternFill patternType="solid">
          <fgColor rgb="FF163307"/>
          <bgColor rgb="FF163307"/>
        </patternFill>
      </fill>
      <border/>
    </dxf>
    <dxf>
      <font>
        <color rgb="FFFFFFFF"/>
      </font>
      <fill>
        <patternFill patternType="solid">
          <fgColor rgb="FF000000"/>
          <bgColor rgb="FF000000"/>
        </patternFill>
      </fill>
      <border/>
    </dxf>
    <dxf>
      <font>
        <color rgb="FF000000"/>
      </font>
      <fill>
        <patternFill patternType="solid">
          <fgColor rgb="FF0147CB"/>
          <bgColor rgb="FF0147CB"/>
        </patternFill>
      </fill>
      <border/>
    </dxf>
    <dxf>
      <font>
        <color rgb="FFFFFFFF"/>
      </font>
      <fill>
        <patternFill patternType="solid">
          <fgColor rgb="FF00082E"/>
          <bgColor rgb="FF00082E"/>
        </patternFill>
      </fill>
      <border/>
    </dxf>
    <dxf>
      <font>
        <color rgb="FF000000"/>
      </font>
      <fill>
        <patternFill patternType="solid">
          <fgColor rgb="FFFF6D01"/>
          <bgColor rgb="FFFF6D01"/>
        </patternFill>
      </fill>
      <border/>
    </dxf>
    <dxf>
      <font>
        <color rgb="FFFFFFFF"/>
      </font>
      <fill>
        <patternFill patternType="solid">
          <fgColor rgb="FF160B00"/>
          <bgColor rgb="FF160B00"/>
        </patternFill>
      </fill>
      <border/>
    </dxf>
    <dxf>
      <font>
        <color rgb="FF000000"/>
      </font>
      <fill>
        <patternFill patternType="solid">
          <fgColor rgb="FFFFFA74"/>
          <bgColor rgb="FFFFFA74"/>
        </patternFill>
      </fill>
      <border/>
    </dxf>
    <dxf>
      <font>
        <color rgb="FF000000"/>
      </font>
      <fill>
        <patternFill patternType="solid">
          <fgColor rgb="FFFFF2CC"/>
          <bgColor rgb="FFFFF2CC"/>
        </patternFill>
      </fill>
      <border/>
    </dxf>
    <dxf>
      <font>
        <color rgb="FF000000"/>
      </font>
      <fill>
        <patternFill patternType="solid">
          <fgColor rgb="FFB6CEF7"/>
          <bgColor rgb="FFB6CEF7"/>
        </patternFill>
      </fill>
      <border/>
    </dxf>
    <dxf>
      <font>
        <color rgb="FFFFFFFF"/>
      </font>
      <fill>
        <patternFill patternType="solid">
          <fgColor rgb="FF0147CB"/>
          <bgColor rgb="FF0147CB"/>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4.png"/><Relationship Id="rId3" Type="http://schemas.openxmlformats.org/officeDocument/2006/relationships/image" Target="../media/image6.png"/><Relationship Id="rId4" Type="http://schemas.openxmlformats.org/officeDocument/2006/relationships/image" Target="../media/image2.png"/><Relationship Id="rId5" Type="http://schemas.openxmlformats.org/officeDocument/2006/relationships/image" Target="../media/image5.png"/></Relationships>
</file>

<file path=xl/drawings/_rels/drawing2.xml.rels><?xml version="1.0" encoding="UTF-8" standalone="yes"?><Relationships xmlns="http://schemas.openxmlformats.org/package/2006/relationships"><Relationship Id="rId1" Type="http://schemas.openxmlformats.org/officeDocument/2006/relationships/image" Target="../media/image13.png"/><Relationship Id="rId2" Type="http://schemas.openxmlformats.org/officeDocument/2006/relationships/image" Target="../media/image11.png"/><Relationship Id="rId3" Type="http://schemas.openxmlformats.org/officeDocument/2006/relationships/image" Target="../media/image7.png"/><Relationship Id="rId4" Type="http://schemas.openxmlformats.org/officeDocument/2006/relationships/image" Target="../media/image10.png"/><Relationship Id="rId10" Type="http://schemas.openxmlformats.org/officeDocument/2006/relationships/image" Target="../media/image3.png"/><Relationship Id="rId9" Type="http://schemas.openxmlformats.org/officeDocument/2006/relationships/image" Target="../media/image2.png"/><Relationship Id="rId5" Type="http://schemas.openxmlformats.org/officeDocument/2006/relationships/image" Target="../media/image9.png"/><Relationship Id="rId6" Type="http://schemas.openxmlformats.org/officeDocument/2006/relationships/image" Target="../media/image12.png"/><Relationship Id="rId7" Type="http://schemas.openxmlformats.org/officeDocument/2006/relationships/image" Target="../media/image14.png"/><Relationship Id="rId8"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2</xdr:col>
      <xdr:colOff>714375</xdr:colOff>
      <xdr:row>4</xdr:row>
      <xdr:rowOff>142875</xdr:rowOff>
    </xdr:from>
    <xdr:ext cx="314325" cy="314325"/>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47625</xdr:colOff>
      <xdr:row>0</xdr:row>
      <xdr:rowOff>47625</xdr:rowOff>
    </xdr:from>
    <xdr:ext cx="257175" cy="257175"/>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8</xdr:col>
      <xdr:colOff>85725</xdr:colOff>
      <xdr:row>2</xdr:row>
      <xdr:rowOff>190500</xdr:rowOff>
    </xdr:from>
    <xdr:ext cx="190500" cy="190500"/>
    <xdr:pic>
      <xdr:nvPicPr>
        <xdr:cNvPr id="0" name="image4.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19050</xdr:colOff>
      <xdr:row>0</xdr:row>
      <xdr:rowOff>0</xdr:rowOff>
    </xdr:from>
    <xdr:ext cx="447675" cy="35242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9525</xdr:colOff>
      <xdr:row>3</xdr:row>
      <xdr:rowOff>171450</xdr:rowOff>
    </xdr:from>
    <xdr:ext cx="352425" cy="257175"/>
    <xdr:pic>
      <xdr:nvPicPr>
        <xdr:cNvPr id="0" name="image6.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8</xdr:col>
      <xdr:colOff>85725</xdr:colOff>
      <xdr:row>4</xdr:row>
      <xdr:rowOff>200025</xdr:rowOff>
    </xdr:from>
    <xdr:ext cx="190500" cy="190500"/>
    <xdr:pic>
      <xdr:nvPicPr>
        <xdr:cNvPr id="0" name="image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9</xdr:col>
      <xdr:colOff>76200</xdr:colOff>
      <xdr:row>0</xdr:row>
      <xdr:rowOff>47625</xdr:rowOff>
    </xdr:from>
    <xdr:ext cx="257175" cy="257175"/>
    <xdr:pic>
      <xdr:nvPicPr>
        <xdr:cNvPr id="0" name="image2.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8</xdr:col>
      <xdr:colOff>342900</xdr:colOff>
      <xdr:row>3</xdr:row>
      <xdr:rowOff>219075</xdr:rowOff>
    </xdr:from>
    <xdr:ext cx="190500" cy="190500"/>
    <xdr:pic>
      <xdr:nvPicPr>
        <xdr:cNvPr id="0" name="image1.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xdr:col>
      <xdr:colOff>409575</xdr:colOff>
      <xdr:row>3</xdr:row>
      <xdr:rowOff>200025</xdr:rowOff>
    </xdr:from>
    <xdr:ext cx="904875" cy="352425"/>
    <xdr:pic>
      <xdr:nvPicPr>
        <xdr:cNvPr id="0" name="image5.png" title="Image"/>
        <xdr:cNvPicPr preferRelativeResize="0"/>
      </xdr:nvPicPr>
      <xdr:blipFill>
        <a:blip cstate="print" r:embed="rId5"/>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161925</xdr:colOff>
      <xdr:row>7</xdr:row>
      <xdr:rowOff>104775</xdr:rowOff>
    </xdr:from>
    <xdr:ext cx="1285875" cy="581025"/>
    <xdr:pic>
      <xdr:nvPicPr>
        <xdr:cNvPr id="0" name="image13.png" title="Image"/>
        <xdr:cNvPicPr preferRelativeResize="0"/>
      </xdr:nvPicPr>
      <xdr:blipFill>
        <a:blip cstate="print" r:embed="rId1"/>
        <a:stretch>
          <a:fillRect/>
        </a:stretch>
      </xdr:blipFill>
      <xdr:spPr>
        <a:prstGeom prst="rect">
          <a:avLst/>
        </a:prstGeom>
        <a:noFill/>
      </xdr:spPr>
    </xdr:pic>
    <xdr:clientData fLocksWithSheet="0"/>
  </xdr:oneCellAnchor>
  <xdr:oneCellAnchor>
    <xdr:from>
      <xdr:col>8</xdr:col>
      <xdr:colOff>161925</xdr:colOff>
      <xdr:row>7</xdr:row>
      <xdr:rowOff>114300</xdr:rowOff>
    </xdr:from>
    <xdr:ext cx="1285875" cy="581025"/>
    <xdr:pic>
      <xdr:nvPicPr>
        <xdr:cNvPr id="0" name="image11.png" title="Image"/>
        <xdr:cNvPicPr preferRelativeResize="0"/>
      </xdr:nvPicPr>
      <xdr:blipFill>
        <a:blip cstate="print" r:embed="rId2"/>
        <a:stretch>
          <a:fillRect/>
        </a:stretch>
      </xdr:blipFill>
      <xdr:spPr>
        <a:prstGeom prst="rect">
          <a:avLst/>
        </a:prstGeom>
        <a:noFill/>
      </xdr:spPr>
    </xdr:pic>
    <xdr:clientData fLocksWithSheet="0"/>
  </xdr:oneCellAnchor>
  <xdr:oneCellAnchor>
    <xdr:from>
      <xdr:col>6</xdr:col>
      <xdr:colOff>190500</xdr:colOff>
      <xdr:row>7</xdr:row>
      <xdr:rowOff>114300</xdr:rowOff>
    </xdr:from>
    <xdr:ext cx="1285875" cy="581025"/>
    <xdr:pic>
      <xdr:nvPicPr>
        <xdr:cNvPr id="0" name="image7.png" title="Image"/>
        <xdr:cNvPicPr preferRelativeResize="0"/>
      </xdr:nvPicPr>
      <xdr:blipFill>
        <a:blip cstate="print" r:embed="rId3"/>
        <a:stretch>
          <a:fillRect/>
        </a:stretch>
      </xdr:blipFill>
      <xdr:spPr>
        <a:prstGeom prst="rect">
          <a:avLst/>
        </a:prstGeom>
        <a:noFill/>
      </xdr:spPr>
    </xdr:pic>
    <xdr:clientData fLocksWithSheet="0"/>
  </xdr:oneCellAnchor>
  <xdr:oneCellAnchor>
    <xdr:from>
      <xdr:col>12</xdr:col>
      <xdr:colOff>200025</xdr:colOff>
      <xdr:row>23</xdr:row>
      <xdr:rowOff>95250</xdr:rowOff>
    </xdr:from>
    <xdr:ext cx="1800225" cy="581025"/>
    <xdr:pic>
      <xdr:nvPicPr>
        <xdr:cNvPr id="0" name="image10.png" title="Image"/>
        <xdr:cNvPicPr preferRelativeResize="0"/>
      </xdr:nvPicPr>
      <xdr:blipFill>
        <a:blip cstate="print" r:embed="rId4"/>
        <a:stretch>
          <a:fillRect/>
        </a:stretch>
      </xdr:blipFill>
      <xdr:spPr>
        <a:prstGeom prst="rect">
          <a:avLst/>
        </a:prstGeom>
        <a:noFill/>
      </xdr:spPr>
    </xdr:pic>
    <xdr:clientData fLocksWithSheet="0"/>
  </xdr:oneCellAnchor>
  <xdr:oneCellAnchor>
    <xdr:from>
      <xdr:col>10</xdr:col>
      <xdr:colOff>209550</xdr:colOff>
      <xdr:row>23</xdr:row>
      <xdr:rowOff>95250</xdr:rowOff>
    </xdr:from>
    <xdr:ext cx="1800225" cy="581025"/>
    <xdr:pic>
      <xdr:nvPicPr>
        <xdr:cNvPr id="0" name="image9.png" title="Image"/>
        <xdr:cNvPicPr preferRelativeResize="0"/>
      </xdr:nvPicPr>
      <xdr:blipFill>
        <a:blip cstate="print" r:embed="rId5"/>
        <a:stretch>
          <a:fillRect/>
        </a:stretch>
      </xdr:blipFill>
      <xdr:spPr>
        <a:prstGeom prst="rect">
          <a:avLst/>
        </a:prstGeom>
        <a:noFill/>
      </xdr:spPr>
    </xdr:pic>
    <xdr:clientData fLocksWithSheet="0"/>
  </xdr:oneCellAnchor>
  <xdr:oneCellAnchor>
    <xdr:from>
      <xdr:col>12</xdr:col>
      <xdr:colOff>57150</xdr:colOff>
      <xdr:row>46</xdr:row>
      <xdr:rowOff>114300</xdr:rowOff>
    </xdr:from>
    <xdr:ext cx="1800225" cy="581025"/>
    <xdr:pic>
      <xdr:nvPicPr>
        <xdr:cNvPr descr="Phase3Save" id="0" name="image12.png" title="Image"/>
        <xdr:cNvPicPr preferRelativeResize="0"/>
      </xdr:nvPicPr>
      <xdr:blipFill>
        <a:blip cstate="print" r:embed="rId6"/>
        <a:stretch>
          <a:fillRect/>
        </a:stretch>
      </xdr:blipFill>
      <xdr:spPr>
        <a:prstGeom prst="rect">
          <a:avLst/>
        </a:prstGeom>
        <a:noFill/>
      </xdr:spPr>
    </xdr:pic>
    <xdr:clientData fLocksWithSheet="0"/>
  </xdr:oneCellAnchor>
  <xdr:oneCellAnchor>
    <xdr:from>
      <xdr:col>11</xdr:col>
      <xdr:colOff>1381125</xdr:colOff>
      <xdr:row>11</xdr:row>
      <xdr:rowOff>19050</xdr:rowOff>
    </xdr:from>
    <xdr:ext cx="762000" cy="762000"/>
    <xdr:pic>
      <xdr:nvPicPr>
        <xdr:cNvPr id="0" name="image14.png" title="Image"/>
        <xdr:cNvPicPr preferRelativeResize="0"/>
      </xdr:nvPicPr>
      <xdr:blipFill>
        <a:blip cstate="print" r:embed="rId7"/>
        <a:stretch>
          <a:fillRect/>
        </a:stretch>
      </xdr:blipFill>
      <xdr:spPr>
        <a:prstGeom prst="rect">
          <a:avLst/>
        </a:prstGeom>
        <a:noFill/>
      </xdr:spPr>
    </xdr:pic>
    <xdr:clientData fLocksWithSheet="0"/>
  </xdr:oneCellAnchor>
  <xdr:oneCellAnchor>
    <xdr:from>
      <xdr:col>10</xdr:col>
      <xdr:colOff>209550</xdr:colOff>
      <xdr:row>46</xdr:row>
      <xdr:rowOff>114300</xdr:rowOff>
    </xdr:from>
    <xdr:ext cx="1676400" cy="581025"/>
    <xdr:pic>
      <xdr:nvPicPr>
        <xdr:cNvPr descr="ResetRC" id="0" name="image8.png" title="Image"/>
        <xdr:cNvPicPr preferRelativeResize="0"/>
      </xdr:nvPicPr>
      <xdr:blipFill>
        <a:blip cstate="print" r:embed="rId8"/>
        <a:stretch>
          <a:fillRect/>
        </a:stretch>
      </xdr:blipFill>
      <xdr:spPr>
        <a:prstGeom prst="rect">
          <a:avLst/>
        </a:prstGeom>
        <a:noFill/>
      </xdr:spPr>
    </xdr:pic>
    <xdr:clientData fLocksWithSheet="0"/>
  </xdr:oneCellAnchor>
  <xdr:oneCellAnchor>
    <xdr:from>
      <xdr:col>0</xdr:col>
      <xdr:colOff>19050</xdr:colOff>
      <xdr:row>0</xdr:row>
      <xdr:rowOff>57150</xdr:rowOff>
    </xdr:from>
    <xdr:ext cx="257175" cy="257175"/>
    <xdr:pic>
      <xdr:nvPicPr>
        <xdr:cNvPr id="0" name="image2.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14</xdr:col>
      <xdr:colOff>47625</xdr:colOff>
      <xdr:row>0</xdr:row>
      <xdr:rowOff>57150</xdr:rowOff>
    </xdr:from>
    <xdr:ext cx="257175" cy="257175"/>
    <xdr:pic>
      <xdr:nvPicPr>
        <xdr:cNvPr id="0" name="image2.png" title="Image"/>
        <xdr:cNvPicPr preferRelativeResize="0"/>
      </xdr:nvPicPr>
      <xdr:blipFill>
        <a:blip cstate="print" r:embed="rId9"/>
        <a:stretch>
          <a:fillRect/>
        </a:stretch>
      </xdr:blipFill>
      <xdr:spPr>
        <a:prstGeom prst="rect">
          <a:avLst/>
        </a:prstGeom>
        <a:noFill/>
      </xdr:spPr>
    </xdr:pic>
    <xdr:clientData fLocksWithSheet="0"/>
  </xdr:oneCellAnchor>
  <xdr:oneCellAnchor>
    <xdr:from>
      <xdr:col>7</xdr:col>
      <xdr:colOff>381000</xdr:colOff>
      <xdr:row>2</xdr:row>
      <xdr:rowOff>123825</xdr:rowOff>
    </xdr:from>
    <xdr:ext cx="352425" cy="352425"/>
    <xdr:pic>
      <xdr:nvPicPr>
        <xdr:cNvPr id="0" name="image3.png" title="Image"/>
        <xdr:cNvPicPr preferRelativeResize="0"/>
      </xdr:nvPicPr>
      <xdr:blipFill>
        <a:blip cstate="print" r:embed="rId10"/>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youtu.be/B3uTAfXtopc" TargetMode="External"/><Relationship Id="rId3" Type="http://schemas.openxmlformats.org/officeDocument/2006/relationships/drawing" Target="../drawings/drawing2.xml"/><Relationship Id="rId4"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3.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A008F"/>
    <outlinePr summaryBelow="0" summaryRight="0"/>
  </sheetPr>
  <sheetViews>
    <sheetView showGridLines="0" workbookViewId="0"/>
  </sheetViews>
  <sheetFormatPr customHeight="1" defaultColWidth="12.63" defaultRowHeight="15.75"/>
  <cols>
    <col customWidth="1" min="1" max="1" width="3.0"/>
    <col customWidth="1" min="2" max="3" width="24.0"/>
    <col customWidth="1" min="4" max="4" width="2.75"/>
    <col customWidth="1" min="5" max="6" width="22.63"/>
    <col customWidth="1" min="7" max="7" width="6.38"/>
    <col customWidth="1" min="8" max="8" width="19.25"/>
    <col customWidth="1" min="9" max="9" width="19.38"/>
    <col customWidth="1" min="10" max="10" width="5.63"/>
  </cols>
  <sheetData>
    <row r="1" ht="28.5" customHeight="1">
      <c r="A1" s="1"/>
      <c r="B1" s="2" t="s">
        <v>0</v>
      </c>
      <c r="E1" s="3" t="s">
        <v>1</v>
      </c>
      <c r="G1" s="4"/>
      <c r="H1" s="5" t="s">
        <v>2</v>
      </c>
      <c r="J1" s="6"/>
    </row>
    <row r="2">
      <c r="A2" s="7"/>
      <c r="B2" s="8"/>
      <c r="C2" s="8"/>
      <c r="D2" s="7"/>
      <c r="E2" s="9" t="str">
        <f>IF($C$4="SELLER FINANCE - MF", "MULTI-FAMILY DEAL", 
   IF($C$4="SELLER FINANCE - SFH", "SINGLE FAMILY HOME DEAL", 
   IF($C$4="SUBJECT TO", "SUBJECT TO DEAL",
   IF($C$4="HYBRID", "HYBRID DEAL", ""))))
</f>
        <v>MULTI-FAMILY DEAL</v>
      </c>
      <c r="G2" s="7"/>
      <c r="H2" s="10" t="str">
        <f>IF($C$4="SELLER FINANCE - MF", "MF CALCULATOR TUTORIAL:", 
   IF($C$4="SELLER FINANCE - SFH", "SFH CALCULATOR TUTORIAL:", 
   IF($C$4="SUBJECT TO", "SUBTO CALCULATOR TUTORIAL:",
   IF($C$4="HYBRID", "HYBRID CALCULATOR TUTORIAL:", ""))))
</f>
        <v>MF CALCULATOR TUTORIAL:</v>
      </c>
      <c r="I2" s="11" t="str">
        <f>IF($C$4="SELLER FINANCE - MF", HYPERLINK("https://youtu.be/NUvWnoytk44", "https://youtu.be/NUvWnoytk44"), 
   IF($C$4="SELLER FINANCE - SFH", HYPERLINK("https://youtu.be/nABHS-ky9r4", "https://youtu.be/nABHS-ky9r4"), 
   IF($C$4="SUBJECT TO", HYPERLINK("https://youtu.be/cHzj8ghnqW0", "https://youtu.be/cHzj8ghnqW0"),
   IF($C$4="HYBRID", HYPERLINK("https://youtu.be/M_KDgy8FwVM", "https://youtu.be/M_KDgy8FwVM"), ""))))
</f>
        <v>https://youtu.be/NUvWnoytk44</v>
      </c>
      <c r="J2" s="12"/>
    </row>
    <row r="3">
      <c r="A3" s="13"/>
      <c r="B3" s="14" t="s">
        <v>3</v>
      </c>
      <c r="C3" s="14" t="s">
        <v>4</v>
      </c>
      <c r="D3" s="13"/>
      <c r="E3" s="15" t="str">
        <f>IF($C$4="SELLER FINANCE - MF", "SELLER FINANCE - MULTI-FAMILY OFFER SUMMARY", 
   IF($C$4="SELLER FINANCE - SFH", "SELLER FINANCE - SFH OFFER SUMMARY", 
   IF($C$4="SUBJECT TO", "SUBJECT TO OFFER SUMMARY",
   IF($C$4="HYBRID", "HYBRID OFFER SUMMARY", ""))))
</f>
        <v>SELLER FINANCE - MULTI-FAMILY OFFER SUMMARY</v>
      </c>
      <c r="F3" s="16"/>
      <c r="G3" s="13"/>
      <c r="H3" s="17" t="s">
        <v>5</v>
      </c>
      <c r="I3" s="16"/>
      <c r="J3" s="9"/>
    </row>
    <row r="4">
      <c r="A4" s="13"/>
      <c r="B4" s="18" t="s">
        <v>6</v>
      </c>
      <c r="C4" s="18" t="s">
        <v>7</v>
      </c>
      <c r="D4" s="13"/>
      <c r="E4" s="19" t="str">
        <f>IF($C$4="SELLER FINANCE - MF", "LOSS ON CASH SALE", 
   IF($C$4="SELLER FINANCE - SFH", "LOW BALL CASH OFFER",
   IF($C$4="SUBJECT TO", "PHANTOM CASH OFFER", 
   IF($C$4="HYBRID", "PAYMENT TO SELLER", ""))))
</f>
        <v>LOSS ON CASH SALE</v>
      </c>
      <c r="F4" s="20">
        <f>IF(C4="SELLER FINANCE - MF", IF(C12&lt;&gt;"", C12, 0), 
   IF(C4="SELLER FINANCE - SFH", C9 - 60000, 
   IF(C4="SUBJECT TO", ROUNDDOWN(H42 - 25000, -3), 
   IF(C4="HYBRID", C50, 0))))
</f>
        <v>0</v>
      </c>
      <c r="G4" s="21"/>
      <c r="H4" s="22" t="s">
        <v>8</v>
      </c>
      <c r="I4" s="23" t="s">
        <v>9</v>
      </c>
      <c r="J4" s="24"/>
    </row>
    <row r="5">
      <c r="A5" s="13"/>
      <c r="B5" s="25"/>
      <c r="C5" s="25"/>
      <c r="D5" s="13"/>
      <c r="E5" s="19" t="str">
        <f>IF($C$4="SELLER FINANCE - MF", "SELLER'S NET PROFIT", 
   IF($C$4="SELLER FINANCE - SFH", "SELLER'S NET PROFIT", 
   IF($C$4="SUBJECT TO", "CASH SALE LOSS", 
   IF($C$4="HYBRID", "PAYMENT TO LOAN", ""))))</f>
        <v>SELLER'S NET PROFIT</v>
      </c>
      <c r="F5" s="26">
        <f>IF(OR(C4="SELLER FINANCE - MF", C4="SELLER FINANCE - SFH"), C68 - F67, 
   IF(C4="SUBJECT TO", F4 - (F4 * 0.03) - H42, 
   IF(C4="HYBRID", F95, "")))
</f>
        <v>0.97</v>
      </c>
      <c r="G5" s="21"/>
      <c r="H5" s="27" t="s">
        <v>10</v>
      </c>
      <c r="I5" s="23" t="s">
        <v>11</v>
      </c>
      <c r="J5" s="24"/>
    </row>
    <row r="6">
      <c r="A6" s="13"/>
      <c r="B6" s="21"/>
      <c r="C6" s="21"/>
      <c r="D6" s="13"/>
      <c r="E6" s="28" t="str">
        <f>IF($C$4="SELLER FINANCE - MF", "MULTI-FAMILY SF OFFER", 
   IF($C$4="SELLER FINANCE - SFH", "SELLER FINANCE OFFER", 
   IF($C$4="SUBJECT TO", "DOWN PAYMENT",
   IF($C$4="HYBRID", "HYBRID OFFER", ""))))</f>
        <v>MULTI-FAMILY SF OFFER</v>
      </c>
      <c r="F6" s="29">
        <f>IF(OR(C4="SELLER FINANCE - MF", C4="SELLER FINANCE - SFH"), C10, IF(C4="SUBJECT TO", C22, IF(C4="HYBRID", C10, 0)))
</f>
        <v>1</v>
      </c>
      <c r="G6" s="13"/>
      <c r="H6" s="30" t="s">
        <v>12</v>
      </c>
      <c r="I6" s="23" t="s">
        <v>13</v>
      </c>
      <c r="J6" s="31"/>
    </row>
    <row r="7">
      <c r="A7" s="13"/>
      <c r="B7" s="32" t="s">
        <v>14</v>
      </c>
      <c r="C7" s="21"/>
      <c r="D7" s="13"/>
      <c r="E7" s="28" t="str">
        <f>IF($C$4="SELLER FINANCE - MF", "DOWN PAYMENT", 
   IF($C$4="SELLER FINANCE - SFH", "DOWN PAYMENT", 
   IF($C$4="SUBJECT TO", "$$ IN SELLER'S POCKET",
   IF($C$4="HYBRID", "DOWN PAYMENT", ""))))</f>
        <v>DOWN PAYMENT</v>
      </c>
      <c r="F7" s="33">
        <f>IF(OR(C4="SELLER FINANCE - MF", C4="SELLER FINANCE - SFH"), C31, IF(C4="SUBJECT TO", E118, IF(C4="HYBRID", C31, 0)))
</f>
        <v>1</v>
      </c>
      <c r="G7" s="21"/>
      <c r="H7" s="34"/>
      <c r="I7" s="34"/>
      <c r="J7" s="34"/>
    </row>
    <row r="8">
      <c r="A8" s="13"/>
      <c r="B8" s="35" t="s">
        <v>15</v>
      </c>
      <c r="C8" s="36">
        <f>((C10-C9)/C9)</f>
        <v>0</v>
      </c>
      <c r="D8" s="13"/>
      <c r="E8" s="28" t="str">
        <f>IF($C$4="SELLER FINANCE - MF", "MONTHLY PAYMENT", 
   IF($C$4="SELLER FINANCE - SFH", "MONTHLY PAYMENT", 
   IF($C$4="SUBJECT TO", "$$ IN AGENT'S POCKET",
   IF($C$4="HYBRID", "TOTAL MO. PAYMENT", ""))))</f>
        <v>MONTHLY PAYMENT</v>
      </c>
      <c r="F8" s="33">
        <f>IF(OR(C4="SELLER FINANCE - MF", C4="SELLER FINANCE - SFH"), C59, IF(C4="SUBJECT TO", F118, IF(C4="HYBRID", F4+F5, 0)))</f>
        <v>0</v>
      </c>
      <c r="G8" s="21"/>
      <c r="H8" s="37" t="s">
        <v>16</v>
      </c>
      <c r="I8" s="16"/>
      <c r="J8" s="13"/>
    </row>
    <row r="9">
      <c r="A9" s="13"/>
      <c r="B9" s="38" t="s">
        <v>17</v>
      </c>
      <c r="C9" s="39">
        <v>1.0</v>
      </c>
      <c r="D9" s="13"/>
      <c r="E9" s="19" t="str">
        <f>IF($C$4="SELLER FINANCE - MF", "BALLOON", 
   IF($C$4="SELLER FINANCE - SFH", "BALLOON", 
   IF($C$4="SUBJECT TO", "MO. LOAN PAYMENT",
   IF($C$4="HYBRID", "BALLOON", ""))))</f>
        <v>BALLOON</v>
      </c>
      <c r="F9" s="40" t="str">
        <f>IF(C4="SELLER FINANCE - MF", C63 &amp; " YEARS", 
   IF(C4="SELLER FINANCE - SFH", C63 &amp; " YEARS", 
   IF(C4="SUBJECT TO", TEXT(C24, "$#,##0.00"), 
   IF(C4="HYBRID", C89 &amp; " YEARS"))))
</f>
        <v>10 YEARS</v>
      </c>
      <c r="G9" s="21"/>
      <c r="H9" s="41" t="s">
        <v>18</v>
      </c>
      <c r="I9" s="41" t="s">
        <v>19</v>
      </c>
      <c r="J9" s="34"/>
    </row>
    <row r="10">
      <c r="A10" s="13"/>
      <c r="B10" s="38" t="s">
        <v>20</v>
      </c>
      <c r="C10" s="42">
        <v>1.0</v>
      </c>
      <c r="D10" s="13"/>
      <c r="E10" s="28" t="s">
        <v>21</v>
      </c>
      <c r="F10" s="33">
        <f>C10 * 0.01
</f>
        <v>0.01</v>
      </c>
      <c r="G10" s="21"/>
      <c r="H10" s="43">
        <f>IF(C4="SELLER FINANCE - MF",E54-E55,IF(C4="SELLER FINANCE - SFH",E54-E55,IF(C4="SUBJECT TO",E77-E78,IF(C4="HYBRID",E89-E90))))</f>
        <v>9.6</v>
      </c>
      <c r="I10" s="43">
        <f>H10/12</f>
        <v>0.8</v>
      </c>
      <c r="J10" s="44"/>
    </row>
    <row r="11">
      <c r="A11" s="13"/>
      <c r="B11" s="45" t="str">
        <f>IF(VALUE(C10-C9) &gt; 0, "OVER LISTED PRICE BY", IF(VALUE(C10-C9) &lt; 0, "UNDER LISTED PRICE BY", IF(VALUE(C10-C9) = 0, "CURRENTLY AT")))
</f>
        <v>CURRENTLY AT</v>
      </c>
      <c r="C11" s="46" t="str">
        <f>TEXT(C10-C9, "+ $#,##0;- $#,##0; $#,##0")</f>
        <v> $0</v>
      </c>
      <c r="D11" s="13"/>
      <c r="E11" s="28" t="s">
        <v>22</v>
      </c>
      <c r="F11" s="47" t="str">
        <f>IF(C4="SELLER FINANCE - MF", "10 BUSINESS DAYS", 
   IF(C4="SELLER FINANCE - SFH", "10 BUSINESS DAYS", 
   IF(C4="SUBJECT TO", C26 &amp; " BUSINESS DAYS", 
   IF(C4="HYBRID", "10 BUSINESS DAYS"))))</f>
        <v>10 BUSINESS DAYS</v>
      </c>
      <c r="G11" s="21"/>
      <c r="H11" s="37" t="s">
        <v>23</v>
      </c>
      <c r="I11" s="16"/>
      <c r="J11" s="34"/>
    </row>
    <row r="12" ht="15.75" customHeight="1">
      <c r="A12" s="13"/>
      <c r="B12" s="48" t="str">
        <f>IF($C$4="SELLER FINANCE - MF", "20% CAPITAL GAINS TAX", 
   IF($C$4="SELLER FINANCE - SFH", "SUGGESTED INITIAL DOWN PAYMENT", 
   IF($C$4="SUBJECT TO", 
      IF($I$10 &lt; 150, "SUGGESTED 5% DOWN PAYMENT", "SUGGESTED 10% DOWN PAYMENT"),
   IF($C$4="HYBRID", "SUGGESTED INITIAL DOWN PAYMENT", ""))))
</f>
        <v>20% CAPITAL GAINS TAX</v>
      </c>
      <c r="C12" s="49" t="str">
        <f>IF($C$4="SUBJECT TO", 
   IF(AND($F$128 &gt; 150, $F$129 &lt; 0.12, $E$132=TRUE), 
      TEXT($H$42 * 0.05, "$#,##0"), 
      IF($F$128 &lt; 150, 
         TEXT($H$42 * 0.05, "$#,##0"), 
         IF($E$132=FALSE, 
            TEXT(MIN($H$42 * 0.1, $H$42 * 0.1), "$#,##0"), 
            TEXT($H$42 * 0.05, "$#,##0")
         )
      )
   ),
   IF($C$4="SELLER FINANCE - MF", 
      IF($C$9 &gt;= 500000, 
         TEXT(-$C$9 * 0.2, "$#,##0"), 
         ""
      ),
      IF(OR($C$4="SELLER FINANCE - SFH", $C$4="HYBRID"), 
         TEXT($C$10 * 0.05, "$#,##0") &amp; " - " &amp; TEXT($C$10 * 0.07, "$#,##0"),
         ""
      )
   )
)
</f>
        <v/>
      </c>
      <c r="D12" s="13"/>
      <c r="E12" s="28" t="s">
        <v>24</v>
      </c>
      <c r="F12" s="33" t="str">
        <f>IF(C4="SELLER FINANCE - MF", "60 Days", "30 Days")
</f>
        <v>60 Days</v>
      </c>
      <c r="G12" s="21"/>
      <c r="H12" s="50">
        <f>IF(OR(C4="SELLER FINANCE - MF", C4="SELLER FINANCE - SFH"), H10/H29, IF(C4="SUBJECT TO", H10/H22, IF(C4="HYBRID", H10/H29, 0)))</f>
        <v>9.230769231</v>
      </c>
      <c r="I12" s="16"/>
      <c r="J12" s="51" t="s">
        <v>25</v>
      </c>
    </row>
    <row r="13">
      <c r="A13" s="13"/>
      <c r="B13" s="52"/>
      <c r="C13" s="53"/>
      <c r="D13" s="13"/>
      <c r="E13" s="13"/>
      <c r="F13" s="13"/>
      <c r="G13" s="21"/>
      <c r="H13" s="21"/>
      <c r="I13" s="21"/>
      <c r="J13" s="21"/>
    </row>
    <row r="14" hidden="1">
      <c r="A14" s="54"/>
      <c r="B14" s="54"/>
      <c r="C14" s="54"/>
      <c r="D14" s="54"/>
      <c r="E14" s="55" t="s">
        <v>26</v>
      </c>
      <c r="G14" s="54"/>
      <c r="H14" s="56" t="str">
        <f>IF($C$4="SELLER FINANCE - MF", "BUYER ENTRY FEE", 
   IF($C$4="SELLER FINANCE - SFH", "BUYER ENTRY FEE", 
   IF($C$4="SUBJECT TO", "BUYER ENTRY FEE", 
   IF($C$4="HYBRID", "BUYER ENTRY FEE", ""))))
</f>
        <v>BUYER ENTRY FEE</v>
      </c>
      <c r="J14" s="56"/>
    </row>
    <row r="15" hidden="1">
      <c r="A15" s="54"/>
      <c r="B15" s="54"/>
      <c r="C15" s="54"/>
      <c r="D15" s="54"/>
      <c r="E15" s="57" t="s">
        <v>27</v>
      </c>
      <c r="G15" s="54"/>
      <c r="H15" s="58" t="str">
        <f>SUM(I16:I19)</f>
        <v>#REF!</v>
      </c>
      <c r="I15" s="59" t="str">
        <f>H15/#REF!</f>
        <v>#REF!</v>
      </c>
      <c r="J15" s="59"/>
    </row>
    <row r="16" hidden="1">
      <c r="A16" s="54"/>
      <c r="B16" s="54"/>
      <c r="C16" s="54"/>
      <c r="D16" s="54"/>
      <c r="E16" s="54"/>
      <c r="F16" s="54"/>
      <c r="G16" s="54"/>
      <c r="H16" s="13" t="s">
        <v>28</v>
      </c>
      <c r="I16" s="60" t="str">
        <f>IF(#REF!="SELLER FINANCE",#REF!,IF(#REF!="SUBJECT TO",G17,#REF!))</f>
        <v>#REF!</v>
      </c>
      <c r="J16" s="60"/>
    </row>
    <row r="17" hidden="1">
      <c r="A17" s="54"/>
      <c r="B17" s="54"/>
      <c r="C17" s="54"/>
      <c r="D17" s="54"/>
      <c r="E17" s="56" t="s">
        <v>29</v>
      </c>
      <c r="F17" s="56" t="s">
        <v>30</v>
      </c>
      <c r="G17" s="54"/>
      <c r="H17" s="13" t="s">
        <v>31</v>
      </c>
      <c r="I17" s="61">
        <v>0.0</v>
      </c>
      <c r="J17" s="61"/>
    </row>
    <row r="18" hidden="1">
      <c r="A18" s="54"/>
      <c r="B18" s="54"/>
      <c r="C18" s="54"/>
      <c r="D18" s="54"/>
      <c r="E18" s="57" t="s">
        <v>32</v>
      </c>
      <c r="F18" s="57" t="s">
        <v>33</v>
      </c>
      <c r="G18" s="54"/>
      <c r="H18" s="13" t="s">
        <v>34</v>
      </c>
      <c r="I18" s="62" t="str">
        <f>#REF!*0.02</f>
        <v>#REF!</v>
      </c>
      <c r="J18" s="62"/>
    </row>
    <row r="19" hidden="1">
      <c r="A19" s="54"/>
      <c r="B19" s="54"/>
      <c r="C19" s="54"/>
      <c r="D19" s="54"/>
      <c r="E19" s="56" t="s">
        <v>35</v>
      </c>
      <c r="G19" s="54"/>
      <c r="H19" s="13" t="s">
        <v>36</v>
      </c>
      <c r="I19" s="61">
        <v>21000.0</v>
      </c>
      <c r="J19" s="61"/>
    </row>
    <row r="20" hidden="1">
      <c r="A20" s="54"/>
      <c r="B20" s="54"/>
      <c r="C20" s="54"/>
      <c r="D20" s="54"/>
      <c r="E20" s="63" t="s">
        <v>37</v>
      </c>
      <c r="G20" s="54"/>
      <c r="I20" s="62">
        <f>I19*0.6</f>
        <v>12600</v>
      </c>
      <c r="J20" s="62"/>
    </row>
    <row r="21" hidden="1">
      <c r="A21" s="13"/>
      <c r="B21" s="64" t="str">
        <f>IF($C$4="SELLER FINANCE - MF", "NOT USED WITH SELLER FINANCE - MF", 
   IF($C$4="SELLER FINANCE - SFH", "NOT USED WITH SELLER FINANCE -SFH", 
   IF($C$4="SUBJECT TO", "SUBJECT TO LOAN PAYMENT DETAILS", 
   IF($C$4="HYBRID", "NOT USED WITH HYBRID", ""))))</f>
        <v>NOT USED WITH SELLER FINANCE - MF</v>
      </c>
      <c r="D21" s="13"/>
      <c r="E21" s="55" t="s">
        <v>26</v>
      </c>
      <c r="G21" s="21"/>
      <c r="H21" s="56" t="str">
        <f>IF($C$4="SELLER FINANCE - MF", "NOT USED WITH SF - MF", 
   IF($C$4="SELLER FINANCE - SFH", "NOT USED WITH SF - SFH", 
   IF($C$4="SUBJECT TO", "BUYER ENTRY FEE ON SUBJECT TO", 
   IF($C$4="HYBRID", "NOT USED WITH HYBRID", ""))))
</f>
        <v>NOT USED WITH SF - MF</v>
      </c>
      <c r="J21" s="13"/>
    </row>
    <row r="22" hidden="1">
      <c r="A22" s="13"/>
      <c r="B22" s="65" t="s">
        <v>28</v>
      </c>
      <c r="C22" s="66">
        <v>1.0</v>
      </c>
      <c r="D22" s="21"/>
      <c r="E22" s="67"/>
      <c r="F22" s="67"/>
      <c r="G22" s="21"/>
      <c r="H22" s="68">
        <f>SUM(I23 + I24 + I25 + I26)</f>
        <v>0.02</v>
      </c>
      <c r="I22" s="69">
        <f>H22/C10</f>
        <v>0.02</v>
      </c>
      <c r="J22" s="70"/>
    </row>
    <row r="23" hidden="1">
      <c r="A23" s="13"/>
      <c r="B23" s="65" t="s">
        <v>38</v>
      </c>
      <c r="C23" s="71">
        <f>C22/C10</f>
        <v>1</v>
      </c>
      <c r="D23" s="21"/>
      <c r="E23" s="21"/>
      <c r="F23" s="13"/>
      <c r="G23" s="21"/>
      <c r="H23" s="13" t="s">
        <v>28</v>
      </c>
      <c r="I23" s="62" t="b">
        <f>IF(C4="SUBJECT TO",C22)</f>
        <v>0</v>
      </c>
      <c r="J23" s="72"/>
    </row>
    <row r="24" hidden="1">
      <c r="A24" s="13"/>
      <c r="B24" s="65" t="s">
        <v>39</v>
      </c>
      <c r="C24" s="73">
        <f>F42</f>
        <v>1000</v>
      </c>
      <c r="D24" s="21"/>
      <c r="E24" s="74" t="s">
        <v>29</v>
      </c>
      <c r="F24" s="74" t="s">
        <v>30</v>
      </c>
      <c r="G24" s="21"/>
      <c r="H24" s="13" t="s">
        <v>31</v>
      </c>
      <c r="I24" s="75">
        <v>0.0</v>
      </c>
      <c r="J24" s="76"/>
    </row>
    <row r="25" hidden="1">
      <c r="A25" s="13"/>
      <c r="B25" s="65" t="s">
        <v>40</v>
      </c>
      <c r="C25" s="77">
        <f>H42</f>
        <v>1</v>
      </c>
      <c r="D25" s="21"/>
      <c r="E25" s="78"/>
      <c r="F25" s="79"/>
      <c r="G25" s="21"/>
      <c r="H25" s="13" t="s">
        <v>34</v>
      </c>
      <c r="I25" s="80">
        <f>C10*0.02</f>
        <v>0.02</v>
      </c>
      <c r="J25" s="81"/>
    </row>
    <row r="26" hidden="1">
      <c r="A26" s="13"/>
      <c r="B26" s="65" t="s">
        <v>22</v>
      </c>
      <c r="C26" s="82">
        <v>10.0</v>
      </c>
      <c r="D26" s="21"/>
      <c r="E26" s="56" t="s">
        <v>35</v>
      </c>
      <c r="G26" s="21"/>
      <c r="H26" s="13" t="s">
        <v>36</v>
      </c>
      <c r="I26" s="75">
        <v>0.0</v>
      </c>
      <c r="J26" s="76"/>
    </row>
    <row r="27" hidden="1">
      <c r="A27" s="13"/>
      <c r="B27" s="83"/>
      <c r="D27" s="21"/>
      <c r="E27" s="84"/>
      <c r="G27" s="21"/>
      <c r="I27" s="62">
        <f>I26*0.6</f>
        <v>0</v>
      </c>
      <c r="J27" s="81" t="s">
        <v>41</v>
      </c>
    </row>
    <row r="28">
      <c r="A28" s="13"/>
      <c r="B28" s="85" t="str">
        <f>IF($C$4="SELLER FINANCE - MF", "SELLER FINANCE - MULTI-FAMILY OFFER DETAILS", 
   IF($C$4="SELLER FINANCE - SFH", "SELLER FINANCE - SFH OFFER DETAILS", 
   IF($C$4="SUBJECT TO", "NOT USED WITH SUBJECT TO", 
   IF($C$4="HYBRID", "HYBRID OFFER DETAILS", ""))))
</f>
        <v>SELLER FINANCE - MULTI-FAMILY OFFER DETAILS</v>
      </c>
      <c r="C28" s="16"/>
      <c r="D28" s="21"/>
      <c r="E28" s="86" t="s">
        <v>26</v>
      </c>
      <c r="F28" s="16"/>
      <c r="G28" s="21"/>
      <c r="H28" s="85" t="str">
        <f>IF($C$4="SELLER FINANCE - MF", "BUYER ENTRY FEE ON MULTI-FAMILY", 
   IF($C$4="SELLER FINANCE - SFH", "BUYER ENTRY FEE ON SELLER FINANCE", 
   IF($C$4="SUBJECT TO", "NOT USED WITH SUBJECT TO", 
   IF($C$4="HYBRID", "BUYER ENTRY FEE ON HYBRID", ""))))
</f>
        <v>BUYER ENTRY FEE ON MULTI-FAMILY</v>
      </c>
      <c r="I28" s="16"/>
      <c r="J28" s="34"/>
    </row>
    <row r="29">
      <c r="A29" s="13"/>
      <c r="B29" s="87" t="s">
        <v>42</v>
      </c>
      <c r="C29" s="16"/>
      <c r="D29" s="21"/>
      <c r="E29" s="88"/>
      <c r="F29" s="89"/>
      <c r="G29" s="21"/>
      <c r="H29" s="90">
        <f>SUM(I30:I33)</f>
        <v>1.04</v>
      </c>
      <c r="I29" s="91">
        <f>H29/C10</f>
        <v>1.04</v>
      </c>
      <c r="J29" s="70"/>
    </row>
    <row r="30">
      <c r="A30" s="13"/>
      <c r="B30" s="92" t="s">
        <v>43</v>
      </c>
      <c r="C30" s="33">
        <f>IF(C4="SELLER FINANCE - MF",C10-C31,IF(C4="SELLER FINANCE - SFH",C10-C31,IF(C4="HYBRID",C10-C31-H50,0)))</f>
        <v>0</v>
      </c>
      <c r="D30" s="21"/>
      <c r="E30" s="93"/>
      <c r="F30" s="93"/>
      <c r="G30" s="21"/>
      <c r="H30" s="94" t="s">
        <v>28</v>
      </c>
      <c r="I30" s="33">
        <f>IF(C4="SELLER FINANCE - MF",C31,IF(C4="SELLER FINANCE - SFH",C31,IF(C4="HYBRID",C31)))</f>
        <v>1</v>
      </c>
      <c r="J30" s="72"/>
    </row>
    <row r="31">
      <c r="A31" s="13"/>
      <c r="B31" s="92" t="s">
        <v>28</v>
      </c>
      <c r="C31" s="95">
        <v>1.0</v>
      </c>
      <c r="D31" s="21"/>
      <c r="E31" s="96" t="s">
        <v>29</v>
      </c>
      <c r="F31" s="96" t="s">
        <v>30</v>
      </c>
      <c r="G31" s="21"/>
      <c r="H31" s="94" t="s">
        <v>31</v>
      </c>
      <c r="I31" s="95">
        <v>0.0</v>
      </c>
      <c r="J31" s="76"/>
    </row>
    <row r="32">
      <c r="A32" s="13"/>
      <c r="B32" s="92" t="s">
        <v>38</v>
      </c>
      <c r="C32" s="97">
        <f>C31/C10</f>
        <v>1</v>
      </c>
      <c r="D32" s="21"/>
      <c r="E32" s="98"/>
      <c r="F32" s="99"/>
      <c r="G32" s="21"/>
      <c r="H32" s="94" t="s">
        <v>34</v>
      </c>
      <c r="I32" s="33">
        <f>IF(C4="SELLER FINANCE - MF", C10*0.04, IF(OR(C4="SELLER FINANCE - SFH", C4="SUBJECT TO", C4="HYBRID"), C10*0.02, ""))
</f>
        <v>0.04</v>
      </c>
      <c r="J32" s="72"/>
    </row>
    <row r="33">
      <c r="A33" s="13"/>
      <c r="B33" s="92" t="s">
        <v>44</v>
      </c>
      <c r="C33" s="100">
        <v>0.0</v>
      </c>
      <c r="D33" s="21"/>
      <c r="E33" s="85" t="s">
        <v>35</v>
      </c>
      <c r="F33" s="16"/>
      <c r="G33" s="21"/>
      <c r="H33" s="101" t="s">
        <v>36</v>
      </c>
      <c r="I33" s="95">
        <v>0.0</v>
      </c>
      <c r="J33" s="76"/>
    </row>
    <row r="34">
      <c r="A34" s="13"/>
      <c r="B34" s="92" t="s">
        <v>45</v>
      </c>
      <c r="C34" s="102">
        <v>30.0</v>
      </c>
      <c r="D34" s="21"/>
      <c r="E34" s="103"/>
      <c r="F34" s="16"/>
      <c r="G34" s="21"/>
      <c r="H34" s="104"/>
      <c r="I34" s="33">
        <f>I33*0.6</f>
        <v>0</v>
      </c>
      <c r="J34" s="72"/>
    </row>
    <row r="35">
      <c r="A35" s="105" t="s">
        <v>46</v>
      </c>
      <c r="C35" s="106"/>
      <c r="D35" s="21"/>
      <c r="E35" s="21"/>
      <c r="F35" s="21"/>
      <c r="G35" s="21"/>
      <c r="H35" s="21"/>
      <c r="I35" s="13"/>
      <c r="J35" s="13"/>
    </row>
    <row r="36" hidden="1">
      <c r="A36" s="107" t="b">
        <v>0</v>
      </c>
      <c r="B36" s="108" t="str">
        <f>IF(AND(B37=CHAR(10003), C37=CHAR(10003), B40=CHAR(10003), C40=CHAR(10003)), 
    "YOU HAVE A DEAL THAT CASHFLOWS!!!", 
    IF($C$4="SUBJECT TO", "CASHFLOW CRITERIA", 
    IF($C$4="HYBRID", "NOT USED WITH HYBRID", ""))
)</f>
        <v/>
      </c>
      <c r="D36" s="21"/>
      <c r="E36" s="56" t="str">
        <f>IF($C$4="SELLER FINANCE - MF", "NOT USED WITH SELLER FINANCE - MULTI-FAMILY", 
   IF($C$4="SELLER FINANCE - SFH", "NOT USED WITH SELLER FINANCE", 
   IF($C$4="SUBJECT TO", "SUBJECT TO OFFER DETAILS", 
   IF($C$4="HYBRID", "NOT USED WITH HYBRID", ""))))
</f>
        <v>NOT USED WITH SELLER FINANCE - MULTI-FAMILY</v>
      </c>
      <c r="I36" s="13"/>
      <c r="J36" s="13"/>
    </row>
    <row r="37" hidden="1">
      <c r="A37" s="13"/>
      <c r="B37" s="109" t="b">
        <f>IF($C$4="SUBJECT TO", IF(F128&gt;=150, CHAR(10003), "X")
)</f>
        <v>0</v>
      </c>
      <c r="C37" s="110" t="b">
        <f>IF($C$4="SUBJECT TO", IF(F129&gt;=0.12, CHAR(10003), "X"))</f>
        <v>0</v>
      </c>
      <c r="D37" s="21"/>
      <c r="E37" s="64" t="s">
        <v>47</v>
      </c>
      <c r="F37" s="111" t="s">
        <v>48</v>
      </c>
      <c r="G37" s="112" t="s">
        <v>49</v>
      </c>
      <c r="H37" s="111" t="s">
        <v>50</v>
      </c>
      <c r="I37" s="13"/>
      <c r="J37" s="13"/>
    </row>
    <row r="38" hidden="1">
      <c r="A38" s="13"/>
      <c r="D38" s="21"/>
      <c r="E38" s="65" t="s">
        <v>51</v>
      </c>
      <c r="F38" s="113">
        <v>1000.0</v>
      </c>
      <c r="G38" s="114">
        <v>0.01</v>
      </c>
      <c r="H38" s="113">
        <v>1.0</v>
      </c>
      <c r="I38" s="13"/>
      <c r="J38" s="13"/>
    </row>
    <row r="39" hidden="1">
      <c r="A39" s="13"/>
      <c r="B39" s="115" t="b">
        <f>IF($C$4="SUBJECT TO", "CASHFLOW $150+")
</f>
        <v>0</v>
      </c>
      <c r="C39" s="116" t="s">
        <v>52</v>
      </c>
      <c r="D39" s="21"/>
      <c r="E39" s="65" t="s">
        <v>53</v>
      </c>
      <c r="F39" s="113">
        <v>0.0</v>
      </c>
      <c r="G39" s="117">
        <v>0.0</v>
      </c>
      <c r="H39" s="113">
        <v>0.0</v>
      </c>
      <c r="I39" s="13"/>
      <c r="J39" s="13"/>
    </row>
    <row r="40" hidden="1">
      <c r="A40" s="13"/>
      <c r="B40" s="110" t="b">
        <f>IF($C$4="SUBJECT TO", IF(F130&lt;=0.2, CHAR(10003), "X"))</f>
        <v>0</v>
      </c>
      <c r="C40" s="118" t="b">
        <f>IF($C$4="SUBJECT TO", IF(F131&lt;=0.1, CHAR(10003), "X"))</f>
        <v>0</v>
      </c>
      <c r="D40" s="13"/>
      <c r="E40" s="65" t="s">
        <v>54</v>
      </c>
      <c r="F40" s="113">
        <v>0.0</v>
      </c>
      <c r="G40" s="117">
        <v>0.0</v>
      </c>
      <c r="H40" s="113">
        <v>0.0</v>
      </c>
      <c r="I40" s="13"/>
      <c r="J40" s="13"/>
    </row>
    <row r="41" hidden="1">
      <c r="A41" s="21"/>
      <c r="D41" s="21"/>
      <c r="E41" s="65" t="s">
        <v>55</v>
      </c>
      <c r="F41" s="113">
        <v>0.0</v>
      </c>
      <c r="G41" s="117">
        <v>0.0</v>
      </c>
      <c r="H41" s="113">
        <v>0.0</v>
      </c>
      <c r="I41" s="21"/>
      <c r="J41" s="21"/>
    </row>
    <row r="42" hidden="1">
      <c r="A42" s="21"/>
      <c r="B42" s="116" t="s">
        <v>56</v>
      </c>
      <c r="C42" s="116" t="s">
        <v>57</v>
      </c>
      <c r="D42" s="21"/>
      <c r="E42" s="119" t="s">
        <v>58</v>
      </c>
      <c r="F42" s="120">
        <f>SUM(F38:F41)</f>
        <v>1000</v>
      </c>
      <c r="G42" s="121"/>
      <c r="H42" s="120">
        <f>SUM(H38:H41)</f>
        <v>1</v>
      </c>
      <c r="I42" s="21"/>
      <c r="J42" s="21"/>
    </row>
    <row r="43" hidden="1">
      <c r="A43" s="21"/>
      <c r="B43" s="21"/>
      <c r="C43" s="21"/>
      <c r="D43" s="21"/>
      <c r="E43" s="21"/>
      <c r="F43" s="21"/>
      <c r="G43" s="13"/>
      <c r="H43" s="13"/>
      <c r="I43" s="21"/>
      <c r="J43" s="21"/>
    </row>
    <row r="44" hidden="1">
      <c r="A44" s="21"/>
      <c r="B44" s="56" t="str">
        <f>IF($C$4="SELLER FINANCE - MF", "AMORTIZATION FOR SELLER FINANCE - MF EST.", 
   IF($C$4="SELLER FINANCE - SFH", "AMORTIZATION FOR SELLER FINANCE - SFH EST.", 
   IF($C$4="SUBJECT TO", "NOT USED WITH SUBJECT TO", 
   IF($C$4="HYBRID", "AMORTIZATION FOR HYBRID ESTIMATE", ""))))</f>
        <v>AMORTIZATION FOR SELLER FINANCE - MF EST.</v>
      </c>
      <c r="D44" s="21"/>
      <c r="E44" s="56" t="str">
        <f>IF($C$4="SELLER FINANCE - MF", "NOT USED WITH SELLER FINANCE - MULTI-FAMILY", 
   IF($C$4="SELLER FINANCE - SFH", "NOT USED WITH SELLER FINANCE", 
   IF($C$4="SUBJECT TO", "NOT USED WITH SUBJECT TO", 
   IF($C$4="HYBRID", "HYBRID OFFER DETAILS", ""))))
</f>
        <v>NOT USED WITH SELLER FINANCE - MULTI-FAMILY</v>
      </c>
      <c r="I44" s="21"/>
      <c r="J44" s="21"/>
    </row>
    <row r="45" hidden="1">
      <c r="A45" s="21"/>
      <c r="B45" s="122" t="s">
        <v>48</v>
      </c>
      <c r="C45" s="113">
        <v>1000.0</v>
      </c>
      <c r="D45" s="21"/>
      <c r="E45" s="64" t="s">
        <v>47</v>
      </c>
      <c r="F45" s="111" t="s">
        <v>48</v>
      </c>
      <c r="G45" s="112" t="s">
        <v>49</v>
      </c>
      <c r="H45" s="111" t="s">
        <v>50</v>
      </c>
      <c r="I45" s="21"/>
      <c r="J45" s="21"/>
    </row>
    <row r="46" hidden="1">
      <c r="A46" s="21"/>
      <c r="B46" s="122" t="s">
        <v>59</v>
      </c>
      <c r="C46" s="123">
        <f>NPER($C$33/12,$C$45,-$C$30)/12</f>
        <v>0</v>
      </c>
      <c r="D46" s="21"/>
      <c r="E46" s="65" t="s">
        <v>51</v>
      </c>
      <c r="F46" s="113">
        <v>1.0</v>
      </c>
      <c r="G46" s="117">
        <v>0.0</v>
      </c>
      <c r="H46" s="113">
        <v>1.0</v>
      </c>
      <c r="I46" s="21"/>
      <c r="J46" s="21"/>
    </row>
    <row r="47" hidden="1">
      <c r="A47" s="21"/>
      <c r="B47" s="21"/>
      <c r="C47" s="21"/>
      <c r="D47" s="21"/>
      <c r="E47" s="65" t="s">
        <v>53</v>
      </c>
      <c r="F47" s="113">
        <v>0.0</v>
      </c>
      <c r="G47" s="117">
        <v>0.0</v>
      </c>
      <c r="H47" s="113">
        <v>0.0</v>
      </c>
      <c r="I47" s="21"/>
      <c r="J47" s="21"/>
    </row>
    <row r="48" hidden="1">
      <c r="A48" s="21"/>
      <c r="B48" s="64" t="s">
        <v>60</v>
      </c>
      <c r="D48" s="21"/>
      <c r="E48" s="65" t="s">
        <v>54</v>
      </c>
      <c r="F48" s="113">
        <v>0.0</v>
      </c>
      <c r="G48" s="117">
        <v>0.0</v>
      </c>
      <c r="H48" s="113">
        <v>0.0</v>
      </c>
      <c r="I48" s="21"/>
      <c r="J48" s="21"/>
    </row>
    <row r="49" hidden="1">
      <c r="A49" s="21"/>
      <c r="B49" s="122" t="s">
        <v>61</v>
      </c>
      <c r="C49" s="124">
        <f>TODAY()</f>
        <v>45762</v>
      </c>
      <c r="D49" s="21"/>
      <c r="E49" s="65" t="s">
        <v>55</v>
      </c>
      <c r="F49" s="113">
        <v>0.0</v>
      </c>
      <c r="G49" s="117">
        <v>0.0</v>
      </c>
      <c r="H49" s="113">
        <v>0.0</v>
      </c>
      <c r="I49" s="21"/>
      <c r="J49" s="21"/>
    </row>
    <row r="50" hidden="1">
      <c r="A50" s="21"/>
      <c r="B50" s="122" t="s">
        <v>48</v>
      </c>
      <c r="C50" s="73">
        <f>IF(B4="NO!",PMT(C33/12,C34*12,-C30),IF(B4="YES!",(C30*C34)/12))</f>
        <v>0</v>
      </c>
      <c r="D50" s="21"/>
      <c r="E50" s="13" t="s">
        <v>58</v>
      </c>
      <c r="F50" s="125">
        <f>SUM(F46:F49)</f>
        <v>1</v>
      </c>
      <c r="G50" s="54"/>
      <c r="H50" s="125">
        <f>SUM(H46:H49)</f>
        <v>1</v>
      </c>
      <c r="I50" s="21"/>
      <c r="J50" s="21"/>
    </row>
    <row r="51" hidden="1">
      <c r="A51" s="21"/>
      <c r="B51" s="122" t="s">
        <v>62</v>
      </c>
      <c r="C51" s="73">
        <f>C50*12</f>
        <v>0</v>
      </c>
      <c r="D51" s="21"/>
      <c r="E51" s="21"/>
      <c r="F51" s="21"/>
      <c r="G51" s="21"/>
      <c r="H51" s="21"/>
      <c r="I51" s="21"/>
      <c r="J51" s="21"/>
    </row>
    <row r="52" ht="15.75" customHeight="1">
      <c r="A52" s="13"/>
      <c r="B52" s="85" t="str">
        <f>IF($C$4="SELLER FINANCE - MF", "AMORTIZATION FOR SELLER FINANCE - MF EST.", 
   IF($C$4="SELLER FINANCE - SFH", "AMORTIZATION FOR SELLER FINANCE - SFH EST.", 
   IF($C$4="SUBJECT TO", "NOT USED WITH SUBJECT TO", 
   IF($C$4="HYBRID", "AMORTIZATION FOR HYBRID EST.", ""))))</f>
        <v>AMORTIZATION FOR SELLER FINANCE - MF EST.</v>
      </c>
      <c r="C52" s="16"/>
      <c r="D52" s="21"/>
      <c r="E52" s="85" t="str">
        <f>IF(C4="SELLER FINANCE - MF", "CASH ON CASH DETAILS FOR SELLER FINANCE - MULTI-FAMILY", IF(C4="SELLER FINANCE - SFH", "CASH ON CASH DETAILS FOR SELLER FINANCE - SINGLE FAMILY HOME", ""))
</f>
        <v>CASH ON CASH DETAILS FOR SELLER FINANCE - MULTI-FAMILY</v>
      </c>
      <c r="F52" s="126"/>
      <c r="G52" s="126"/>
      <c r="H52" s="16"/>
      <c r="I52" s="21"/>
      <c r="J52" s="21"/>
    </row>
    <row r="53" ht="15.75" customHeight="1">
      <c r="A53" s="13"/>
      <c r="B53" s="92" t="s">
        <v>48</v>
      </c>
      <c r="C53" s="127">
        <v>1000.0</v>
      </c>
      <c r="D53" s="21"/>
      <c r="E53" s="128" t="s">
        <v>18</v>
      </c>
      <c r="F53" s="128" t="s">
        <v>19</v>
      </c>
      <c r="G53" s="129" t="str">
        <f>IF($C$4="SELLER FINANCE - MF", "RENTAL REVENUE",
IF($C$4="SELLER FINANCE - SFH", "RENTAL REVENUE",
IF($C$4="SUBJECT TO", "RENTAL REVENUE",
IF($C$4="HYBRID", "RENTAL REVENUE", ""))))
</f>
        <v>RENTAL REVENUE</v>
      </c>
      <c r="H53" s="130"/>
      <c r="I53" s="93"/>
      <c r="J53" s="21"/>
    </row>
    <row r="54" ht="15.75" customHeight="1">
      <c r="A54" s="13"/>
      <c r="B54" s="92" t="s">
        <v>59</v>
      </c>
      <c r="C54" s="131">
        <f>NPER($C$33/12,$C$53,-$C$30)/12</f>
        <v>0</v>
      </c>
      <c r="D54" s="21"/>
      <c r="E54" s="132">
        <f>F54*12</f>
        <v>12</v>
      </c>
      <c r="F54" s="133">
        <v>1.0</v>
      </c>
      <c r="G54" s="134"/>
      <c r="H54" s="135"/>
      <c r="I54" s="21"/>
      <c r="J54" s="21"/>
    </row>
    <row r="55" ht="15.75" customHeight="1">
      <c r="A55" s="21"/>
      <c r="B55" s="21"/>
      <c r="C55" s="21"/>
      <c r="D55" s="21"/>
      <c r="E55" s="136">
        <f>SUM(E56:E63)</f>
        <v>2.4</v>
      </c>
      <c r="F55" s="137">
        <f>E55/12</f>
        <v>0.2</v>
      </c>
      <c r="G55" s="138" t="s">
        <v>63</v>
      </c>
      <c r="H55" s="16"/>
      <c r="I55" s="21"/>
      <c r="J55" s="21"/>
    </row>
    <row r="56" ht="15.75" customHeight="1">
      <c r="A56" s="21"/>
      <c r="B56" s="87" t="s">
        <v>60</v>
      </c>
      <c r="C56" s="16"/>
      <c r="D56" s="21"/>
      <c r="E56" s="132">
        <f t="shared" ref="E56:E60" si="1">F56*12</f>
        <v>0</v>
      </c>
      <c r="F56" s="132">
        <f>C59</f>
        <v>0</v>
      </c>
      <c r="G56" s="139" t="s">
        <v>64</v>
      </c>
      <c r="H56" s="16"/>
      <c r="I56" s="93"/>
      <c r="J56" s="21"/>
    </row>
    <row r="57" ht="15.75" customHeight="1">
      <c r="A57" s="21"/>
      <c r="B57" s="92" t="s">
        <v>61</v>
      </c>
      <c r="C57" s="140">
        <f>TODAY()</f>
        <v>45762</v>
      </c>
      <c r="D57" s="21"/>
      <c r="E57" s="141">
        <f t="shared" si="1"/>
        <v>0</v>
      </c>
      <c r="F57" s="142">
        <v>0.0</v>
      </c>
      <c r="G57" s="143" t="s">
        <v>65</v>
      </c>
      <c r="H57" s="16"/>
      <c r="I57" s="21"/>
      <c r="J57" s="21"/>
    </row>
    <row r="58" ht="15.75" customHeight="1">
      <c r="A58" s="21"/>
      <c r="B58" s="144" t="s">
        <v>66</v>
      </c>
      <c r="C58" s="145">
        <f>(F54-F57-F58-F59-F60)/2</f>
        <v>0.5</v>
      </c>
      <c r="D58" s="21"/>
      <c r="E58" s="146">
        <f t="shared" si="1"/>
        <v>0</v>
      </c>
      <c r="F58" s="142">
        <v>0.0</v>
      </c>
      <c r="G58" s="143" t="s">
        <v>67</v>
      </c>
      <c r="H58" s="16"/>
      <c r="I58" s="21"/>
      <c r="J58" s="21"/>
    </row>
    <row r="59" ht="15.75" customHeight="1">
      <c r="A59" s="21"/>
      <c r="B59" s="147" t="s">
        <v>68</v>
      </c>
      <c r="C59" s="148">
        <f>IF(B4="NO!",PMT(C33/12,C34*12,-C30),IF(B4="YES!",(C30*C33)/12))</f>
        <v>0</v>
      </c>
      <c r="D59" s="21"/>
      <c r="E59" s="146">
        <f t="shared" si="1"/>
        <v>0</v>
      </c>
      <c r="F59" s="142">
        <v>0.0</v>
      </c>
      <c r="G59" s="139" t="s">
        <v>69</v>
      </c>
      <c r="H59" s="16"/>
      <c r="I59" s="21"/>
      <c r="J59" s="21"/>
    </row>
    <row r="60" ht="15.75" customHeight="1">
      <c r="A60" s="13"/>
      <c r="B60" s="92" t="s">
        <v>62</v>
      </c>
      <c r="C60" s="148">
        <f>C59*12</f>
        <v>0</v>
      </c>
      <c r="D60" s="21"/>
      <c r="E60" s="146">
        <f t="shared" si="1"/>
        <v>0</v>
      </c>
      <c r="F60" s="142">
        <v>0.0</v>
      </c>
      <c r="G60" s="139" t="s">
        <v>70</v>
      </c>
      <c r="H60" s="16"/>
      <c r="I60" s="21"/>
      <c r="J60" s="21"/>
    </row>
    <row r="61" ht="15.75" customHeight="1">
      <c r="A61" s="21"/>
      <c r="B61" s="25"/>
      <c r="C61" s="25"/>
      <c r="D61" s="21"/>
      <c r="E61" s="146">
        <f t="shared" ref="E61:E63" si="2">E$54*G61</f>
        <v>1.2</v>
      </c>
      <c r="F61" s="146">
        <f t="shared" ref="F61:F63" si="3">E61/12</f>
        <v>0.1</v>
      </c>
      <c r="G61" s="149">
        <v>0.1</v>
      </c>
      <c r="H61" s="150" t="s">
        <v>71</v>
      </c>
      <c r="I61" s="21"/>
      <c r="J61" s="21"/>
    </row>
    <row r="62" ht="15.75" customHeight="1">
      <c r="A62" s="21"/>
      <c r="B62" s="85" t="s">
        <v>72</v>
      </c>
      <c r="C62" s="16"/>
      <c r="D62" s="21"/>
      <c r="E62" s="146">
        <f t="shared" si="2"/>
        <v>1.2</v>
      </c>
      <c r="F62" s="146">
        <f t="shared" si="3"/>
        <v>0.1</v>
      </c>
      <c r="G62" s="149">
        <v>0.1</v>
      </c>
      <c r="H62" s="150" t="s">
        <v>73</v>
      </c>
      <c r="I62" s="21"/>
      <c r="J62" s="21"/>
    </row>
    <row r="63" ht="15.75" customHeight="1">
      <c r="A63" s="21"/>
      <c r="B63" s="92" t="s">
        <v>74</v>
      </c>
      <c r="C63" s="151">
        <v>10.0</v>
      </c>
      <c r="D63" s="21"/>
      <c r="E63" s="146">
        <f t="shared" si="2"/>
        <v>0</v>
      </c>
      <c r="F63" s="146">
        <f t="shared" si="3"/>
        <v>0</v>
      </c>
      <c r="G63" s="152">
        <v>0.0</v>
      </c>
      <c r="H63" s="150" t="s">
        <v>75</v>
      </c>
      <c r="I63" s="21"/>
      <c r="J63" s="21"/>
    </row>
    <row r="64" ht="15.75" customHeight="1">
      <c r="A64" s="21"/>
      <c r="B64" s="92" t="s">
        <v>76</v>
      </c>
      <c r="C64" s="153">
        <f>OFFSET($B135,1+C63*12,0,1,1)</f>
        <v>49414</v>
      </c>
      <c r="D64" s="21"/>
      <c r="E64" s="21"/>
      <c r="F64" s="21"/>
      <c r="G64" s="21"/>
      <c r="H64" s="21"/>
      <c r="I64" s="21"/>
      <c r="J64" s="21"/>
    </row>
    <row r="65" ht="15.75" customHeight="1">
      <c r="A65" s="21"/>
      <c r="B65" s="92" t="s">
        <v>77</v>
      </c>
      <c r="C65" s="154">
        <f>IF($D7="SELLER FINANCE - MF",($C66*$C63*12),IF($D7="SELLER FINANCE - SFH",($C66*$C63*12), SUM(OFFSET(F134, 2, 0, $C63*12,1))))
</f>
        <v>0</v>
      </c>
      <c r="D65" s="21"/>
      <c r="E65" s="155" t="s">
        <v>78</v>
      </c>
      <c r="F65" s="126"/>
      <c r="G65" s="16"/>
      <c r="H65" s="156"/>
      <c r="I65" s="21"/>
      <c r="J65" s="21"/>
    </row>
    <row r="66" ht="15.75" customHeight="1">
      <c r="A66" s="21"/>
      <c r="B66" s="92" t="s">
        <v>79</v>
      </c>
      <c r="C66" s="154">
        <f>SUM(OFFSET(G135,1,0,C63*12,1))</f>
        <v>0</v>
      </c>
      <c r="D66" s="21"/>
      <c r="E66" s="157" t="s">
        <v>80</v>
      </c>
      <c r="F66" s="157" t="s">
        <v>81</v>
      </c>
      <c r="G66" s="157" t="s">
        <v>82</v>
      </c>
      <c r="H66" s="21"/>
      <c r="I66" s="21"/>
      <c r="J66" s="21"/>
    </row>
    <row r="67" ht="15.75" customHeight="1">
      <c r="A67" s="21"/>
      <c r="B67" s="92" t="s">
        <v>83</v>
      </c>
      <c r="C67" s="154">
        <f>IF($B10="Yes",#REF!,IF(OFFSET(H134,1+C63*12,0,1,1)="",0,OFFSET(H134,1+C63*12,0,1,1)))</f>
        <v>0</v>
      </c>
      <c r="D67" s="21"/>
      <c r="E67" s="158">
        <f t="shared" ref="E67:E68" si="4">IF($C$4="SELLER FINANCE - MF",$C$31-F67,IF($C$4="SELLER FINANCE - SFH",$C$31-F67))</f>
        <v>0.97</v>
      </c>
      <c r="F67" s="159">
        <f t="shared" ref="F67:F68" si="5">$C$10*G67</f>
        <v>0.03</v>
      </c>
      <c r="G67" s="160">
        <v>0.03</v>
      </c>
      <c r="H67" s="21"/>
      <c r="I67" s="21"/>
      <c r="J67" s="21"/>
    </row>
    <row r="68" ht="15.75" customHeight="1">
      <c r="A68" s="21"/>
      <c r="B68" s="92" t="s">
        <v>84</v>
      </c>
      <c r="C68" s="154">
        <f>C65+C66+C31+C67</f>
        <v>1</v>
      </c>
      <c r="D68" s="21"/>
      <c r="E68" s="158">
        <f t="shared" si="4"/>
        <v>0.94</v>
      </c>
      <c r="F68" s="159">
        <f t="shared" si="5"/>
        <v>0.06</v>
      </c>
      <c r="G68" s="160">
        <v>0.06</v>
      </c>
      <c r="H68" s="21"/>
      <c r="I68" s="93" t="s">
        <v>85</v>
      </c>
      <c r="J68" s="21"/>
    </row>
    <row r="69">
      <c r="A69" s="21"/>
      <c r="B69" s="21"/>
      <c r="C69" s="21"/>
      <c r="D69" s="21"/>
      <c r="E69" s="21"/>
      <c r="F69" s="21"/>
      <c r="G69" s="21"/>
      <c r="H69" s="21"/>
      <c r="I69" s="21"/>
      <c r="J69" s="21"/>
    </row>
    <row r="70">
      <c r="A70" s="21"/>
      <c r="B70" s="161" t="s">
        <v>86</v>
      </c>
      <c r="C70" s="16"/>
      <c r="D70" s="21"/>
      <c r="E70" s="162" t="str">
        <f>IF(AND(F71=CHAR(10003), F72=CHAR(10003), F73=CHAR(10003)), 
    "YOU HAVE A DEAL!!!", 
    IF($C$4="SELLER FINANCE - MF", "SELLER FINANCE - MULTI-FAMILY CRITERIA", 
    IF($C$4="SELLER FINANCE - SFH", "SELLER FINANCE - SFH CRITERIA", 
    IF($C$4="SUBJECT TO", "SUBJECT TO CRITERIA", 
    IF($C$4="HYBRID", "HYBRID CRITERIA", ""))))
)</f>
        <v>SELLER FINANCE - MULTI-FAMILY CRITERIA</v>
      </c>
      <c r="F70" s="16"/>
      <c r="G70" s="163"/>
      <c r="H70" s="163"/>
      <c r="I70" s="163"/>
      <c r="J70" s="163"/>
    </row>
    <row r="71">
      <c r="A71" s="21"/>
      <c r="B71" s="92" t="s">
        <v>87</v>
      </c>
      <c r="C71" s="164">
        <v>0.045</v>
      </c>
      <c r="D71" s="21"/>
      <c r="E71" s="165" t="s">
        <v>88</v>
      </c>
      <c r="F71" s="166" t="str">
        <f>IF($C$4="SELLER FINANCE - MF", IF(F124&lt;=0.2, CHAR(10003), "X"), 
   IF($C$4="SELLER FINANCE - SFH", IF(I124&lt;=0.2, CHAR(10003), "X"), 
   IF($C$4="SUBJECT TO", IF(F128&lt;=0.2, CHAR(10003), "X"), 
   IF($C$4="HYBRID", IF(I128&lt;=0.2, CHAR(10003), "X"), NA()))))</f>
        <v>X</v>
      </c>
      <c r="G71" s="163"/>
      <c r="H71" s="163"/>
      <c r="I71" s="163"/>
      <c r="J71" s="163"/>
    </row>
    <row r="72">
      <c r="A72" s="21"/>
      <c r="B72" s="92" t="s">
        <v>89</v>
      </c>
      <c r="C72" s="167">
        <f>SUM(C63)</f>
        <v>10</v>
      </c>
      <c r="D72" s="21"/>
      <c r="E72" s="168" t="str">
        <f>IF($C$4="SELLER FINANCE - MF", "CASHFLOW $200+", 
   IF($C$4="SELLER FINANCE - SFH", 
      IF(C9&gt;=500000, 
         IF(I33&gt;0, "CASHFLOW $350+", "CASHFLOW $450+"), 
         "CASHFLOW $200+"),
   IF($C$4="SUBJECT TO", "CASHFLOW $150+", "CASHFLOW $200+")))
</f>
        <v>CASHFLOW $200+</v>
      </c>
      <c r="F72" s="169" t="str">
        <f>IF($C$4="SELLER FINANCE - MF", IF(F122&gt;=200, CHAR(10003), "X"),
   IF($C$4="SELLER FINANCE - SFH", 
      IF(C9&gt;=500000, 
         IF(I33&gt;0, IF(I122&gt;=350, CHAR(10003), "X"), IF(I122&gt;=450, CHAR(10003), "X")),
         IF(I122&gt;=200, CHAR(10003), "X")),
      IF($C$4="SUBJECT TO", IF(G127&gt;=200, CHAR(10003), "X"),
      IF($C$4="HYBRID", IF(J127&gt;=200, CHAR(10003), "X"), NA()))))
</f>
        <v>X</v>
      </c>
      <c r="G72" s="21"/>
      <c r="H72" s="170"/>
      <c r="I72" s="170"/>
      <c r="J72" s="170"/>
    </row>
    <row r="73">
      <c r="A73" s="21"/>
      <c r="B73" s="92" t="s">
        <v>58</v>
      </c>
      <c r="C73" s="33">
        <f>C9*((1+C71)^C72)</f>
        <v>1.552969422</v>
      </c>
      <c r="D73" s="21"/>
      <c r="E73" s="165" t="s">
        <v>90</v>
      </c>
      <c r="F73" s="171" t="str">
        <f>IF($C$4="SELLER FINANCE - MF", IF(F123&gt;=0.1199, CHAR(10003), "X"), 
   IF($C$4="SELLER FINANCE - SFH", IF(I123&gt;=0.1199, CHAR(10003), "X"), 
   IF($C$4="SUBJECT TO", IF(G131&gt;=0.1199, CHAR(10003), "X"), 
   IF($C$4="HYBRID", IF(J131&gt;=0.1199, CHAR(10003), "X"), NA()))))</f>
        <v>✓</v>
      </c>
      <c r="G73" s="21"/>
      <c r="H73" s="170"/>
      <c r="I73" s="170"/>
      <c r="J73" s="170"/>
    </row>
    <row r="74">
      <c r="A74" s="21"/>
      <c r="B74" s="92" t="s">
        <v>91</v>
      </c>
      <c r="C74" s="172">
        <f>C73-C68</f>
        <v>0.5529694217</v>
      </c>
      <c r="D74" s="21"/>
      <c r="E74" s="173"/>
      <c r="F74" s="174"/>
      <c r="G74" s="175"/>
      <c r="H74" s="13"/>
      <c r="I74" s="34"/>
      <c r="J74" s="34"/>
    </row>
    <row r="75" hidden="1">
      <c r="A75" s="176"/>
      <c r="B75" s="177" t="str">
        <f>IF(AND(B76=CHAR(10003), C76=CHAR(10003), B79=CHAR(10003), C79=CHAR(10003), B82=CHAR(10003), C82=CHAR(10003)), 
    "YOU HAVE A 'NO CASHFLOW' DEAL!!!", 
    IF($C$4="SUBJECT TO", "NO CASHFLOW CRITERIA", 
    IF($C$4="HYBRID", "NOT USED WITH HYBRID", ""))
)</f>
        <v/>
      </c>
      <c r="D75" s="21"/>
      <c r="E75" s="74" t="s">
        <v>92</v>
      </c>
      <c r="I75" s="21"/>
      <c r="J75" s="21"/>
    </row>
    <row r="76" hidden="1">
      <c r="A76" s="21"/>
      <c r="B76" s="178" t="str">
        <f>IF($C$4="SUBJECT TO", IF(C126 &lt; 150, CHAR(10003), "X"), "")
</f>
        <v/>
      </c>
      <c r="C76" s="179" t="b">
        <f>IF($C$4="SUBJECT TO", IF(C127&lt;=0.04, CHAR(10003), "X"))</f>
        <v>0</v>
      </c>
      <c r="D76" s="21"/>
      <c r="E76" s="180" t="s">
        <v>18</v>
      </c>
      <c r="F76" s="180" t="s">
        <v>19</v>
      </c>
      <c r="G76" s="181" t="s">
        <v>93</v>
      </c>
      <c r="I76" s="21"/>
      <c r="J76" s="21"/>
    </row>
    <row r="77" hidden="1">
      <c r="A77" s="13"/>
      <c r="D77" s="21"/>
      <c r="E77" s="72">
        <f>F77*12</f>
        <v>12</v>
      </c>
      <c r="F77" s="75">
        <v>1.0</v>
      </c>
      <c r="I77" s="21"/>
      <c r="J77" s="21"/>
    </row>
    <row r="78" hidden="1">
      <c r="A78" s="13"/>
      <c r="B78" s="182" t="b">
        <f>IF($C$4="SUBJECT TO", "&lt; $150 CASHFLOW")
</f>
        <v>0</v>
      </c>
      <c r="C78" s="183" t="s">
        <v>94</v>
      </c>
      <c r="D78" s="21"/>
      <c r="E78" s="184">
        <f>SUM(E79:E86)</f>
        <v>12002.4</v>
      </c>
      <c r="F78" s="185">
        <f>E$78/12</f>
        <v>1000.2</v>
      </c>
      <c r="G78" s="186" t="s">
        <v>63</v>
      </c>
      <c r="I78" s="21"/>
      <c r="J78" s="21"/>
    </row>
    <row r="79" hidden="1">
      <c r="A79" s="13"/>
      <c r="B79" s="179" t="str">
        <f>IF($C$4="SUBJECT TO", IF(AND(C128&gt;=-250, C128&lt;=150), CHAR(10003), "X"), "")</f>
        <v/>
      </c>
      <c r="C79" s="179" t="b">
        <f>IF($C$4="SUBJECT TO", IF(H12&lt;=0.12, CHAR(10003), "X"))</f>
        <v>0</v>
      </c>
      <c r="D79" s="21"/>
      <c r="E79" s="125">
        <f t="shared" ref="E79:E83" si="6">F79*12</f>
        <v>12000</v>
      </c>
      <c r="F79" s="125">
        <f>C24</f>
        <v>1000</v>
      </c>
      <c r="G79" s="187" t="s">
        <v>95</v>
      </c>
      <c r="I79" s="21"/>
      <c r="J79" s="21"/>
    </row>
    <row r="80" hidden="1">
      <c r="A80" s="13"/>
      <c r="D80" s="21"/>
      <c r="E80" s="188">
        <f t="shared" si="6"/>
        <v>0</v>
      </c>
      <c r="F80" s="113">
        <v>0.0</v>
      </c>
      <c r="G80" s="187" t="s">
        <v>65</v>
      </c>
      <c r="I80" s="21"/>
      <c r="J80" s="21"/>
    </row>
    <row r="81" hidden="1">
      <c r="A81" s="13"/>
      <c r="B81" s="189" t="s">
        <v>96</v>
      </c>
      <c r="C81" s="183" t="s">
        <v>97</v>
      </c>
      <c r="D81" s="21"/>
      <c r="E81" s="125">
        <f t="shared" si="6"/>
        <v>0</v>
      </c>
      <c r="F81" s="113">
        <v>0.0</v>
      </c>
      <c r="G81" s="187" t="s">
        <v>67</v>
      </c>
      <c r="I81" s="21"/>
      <c r="J81" s="21"/>
    </row>
    <row r="82" hidden="1">
      <c r="A82" s="13"/>
      <c r="B82" s="179" t="b">
        <f>IF($C$4="SUBJECT TO", IF(C130&lt;=0.05, CHAR(10003), "X"))</f>
        <v>0</v>
      </c>
      <c r="C82" s="179" t="b">
        <f>IF($C$4="SUBJECT TO", IF(C131&lt;=0.15, CHAR(10003), "X"))</f>
        <v>0</v>
      </c>
      <c r="D82" s="21"/>
      <c r="E82" s="125">
        <f t="shared" si="6"/>
        <v>0</v>
      </c>
      <c r="F82" s="113">
        <v>0.0</v>
      </c>
      <c r="G82" s="190" t="s">
        <v>69</v>
      </c>
      <c r="I82" s="21"/>
      <c r="J82" s="21"/>
    </row>
    <row r="83" hidden="1">
      <c r="A83" s="13"/>
      <c r="D83" s="21"/>
      <c r="E83" s="125">
        <f t="shared" si="6"/>
        <v>0</v>
      </c>
      <c r="F83" s="113">
        <v>0.0</v>
      </c>
      <c r="G83" s="190" t="s">
        <v>70</v>
      </c>
      <c r="I83" s="21"/>
      <c r="J83" s="21"/>
    </row>
    <row r="84" hidden="1">
      <c r="A84" s="13"/>
      <c r="B84" s="183" t="s">
        <v>98</v>
      </c>
      <c r="C84" s="183" t="s">
        <v>99</v>
      </c>
      <c r="D84" s="21"/>
      <c r="E84" s="125">
        <f t="shared" ref="E84:E86" si="7">E$77*G84</f>
        <v>1.2</v>
      </c>
      <c r="F84" s="125">
        <f>E$84/12</f>
        <v>0.1</v>
      </c>
      <c r="G84" s="191">
        <v>0.1</v>
      </c>
      <c r="H84" s="190" t="s">
        <v>71</v>
      </c>
      <c r="I84" s="21"/>
      <c r="J84" s="21"/>
    </row>
    <row r="85" hidden="1">
      <c r="A85" s="13"/>
      <c r="B85" s="21"/>
      <c r="C85" s="21"/>
      <c r="D85" s="13"/>
      <c r="E85" s="125">
        <f t="shared" si="7"/>
        <v>1.2</v>
      </c>
      <c r="F85" s="125">
        <f>E$85/12</f>
        <v>0.1</v>
      </c>
      <c r="G85" s="191">
        <v>0.1</v>
      </c>
      <c r="H85" s="190" t="s">
        <v>73</v>
      </c>
      <c r="I85" s="13"/>
      <c r="J85" s="13"/>
    </row>
    <row r="86" hidden="1">
      <c r="A86" s="13"/>
      <c r="B86" s="21"/>
      <c r="C86" s="21"/>
      <c r="D86" s="13"/>
      <c r="E86" s="125">
        <f t="shared" si="7"/>
        <v>0</v>
      </c>
      <c r="F86" s="125">
        <f>E$86/12</f>
        <v>0</v>
      </c>
      <c r="G86" s="191">
        <v>0.0</v>
      </c>
      <c r="H86" s="190" t="s">
        <v>75</v>
      </c>
      <c r="I86" s="13"/>
      <c r="J86" s="13"/>
    </row>
    <row r="87" hidden="1">
      <c r="A87" s="13"/>
      <c r="B87" s="21"/>
      <c r="C87" s="21"/>
      <c r="D87" s="13"/>
      <c r="E87" s="74" t="s">
        <v>100</v>
      </c>
      <c r="I87" s="13"/>
      <c r="J87" s="13"/>
    </row>
    <row r="88" hidden="1">
      <c r="A88" s="13"/>
      <c r="B88" s="56" t="s">
        <v>72</v>
      </c>
      <c r="D88" s="13"/>
      <c r="E88" s="180" t="s">
        <v>18</v>
      </c>
      <c r="F88" s="180" t="s">
        <v>19</v>
      </c>
      <c r="G88" s="192" t="s">
        <v>93</v>
      </c>
      <c r="I88" s="13"/>
      <c r="J88" s="13"/>
    </row>
    <row r="89" hidden="1">
      <c r="A89" s="13"/>
      <c r="B89" s="122" t="s">
        <v>74</v>
      </c>
      <c r="C89" s="193">
        <v>7.0</v>
      </c>
      <c r="D89" s="13"/>
      <c r="E89" s="62">
        <f>F89*12</f>
        <v>12</v>
      </c>
      <c r="F89" s="75">
        <v>1.0</v>
      </c>
      <c r="I89" s="13"/>
      <c r="J89" s="13"/>
    </row>
    <row r="90" hidden="1">
      <c r="A90" s="13"/>
      <c r="B90" s="122" t="s">
        <v>76</v>
      </c>
      <c r="C90" s="194">
        <f>OFFSET($B134,1+C89*12,0,1,1)</f>
        <v>48288</v>
      </c>
      <c r="D90" s="13"/>
      <c r="E90" s="184">
        <f>SUM(E91:E98)</f>
        <v>2.4</v>
      </c>
      <c r="F90" s="195">
        <f>E90/12</f>
        <v>0.2</v>
      </c>
      <c r="G90" s="186" t="s">
        <v>63</v>
      </c>
      <c r="I90" s="13"/>
      <c r="J90" s="13"/>
    </row>
    <row r="91" hidden="1">
      <c r="A91" s="13"/>
      <c r="B91" s="122" t="s">
        <v>77</v>
      </c>
      <c r="C91" s="120">
        <f>IF($D91="SELLER FINANCE - MF",($C92*$C89*12),IF($D33="SELLER FINANCE - SFH",($C92*$C89*12), SUM(OFFSET(F134, 2, 0, $C89*12,1))))
</f>
        <v>0</v>
      </c>
      <c r="D91" s="13"/>
      <c r="E91" s="120">
        <f t="shared" ref="E91:E95" si="8">F91*12</f>
        <v>0</v>
      </c>
      <c r="F91" s="125">
        <f>C50</f>
        <v>0</v>
      </c>
      <c r="G91" s="196" t="s">
        <v>64</v>
      </c>
      <c r="I91" s="13"/>
      <c r="J91" s="13"/>
    </row>
    <row r="92" hidden="1">
      <c r="A92" s="13"/>
      <c r="B92" s="122" t="s">
        <v>79</v>
      </c>
      <c r="C92" s="120">
        <f>SUM(OFFSET(G135,1,0,C89*12,1))</f>
        <v>0</v>
      </c>
      <c r="D92" s="13"/>
      <c r="E92" s="197">
        <f t="shared" si="8"/>
        <v>0</v>
      </c>
      <c r="F92" s="113">
        <v>0.0</v>
      </c>
      <c r="G92" s="196" t="s">
        <v>65</v>
      </c>
      <c r="I92" s="13"/>
      <c r="J92" s="13"/>
    </row>
    <row r="93" hidden="1">
      <c r="A93" s="13"/>
      <c r="B93" s="122" t="s">
        <v>83</v>
      </c>
      <c r="C93" s="120">
        <f>IF(B4="Yes",#REF!,IF(OFFSET(H134,1+C89*12,0,1,1)="",0,OFFSET(H134,1+C89*12,0,1,1)))</f>
        <v>0</v>
      </c>
      <c r="D93" s="13"/>
      <c r="E93" s="120">
        <f t="shared" si="8"/>
        <v>0</v>
      </c>
      <c r="F93" s="113">
        <v>0.0</v>
      </c>
      <c r="G93" s="198" t="s">
        <v>67</v>
      </c>
      <c r="I93" s="13"/>
      <c r="J93" s="13"/>
    </row>
    <row r="94" hidden="1">
      <c r="A94" s="13"/>
      <c r="B94" s="122" t="s">
        <v>84</v>
      </c>
      <c r="C94" s="120">
        <f>C91+C92+C31+C93</f>
        <v>1</v>
      </c>
      <c r="D94" s="13"/>
      <c r="E94" s="120">
        <f t="shared" si="8"/>
        <v>0</v>
      </c>
      <c r="F94" s="113">
        <v>0.0</v>
      </c>
      <c r="G94" s="196" t="s">
        <v>69</v>
      </c>
      <c r="I94" s="21"/>
      <c r="J94" s="21"/>
    </row>
    <row r="95" hidden="1">
      <c r="A95" s="13"/>
      <c r="B95" s="21"/>
      <c r="C95" s="21"/>
      <c r="D95" s="13"/>
      <c r="E95" s="62">
        <f t="shared" si="8"/>
        <v>0</v>
      </c>
      <c r="F95" s="120">
        <f>IF(C4="HYBRID",F50,0)</f>
        <v>0</v>
      </c>
      <c r="G95" s="198" t="s">
        <v>95</v>
      </c>
      <c r="I95" s="21"/>
      <c r="J95" s="21"/>
    </row>
    <row r="96" hidden="1">
      <c r="A96" s="13"/>
      <c r="B96" s="56" t="s">
        <v>86</v>
      </c>
      <c r="D96" s="13"/>
      <c r="E96" s="62">
        <f t="shared" ref="E96:E98" si="9">E$89*G96</f>
        <v>1.2</v>
      </c>
      <c r="F96" s="120">
        <f t="shared" ref="F96:F98" si="10">E96/12</f>
        <v>0.1</v>
      </c>
      <c r="G96" s="199">
        <v>0.1</v>
      </c>
      <c r="H96" s="196" t="s">
        <v>71</v>
      </c>
      <c r="I96" s="21"/>
      <c r="J96" s="21"/>
    </row>
    <row r="97" hidden="1">
      <c r="A97" s="13"/>
      <c r="B97" s="122" t="s">
        <v>87</v>
      </c>
      <c r="C97" s="117">
        <v>0.045</v>
      </c>
      <c r="D97" s="13"/>
      <c r="E97" s="62">
        <f t="shared" si="9"/>
        <v>1.2</v>
      </c>
      <c r="F97" s="120">
        <f t="shared" si="10"/>
        <v>0.1</v>
      </c>
      <c r="G97" s="199">
        <v>0.1</v>
      </c>
      <c r="H97" s="196" t="s">
        <v>73</v>
      </c>
      <c r="I97" s="21"/>
      <c r="J97" s="21"/>
    </row>
    <row r="98" hidden="1">
      <c r="A98" s="13"/>
      <c r="B98" s="122" t="s">
        <v>89</v>
      </c>
      <c r="C98" s="200">
        <f>SUM(C89)</f>
        <v>7</v>
      </c>
      <c r="D98" s="13"/>
      <c r="E98" s="62">
        <f t="shared" si="9"/>
        <v>0</v>
      </c>
      <c r="F98" s="120">
        <f t="shared" si="10"/>
        <v>0</v>
      </c>
      <c r="G98" s="199">
        <v>0.0</v>
      </c>
      <c r="H98" s="196" t="s">
        <v>75</v>
      </c>
      <c r="I98" s="21"/>
      <c r="J98" s="21"/>
    </row>
    <row r="99" hidden="1">
      <c r="A99" s="13"/>
      <c r="B99" s="122" t="s">
        <v>58</v>
      </c>
      <c r="C99" s="62">
        <f>C9*((1+C97)^C98)</f>
        <v>1.36086183</v>
      </c>
      <c r="D99" s="13"/>
      <c r="E99" s="13"/>
      <c r="F99" s="21"/>
      <c r="G99" s="21"/>
      <c r="H99" s="21"/>
      <c r="I99" s="21"/>
      <c r="J99" s="21"/>
    </row>
    <row r="100" hidden="1">
      <c r="A100" s="13"/>
      <c r="B100" s="122" t="s">
        <v>91</v>
      </c>
      <c r="C100" s="201">
        <f>C99-C93</f>
        <v>1.36086183</v>
      </c>
      <c r="D100" s="13"/>
      <c r="E100" s="74" t="s">
        <v>78</v>
      </c>
      <c r="H100" s="156"/>
      <c r="I100" s="21"/>
      <c r="J100" s="21"/>
    </row>
    <row r="101" hidden="1">
      <c r="A101" s="13"/>
      <c r="B101" s="21"/>
      <c r="C101" s="21"/>
      <c r="D101" s="13"/>
      <c r="E101" s="202" t="s">
        <v>80</v>
      </c>
      <c r="F101" s="202" t="s">
        <v>81</v>
      </c>
      <c r="G101" s="202" t="s">
        <v>82</v>
      </c>
      <c r="H101" s="21"/>
      <c r="I101" s="21"/>
      <c r="J101" s="21"/>
    </row>
    <row r="102" hidden="1">
      <c r="A102" s="13"/>
      <c r="B102" s="56" t="str">
        <f>IF(AND(B103=CHAR(10003), C103=CHAR(10003), B106=CHAR(10003), C106=CHAR(10003)), 
    "YOU HAVE A DEAL!!!", 
    IF($C$4="HYBRID", "HYBRID CRITERIA", ""))</f>
        <v>#N/A</v>
      </c>
      <c r="D102" s="13"/>
      <c r="E102" s="203" t="b">
        <f t="shared" ref="E102:E103" si="11">IF($C$4="HYBRID",$C$31-F102)</f>
        <v>0</v>
      </c>
      <c r="F102" s="204">
        <f t="shared" ref="F102:F103" si="12">$C$10*G102</f>
        <v>0.03</v>
      </c>
      <c r="G102" s="205">
        <v>0.03</v>
      </c>
      <c r="H102" s="21"/>
      <c r="I102" s="21"/>
      <c r="J102" s="21"/>
    </row>
    <row r="103" hidden="1">
      <c r="A103" s="13"/>
      <c r="B103" s="206" t="str">
        <f>IF($C$4="HYBRID", IF(I128&gt;=200, CHAR(10003), "X"), NA())
</f>
        <v>#N/A</v>
      </c>
      <c r="C103" s="206" t="b">
        <f>IF($C$4="HYBRID", IF(I129&gt;=0.12, CHAR(10003), "X"))</f>
        <v>0</v>
      </c>
      <c r="D103" s="13"/>
      <c r="E103" s="203" t="b">
        <f t="shared" si="11"/>
        <v>0</v>
      </c>
      <c r="F103" s="204">
        <f t="shared" si="12"/>
        <v>0.06</v>
      </c>
      <c r="G103" s="205">
        <v>0.06</v>
      </c>
      <c r="H103" s="21"/>
      <c r="I103" s="21"/>
      <c r="J103" s="21"/>
    </row>
    <row r="104" hidden="1">
      <c r="A104" s="13"/>
      <c r="D104" s="13"/>
      <c r="E104" s="21"/>
      <c r="F104" s="21"/>
      <c r="G104" s="21"/>
      <c r="H104" s="21"/>
      <c r="I104" s="21"/>
      <c r="J104" s="21"/>
    </row>
    <row r="105" hidden="1">
      <c r="A105" s="13"/>
      <c r="B105" s="56" t="str">
        <f>IF($C$4="SUBJECT TO", "CASHFLOW $150+", "CASHFLOW $200+")
</f>
        <v>CASHFLOW $200+</v>
      </c>
      <c r="C105" s="74" t="s">
        <v>90</v>
      </c>
      <c r="D105" s="13"/>
      <c r="E105" s="21"/>
      <c r="F105" s="21"/>
      <c r="G105" s="21"/>
      <c r="H105" s="21"/>
      <c r="I105" s="21"/>
      <c r="J105" s="21"/>
    </row>
    <row r="106" hidden="1">
      <c r="A106" s="13"/>
      <c r="B106" s="207" t="str">
        <f>IF($C$4="HYBRID", IF(I130&lt;=20%, CHAR(10003), "X"), NA())</f>
        <v>#N/A</v>
      </c>
      <c r="C106" s="207" t="str">
        <f>IF($C$4="HYBRID", IF(I131&lt;=0.1, CHAR(10003), "X"), NA())</f>
        <v>#N/A</v>
      </c>
      <c r="D106" s="13"/>
      <c r="E106" s="21"/>
      <c r="F106" s="21"/>
      <c r="G106" s="21"/>
      <c r="H106" s="21"/>
      <c r="I106" s="21"/>
      <c r="J106" s="21"/>
    </row>
    <row r="107" hidden="1">
      <c r="A107" s="13"/>
      <c r="D107" s="13"/>
      <c r="E107" s="21"/>
      <c r="F107" s="21"/>
      <c r="G107" s="21"/>
      <c r="H107" s="21"/>
      <c r="I107" s="21"/>
      <c r="J107" s="21"/>
    </row>
    <row r="108" hidden="1">
      <c r="A108" s="13"/>
      <c r="B108" s="74" t="s">
        <v>88</v>
      </c>
      <c r="C108" s="74" t="s">
        <v>57</v>
      </c>
      <c r="D108" s="13"/>
      <c r="E108" s="21"/>
      <c r="F108" s="21"/>
      <c r="G108" s="21"/>
      <c r="H108" s="21"/>
      <c r="I108" s="21"/>
      <c r="J108" s="21"/>
    </row>
    <row r="109" hidden="1">
      <c r="A109" s="13"/>
      <c r="B109" s="21"/>
      <c r="C109" s="21"/>
      <c r="D109" s="13"/>
      <c r="E109" s="21"/>
      <c r="F109" s="21"/>
      <c r="G109" s="21"/>
      <c r="H109" s="21"/>
      <c r="I109" s="21"/>
      <c r="J109" s="21"/>
    </row>
    <row r="110" hidden="1">
      <c r="A110" s="13"/>
      <c r="B110" s="21"/>
      <c r="C110" s="21"/>
      <c r="D110" s="13"/>
      <c r="E110" s="208" t="str">
        <f>IF(AND(E112=CHAR(10003), F112=CHAR(10003), H112=CHAR(10003), I112=CHAR(10003)), 
    "YOU HAVE A DEAL!!!", 
    IF($C$4="SELLER FINANCE - MF", "SELLER FINANCE - MULTI-FAMILY CRITERIA", 
    IF($C$4="SELLER FINANCE - SFH", "SELLER FINANCE - SFH CRITERIA", 
    IF($C$4="SUBJECT TO", "SUBJECT TO CRITERIA", 
    IF($C$4="HYBRID", "HYBRID CRITERIA", ""))))
)</f>
        <v>SELLER FINANCE - MULTI-FAMILY CRITERIA</v>
      </c>
      <c r="J110" s="163"/>
    </row>
    <row r="111" hidden="1">
      <c r="A111" s="13"/>
      <c r="B111" s="21"/>
      <c r="C111" s="21"/>
      <c r="D111" s="21"/>
      <c r="J111" s="163"/>
    </row>
    <row r="112" hidden="1">
      <c r="A112" s="13"/>
      <c r="B112" s="21"/>
      <c r="C112" s="21"/>
      <c r="D112" s="21"/>
      <c r="E112" s="209" t="str">
        <f>IF($C$4="SELLER FINANCE - MF", IF(F157&gt;=200, CHAR(10003), "X"),
   IF($C$4="SELLER FINANCE - SFH", IF(H157&gt;=200, CHAR(10003), "X"),
   IF($C$4="SUBJECT TO", IF(F163&gt;=200, CHAR(10003), "X"),
   IF($C$4="HYBRID", IF(H163&gt;=200, CHAR(10003), "X"), NA()))))
</f>
        <v>X</v>
      </c>
      <c r="F112" s="206" t="str">
        <f>IF($C$4="SELLER FINANCE - MF", IF(F158&gt;=0.12, CHAR(10003), "X"), 
   IF($C$4="SELLER FINANCE - SFH", IF(H158&gt;=0.12, CHAR(10003), "X"), 
   IF($C$4="SUBJECT TO", IF(F164&gt;=0.12, CHAR(10003), "X"), 
   IF($C$4="HYBRID", IF(H164&gt;=0.12, CHAR(10003), "X"), NA()))))</f>
        <v>X</v>
      </c>
      <c r="G112" s="210"/>
      <c r="H112" s="211" t="str">
        <f>IF($C$4="SELLER FINANCE - MF", IF(F159&lt;=0.2, CHAR(10003), "X"), 
   IF($C$4="SELLER FINANCE - SFH", IF(H159&lt;=0.2, CHAR(10003), "X"), 
   IF($C$4="SUBJECT TO", IF(F165&lt;=0.2, CHAR(10003), "X"), 
   IF($C$4="HYBRID", IF(H165&lt;=0.2, CHAR(10003), "X"), NA()))))</f>
        <v>✓</v>
      </c>
      <c r="I112" s="211" t="str">
        <f>IF($C$4="SELLER FINANCE - MF", IF(F160&gt;=10000, CHAR(10003), "X"), 
   IF($C$4="SELLER FINANCE - SFH", IF(H160&gt;=9000, CHAR(10003), "X"), 
   IF($C$4="SUBJECT TO", IF(F166&gt;=9000, CHAR(10003), "X"), 
   IF($C$4="HYBRID", IF(H166&gt;=9000, CHAR(10003), "X"), NA()))))</f>
        <v>X</v>
      </c>
      <c r="J112" s="170"/>
    </row>
    <row r="113" hidden="1">
      <c r="A113" s="13"/>
      <c r="B113" s="21"/>
      <c r="C113" s="21"/>
      <c r="D113" s="21"/>
      <c r="J113" s="170"/>
    </row>
    <row r="114" hidden="1">
      <c r="A114" s="13"/>
      <c r="B114" s="21"/>
      <c r="C114" s="21"/>
      <c r="D114" s="21"/>
      <c r="E114" s="56" t="str">
        <f>IF($C$4="SUBJECT TO", "CASHFLOW $150+", "CASHFLOW $200+")
</f>
        <v>CASHFLOW $200+</v>
      </c>
      <c r="F114" s="56" t="s">
        <v>101</v>
      </c>
      <c r="G114" s="212"/>
      <c r="H114" s="56" t="s">
        <v>102</v>
      </c>
      <c r="I114" s="74" t="s">
        <v>103</v>
      </c>
      <c r="J114" s="34"/>
    </row>
    <row r="115" hidden="1">
      <c r="A115" s="13"/>
      <c r="B115" s="13"/>
      <c r="C115" s="13"/>
      <c r="D115" s="21"/>
      <c r="E115" s="21"/>
      <c r="F115" s="21"/>
      <c r="G115" s="21"/>
      <c r="H115" s="21"/>
      <c r="I115" s="13"/>
      <c r="J115" s="13"/>
    </row>
    <row r="116" hidden="1">
      <c r="A116" s="13"/>
      <c r="B116" s="213"/>
      <c r="C116" s="214"/>
      <c r="D116" s="21"/>
      <c r="E116" s="74" t="s">
        <v>78</v>
      </c>
      <c r="H116" s="21"/>
      <c r="I116" s="13"/>
      <c r="J116" s="13"/>
    </row>
    <row r="117" hidden="1">
      <c r="A117" s="13"/>
      <c r="B117" s="213"/>
      <c r="C117" s="215"/>
      <c r="D117" s="21"/>
      <c r="E117" s="202" t="s">
        <v>80</v>
      </c>
      <c r="F117" s="202" t="s">
        <v>81</v>
      </c>
      <c r="G117" s="202" t="s">
        <v>82</v>
      </c>
      <c r="H117" s="21"/>
      <c r="I117" s="13"/>
      <c r="J117" s="13"/>
    </row>
    <row r="118" hidden="1">
      <c r="A118" s="13"/>
      <c r="B118" s="213"/>
      <c r="C118" s="72"/>
      <c r="D118" s="21"/>
      <c r="E118" s="203" t="b">
        <f t="shared" ref="E118:E119" si="13">IF($C$4="SUBJECT TO",$C$22-F118)</f>
        <v>0</v>
      </c>
      <c r="F118" s="204">
        <f t="shared" ref="F118:F119" si="14">$C$10*G118</f>
        <v>0.03</v>
      </c>
      <c r="G118" s="205">
        <v>0.03</v>
      </c>
      <c r="H118" s="216"/>
      <c r="I118" s="13"/>
      <c r="J118" s="13"/>
    </row>
    <row r="119" hidden="1">
      <c r="A119" s="13"/>
      <c r="B119" s="213"/>
      <c r="C119" s="217"/>
      <c r="D119" s="21"/>
      <c r="E119" s="203" t="b">
        <f t="shared" si="13"/>
        <v>0</v>
      </c>
      <c r="F119" s="204">
        <f t="shared" si="14"/>
        <v>0.06</v>
      </c>
      <c r="G119" s="205">
        <v>0.06</v>
      </c>
      <c r="H119" s="216"/>
      <c r="I119" s="13"/>
      <c r="J119" s="13"/>
    </row>
    <row r="120">
      <c r="A120" s="13"/>
      <c r="B120" s="21"/>
      <c r="C120" s="21"/>
      <c r="D120" s="21"/>
      <c r="E120" s="21"/>
      <c r="F120" s="21"/>
      <c r="G120" s="25"/>
      <c r="H120" s="216"/>
      <c r="I120" s="13"/>
      <c r="J120" s="13"/>
    </row>
    <row r="121" hidden="1">
      <c r="A121" s="13"/>
      <c r="B121" s="21"/>
      <c r="C121" s="21"/>
      <c r="D121" s="13"/>
      <c r="E121" s="218" t="s">
        <v>104</v>
      </c>
      <c r="G121" s="21"/>
      <c r="H121" s="218" t="s">
        <v>105</v>
      </c>
      <c r="J121" s="34"/>
    </row>
    <row r="122" hidden="1">
      <c r="A122" s="13"/>
      <c r="B122" s="21"/>
      <c r="C122" s="21"/>
      <c r="D122" s="13"/>
      <c r="E122" s="218" t="s">
        <v>106</v>
      </c>
      <c r="F122" s="204">
        <f>IF($C$4="SELLER FINANCE - MF",$I$10,NA())</f>
        <v>0.8</v>
      </c>
      <c r="G122" s="21"/>
      <c r="H122" s="218" t="s">
        <v>106</v>
      </c>
      <c r="I122" s="119" t="str">
        <f>IF($C$4="SELLER FINANCE - SFH",$I$10,NA())</f>
        <v>#N/A</v>
      </c>
      <c r="J122" s="13"/>
    </row>
    <row r="123" hidden="1">
      <c r="A123" s="13"/>
      <c r="B123" s="21"/>
      <c r="C123" s="21"/>
      <c r="D123" s="13"/>
      <c r="E123" s="218" t="s">
        <v>101</v>
      </c>
      <c r="F123" s="219">
        <f>IF($C$4="SELLER FINANCE - MF",$H$12,NA())</f>
        <v>9.230769231</v>
      </c>
      <c r="G123" s="21"/>
      <c r="H123" s="218" t="s">
        <v>101</v>
      </c>
      <c r="I123" s="119" t="str">
        <f>IF($C$4="SELLER FINANCE - SFH",$H$12,NA())</f>
        <v>#N/A</v>
      </c>
      <c r="J123" s="13"/>
    </row>
    <row r="124" hidden="1">
      <c r="A124" s="13"/>
      <c r="B124" s="13"/>
      <c r="C124" s="13"/>
      <c r="D124" s="13"/>
      <c r="E124" s="218" t="s">
        <v>102</v>
      </c>
      <c r="F124" s="219">
        <f>IF($C$4="SELLER FINANCE - MF",I29,NA())</f>
        <v>1.04</v>
      </c>
      <c r="G124" s="21"/>
      <c r="H124" s="218" t="s">
        <v>102</v>
      </c>
      <c r="I124" s="119" t="str">
        <f>IF($C$4="SELLER FINANCE - SFH",I29,NA())</f>
        <v>#N/A</v>
      </c>
      <c r="J124" s="13"/>
    </row>
    <row r="125" hidden="1">
      <c r="A125" s="13"/>
      <c r="B125" s="218" t="s">
        <v>107</v>
      </c>
      <c r="D125" s="13"/>
      <c r="E125" s="34"/>
      <c r="F125" s="34"/>
      <c r="G125" s="21"/>
      <c r="H125" s="218"/>
      <c r="I125" s="220"/>
      <c r="J125" s="34"/>
    </row>
    <row r="126" hidden="1">
      <c r="A126" s="13"/>
      <c r="B126" s="218" t="s">
        <v>108</v>
      </c>
      <c r="C126" s="119" t="str">
        <f>IF($C$4="SUBJECT TO",$I$10,NA())</f>
        <v>#N/A</v>
      </c>
      <c r="D126" s="13"/>
      <c r="E126" s="221"/>
      <c r="F126" s="13"/>
      <c r="G126" s="222" t="s">
        <v>109</v>
      </c>
      <c r="H126" s="221"/>
      <c r="I126" s="13"/>
      <c r="J126" s="13"/>
    </row>
    <row r="127" hidden="1">
      <c r="A127" s="13"/>
      <c r="B127" s="218" t="s">
        <v>110</v>
      </c>
      <c r="C127" s="223" t="str">
        <f>IF($C$4="SUBJECT TO",$G$38,NA())</f>
        <v>#N/A</v>
      </c>
      <c r="D127" s="13"/>
      <c r="E127" s="218" t="s">
        <v>111</v>
      </c>
      <c r="G127" s="21"/>
      <c r="H127" s="218" t="s">
        <v>112</v>
      </c>
      <c r="J127" s="34"/>
    </row>
    <row r="128" hidden="1">
      <c r="A128" s="13"/>
      <c r="B128" s="218" t="s">
        <v>113</v>
      </c>
      <c r="C128" s="224" t="str">
        <f>IF($C$4="SUBJECT TO",$I$10,NA())</f>
        <v>#N/A</v>
      </c>
      <c r="D128" s="13"/>
      <c r="E128" s="218" t="s">
        <v>106</v>
      </c>
      <c r="F128" s="119" t="str">
        <f>IF($C$4="SUBJECT TO",$I$10,NA())</f>
        <v>#N/A</v>
      </c>
      <c r="G128" s="21"/>
      <c r="H128" s="218" t="s">
        <v>106</v>
      </c>
      <c r="I128" s="119" t="str">
        <f>IF($C$4="HYBRID",$I$10,NA())</f>
        <v>#N/A</v>
      </c>
      <c r="J128" s="13"/>
    </row>
    <row r="129" hidden="1">
      <c r="A129" s="13"/>
      <c r="B129" s="218" t="s">
        <v>97</v>
      </c>
      <c r="C129" s="119" t="str">
        <f>IF($C$4="SUBJECT TO",$H$12,NA())</f>
        <v>#N/A</v>
      </c>
      <c r="D129" s="13"/>
      <c r="E129" s="218" t="s">
        <v>101</v>
      </c>
      <c r="F129" s="119" t="str">
        <f>IF($C$4="SUBJECT TO",$H$12,NA())</f>
        <v>#N/A</v>
      </c>
      <c r="G129" s="21"/>
      <c r="H129" s="218" t="s">
        <v>90</v>
      </c>
      <c r="I129" s="119" t="str">
        <f>IF($C$4="HYBRID",$H$12,NA())</f>
        <v>#N/A</v>
      </c>
      <c r="J129" s="13"/>
    </row>
    <row r="130" hidden="1">
      <c r="A130" s="13"/>
      <c r="B130" s="218" t="s">
        <v>98</v>
      </c>
      <c r="C130" s="223" t="str">
        <f>IF($C$4="SUBJECT TO",$C$23,NA())</f>
        <v>#N/A</v>
      </c>
      <c r="D130" s="13"/>
      <c r="E130" s="218" t="s">
        <v>102</v>
      </c>
      <c r="F130" s="119" t="str">
        <f>IF($C$4="SUBJECT TO",$I$22,NA())</f>
        <v>#N/A</v>
      </c>
      <c r="G130" s="21"/>
      <c r="H130" s="218" t="s">
        <v>88</v>
      </c>
      <c r="I130" s="119" t="str">
        <f>IF($C$4="HYBRID",$I$29,NA())</f>
        <v>#N/A</v>
      </c>
      <c r="J130" s="13"/>
    </row>
    <row r="131" hidden="1">
      <c r="A131" s="13"/>
      <c r="B131" s="218" t="s">
        <v>99</v>
      </c>
      <c r="C131" s="220" t="str">
        <f>IF($C$4="SUBJECT TO",$I$22,NA())</f>
        <v>#N/A</v>
      </c>
      <c r="D131" s="13"/>
      <c r="E131" s="218" t="s">
        <v>114</v>
      </c>
      <c r="F131" s="223" t="str">
        <f>IF($C$4="SUBJECT TO",$C$23,NA())</f>
        <v>#N/A</v>
      </c>
      <c r="G131" s="25"/>
      <c r="H131" s="225" t="s">
        <v>57</v>
      </c>
      <c r="I131" s="220" t="str">
        <f>IF($C$4="HYBRID",$C$32,NA())</f>
        <v>#N/A</v>
      </c>
      <c r="J131" s="34"/>
    </row>
    <row r="132" hidden="1">
      <c r="A132" s="13"/>
      <c r="B132" s="34" t="s">
        <v>41</v>
      </c>
      <c r="C132" s="13"/>
      <c r="D132" s="13"/>
      <c r="E132" s="222" t="b">
        <v>0</v>
      </c>
      <c r="F132" s="13"/>
      <c r="G132" s="13"/>
      <c r="H132" s="221"/>
      <c r="I132" s="13"/>
      <c r="J132" s="13"/>
    </row>
    <row r="133" hidden="1">
      <c r="A133" s="74" t="s">
        <v>115</v>
      </c>
      <c r="I133" s="34"/>
      <c r="J133" s="34"/>
    </row>
    <row r="134" hidden="1">
      <c r="A134" s="226" t="s">
        <v>116</v>
      </c>
      <c r="B134" s="111" t="s">
        <v>117</v>
      </c>
      <c r="C134" s="111" t="s">
        <v>118</v>
      </c>
      <c r="D134" s="56"/>
      <c r="E134" s="64" t="s">
        <v>119</v>
      </c>
      <c r="F134" s="64" t="s">
        <v>120</v>
      </c>
      <c r="G134" s="64" t="s">
        <v>121</v>
      </c>
      <c r="H134" s="112" t="s">
        <v>122</v>
      </c>
      <c r="I134" s="13"/>
      <c r="J134" s="13"/>
    </row>
    <row r="135" hidden="1">
      <c r="A135" s="227">
        <v>0.0</v>
      </c>
      <c r="B135" s="228"/>
      <c r="C135" s="229"/>
      <c r="E135" s="230"/>
      <c r="F135" s="230"/>
      <c r="G135" s="230"/>
      <c r="H135" s="230">
        <f>C30</f>
        <v>0</v>
      </c>
      <c r="I135" s="13"/>
      <c r="J135" s="13"/>
    </row>
    <row r="136" hidden="1">
      <c r="A136" s="231" t="str">
        <f>IF(H135="","",IF(OR(A132&gt;=(H135*12),ROUND(H135,2)&lt;=0),"",A135+1))</f>
        <v/>
      </c>
      <c r="B136" s="232">
        <f>C49</f>
        <v>45762</v>
      </c>
      <c r="C136" s="233" t="str">
        <f t="shared" ref="C136:C496" si="15">IF(A136="","",IF(MOD(A136,12)=0,A136/12,""))</f>
        <v/>
      </c>
      <c r="E136" s="234">
        <f>C50</f>
        <v>0</v>
      </c>
      <c r="F136" s="234">
        <f t="shared" ref="F136:F496" si="16">(H135*$C$33)/12</f>
        <v>0</v>
      </c>
      <c r="G136" s="234" t="str">
        <f t="shared" ref="G136:G496" si="17">IF(A136="","",E136-F136)</f>
        <v/>
      </c>
      <c r="H136" s="234" t="str">
        <f t="shared" ref="H136:H496" si="18">IF(A136="","",H135-G136)</f>
        <v/>
      </c>
      <c r="I136" s="13"/>
      <c r="J136" s="13"/>
    </row>
    <row r="137" hidden="1">
      <c r="A137" s="231">
        <f t="shared" ref="A137:A496" si="19">A136+1</f>
        <v>1</v>
      </c>
      <c r="B137" s="232">
        <f t="shared" ref="B137:B496" si="20">EDATE(B136, 1)</f>
        <v>45792</v>
      </c>
      <c r="C137" s="233" t="str">
        <f t="shared" si="15"/>
        <v/>
      </c>
      <c r="E137" s="234">
        <f t="shared" ref="E137:E496" si="21">E136</f>
        <v>0</v>
      </c>
      <c r="F137" s="234">
        <f t="shared" si="16"/>
        <v>0</v>
      </c>
      <c r="G137" s="234">
        <f t="shared" si="17"/>
        <v>0</v>
      </c>
      <c r="H137" s="234">
        <f t="shared" si="18"/>
        <v>0</v>
      </c>
      <c r="I137" s="13"/>
      <c r="J137" s="13"/>
    </row>
    <row r="138" hidden="1">
      <c r="A138" s="231">
        <f t="shared" si="19"/>
        <v>2</v>
      </c>
      <c r="B138" s="232">
        <f t="shared" si="20"/>
        <v>45823</v>
      </c>
      <c r="C138" s="233" t="str">
        <f t="shared" si="15"/>
        <v/>
      </c>
      <c r="E138" s="234">
        <f t="shared" si="21"/>
        <v>0</v>
      </c>
      <c r="F138" s="234">
        <f t="shared" si="16"/>
        <v>0</v>
      </c>
      <c r="G138" s="234">
        <f t="shared" si="17"/>
        <v>0</v>
      </c>
      <c r="H138" s="234">
        <f t="shared" si="18"/>
        <v>0</v>
      </c>
      <c r="I138" s="13"/>
      <c r="J138" s="13"/>
    </row>
    <row r="139" hidden="1">
      <c r="A139" s="231">
        <f t="shared" si="19"/>
        <v>3</v>
      </c>
      <c r="B139" s="232">
        <f t="shared" si="20"/>
        <v>45853</v>
      </c>
      <c r="C139" s="233" t="str">
        <f t="shared" si="15"/>
        <v/>
      </c>
      <c r="E139" s="234">
        <f t="shared" si="21"/>
        <v>0</v>
      </c>
      <c r="F139" s="234">
        <f t="shared" si="16"/>
        <v>0</v>
      </c>
      <c r="G139" s="234">
        <f t="shared" si="17"/>
        <v>0</v>
      </c>
      <c r="H139" s="234">
        <f t="shared" si="18"/>
        <v>0</v>
      </c>
      <c r="I139" s="13"/>
      <c r="J139" s="13"/>
    </row>
    <row r="140" hidden="1">
      <c r="A140" s="231">
        <f t="shared" si="19"/>
        <v>4</v>
      </c>
      <c r="B140" s="232">
        <f t="shared" si="20"/>
        <v>45884</v>
      </c>
      <c r="C140" s="233" t="str">
        <f t="shared" si="15"/>
        <v/>
      </c>
      <c r="E140" s="234">
        <f t="shared" si="21"/>
        <v>0</v>
      </c>
      <c r="F140" s="234">
        <f t="shared" si="16"/>
        <v>0</v>
      </c>
      <c r="G140" s="234">
        <f t="shared" si="17"/>
        <v>0</v>
      </c>
      <c r="H140" s="234">
        <f t="shared" si="18"/>
        <v>0</v>
      </c>
      <c r="I140" s="13"/>
      <c r="J140" s="13"/>
    </row>
    <row r="141" hidden="1">
      <c r="A141" s="231">
        <f t="shared" si="19"/>
        <v>5</v>
      </c>
      <c r="B141" s="232">
        <f t="shared" si="20"/>
        <v>45915</v>
      </c>
      <c r="C141" s="233" t="str">
        <f t="shared" si="15"/>
        <v/>
      </c>
      <c r="E141" s="234">
        <f t="shared" si="21"/>
        <v>0</v>
      </c>
      <c r="F141" s="234">
        <f t="shared" si="16"/>
        <v>0</v>
      </c>
      <c r="G141" s="234">
        <f t="shared" si="17"/>
        <v>0</v>
      </c>
      <c r="H141" s="234">
        <f t="shared" si="18"/>
        <v>0</v>
      </c>
      <c r="I141" s="13"/>
      <c r="J141" s="13"/>
    </row>
    <row r="142" hidden="1">
      <c r="A142" s="231">
        <f t="shared" si="19"/>
        <v>6</v>
      </c>
      <c r="B142" s="232">
        <f t="shared" si="20"/>
        <v>45945</v>
      </c>
      <c r="C142" s="233" t="str">
        <f t="shared" si="15"/>
        <v/>
      </c>
      <c r="E142" s="234">
        <f t="shared" si="21"/>
        <v>0</v>
      </c>
      <c r="F142" s="234">
        <f t="shared" si="16"/>
        <v>0</v>
      </c>
      <c r="G142" s="234">
        <f t="shared" si="17"/>
        <v>0</v>
      </c>
      <c r="H142" s="234">
        <f t="shared" si="18"/>
        <v>0</v>
      </c>
      <c r="I142" s="13"/>
      <c r="J142" s="13"/>
    </row>
    <row r="143" hidden="1">
      <c r="A143" s="231">
        <f t="shared" si="19"/>
        <v>7</v>
      </c>
      <c r="B143" s="232">
        <f t="shared" si="20"/>
        <v>45976</v>
      </c>
      <c r="C143" s="233" t="str">
        <f t="shared" si="15"/>
        <v/>
      </c>
      <c r="E143" s="234">
        <f t="shared" si="21"/>
        <v>0</v>
      </c>
      <c r="F143" s="234">
        <f t="shared" si="16"/>
        <v>0</v>
      </c>
      <c r="G143" s="234">
        <f t="shared" si="17"/>
        <v>0</v>
      </c>
      <c r="H143" s="234">
        <f t="shared" si="18"/>
        <v>0</v>
      </c>
      <c r="I143" s="13"/>
      <c r="J143" s="13"/>
    </row>
    <row r="144" hidden="1">
      <c r="A144" s="231">
        <f t="shared" si="19"/>
        <v>8</v>
      </c>
      <c r="B144" s="232">
        <f t="shared" si="20"/>
        <v>46006</v>
      </c>
      <c r="C144" s="233" t="str">
        <f t="shared" si="15"/>
        <v/>
      </c>
      <c r="E144" s="234">
        <f t="shared" si="21"/>
        <v>0</v>
      </c>
      <c r="F144" s="234">
        <f t="shared" si="16"/>
        <v>0</v>
      </c>
      <c r="G144" s="234">
        <f t="shared" si="17"/>
        <v>0</v>
      </c>
      <c r="H144" s="234">
        <f t="shared" si="18"/>
        <v>0</v>
      </c>
      <c r="I144" s="13"/>
      <c r="J144" s="13"/>
    </row>
    <row r="145" hidden="1">
      <c r="A145" s="231">
        <f t="shared" si="19"/>
        <v>9</v>
      </c>
      <c r="B145" s="232">
        <f t="shared" si="20"/>
        <v>46037</v>
      </c>
      <c r="C145" s="233" t="str">
        <f t="shared" si="15"/>
        <v/>
      </c>
      <c r="E145" s="234">
        <f t="shared" si="21"/>
        <v>0</v>
      </c>
      <c r="F145" s="234">
        <f t="shared" si="16"/>
        <v>0</v>
      </c>
      <c r="G145" s="234">
        <f t="shared" si="17"/>
        <v>0</v>
      </c>
      <c r="H145" s="234">
        <f t="shared" si="18"/>
        <v>0</v>
      </c>
      <c r="I145" s="13"/>
      <c r="J145" s="13"/>
    </row>
    <row r="146" hidden="1">
      <c r="A146" s="231">
        <f t="shared" si="19"/>
        <v>10</v>
      </c>
      <c r="B146" s="232">
        <f t="shared" si="20"/>
        <v>46068</v>
      </c>
      <c r="C146" s="233" t="str">
        <f t="shared" si="15"/>
        <v/>
      </c>
      <c r="E146" s="234">
        <f t="shared" si="21"/>
        <v>0</v>
      </c>
      <c r="F146" s="234">
        <f t="shared" si="16"/>
        <v>0</v>
      </c>
      <c r="G146" s="234">
        <f t="shared" si="17"/>
        <v>0</v>
      </c>
      <c r="H146" s="234">
        <f t="shared" si="18"/>
        <v>0</v>
      </c>
      <c r="I146" s="13"/>
      <c r="J146" s="13"/>
    </row>
    <row r="147" hidden="1">
      <c r="A147" s="231">
        <f t="shared" si="19"/>
        <v>11</v>
      </c>
      <c r="B147" s="232">
        <f t="shared" si="20"/>
        <v>46096</v>
      </c>
      <c r="C147" s="235" t="str">
        <f t="shared" si="15"/>
        <v/>
      </c>
      <c r="E147" s="234">
        <f t="shared" si="21"/>
        <v>0</v>
      </c>
      <c r="F147" s="234">
        <f t="shared" si="16"/>
        <v>0</v>
      </c>
      <c r="G147" s="234">
        <f t="shared" si="17"/>
        <v>0</v>
      </c>
      <c r="H147" s="234">
        <f t="shared" si="18"/>
        <v>0</v>
      </c>
      <c r="I147" s="13"/>
      <c r="J147" s="13"/>
    </row>
    <row r="148" hidden="1">
      <c r="A148" s="231">
        <f t="shared" si="19"/>
        <v>12</v>
      </c>
      <c r="B148" s="232">
        <f t="shared" si="20"/>
        <v>46127</v>
      </c>
      <c r="C148" s="233">
        <f t="shared" si="15"/>
        <v>1</v>
      </c>
      <c r="E148" s="234">
        <f t="shared" si="21"/>
        <v>0</v>
      </c>
      <c r="F148" s="234">
        <f t="shared" si="16"/>
        <v>0</v>
      </c>
      <c r="G148" s="234">
        <f t="shared" si="17"/>
        <v>0</v>
      </c>
      <c r="H148" s="234">
        <f t="shared" si="18"/>
        <v>0</v>
      </c>
      <c r="I148" s="13"/>
      <c r="J148" s="13"/>
    </row>
    <row r="149" hidden="1">
      <c r="A149" s="231">
        <f t="shared" si="19"/>
        <v>13</v>
      </c>
      <c r="B149" s="232">
        <f t="shared" si="20"/>
        <v>46157</v>
      </c>
      <c r="C149" s="233" t="str">
        <f t="shared" si="15"/>
        <v/>
      </c>
      <c r="E149" s="234">
        <f t="shared" si="21"/>
        <v>0</v>
      </c>
      <c r="F149" s="234">
        <f t="shared" si="16"/>
        <v>0</v>
      </c>
      <c r="G149" s="234">
        <f t="shared" si="17"/>
        <v>0</v>
      </c>
      <c r="H149" s="234">
        <f t="shared" si="18"/>
        <v>0</v>
      </c>
      <c r="I149" s="13"/>
      <c r="J149" s="13"/>
    </row>
    <row r="150" hidden="1">
      <c r="A150" s="231">
        <f t="shared" si="19"/>
        <v>14</v>
      </c>
      <c r="B150" s="232">
        <f t="shared" si="20"/>
        <v>46188</v>
      </c>
      <c r="C150" s="233" t="str">
        <f t="shared" si="15"/>
        <v/>
      </c>
      <c r="E150" s="234">
        <f t="shared" si="21"/>
        <v>0</v>
      </c>
      <c r="F150" s="234">
        <f t="shared" si="16"/>
        <v>0</v>
      </c>
      <c r="G150" s="234">
        <f t="shared" si="17"/>
        <v>0</v>
      </c>
      <c r="H150" s="234">
        <f t="shared" si="18"/>
        <v>0</v>
      </c>
      <c r="I150" s="13"/>
      <c r="J150" s="13"/>
    </row>
    <row r="151" hidden="1">
      <c r="A151" s="231">
        <f t="shared" si="19"/>
        <v>15</v>
      </c>
      <c r="B151" s="232">
        <f t="shared" si="20"/>
        <v>46218</v>
      </c>
      <c r="C151" s="233" t="str">
        <f t="shared" si="15"/>
        <v/>
      </c>
      <c r="E151" s="234">
        <f t="shared" si="21"/>
        <v>0</v>
      </c>
      <c r="F151" s="234">
        <f t="shared" si="16"/>
        <v>0</v>
      </c>
      <c r="G151" s="234">
        <f t="shared" si="17"/>
        <v>0</v>
      </c>
      <c r="H151" s="234">
        <f t="shared" si="18"/>
        <v>0</v>
      </c>
      <c r="I151" s="13"/>
      <c r="J151" s="13"/>
    </row>
    <row r="152" hidden="1">
      <c r="A152" s="231">
        <f t="shared" si="19"/>
        <v>16</v>
      </c>
      <c r="B152" s="232">
        <f t="shared" si="20"/>
        <v>46249</v>
      </c>
      <c r="C152" s="233" t="str">
        <f t="shared" si="15"/>
        <v/>
      </c>
      <c r="E152" s="234">
        <f t="shared" si="21"/>
        <v>0</v>
      </c>
      <c r="F152" s="234">
        <f t="shared" si="16"/>
        <v>0</v>
      </c>
      <c r="G152" s="234">
        <f t="shared" si="17"/>
        <v>0</v>
      </c>
      <c r="H152" s="234">
        <f t="shared" si="18"/>
        <v>0</v>
      </c>
      <c r="I152" s="13"/>
      <c r="J152" s="13"/>
    </row>
    <row r="153" hidden="1">
      <c r="A153" s="231">
        <f t="shared" si="19"/>
        <v>17</v>
      </c>
      <c r="B153" s="232">
        <f t="shared" si="20"/>
        <v>46280</v>
      </c>
      <c r="C153" s="233" t="str">
        <f t="shared" si="15"/>
        <v/>
      </c>
      <c r="E153" s="234">
        <f t="shared" si="21"/>
        <v>0</v>
      </c>
      <c r="F153" s="234">
        <f t="shared" si="16"/>
        <v>0</v>
      </c>
      <c r="G153" s="234">
        <f t="shared" si="17"/>
        <v>0</v>
      </c>
      <c r="H153" s="234">
        <f t="shared" si="18"/>
        <v>0</v>
      </c>
      <c r="I153" s="13"/>
      <c r="J153" s="13"/>
    </row>
    <row r="154" hidden="1">
      <c r="A154" s="231">
        <f t="shared" si="19"/>
        <v>18</v>
      </c>
      <c r="B154" s="232">
        <f t="shared" si="20"/>
        <v>46310</v>
      </c>
      <c r="C154" s="233" t="str">
        <f t="shared" si="15"/>
        <v/>
      </c>
      <c r="E154" s="234">
        <f t="shared" si="21"/>
        <v>0</v>
      </c>
      <c r="F154" s="234">
        <f t="shared" si="16"/>
        <v>0</v>
      </c>
      <c r="G154" s="234">
        <f t="shared" si="17"/>
        <v>0</v>
      </c>
      <c r="H154" s="234">
        <f t="shared" si="18"/>
        <v>0</v>
      </c>
      <c r="I154" s="13"/>
      <c r="J154" s="13"/>
    </row>
    <row r="155" hidden="1">
      <c r="A155" s="231">
        <f t="shared" si="19"/>
        <v>19</v>
      </c>
      <c r="B155" s="232">
        <f t="shared" si="20"/>
        <v>46341</v>
      </c>
      <c r="C155" s="233" t="str">
        <f t="shared" si="15"/>
        <v/>
      </c>
      <c r="E155" s="234">
        <f t="shared" si="21"/>
        <v>0</v>
      </c>
      <c r="F155" s="234">
        <f t="shared" si="16"/>
        <v>0</v>
      </c>
      <c r="G155" s="234">
        <f t="shared" si="17"/>
        <v>0</v>
      </c>
      <c r="H155" s="234">
        <f t="shared" si="18"/>
        <v>0</v>
      </c>
      <c r="I155" s="13"/>
      <c r="J155" s="13"/>
    </row>
    <row r="156" hidden="1">
      <c r="A156" s="231">
        <f t="shared" si="19"/>
        <v>20</v>
      </c>
      <c r="B156" s="232">
        <f t="shared" si="20"/>
        <v>46371</v>
      </c>
      <c r="C156" s="233" t="str">
        <f t="shared" si="15"/>
        <v/>
      </c>
      <c r="E156" s="234">
        <f t="shared" si="21"/>
        <v>0</v>
      </c>
      <c r="F156" s="234">
        <f t="shared" si="16"/>
        <v>0</v>
      </c>
      <c r="G156" s="234">
        <f t="shared" si="17"/>
        <v>0</v>
      </c>
      <c r="H156" s="234">
        <f t="shared" si="18"/>
        <v>0</v>
      </c>
      <c r="I156" s="13"/>
      <c r="J156" s="13"/>
    </row>
    <row r="157" hidden="1">
      <c r="A157" s="231">
        <f t="shared" si="19"/>
        <v>21</v>
      </c>
      <c r="B157" s="232">
        <f t="shared" si="20"/>
        <v>46402</v>
      </c>
      <c r="C157" s="233" t="str">
        <f t="shared" si="15"/>
        <v/>
      </c>
      <c r="E157" s="234">
        <f t="shared" si="21"/>
        <v>0</v>
      </c>
      <c r="F157" s="234">
        <f t="shared" si="16"/>
        <v>0</v>
      </c>
      <c r="G157" s="234">
        <f t="shared" si="17"/>
        <v>0</v>
      </c>
      <c r="H157" s="234">
        <f t="shared" si="18"/>
        <v>0</v>
      </c>
      <c r="I157" s="13"/>
      <c r="J157" s="13"/>
    </row>
    <row r="158" hidden="1">
      <c r="A158" s="231">
        <f t="shared" si="19"/>
        <v>22</v>
      </c>
      <c r="B158" s="232">
        <f t="shared" si="20"/>
        <v>46433</v>
      </c>
      <c r="C158" s="233" t="str">
        <f t="shared" si="15"/>
        <v/>
      </c>
      <c r="E158" s="234">
        <f t="shared" si="21"/>
        <v>0</v>
      </c>
      <c r="F158" s="234">
        <f t="shared" si="16"/>
        <v>0</v>
      </c>
      <c r="G158" s="234">
        <f t="shared" si="17"/>
        <v>0</v>
      </c>
      <c r="H158" s="234">
        <f t="shared" si="18"/>
        <v>0</v>
      </c>
      <c r="I158" s="13"/>
      <c r="J158" s="13"/>
    </row>
    <row r="159" hidden="1">
      <c r="A159" s="231">
        <f t="shared" si="19"/>
        <v>23</v>
      </c>
      <c r="B159" s="232">
        <f t="shared" si="20"/>
        <v>46461</v>
      </c>
      <c r="C159" s="235" t="str">
        <f t="shared" si="15"/>
        <v/>
      </c>
      <c r="E159" s="234">
        <f t="shared" si="21"/>
        <v>0</v>
      </c>
      <c r="F159" s="234">
        <f t="shared" si="16"/>
        <v>0</v>
      </c>
      <c r="G159" s="234">
        <f t="shared" si="17"/>
        <v>0</v>
      </c>
      <c r="H159" s="234">
        <f t="shared" si="18"/>
        <v>0</v>
      </c>
      <c r="I159" s="13"/>
      <c r="J159" s="13"/>
    </row>
    <row r="160" hidden="1">
      <c r="A160" s="231">
        <f t="shared" si="19"/>
        <v>24</v>
      </c>
      <c r="B160" s="232">
        <f t="shared" si="20"/>
        <v>46492</v>
      </c>
      <c r="C160" s="233">
        <f t="shared" si="15"/>
        <v>2</v>
      </c>
      <c r="E160" s="234">
        <f t="shared" si="21"/>
        <v>0</v>
      </c>
      <c r="F160" s="234">
        <f t="shared" si="16"/>
        <v>0</v>
      </c>
      <c r="G160" s="234">
        <f t="shared" si="17"/>
        <v>0</v>
      </c>
      <c r="H160" s="234">
        <f t="shared" si="18"/>
        <v>0</v>
      </c>
      <c r="I160" s="13"/>
      <c r="J160" s="13"/>
    </row>
    <row r="161" hidden="1">
      <c r="A161" s="231">
        <f t="shared" si="19"/>
        <v>25</v>
      </c>
      <c r="B161" s="232">
        <f t="shared" si="20"/>
        <v>46522</v>
      </c>
      <c r="C161" s="233" t="str">
        <f t="shared" si="15"/>
        <v/>
      </c>
      <c r="E161" s="234">
        <f t="shared" si="21"/>
        <v>0</v>
      </c>
      <c r="F161" s="234">
        <f t="shared" si="16"/>
        <v>0</v>
      </c>
      <c r="G161" s="234">
        <f t="shared" si="17"/>
        <v>0</v>
      </c>
      <c r="H161" s="234">
        <f t="shared" si="18"/>
        <v>0</v>
      </c>
      <c r="I161" s="13"/>
      <c r="J161" s="13"/>
    </row>
    <row r="162" hidden="1">
      <c r="A162" s="231">
        <f t="shared" si="19"/>
        <v>26</v>
      </c>
      <c r="B162" s="232">
        <f t="shared" si="20"/>
        <v>46553</v>
      </c>
      <c r="C162" s="233" t="str">
        <f t="shared" si="15"/>
        <v/>
      </c>
      <c r="E162" s="234">
        <f t="shared" si="21"/>
        <v>0</v>
      </c>
      <c r="F162" s="234">
        <f t="shared" si="16"/>
        <v>0</v>
      </c>
      <c r="G162" s="234">
        <f t="shared" si="17"/>
        <v>0</v>
      </c>
      <c r="H162" s="234">
        <f t="shared" si="18"/>
        <v>0</v>
      </c>
      <c r="I162" s="13"/>
      <c r="J162" s="13"/>
    </row>
    <row r="163" hidden="1">
      <c r="A163" s="231">
        <f t="shared" si="19"/>
        <v>27</v>
      </c>
      <c r="B163" s="232">
        <f t="shared" si="20"/>
        <v>46583</v>
      </c>
      <c r="C163" s="233" t="str">
        <f t="shared" si="15"/>
        <v/>
      </c>
      <c r="E163" s="234">
        <f t="shared" si="21"/>
        <v>0</v>
      </c>
      <c r="F163" s="234">
        <f t="shared" si="16"/>
        <v>0</v>
      </c>
      <c r="G163" s="234">
        <f t="shared" si="17"/>
        <v>0</v>
      </c>
      <c r="H163" s="234">
        <f t="shared" si="18"/>
        <v>0</v>
      </c>
      <c r="I163" s="13"/>
      <c r="J163" s="13"/>
    </row>
    <row r="164" hidden="1">
      <c r="A164" s="231">
        <f t="shared" si="19"/>
        <v>28</v>
      </c>
      <c r="B164" s="232">
        <f t="shared" si="20"/>
        <v>46614</v>
      </c>
      <c r="C164" s="233" t="str">
        <f t="shared" si="15"/>
        <v/>
      </c>
      <c r="E164" s="234">
        <f t="shared" si="21"/>
        <v>0</v>
      </c>
      <c r="F164" s="234">
        <f t="shared" si="16"/>
        <v>0</v>
      </c>
      <c r="G164" s="234">
        <f t="shared" si="17"/>
        <v>0</v>
      </c>
      <c r="H164" s="234">
        <f t="shared" si="18"/>
        <v>0</v>
      </c>
      <c r="I164" s="13"/>
      <c r="J164" s="13"/>
    </row>
    <row r="165" hidden="1">
      <c r="A165" s="231">
        <f t="shared" si="19"/>
        <v>29</v>
      </c>
      <c r="B165" s="232">
        <f t="shared" si="20"/>
        <v>46645</v>
      </c>
      <c r="C165" s="233" t="str">
        <f t="shared" si="15"/>
        <v/>
      </c>
      <c r="E165" s="234">
        <f t="shared" si="21"/>
        <v>0</v>
      </c>
      <c r="F165" s="234">
        <f t="shared" si="16"/>
        <v>0</v>
      </c>
      <c r="G165" s="234">
        <f t="shared" si="17"/>
        <v>0</v>
      </c>
      <c r="H165" s="234">
        <f t="shared" si="18"/>
        <v>0</v>
      </c>
      <c r="I165" s="13"/>
      <c r="J165" s="13"/>
    </row>
    <row r="166" hidden="1">
      <c r="A166" s="231">
        <f t="shared" si="19"/>
        <v>30</v>
      </c>
      <c r="B166" s="232">
        <f t="shared" si="20"/>
        <v>46675</v>
      </c>
      <c r="C166" s="233" t="str">
        <f t="shared" si="15"/>
        <v/>
      </c>
      <c r="E166" s="234">
        <f t="shared" si="21"/>
        <v>0</v>
      </c>
      <c r="F166" s="234">
        <f t="shared" si="16"/>
        <v>0</v>
      </c>
      <c r="G166" s="234">
        <f t="shared" si="17"/>
        <v>0</v>
      </c>
      <c r="H166" s="234">
        <f t="shared" si="18"/>
        <v>0</v>
      </c>
      <c r="I166" s="13"/>
      <c r="J166" s="13"/>
    </row>
    <row r="167" hidden="1">
      <c r="A167" s="231">
        <f t="shared" si="19"/>
        <v>31</v>
      </c>
      <c r="B167" s="232">
        <f t="shared" si="20"/>
        <v>46706</v>
      </c>
      <c r="C167" s="233" t="str">
        <f t="shared" si="15"/>
        <v/>
      </c>
      <c r="E167" s="234">
        <f t="shared" si="21"/>
        <v>0</v>
      </c>
      <c r="F167" s="234">
        <f t="shared" si="16"/>
        <v>0</v>
      </c>
      <c r="G167" s="234">
        <f t="shared" si="17"/>
        <v>0</v>
      </c>
      <c r="H167" s="234">
        <f t="shared" si="18"/>
        <v>0</v>
      </c>
      <c r="I167" s="13"/>
      <c r="J167" s="13"/>
    </row>
    <row r="168" hidden="1">
      <c r="A168" s="231">
        <f t="shared" si="19"/>
        <v>32</v>
      </c>
      <c r="B168" s="232">
        <f t="shared" si="20"/>
        <v>46736</v>
      </c>
      <c r="C168" s="233" t="str">
        <f t="shared" si="15"/>
        <v/>
      </c>
      <c r="E168" s="234">
        <f t="shared" si="21"/>
        <v>0</v>
      </c>
      <c r="F168" s="234">
        <f t="shared" si="16"/>
        <v>0</v>
      </c>
      <c r="G168" s="234">
        <f t="shared" si="17"/>
        <v>0</v>
      </c>
      <c r="H168" s="234">
        <f t="shared" si="18"/>
        <v>0</v>
      </c>
      <c r="I168" s="13"/>
      <c r="J168" s="13"/>
    </row>
    <row r="169" hidden="1">
      <c r="A169" s="231">
        <f t="shared" si="19"/>
        <v>33</v>
      </c>
      <c r="B169" s="232">
        <f t="shared" si="20"/>
        <v>46767</v>
      </c>
      <c r="C169" s="233" t="str">
        <f t="shared" si="15"/>
        <v/>
      </c>
      <c r="E169" s="234">
        <f t="shared" si="21"/>
        <v>0</v>
      </c>
      <c r="F169" s="234">
        <f t="shared" si="16"/>
        <v>0</v>
      </c>
      <c r="G169" s="234">
        <f t="shared" si="17"/>
        <v>0</v>
      </c>
      <c r="H169" s="234">
        <f t="shared" si="18"/>
        <v>0</v>
      </c>
      <c r="I169" s="13"/>
      <c r="J169" s="13"/>
    </row>
    <row r="170" hidden="1">
      <c r="A170" s="231">
        <f t="shared" si="19"/>
        <v>34</v>
      </c>
      <c r="B170" s="232">
        <f t="shared" si="20"/>
        <v>46798</v>
      </c>
      <c r="C170" s="233" t="str">
        <f t="shared" si="15"/>
        <v/>
      </c>
      <c r="E170" s="234">
        <f t="shared" si="21"/>
        <v>0</v>
      </c>
      <c r="F170" s="234">
        <f t="shared" si="16"/>
        <v>0</v>
      </c>
      <c r="G170" s="234">
        <f t="shared" si="17"/>
        <v>0</v>
      </c>
      <c r="H170" s="234">
        <f t="shared" si="18"/>
        <v>0</v>
      </c>
      <c r="I170" s="13"/>
      <c r="J170" s="13"/>
    </row>
    <row r="171" hidden="1">
      <c r="A171" s="231">
        <f t="shared" si="19"/>
        <v>35</v>
      </c>
      <c r="B171" s="232">
        <f t="shared" si="20"/>
        <v>46827</v>
      </c>
      <c r="C171" s="235" t="str">
        <f t="shared" si="15"/>
        <v/>
      </c>
      <c r="E171" s="234">
        <f t="shared" si="21"/>
        <v>0</v>
      </c>
      <c r="F171" s="234">
        <f t="shared" si="16"/>
        <v>0</v>
      </c>
      <c r="G171" s="234">
        <f t="shared" si="17"/>
        <v>0</v>
      </c>
      <c r="H171" s="234">
        <f t="shared" si="18"/>
        <v>0</v>
      </c>
      <c r="I171" s="13"/>
      <c r="J171" s="13"/>
    </row>
    <row r="172" hidden="1">
      <c r="A172" s="231">
        <f t="shared" si="19"/>
        <v>36</v>
      </c>
      <c r="B172" s="232">
        <f t="shared" si="20"/>
        <v>46858</v>
      </c>
      <c r="C172" s="233">
        <f t="shared" si="15"/>
        <v>3</v>
      </c>
      <c r="E172" s="234">
        <f t="shared" si="21"/>
        <v>0</v>
      </c>
      <c r="F172" s="234">
        <f t="shared" si="16"/>
        <v>0</v>
      </c>
      <c r="G172" s="234">
        <f t="shared" si="17"/>
        <v>0</v>
      </c>
      <c r="H172" s="234">
        <f t="shared" si="18"/>
        <v>0</v>
      </c>
      <c r="I172" s="13"/>
      <c r="J172" s="13"/>
    </row>
    <row r="173" hidden="1">
      <c r="A173" s="231">
        <f t="shared" si="19"/>
        <v>37</v>
      </c>
      <c r="B173" s="232">
        <f t="shared" si="20"/>
        <v>46888</v>
      </c>
      <c r="C173" s="233" t="str">
        <f t="shared" si="15"/>
        <v/>
      </c>
      <c r="E173" s="234">
        <f t="shared" si="21"/>
        <v>0</v>
      </c>
      <c r="F173" s="234">
        <f t="shared" si="16"/>
        <v>0</v>
      </c>
      <c r="G173" s="234">
        <f t="shared" si="17"/>
        <v>0</v>
      </c>
      <c r="H173" s="234">
        <f t="shared" si="18"/>
        <v>0</v>
      </c>
      <c r="I173" s="13"/>
      <c r="J173" s="13"/>
    </row>
    <row r="174" hidden="1">
      <c r="A174" s="231">
        <f t="shared" si="19"/>
        <v>38</v>
      </c>
      <c r="B174" s="232">
        <f t="shared" si="20"/>
        <v>46919</v>
      </c>
      <c r="C174" s="233" t="str">
        <f t="shared" si="15"/>
        <v/>
      </c>
      <c r="E174" s="234">
        <f t="shared" si="21"/>
        <v>0</v>
      </c>
      <c r="F174" s="234">
        <f t="shared" si="16"/>
        <v>0</v>
      </c>
      <c r="G174" s="234">
        <f t="shared" si="17"/>
        <v>0</v>
      </c>
      <c r="H174" s="234">
        <f t="shared" si="18"/>
        <v>0</v>
      </c>
      <c r="I174" s="13"/>
      <c r="J174" s="13"/>
    </row>
    <row r="175" hidden="1">
      <c r="A175" s="231">
        <f t="shared" si="19"/>
        <v>39</v>
      </c>
      <c r="B175" s="232">
        <f t="shared" si="20"/>
        <v>46949</v>
      </c>
      <c r="C175" s="233" t="str">
        <f t="shared" si="15"/>
        <v/>
      </c>
      <c r="E175" s="234">
        <f t="shared" si="21"/>
        <v>0</v>
      </c>
      <c r="F175" s="234">
        <f t="shared" si="16"/>
        <v>0</v>
      </c>
      <c r="G175" s="234">
        <f t="shared" si="17"/>
        <v>0</v>
      </c>
      <c r="H175" s="234">
        <f t="shared" si="18"/>
        <v>0</v>
      </c>
      <c r="I175" s="13"/>
      <c r="J175" s="13"/>
    </row>
    <row r="176" hidden="1">
      <c r="A176" s="231">
        <f t="shared" si="19"/>
        <v>40</v>
      </c>
      <c r="B176" s="232">
        <f t="shared" si="20"/>
        <v>46980</v>
      </c>
      <c r="C176" s="233" t="str">
        <f t="shared" si="15"/>
        <v/>
      </c>
      <c r="E176" s="234">
        <f t="shared" si="21"/>
        <v>0</v>
      </c>
      <c r="F176" s="234">
        <f t="shared" si="16"/>
        <v>0</v>
      </c>
      <c r="G176" s="234">
        <f t="shared" si="17"/>
        <v>0</v>
      </c>
      <c r="H176" s="234">
        <f t="shared" si="18"/>
        <v>0</v>
      </c>
      <c r="I176" s="13"/>
      <c r="J176" s="13"/>
    </row>
    <row r="177" hidden="1">
      <c r="A177" s="231">
        <f t="shared" si="19"/>
        <v>41</v>
      </c>
      <c r="B177" s="232">
        <f t="shared" si="20"/>
        <v>47011</v>
      </c>
      <c r="C177" s="233" t="str">
        <f t="shared" si="15"/>
        <v/>
      </c>
      <c r="E177" s="234">
        <f t="shared" si="21"/>
        <v>0</v>
      </c>
      <c r="F177" s="234">
        <f t="shared" si="16"/>
        <v>0</v>
      </c>
      <c r="G177" s="234">
        <f t="shared" si="17"/>
        <v>0</v>
      </c>
      <c r="H177" s="234">
        <f t="shared" si="18"/>
        <v>0</v>
      </c>
      <c r="I177" s="13"/>
      <c r="J177" s="13"/>
    </row>
    <row r="178" hidden="1">
      <c r="A178" s="231">
        <f t="shared" si="19"/>
        <v>42</v>
      </c>
      <c r="B178" s="232">
        <f t="shared" si="20"/>
        <v>47041</v>
      </c>
      <c r="C178" s="233" t="str">
        <f t="shared" si="15"/>
        <v/>
      </c>
      <c r="E178" s="234">
        <f t="shared" si="21"/>
        <v>0</v>
      </c>
      <c r="F178" s="234">
        <f t="shared" si="16"/>
        <v>0</v>
      </c>
      <c r="G178" s="234">
        <f t="shared" si="17"/>
        <v>0</v>
      </c>
      <c r="H178" s="234">
        <f t="shared" si="18"/>
        <v>0</v>
      </c>
      <c r="I178" s="13"/>
      <c r="J178" s="13"/>
    </row>
    <row r="179" hidden="1">
      <c r="A179" s="231">
        <f t="shared" si="19"/>
        <v>43</v>
      </c>
      <c r="B179" s="232">
        <f t="shared" si="20"/>
        <v>47072</v>
      </c>
      <c r="C179" s="233" t="str">
        <f t="shared" si="15"/>
        <v/>
      </c>
      <c r="E179" s="234">
        <f t="shared" si="21"/>
        <v>0</v>
      </c>
      <c r="F179" s="234">
        <f t="shared" si="16"/>
        <v>0</v>
      </c>
      <c r="G179" s="234">
        <f t="shared" si="17"/>
        <v>0</v>
      </c>
      <c r="H179" s="234">
        <f t="shared" si="18"/>
        <v>0</v>
      </c>
      <c r="I179" s="13"/>
      <c r="J179" s="13"/>
    </row>
    <row r="180" hidden="1">
      <c r="A180" s="231">
        <f t="shared" si="19"/>
        <v>44</v>
      </c>
      <c r="B180" s="232">
        <f t="shared" si="20"/>
        <v>47102</v>
      </c>
      <c r="C180" s="233" t="str">
        <f t="shared" si="15"/>
        <v/>
      </c>
      <c r="E180" s="234">
        <f t="shared" si="21"/>
        <v>0</v>
      </c>
      <c r="F180" s="234">
        <f t="shared" si="16"/>
        <v>0</v>
      </c>
      <c r="G180" s="234">
        <f t="shared" si="17"/>
        <v>0</v>
      </c>
      <c r="H180" s="234">
        <f t="shared" si="18"/>
        <v>0</v>
      </c>
      <c r="I180" s="13"/>
      <c r="J180" s="13"/>
    </row>
    <row r="181" hidden="1">
      <c r="A181" s="231">
        <f t="shared" si="19"/>
        <v>45</v>
      </c>
      <c r="B181" s="232">
        <f t="shared" si="20"/>
        <v>47133</v>
      </c>
      <c r="C181" s="233" t="str">
        <f t="shared" si="15"/>
        <v/>
      </c>
      <c r="E181" s="234">
        <f t="shared" si="21"/>
        <v>0</v>
      </c>
      <c r="F181" s="234">
        <f t="shared" si="16"/>
        <v>0</v>
      </c>
      <c r="G181" s="234">
        <f t="shared" si="17"/>
        <v>0</v>
      </c>
      <c r="H181" s="234">
        <f t="shared" si="18"/>
        <v>0</v>
      </c>
      <c r="I181" s="13"/>
      <c r="J181" s="13"/>
    </row>
    <row r="182" hidden="1">
      <c r="A182" s="231">
        <f t="shared" si="19"/>
        <v>46</v>
      </c>
      <c r="B182" s="232">
        <f t="shared" si="20"/>
        <v>47164</v>
      </c>
      <c r="C182" s="233" t="str">
        <f t="shared" si="15"/>
        <v/>
      </c>
      <c r="E182" s="234">
        <f t="shared" si="21"/>
        <v>0</v>
      </c>
      <c r="F182" s="234">
        <f t="shared" si="16"/>
        <v>0</v>
      </c>
      <c r="G182" s="234">
        <f t="shared" si="17"/>
        <v>0</v>
      </c>
      <c r="H182" s="234">
        <f t="shared" si="18"/>
        <v>0</v>
      </c>
      <c r="I182" s="13"/>
      <c r="J182" s="13"/>
    </row>
    <row r="183" hidden="1">
      <c r="A183" s="231">
        <f t="shared" si="19"/>
        <v>47</v>
      </c>
      <c r="B183" s="232">
        <f t="shared" si="20"/>
        <v>47192</v>
      </c>
      <c r="C183" s="235" t="str">
        <f t="shared" si="15"/>
        <v/>
      </c>
      <c r="E183" s="234">
        <f t="shared" si="21"/>
        <v>0</v>
      </c>
      <c r="F183" s="234">
        <f t="shared" si="16"/>
        <v>0</v>
      </c>
      <c r="G183" s="234">
        <f t="shared" si="17"/>
        <v>0</v>
      </c>
      <c r="H183" s="234">
        <f t="shared" si="18"/>
        <v>0</v>
      </c>
      <c r="I183" s="13"/>
      <c r="J183" s="13"/>
    </row>
    <row r="184" hidden="1">
      <c r="A184" s="231">
        <f t="shared" si="19"/>
        <v>48</v>
      </c>
      <c r="B184" s="232">
        <f t="shared" si="20"/>
        <v>47223</v>
      </c>
      <c r="C184" s="233">
        <f t="shared" si="15"/>
        <v>4</v>
      </c>
      <c r="E184" s="234">
        <f t="shared" si="21"/>
        <v>0</v>
      </c>
      <c r="F184" s="234">
        <f t="shared" si="16"/>
        <v>0</v>
      </c>
      <c r="G184" s="234">
        <f t="shared" si="17"/>
        <v>0</v>
      </c>
      <c r="H184" s="234">
        <f t="shared" si="18"/>
        <v>0</v>
      </c>
      <c r="I184" s="13"/>
      <c r="J184" s="13"/>
    </row>
    <row r="185" hidden="1">
      <c r="A185" s="231">
        <f t="shared" si="19"/>
        <v>49</v>
      </c>
      <c r="B185" s="232">
        <f t="shared" si="20"/>
        <v>47253</v>
      </c>
      <c r="C185" s="233" t="str">
        <f t="shared" si="15"/>
        <v/>
      </c>
      <c r="E185" s="234">
        <f t="shared" si="21"/>
        <v>0</v>
      </c>
      <c r="F185" s="234">
        <f t="shared" si="16"/>
        <v>0</v>
      </c>
      <c r="G185" s="234">
        <f t="shared" si="17"/>
        <v>0</v>
      </c>
      <c r="H185" s="234">
        <f t="shared" si="18"/>
        <v>0</v>
      </c>
      <c r="I185" s="13"/>
      <c r="J185" s="13"/>
    </row>
    <row r="186" hidden="1">
      <c r="A186" s="231">
        <f t="shared" si="19"/>
        <v>50</v>
      </c>
      <c r="B186" s="232">
        <f t="shared" si="20"/>
        <v>47284</v>
      </c>
      <c r="C186" s="233" t="str">
        <f t="shared" si="15"/>
        <v/>
      </c>
      <c r="E186" s="234">
        <f t="shared" si="21"/>
        <v>0</v>
      </c>
      <c r="F186" s="234">
        <f t="shared" si="16"/>
        <v>0</v>
      </c>
      <c r="G186" s="234">
        <f t="shared" si="17"/>
        <v>0</v>
      </c>
      <c r="H186" s="234">
        <f t="shared" si="18"/>
        <v>0</v>
      </c>
      <c r="I186" s="13"/>
      <c r="J186" s="13"/>
    </row>
    <row r="187" hidden="1">
      <c r="A187" s="231">
        <f t="shared" si="19"/>
        <v>51</v>
      </c>
      <c r="B187" s="232">
        <f t="shared" si="20"/>
        <v>47314</v>
      </c>
      <c r="C187" s="233" t="str">
        <f t="shared" si="15"/>
        <v/>
      </c>
      <c r="E187" s="234">
        <f t="shared" si="21"/>
        <v>0</v>
      </c>
      <c r="F187" s="234">
        <f t="shared" si="16"/>
        <v>0</v>
      </c>
      <c r="G187" s="234">
        <f t="shared" si="17"/>
        <v>0</v>
      </c>
      <c r="H187" s="234">
        <f t="shared" si="18"/>
        <v>0</v>
      </c>
      <c r="I187" s="13"/>
      <c r="J187" s="13"/>
    </row>
    <row r="188" hidden="1">
      <c r="A188" s="231">
        <f t="shared" si="19"/>
        <v>52</v>
      </c>
      <c r="B188" s="232">
        <f t="shared" si="20"/>
        <v>47345</v>
      </c>
      <c r="C188" s="233" t="str">
        <f t="shared" si="15"/>
        <v/>
      </c>
      <c r="E188" s="234">
        <f t="shared" si="21"/>
        <v>0</v>
      </c>
      <c r="F188" s="234">
        <f t="shared" si="16"/>
        <v>0</v>
      </c>
      <c r="G188" s="234">
        <f t="shared" si="17"/>
        <v>0</v>
      </c>
      <c r="H188" s="234">
        <f t="shared" si="18"/>
        <v>0</v>
      </c>
      <c r="I188" s="13"/>
      <c r="J188" s="13"/>
    </row>
    <row r="189" hidden="1">
      <c r="A189" s="231">
        <f t="shared" si="19"/>
        <v>53</v>
      </c>
      <c r="B189" s="232">
        <f t="shared" si="20"/>
        <v>47376</v>
      </c>
      <c r="C189" s="233" t="str">
        <f t="shared" si="15"/>
        <v/>
      </c>
      <c r="E189" s="234">
        <f t="shared" si="21"/>
        <v>0</v>
      </c>
      <c r="F189" s="234">
        <f t="shared" si="16"/>
        <v>0</v>
      </c>
      <c r="G189" s="234">
        <f t="shared" si="17"/>
        <v>0</v>
      </c>
      <c r="H189" s="234">
        <f t="shared" si="18"/>
        <v>0</v>
      </c>
      <c r="I189" s="13"/>
      <c r="J189" s="13"/>
    </row>
    <row r="190" hidden="1">
      <c r="A190" s="231">
        <f t="shared" si="19"/>
        <v>54</v>
      </c>
      <c r="B190" s="232">
        <f t="shared" si="20"/>
        <v>47406</v>
      </c>
      <c r="C190" s="233" t="str">
        <f t="shared" si="15"/>
        <v/>
      </c>
      <c r="E190" s="234">
        <f t="shared" si="21"/>
        <v>0</v>
      </c>
      <c r="F190" s="234">
        <f t="shared" si="16"/>
        <v>0</v>
      </c>
      <c r="G190" s="234">
        <f t="shared" si="17"/>
        <v>0</v>
      </c>
      <c r="H190" s="234">
        <f t="shared" si="18"/>
        <v>0</v>
      </c>
      <c r="I190" s="13"/>
      <c r="J190" s="13"/>
    </row>
    <row r="191" hidden="1">
      <c r="A191" s="231">
        <f t="shared" si="19"/>
        <v>55</v>
      </c>
      <c r="B191" s="232">
        <f t="shared" si="20"/>
        <v>47437</v>
      </c>
      <c r="C191" s="233" t="str">
        <f t="shared" si="15"/>
        <v/>
      </c>
      <c r="E191" s="234">
        <f t="shared" si="21"/>
        <v>0</v>
      </c>
      <c r="F191" s="234">
        <f t="shared" si="16"/>
        <v>0</v>
      </c>
      <c r="G191" s="234">
        <f t="shared" si="17"/>
        <v>0</v>
      </c>
      <c r="H191" s="234">
        <f t="shared" si="18"/>
        <v>0</v>
      </c>
      <c r="I191" s="13"/>
      <c r="J191" s="13"/>
    </row>
    <row r="192" hidden="1">
      <c r="A192" s="231">
        <f t="shared" si="19"/>
        <v>56</v>
      </c>
      <c r="B192" s="232">
        <f t="shared" si="20"/>
        <v>47467</v>
      </c>
      <c r="C192" s="233" t="str">
        <f t="shared" si="15"/>
        <v/>
      </c>
      <c r="E192" s="234">
        <f t="shared" si="21"/>
        <v>0</v>
      </c>
      <c r="F192" s="234">
        <f t="shared" si="16"/>
        <v>0</v>
      </c>
      <c r="G192" s="234">
        <f t="shared" si="17"/>
        <v>0</v>
      </c>
      <c r="H192" s="234">
        <f t="shared" si="18"/>
        <v>0</v>
      </c>
      <c r="I192" s="13"/>
      <c r="J192" s="13"/>
    </row>
    <row r="193" hidden="1">
      <c r="A193" s="231">
        <f t="shared" si="19"/>
        <v>57</v>
      </c>
      <c r="B193" s="232">
        <f t="shared" si="20"/>
        <v>47498</v>
      </c>
      <c r="C193" s="233" t="str">
        <f t="shared" si="15"/>
        <v/>
      </c>
      <c r="E193" s="234">
        <f t="shared" si="21"/>
        <v>0</v>
      </c>
      <c r="F193" s="234">
        <f t="shared" si="16"/>
        <v>0</v>
      </c>
      <c r="G193" s="234">
        <f t="shared" si="17"/>
        <v>0</v>
      </c>
      <c r="H193" s="234">
        <f t="shared" si="18"/>
        <v>0</v>
      </c>
      <c r="I193" s="13"/>
      <c r="J193" s="13"/>
    </row>
    <row r="194" hidden="1">
      <c r="A194" s="231">
        <f t="shared" si="19"/>
        <v>58</v>
      </c>
      <c r="B194" s="232">
        <f t="shared" si="20"/>
        <v>47529</v>
      </c>
      <c r="C194" s="233" t="str">
        <f t="shared" si="15"/>
        <v/>
      </c>
      <c r="E194" s="234">
        <f t="shared" si="21"/>
        <v>0</v>
      </c>
      <c r="F194" s="234">
        <f t="shared" si="16"/>
        <v>0</v>
      </c>
      <c r="G194" s="234">
        <f t="shared" si="17"/>
        <v>0</v>
      </c>
      <c r="H194" s="234">
        <f t="shared" si="18"/>
        <v>0</v>
      </c>
      <c r="I194" s="13"/>
      <c r="J194" s="13"/>
    </row>
    <row r="195" hidden="1">
      <c r="A195" s="231">
        <f t="shared" si="19"/>
        <v>59</v>
      </c>
      <c r="B195" s="232">
        <f t="shared" si="20"/>
        <v>47557</v>
      </c>
      <c r="C195" s="235" t="str">
        <f t="shared" si="15"/>
        <v/>
      </c>
      <c r="E195" s="234">
        <f t="shared" si="21"/>
        <v>0</v>
      </c>
      <c r="F195" s="234">
        <f t="shared" si="16"/>
        <v>0</v>
      </c>
      <c r="G195" s="234">
        <f t="shared" si="17"/>
        <v>0</v>
      </c>
      <c r="H195" s="234">
        <f t="shared" si="18"/>
        <v>0</v>
      </c>
      <c r="I195" s="13"/>
      <c r="J195" s="13"/>
    </row>
    <row r="196" hidden="1">
      <c r="A196" s="231">
        <f t="shared" si="19"/>
        <v>60</v>
      </c>
      <c r="B196" s="232">
        <f t="shared" si="20"/>
        <v>47588</v>
      </c>
      <c r="C196" s="233">
        <f t="shared" si="15"/>
        <v>5</v>
      </c>
      <c r="E196" s="234">
        <f t="shared" si="21"/>
        <v>0</v>
      </c>
      <c r="F196" s="234">
        <f t="shared" si="16"/>
        <v>0</v>
      </c>
      <c r="G196" s="234">
        <f t="shared" si="17"/>
        <v>0</v>
      </c>
      <c r="H196" s="234">
        <f t="shared" si="18"/>
        <v>0</v>
      </c>
      <c r="I196" s="13"/>
      <c r="J196" s="13"/>
    </row>
    <row r="197" hidden="1">
      <c r="A197" s="231">
        <f t="shared" si="19"/>
        <v>61</v>
      </c>
      <c r="B197" s="232">
        <f t="shared" si="20"/>
        <v>47618</v>
      </c>
      <c r="C197" s="233" t="str">
        <f t="shared" si="15"/>
        <v/>
      </c>
      <c r="E197" s="234">
        <f t="shared" si="21"/>
        <v>0</v>
      </c>
      <c r="F197" s="234">
        <f t="shared" si="16"/>
        <v>0</v>
      </c>
      <c r="G197" s="234">
        <f t="shared" si="17"/>
        <v>0</v>
      </c>
      <c r="H197" s="234">
        <f t="shared" si="18"/>
        <v>0</v>
      </c>
      <c r="I197" s="13"/>
      <c r="J197" s="13"/>
    </row>
    <row r="198" hidden="1">
      <c r="A198" s="231">
        <f t="shared" si="19"/>
        <v>62</v>
      </c>
      <c r="B198" s="232">
        <f t="shared" si="20"/>
        <v>47649</v>
      </c>
      <c r="C198" s="233" t="str">
        <f t="shared" si="15"/>
        <v/>
      </c>
      <c r="E198" s="234">
        <f t="shared" si="21"/>
        <v>0</v>
      </c>
      <c r="F198" s="234">
        <f t="shared" si="16"/>
        <v>0</v>
      </c>
      <c r="G198" s="234">
        <f t="shared" si="17"/>
        <v>0</v>
      </c>
      <c r="H198" s="234">
        <f t="shared" si="18"/>
        <v>0</v>
      </c>
      <c r="I198" s="13"/>
      <c r="J198" s="13"/>
    </row>
    <row r="199" hidden="1">
      <c r="A199" s="231">
        <f t="shared" si="19"/>
        <v>63</v>
      </c>
      <c r="B199" s="232">
        <f t="shared" si="20"/>
        <v>47679</v>
      </c>
      <c r="C199" s="233" t="str">
        <f t="shared" si="15"/>
        <v/>
      </c>
      <c r="E199" s="234">
        <f t="shared" si="21"/>
        <v>0</v>
      </c>
      <c r="F199" s="234">
        <f t="shared" si="16"/>
        <v>0</v>
      </c>
      <c r="G199" s="234">
        <f t="shared" si="17"/>
        <v>0</v>
      </c>
      <c r="H199" s="234">
        <f t="shared" si="18"/>
        <v>0</v>
      </c>
      <c r="I199" s="13"/>
      <c r="J199" s="13"/>
    </row>
    <row r="200" hidden="1">
      <c r="A200" s="231">
        <f t="shared" si="19"/>
        <v>64</v>
      </c>
      <c r="B200" s="232">
        <f t="shared" si="20"/>
        <v>47710</v>
      </c>
      <c r="C200" s="233" t="str">
        <f t="shared" si="15"/>
        <v/>
      </c>
      <c r="E200" s="234">
        <f t="shared" si="21"/>
        <v>0</v>
      </c>
      <c r="F200" s="234">
        <f t="shared" si="16"/>
        <v>0</v>
      </c>
      <c r="G200" s="234">
        <f t="shared" si="17"/>
        <v>0</v>
      </c>
      <c r="H200" s="234">
        <f t="shared" si="18"/>
        <v>0</v>
      </c>
      <c r="I200" s="13"/>
      <c r="J200" s="13"/>
    </row>
    <row r="201" hidden="1">
      <c r="A201" s="231">
        <f t="shared" si="19"/>
        <v>65</v>
      </c>
      <c r="B201" s="232">
        <f t="shared" si="20"/>
        <v>47741</v>
      </c>
      <c r="C201" s="233" t="str">
        <f t="shared" si="15"/>
        <v/>
      </c>
      <c r="E201" s="234">
        <f t="shared" si="21"/>
        <v>0</v>
      </c>
      <c r="F201" s="234">
        <f t="shared" si="16"/>
        <v>0</v>
      </c>
      <c r="G201" s="234">
        <f t="shared" si="17"/>
        <v>0</v>
      </c>
      <c r="H201" s="234">
        <f t="shared" si="18"/>
        <v>0</v>
      </c>
      <c r="I201" s="13"/>
      <c r="J201" s="13"/>
    </row>
    <row r="202" hidden="1">
      <c r="A202" s="231">
        <f t="shared" si="19"/>
        <v>66</v>
      </c>
      <c r="B202" s="232">
        <f t="shared" si="20"/>
        <v>47771</v>
      </c>
      <c r="C202" s="233" t="str">
        <f t="shared" si="15"/>
        <v/>
      </c>
      <c r="E202" s="234">
        <f t="shared" si="21"/>
        <v>0</v>
      </c>
      <c r="F202" s="234">
        <f t="shared" si="16"/>
        <v>0</v>
      </c>
      <c r="G202" s="234">
        <f t="shared" si="17"/>
        <v>0</v>
      </c>
      <c r="H202" s="234">
        <f t="shared" si="18"/>
        <v>0</v>
      </c>
      <c r="I202" s="13"/>
      <c r="J202" s="13"/>
    </row>
    <row r="203" hidden="1">
      <c r="A203" s="231">
        <f t="shared" si="19"/>
        <v>67</v>
      </c>
      <c r="B203" s="232">
        <f t="shared" si="20"/>
        <v>47802</v>
      </c>
      <c r="C203" s="233" t="str">
        <f t="shared" si="15"/>
        <v/>
      </c>
      <c r="E203" s="234">
        <f t="shared" si="21"/>
        <v>0</v>
      </c>
      <c r="F203" s="234">
        <f t="shared" si="16"/>
        <v>0</v>
      </c>
      <c r="G203" s="234">
        <f t="shared" si="17"/>
        <v>0</v>
      </c>
      <c r="H203" s="234">
        <f t="shared" si="18"/>
        <v>0</v>
      </c>
      <c r="I203" s="13"/>
      <c r="J203" s="13"/>
    </row>
    <row r="204" hidden="1">
      <c r="A204" s="231">
        <f t="shared" si="19"/>
        <v>68</v>
      </c>
      <c r="B204" s="232">
        <f t="shared" si="20"/>
        <v>47832</v>
      </c>
      <c r="C204" s="233" t="str">
        <f t="shared" si="15"/>
        <v/>
      </c>
      <c r="E204" s="234">
        <f t="shared" si="21"/>
        <v>0</v>
      </c>
      <c r="F204" s="234">
        <f t="shared" si="16"/>
        <v>0</v>
      </c>
      <c r="G204" s="234">
        <f t="shared" si="17"/>
        <v>0</v>
      </c>
      <c r="H204" s="234">
        <f t="shared" si="18"/>
        <v>0</v>
      </c>
      <c r="I204" s="13"/>
      <c r="J204" s="13"/>
    </row>
    <row r="205" hidden="1">
      <c r="A205" s="231">
        <f t="shared" si="19"/>
        <v>69</v>
      </c>
      <c r="B205" s="232">
        <f t="shared" si="20"/>
        <v>47863</v>
      </c>
      <c r="C205" s="233" t="str">
        <f t="shared" si="15"/>
        <v/>
      </c>
      <c r="E205" s="234">
        <f t="shared" si="21"/>
        <v>0</v>
      </c>
      <c r="F205" s="234">
        <f t="shared" si="16"/>
        <v>0</v>
      </c>
      <c r="G205" s="234">
        <f t="shared" si="17"/>
        <v>0</v>
      </c>
      <c r="H205" s="234">
        <f t="shared" si="18"/>
        <v>0</v>
      </c>
      <c r="I205" s="13"/>
      <c r="J205" s="13"/>
    </row>
    <row r="206" hidden="1">
      <c r="A206" s="231">
        <f t="shared" si="19"/>
        <v>70</v>
      </c>
      <c r="B206" s="232">
        <f t="shared" si="20"/>
        <v>47894</v>
      </c>
      <c r="C206" s="233" t="str">
        <f t="shared" si="15"/>
        <v/>
      </c>
      <c r="E206" s="234">
        <f t="shared" si="21"/>
        <v>0</v>
      </c>
      <c r="F206" s="234">
        <f t="shared" si="16"/>
        <v>0</v>
      </c>
      <c r="G206" s="234">
        <f t="shared" si="17"/>
        <v>0</v>
      </c>
      <c r="H206" s="234">
        <f t="shared" si="18"/>
        <v>0</v>
      </c>
      <c r="I206" s="13"/>
      <c r="J206" s="13"/>
    </row>
    <row r="207" hidden="1">
      <c r="A207" s="231">
        <f t="shared" si="19"/>
        <v>71</v>
      </c>
      <c r="B207" s="232">
        <f t="shared" si="20"/>
        <v>47922</v>
      </c>
      <c r="C207" s="235" t="str">
        <f t="shared" si="15"/>
        <v/>
      </c>
      <c r="E207" s="234">
        <f t="shared" si="21"/>
        <v>0</v>
      </c>
      <c r="F207" s="234">
        <f t="shared" si="16"/>
        <v>0</v>
      </c>
      <c r="G207" s="234">
        <f t="shared" si="17"/>
        <v>0</v>
      </c>
      <c r="H207" s="234">
        <f t="shared" si="18"/>
        <v>0</v>
      </c>
      <c r="I207" s="13"/>
      <c r="J207" s="13"/>
    </row>
    <row r="208" hidden="1">
      <c r="A208" s="231">
        <f t="shared" si="19"/>
        <v>72</v>
      </c>
      <c r="B208" s="232">
        <f t="shared" si="20"/>
        <v>47953</v>
      </c>
      <c r="C208" s="233">
        <f t="shared" si="15"/>
        <v>6</v>
      </c>
      <c r="E208" s="234">
        <f t="shared" si="21"/>
        <v>0</v>
      </c>
      <c r="F208" s="234">
        <f t="shared" si="16"/>
        <v>0</v>
      </c>
      <c r="G208" s="234">
        <f t="shared" si="17"/>
        <v>0</v>
      </c>
      <c r="H208" s="234">
        <f t="shared" si="18"/>
        <v>0</v>
      </c>
      <c r="I208" s="13"/>
      <c r="J208" s="13"/>
    </row>
    <row r="209" hidden="1">
      <c r="A209" s="231">
        <f t="shared" si="19"/>
        <v>73</v>
      </c>
      <c r="B209" s="232">
        <f t="shared" si="20"/>
        <v>47983</v>
      </c>
      <c r="C209" s="233" t="str">
        <f t="shared" si="15"/>
        <v/>
      </c>
      <c r="E209" s="234">
        <f t="shared" si="21"/>
        <v>0</v>
      </c>
      <c r="F209" s="234">
        <f t="shared" si="16"/>
        <v>0</v>
      </c>
      <c r="G209" s="234">
        <f t="shared" si="17"/>
        <v>0</v>
      </c>
      <c r="H209" s="234">
        <f t="shared" si="18"/>
        <v>0</v>
      </c>
      <c r="I209" s="13"/>
      <c r="J209" s="13"/>
    </row>
    <row r="210" hidden="1">
      <c r="A210" s="231">
        <f t="shared" si="19"/>
        <v>74</v>
      </c>
      <c r="B210" s="232">
        <f t="shared" si="20"/>
        <v>48014</v>
      </c>
      <c r="C210" s="233" t="str">
        <f t="shared" si="15"/>
        <v/>
      </c>
      <c r="E210" s="234">
        <f t="shared" si="21"/>
        <v>0</v>
      </c>
      <c r="F210" s="234">
        <f t="shared" si="16"/>
        <v>0</v>
      </c>
      <c r="G210" s="234">
        <f t="shared" si="17"/>
        <v>0</v>
      </c>
      <c r="H210" s="234">
        <f t="shared" si="18"/>
        <v>0</v>
      </c>
      <c r="I210" s="13"/>
      <c r="J210" s="13"/>
    </row>
    <row r="211" hidden="1">
      <c r="A211" s="231">
        <f t="shared" si="19"/>
        <v>75</v>
      </c>
      <c r="B211" s="232">
        <f t="shared" si="20"/>
        <v>48044</v>
      </c>
      <c r="C211" s="233" t="str">
        <f t="shared" si="15"/>
        <v/>
      </c>
      <c r="E211" s="234">
        <f t="shared" si="21"/>
        <v>0</v>
      </c>
      <c r="F211" s="234">
        <f t="shared" si="16"/>
        <v>0</v>
      </c>
      <c r="G211" s="234">
        <f t="shared" si="17"/>
        <v>0</v>
      </c>
      <c r="H211" s="234">
        <f t="shared" si="18"/>
        <v>0</v>
      </c>
      <c r="I211" s="13"/>
      <c r="J211" s="13"/>
    </row>
    <row r="212" hidden="1">
      <c r="A212" s="231">
        <f t="shared" si="19"/>
        <v>76</v>
      </c>
      <c r="B212" s="232">
        <f t="shared" si="20"/>
        <v>48075</v>
      </c>
      <c r="C212" s="233" t="str">
        <f t="shared" si="15"/>
        <v/>
      </c>
      <c r="E212" s="234">
        <f t="shared" si="21"/>
        <v>0</v>
      </c>
      <c r="F212" s="234">
        <f t="shared" si="16"/>
        <v>0</v>
      </c>
      <c r="G212" s="234">
        <f t="shared" si="17"/>
        <v>0</v>
      </c>
      <c r="H212" s="234">
        <f t="shared" si="18"/>
        <v>0</v>
      </c>
      <c r="I212" s="13"/>
      <c r="J212" s="13"/>
    </row>
    <row r="213" hidden="1">
      <c r="A213" s="231">
        <f t="shared" si="19"/>
        <v>77</v>
      </c>
      <c r="B213" s="232">
        <f t="shared" si="20"/>
        <v>48106</v>
      </c>
      <c r="C213" s="233" t="str">
        <f t="shared" si="15"/>
        <v/>
      </c>
      <c r="E213" s="234">
        <f t="shared" si="21"/>
        <v>0</v>
      </c>
      <c r="F213" s="234">
        <f t="shared" si="16"/>
        <v>0</v>
      </c>
      <c r="G213" s="234">
        <f t="shared" si="17"/>
        <v>0</v>
      </c>
      <c r="H213" s="234">
        <f t="shared" si="18"/>
        <v>0</v>
      </c>
      <c r="I213" s="13"/>
      <c r="J213" s="13"/>
    </row>
    <row r="214" hidden="1">
      <c r="A214" s="231">
        <f t="shared" si="19"/>
        <v>78</v>
      </c>
      <c r="B214" s="232">
        <f t="shared" si="20"/>
        <v>48136</v>
      </c>
      <c r="C214" s="233" t="str">
        <f t="shared" si="15"/>
        <v/>
      </c>
      <c r="E214" s="234">
        <f t="shared" si="21"/>
        <v>0</v>
      </c>
      <c r="F214" s="234">
        <f t="shared" si="16"/>
        <v>0</v>
      </c>
      <c r="G214" s="234">
        <f t="shared" si="17"/>
        <v>0</v>
      </c>
      <c r="H214" s="234">
        <f t="shared" si="18"/>
        <v>0</v>
      </c>
      <c r="I214" s="13"/>
      <c r="J214" s="13"/>
    </row>
    <row r="215" hidden="1">
      <c r="A215" s="231">
        <f t="shared" si="19"/>
        <v>79</v>
      </c>
      <c r="B215" s="232">
        <f t="shared" si="20"/>
        <v>48167</v>
      </c>
      <c r="C215" s="233" t="str">
        <f t="shared" si="15"/>
        <v/>
      </c>
      <c r="E215" s="234">
        <f t="shared" si="21"/>
        <v>0</v>
      </c>
      <c r="F215" s="234">
        <f t="shared" si="16"/>
        <v>0</v>
      </c>
      <c r="G215" s="234">
        <f t="shared" si="17"/>
        <v>0</v>
      </c>
      <c r="H215" s="234">
        <f t="shared" si="18"/>
        <v>0</v>
      </c>
      <c r="I215" s="13"/>
      <c r="J215" s="13"/>
    </row>
    <row r="216" hidden="1">
      <c r="A216" s="231">
        <f t="shared" si="19"/>
        <v>80</v>
      </c>
      <c r="B216" s="232">
        <f t="shared" si="20"/>
        <v>48197</v>
      </c>
      <c r="C216" s="233" t="str">
        <f t="shared" si="15"/>
        <v/>
      </c>
      <c r="E216" s="234">
        <f t="shared" si="21"/>
        <v>0</v>
      </c>
      <c r="F216" s="234">
        <f t="shared" si="16"/>
        <v>0</v>
      </c>
      <c r="G216" s="234">
        <f t="shared" si="17"/>
        <v>0</v>
      </c>
      <c r="H216" s="234">
        <f t="shared" si="18"/>
        <v>0</v>
      </c>
      <c r="I216" s="13"/>
      <c r="J216" s="13"/>
    </row>
    <row r="217" hidden="1">
      <c r="A217" s="231">
        <f t="shared" si="19"/>
        <v>81</v>
      </c>
      <c r="B217" s="232">
        <f t="shared" si="20"/>
        <v>48228</v>
      </c>
      <c r="C217" s="233" t="str">
        <f t="shared" si="15"/>
        <v/>
      </c>
      <c r="E217" s="234">
        <f t="shared" si="21"/>
        <v>0</v>
      </c>
      <c r="F217" s="234">
        <f t="shared" si="16"/>
        <v>0</v>
      </c>
      <c r="G217" s="234">
        <f t="shared" si="17"/>
        <v>0</v>
      </c>
      <c r="H217" s="234">
        <f t="shared" si="18"/>
        <v>0</v>
      </c>
      <c r="I217" s="13"/>
      <c r="J217" s="13"/>
    </row>
    <row r="218" hidden="1">
      <c r="A218" s="231">
        <f t="shared" si="19"/>
        <v>82</v>
      </c>
      <c r="B218" s="232">
        <f t="shared" si="20"/>
        <v>48259</v>
      </c>
      <c r="C218" s="233" t="str">
        <f t="shared" si="15"/>
        <v/>
      </c>
      <c r="E218" s="234">
        <f t="shared" si="21"/>
        <v>0</v>
      </c>
      <c r="F218" s="234">
        <f t="shared" si="16"/>
        <v>0</v>
      </c>
      <c r="G218" s="234">
        <f t="shared" si="17"/>
        <v>0</v>
      </c>
      <c r="H218" s="234">
        <f t="shared" si="18"/>
        <v>0</v>
      </c>
      <c r="I218" s="13"/>
      <c r="J218" s="13"/>
    </row>
    <row r="219" hidden="1">
      <c r="A219" s="231">
        <f t="shared" si="19"/>
        <v>83</v>
      </c>
      <c r="B219" s="232">
        <f t="shared" si="20"/>
        <v>48288</v>
      </c>
      <c r="C219" s="235" t="str">
        <f t="shared" si="15"/>
        <v/>
      </c>
      <c r="E219" s="234">
        <f t="shared" si="21"/>
        <v>0</v>
      </c>
      <c r="F219" s="234">
        <f t="shared" si="16"/>
        <v>0</v>
      </c>
      <c r="G219" s="234">
        <f t="shared" si="17"/>
        <v>0</v>
      </c>
      <c r="H219" s="234">
        <f t="shared" si="18"/>
        <v>0</v>
      </c>
      <c r="I219" s="13"/>
      <c r="J219" s="13"/>
    </row>
    <row r="220" hidden="1">
      <c r="A220" s="231">
        <f t="shared" si="19"/>
        <v>84</v>
      </c>
      <c r="B220" s="232">
        <f t="shared" si="20"/>
        <v>48319</v>
      </c>
      <c r="C220" s="233">
        <f t="shared" si="15"/>
        <v>7</v>
      </c>
      <c r="E220" s="234">
        <f t="shared" si="21"/>
        <v>0</v>
      </c>
      <c r="F220" s="234">
        <f t="shared" si="16"/>
        <v>0</v>
      </c>
      <c r="G220" s="234">
        <f t="shared" si="17"/>
        <v>0</v>
      </c>
      <c r="H220" s="234">
        <f t="shared" si="18"/>
        <v>0</v>
      </c>
      <c r="I220" s="13"/>
      <c r="J220" s="13"/>
    </row>
    <row r="221" hidden="1">
      <c r="A221" s="231">
        <f t="shared" si="19"/>
        <v>85</v>
      </c>
      <c r="B221" s="232">
        <f t="shared" si="20"/>
        <v>48349</v>
      </c>
      <c r="C221" s="233" t="str">
        <f t="shared" si="15"/>
        <v/>
      </c>
      <c r="E221" s="234">
        <f t="shared" si="21"/>
        <v>0</v>
      </c>
      <c r="F221" s="234">
        <f t="shared" si="16"/>
        <v>0</v>
      </c>
      <c r="G221" s="234">
        <f t="shared" si="17"/>
        <v>0</v>
      </c>
      <c r="H221" s="234">
        <f t="shared" si="18"/>
        <v>0</v>
      </c>
      <c r="I221" s="13"/>
      <c r="J221" s="13"/>
    </row>
    <row r="222" hidden="1">
      <c r="A222" s="231">
        <f t="shared" si="19"/>
        <v>86</v>
      </c>
      <c r="B222" s="232">
        <f t="shared" si="20"/>
        <v>48380</v>
      </c>
      <c r="C222" s="233" t="str">
        <f t="shared" si="15"/>
        <v/>
      </c>
      <c r="E222" s="234">
        <f t="shared" si="21"/>
        <v>0</v>
      </c>
      <c r="F222" s="234">
        <f t="shared" si="16"/>
        <v>0</v>
      </c>
      <c r="G222" s="234">
        <f t="shared" si="17"/>
        <v>0</v>
      </c>
      <c r="H222" s="234">
        <f t="shared" si="18"/>
        <v>0</v>
      </c>
      <c r="I222" s="13"/>
      <c r="J222" s="13"/>
    </row>
    <row r="223" hidden="1">
      <c r="A223" s="231">
        <f t="shared" si="19"/>
        <v>87</v>
      </c>
      <c r="B223" s="232">
        <f t="shared" si="20"/>
        <v>48410</v>
      </c>
      <c r="C223" s="233" t="str">
        <f t="shared" si="15"/>
        <v/>
      </c>
      <c r="E223" s="234">
        <f t="shared" si="21"/>
        <v>0</v>
      </c>
      <c r="F223" s="234">
        <f t="shared" si="16"/>
        <v>0</v>
      </c>
      <c r="G223" s="234">
        <f t="shared" si="17"/>
        <v>0</v>
      </c>
      <c r="H223" s="234">
        <f t="shared" si="18"/>
        <v>0</v>
      </c>
      <c r="I223" s="13"/>
      <c r="J223" s="13"/>
    </row>
    <row r="224" hidden="1">
      <c r="A224" s="231">
        <f t="shared" si="19"/>
        <v>88</v>
      </c>
      <c r="B224" s="232">
        <f t="shared" si="20"/>
        <v>48441</v>
      </c>
      <c r="C224" s="233" t="str">
        <f t="shared" si="15"/>
        <v/>
      </c>
      <c r="E224" s="234">
        <f t="shared" si="21"/>
        <v>0</v>
      </c>
      <c r="F224" s="234">
        <f t="shared" si="16"/>
        <v>0</v>
      </c>
      <c r="G224" s="234">
        <f t="shared" si="17"/>
        <v>0</v>
      </c>
      <c r="H224" s="234">
        <f t="shared" si="18"/>
        <v>0</v>
      </c>
      <c r="I224" s="13"/>
      <c r="J224" s="13"/>
    </row>
    <row r="225" hidden="1">
      <c r="A225" s="231">
        <f t="shared" si="19"/>
        <v>89</v>
      </c>
      <c r="B225" s="232">
        <f t="shared" si="20"/>
        <v>48472</v>
      </c>
      <c r="C225" s="233" t="str">
        <f t="shared" si="15"/>
        <v/>
      </c>
      <c r="E225" s="234">
        <f t="shared" si="21"/>
        <v>0</v>
      </c>
      <c r="F225" s="234">
        <f t="shared" si="16"/>
        <v>0</v>
      </c>
      <c r="G225" s="234">
        <f t="shared" si="17"/>
        <v>0</v>
      </c>
      <c r="H225" s="234">
        <f t="shared" si="18"/>
        <v>0</v>
      </c>
      <c r="I225" s="13"/>
      <c r="J225" s="13"/>
    </row>
    <row r="226" hidden="1">
      <c r="A226" s="231">
        <f t="shared" si="19"/>
        <v>90</v>
      </c>
      <c r="B226" s="232">
        <f t="shared" si="20"/>
        <v>48502</v>
      </c>
      <c r="C226" s="233" t="str">
        <f t="shared" si="15"/>
        <v/>
      </c>
      <c r="E226" s="234">
        <f t="shared" si="21"/>
        <v>0</v>
      </c>
      <c r="F226" s="234">
        <f t="shared" si="16"/>
        <v>0</v>
      </c>
      <c r="G226" s="234">
        <f t="shared" si="17"/>
        <v>0</v>
      </c>
      <c r="H226" s="234">
        <f t="shared" si="18"/>
        <v>0</v>
      </c>
      <c r="I226" s="13"/>
      <c r="J226" s="13"/>
    </row>
    <row r="227" hidden="1">
      <c r="A227" s="231">
        <f t="shared" si="19"/>
        <v>91</v>
      </c>
      <c r="B227" s="232">
        <f t="shared" si="20"/>
        <v>48533</v>
      </c>
      <c r="C227" s="233" t="str">
        <f t="shared" si="15"/>
        <v/>
      </c>
      <c r="E227" s="234">
        <f t="shared" si="21"/>
        <v>0</v>
      </c>
      <c r="F227" s="234">
        <f t="shared" si="16"/>
        <v>0</v>
      </c>
      <c r="G227" s="234">
        <f t="shared" si="17"/>
        <v>0</v>
      </c>
      <c r="H227" s="234">
        <f t="shared" si="18"/>
        <v>0</v>
      </c>
      <c r="I227" s="13"/>
      <c r="J227" s="13"/>
    </row>
    <row r="228" hidden="1">
      <c r="A228" s="231">
        <f t="shared" si="19"/>
        <v>92</v>
      </c>
      <c r="B228" s="232">
        <f t="shared" si="20"/>
        <v>48563</v>
      </c>
      <c r="C228" s="233" t="str">
        <f t="shared" si="15"/>
        <v/>
      </c>
      <c r="E228" s="234">
        <f t="shared" si="21"/>
        <v>0</v>
      </c>
      <c r="F228" s="234">
        <f t="shared" si="16"/>
        <v>0</v>
      </c>
      <c r="G228" s="234">
        <f t="shared" si="17"/>
        <v>0</v>
      </c>
      <c r="H228" s="234">
        <f t="shared" si="18"/>
        <v>0</v>
      </c>
      <c r="I228" s="13"/>
      <c r="J228" s="13"/>
    </row>
    <row r="229" hidden="1">
      <c r="A229" s="231">
        <f t="shared" si="19"/>
        <v>93</v>
      </c>
      <c r="B229" s="232">
        <f t="shared" si="20"/>
        <v>48594</v>
      </c>
      <c r="C229" s="233" t="str">
        <f t="shared" si="15"/>
        <v/>
      </c>
      <c r="E229" s="234">
        <f t="shared" si="21"/>
        <v>0</v>
      </c>
      <c r="F229" s="234">
        <f t="shared" si="16"/>
        <v>0</v>
      </c>
      <c r="G229" s="234">
        <f t="shared" si="17"/>
        <v>0</v>
      </c>
      <c r="H229" s="234">
        <f t="shared" si="18"/>
        <v>0</v>
      </c>
      <c r="I229" s="13"/>
      <c r="J229" s="13"/>
    </row>
    <row r="230" hidden="1">
      <c r="A230" s="231">
        <f t="shared" si="19"/>
        <v>94</v>
      </c>
      <c r="B230" s="232">
        <f t="shared" si="20"/>
        <v>48625</v>
      </c>
      <c r="C230" s="233" t="str">
        <f t="shared" si="15"/>
        <v/>
      </c>
      <c r="E230" s="234">
        <f t="shared" si="21"/>
        <v>0</v>
      </c>
      <c r="F230" s="234">
        <f t="shared" si="16"/>
        <v>0</v>
      </c>
      <c r="G230" s="234">
        <f t="shared" si="17"/>
        <v>0</v>
      </c>
      <c r="H230" s="234">
        <f t="shared" si="18"/>
        <v>0</v>
      </c>
      <c r="I230" s="13"/>
      <c r="J230" s="13"/>
    </row>
    <row r="231" hidden="1">
      <c r="A231" s="231">
        <f t="shared" si="19"/>
        <v>95</v>
      </c>
      <c r="B231" s="232">
        <f t="shared" si="20"/>
        <v>48653</v>
      </c>
      <c r="C231" s="235" t="str">
        <f t="shared" si="15"/>
        <v/>
      </c>
      <c r="E231" s="234">
        <f t="shared" si="21"/>
        <v>0</v>
      </c>
      <c r="F231" s="234">
        <f t="shared" si="16"/>
        <v>0</v>
      </c>
      <c r="G231" s="234">
        <f t="shared" si="17"/>
        <v>0</v>
      </c>
      <c r="H231" s="234">
        <f t="shared" si="18"/>
        <v>0</v>
      </c>
      <c r="I231" s="13"/>
      <c r="J231" s="13"/>
    </row>
    <row r="232" hidden="1">
      <c r="A232" s="231">
        <f t="shared" si="19"/>
        <v>96</v>
      </c>
      <c r="B232" s="232">
        <f t="shared" si="20"/>
        <v>48684</v>
      </c>
      <c r="C232" s="233">
        <f t="shared" si="15"/>
        <v>8</v>
      </c>
      <c r="E232" s="234">
        <f t="shared" si="21"/>
        <v>0</v>
      </c>
      <c r="F232" s="234">
        <f t="shared" si="16"/>
        <v>0</v>
      </c>
      <c r="G232" s="234">
        <f t="shared" si="17"/>
        <v>0</v>
      </c>
      <c r="H232" s="234">
        <f t="shared" si="18"/>
        <v>0</v>
      </c>
      <c r="I232" s="13"/>
      <c r="J232" s="13"/>
    </row>
    <row r="233" hidden="1">
      <c r="A233" s="231">
        <f t="shared" si="19"/>
        <v>97</v>
      </c>
      <c r="B233" s="232">
        <f t="shared" si="20"/>
        <v>48714</v>
      </c>
      <c r="C233" s="233" t="str">
        <f t="shared" si="15"/>
        <v/>
      </c>
      <c r="E233" s="234">
        <f t="shared" si="21"/>
        <v>0</v>
      </c>
      <c r="F233" s="234">
        <f t="shared" si="16"/>
        <v>0</v>
      </c>
      <c r="G233" s="234">
        <f t="shared" si="17"/>
        <v>0</v>
      </c>
      <c r="H233" s="234">
        <f t="shared" si="18"/>
        <v>0</v>
      </c>
      <c r="I233" s="13"/>
      <c r="J233" s="13"/>
    </row>
    <row r="234" hidden="1">
      <c r="A234" s="231">
        <f t="shared" si="19"/>
        <v>98</v>
      </c>
      <c r="B234" s="232">
        <f t="shared" si="20"/>
        <v>48745</v>
      </c>
      <c r="C234" s="233" t="str">
        <f t="shared" si="15"/>
        <v/>
      </c>
      <c r="E234" s="234">
        <f t="shared" si="21"/>
        <v>0</v>
      </c>
      <c r="F234" s="234">
        <f t="shared" si="16"/>
        <v>0</v>
      </c>
      <c r="G234" s="234">
        <f t="shared" si="17"/>
        <v>0</v>
      </c>
      <c r="H234" s="234">
        <f t="shared" si="18"/>
        <v>0</v>
      </c>
      <c r="I234" s="13"/>
      <c r="J234" s="13"/>
    </row>
    <row r="235" hidden="1">
      <c r="A235" s="231">
        <f t="shared" si="19"/>
        <v>99</v>
      </c>
      <c r="B235" s="232">
        <f t="shared" si="20"/>
        <v>48775</v>
      </c>
      <c r="C235" s="233" t="str">
        <f t="shared" si="15"/>
        <v/>
      </c>
      <c r="E235" s="234">
        <f t="shared" si="21"/>
        <v>0</v>
      </c>
      <c r="F235" s="234">
        <f t="shared" si="16"/>
        <v>0</v>
      </c>
      <c r="G235" s="234">
        <f t="shared" si="17"/>
        <v>0</v>
      </c>
      <c r="H235" s="234">
        <f t="shared" si="18"/>
        <v>0</v>
      </c>
      <c r="I235" s="13"/>
      <c r="J235" s="13"/>
    </row>
    <row r="236" hidden="1">
      <c r="A236" s="231">
        <f t="shared" si="19"/>
        <v>100</v>
      </c>
      <c r="B236" s="232">
        <f t="shared" si="20"/>
        <v>48806</v>
      </c>
      <c r="C236" s="233" t="str">
        <f t="shared" si="15"/>
        <v/>
      </c>
      <c r="E236" s="234">
        <f t="shared" si="21"/>
        <v>0</v>
      </c>
      <c r="F236" s="234">
        <f t="shared" si="16"/>
        <v>0</v>
      </c>
      <c r="G236" s="234">
        <f t="shared" si="17"/>
        <v>0</v>
      </c>
      <c r="H236" s="234">
        <f t="shared" si="18"/>
        <v>0</v>
      </c>
      <c r="I236" s="13"/>
      <c r="J236" s="13"/>
    </row>
    <row r="237" hidden="1">
      <c r="A237" s="231">
        <f t="shared" si="19"/>
        <v>101</v>
      </c>
      <c r="B237" s="232">
        <f t="shared" si="20"/>
        <v>48837</v>
      </c>
      <c r="C237" s="233" t="str">
        <f t="shared" si="15"/>
        <v/>
      </c>
      <c r="E237" s="234">
        <f t="shared" si="21"/>
        <v>0</v>
      </c>
      <c r="F237" s="234">
        <f t="shared" si="16"/>
        <v>0</v>
      </c>
      <c r="G237" s="234">
        <f t="shared" si="17"/>
        <v>0</v>
      </c>
      <c r="H237" s="234">
        <f t="shared" si="18"/>
        <v>0</v>
      </c>
      <c r="I237" s="13"/>
      <c r="J237" s="13"/>
    </row>
    <row r="238" hidden="1">
      <c r="A238" s="231">
        <f t="shared" si="19"/>
        <v>102</v>
      </c>
      <c r="B238" s="232">
        <f t="shared" si="20"/>
        <v>48867</v>
      </c>
      <c r="C238" s="233" t="str">
        <f t="shared" si="15"/>
        <v/>
      </c>
      <c r="E238" s="234">
        <f t="shared" si="21"/>
        <v>0</v>
      </c>
      <c r="F238" s="234">
        <f t="shared" si="16"/>
        <v>0</v>
      </c>
      <c r="G238" s="234">
        <f t="shared" si="17"/>
        <v>0</v>
      </c>
      <c r="H238" s="234">
        <f t="shared" si="18"/>
        <v>0</v>
      </c>
      <c r="I238" s="13"/>
      <c r="J238" s="13"/>
    </row>
    <row r="239" hidden="1">
      <c r="A239" s="231">
        <f t="shared" si="19"/>
        <v>103</v>
      </c>
      <c r="B239" s="232">
        <f t="shared" si="20"/>
        <v>48898</v>
      </c>
      <c r="C239" s="233" t="str">
        <f t="shared" si="15"/>
        <v/>
      </c>
      <c r="E239" s="234">
        <f t="shared" si="21"/>
        <v>0</v>
      </c>
      <c r="F239" s="234">
        <f t="shared" si="16"/>
        <v>0</v>
      </c>
      <c r="G239" s="234">
        <f t="shared" si="17"/>
        <v>0</v>
      </c>
      <c r="H239" s="234">
        <f t="shared" si="18"/>
        <v>0</v>
      </c>
      <c r="I239" s="13"/>
      <c r="J239" s="13"/>
    </row>
    <row r="240" hidden="1">
      <c r="A240" s="231">
        <f t="shared" si="19"/>
        <v>104</v>
      </c>
      <c r="B240" s="232">
        <f t="shared" si="20"/>
        <v>48928</v>
      </c>
      <c r="C240" s="233" t="str">
        <f t="shared" si="15"/>
        <v/>
      </c>
      <c r="E240" s="234">
        <f t="shared" si="21"/>
        <v>0</v>
      </c>
      <c r="F240" s="234">
        <f t="shared" si="16"/>
        <v>0</v>
      </c>
      <c r="G240" s="234">
        <f t="shared" si="17"/>
        <v>0</v>
      </c>
      <c r="H240" s="234">
        <f t="shared" si="18"/>
        <v>0</v>
      </c>
      <c r="I240" s="13"/>
      <c r="J240" s="13"/>
    </row>
    <row r="241" hidden="1">
      <c r="A241" s="231">
        <f t="shared" si="19"/>
        <v>105</v>
      </c>
      <c r="B241" s="232">
        <f t="shared" si="20"/>
        <v>48959</v>
      </c>
      <c r="C241" s="233" t="str">
        <f t="shared" si="15"/>
        <v/>
      </c>
      <c r="E241" s="234">
        <f t="shared" si="21"/>
        <v>0</v>
      </c>
      <c r="F241" s="234">
        <f t="shared" si="16"/>
        <v>0</v>
      </c>
      <c r="G241" s="234">
        <f t="shared" si="17"/>
        <v>0</v>
      </c>
      <c r="H241" s="234">
        <f t="shared" si="18"/>
        <v>0</v>
      </c>
      <c r="I241" s="13"/>
      <c r="J241" s="13"/>
    </row>
    <row r="242" hidden="1">
      <c r="A242" s="231">
        <f t="shared" si="19"/>
        <v>106</v>
      </c>
      <c r="B242" s="232">
        <f t="shared" si="20"/>
        <v>48990</v>
      </c>
      <c r="C242" s="233" t="str">
        <f t="shared" si="15"/>
        <v/>
      </c>
      <c r="E242" s="234">
        <f t="shared" si="21"/>
        <v>0</v>
      </c>
      <c r="F242" s="234">
        <f t="shared" si="16"/>
        <v>0</v>
      </c>
      <c r="G242" s="234">
        <f t="shared" si="17"/>
        <v>0</v>
      </c>
      <c r="H242" s="234">
        <f t="shared" si="18"/>
        <v>0</v>
      </c>
      <c r="I242" s="13"/>
      <c r="J242" s="13"/>
    </row>
    <row r="243" hidden="1">
      <c r="A243" s="231">
        <f t="shared" si="19"/>
        <v>107</v>
      </c>
      <c r="B243" s="232">
        <f t="shared" si="20"/>
        <v>49018</v>
      </c>
      <c r="C243" s="235" t="str">
        <f t="shared" si="15"/>
        <v/>
      </c>
      <c r="E243" s="234">
        <f t="shared" si="21"/>
        <v>0</v>
      </c>
      <c r="F243" s="234">
        <f t="shared" si="16"/>
        <v>0</v>
      </c>
      <c r="G243" s="234">
        <f t="shared" si="17"/>
        <v>0</v>
      </c>
      <c r="H243" s="234">
        <f t="shared" si="18"/>
        <v>0</v>
      </c>
      <c r="I243" s="13"/>
      <c r="J243" s="13"/>
    </row>
    <row r="244" hidden="1">
      <c r="A244" s="231">
        <f t="shared" si="19"/>
        <v>108</v>
      </c>
      <c r="B244" s="232">
        <f t="shared" si="20"/>
        <v>49049</v>
      </c>
      <c r="C244" s="233">
        <f t="shared" si="15"/>
        <v>9</v>
      </c>
      <c r="E244" s="234">
        <f t="shared" si="21"/>
        <v>0</v>
      </c>
      <c r="F244" s="234">
        <f t="shared" si="16"/>
        <v>0</v>
      </c>
      <c r="G244" s="234">
        <f t="shared" si="17"/>
        <v>0</v>
      </c>
      <c r="H244" s="234">
        <f t="shared" si="18"/>
        <v>0</v>
      </c>
      <c r="I244" s="13"/>
      <c r="J244" s="13"/>
    </row>
    <row r="245" hidden="1">
      <c r="A245" s="231">
        <f t="shared" si="19"/>
        <v>109</v>
      </c>
      <c r="B245" s="232">
        <f t="shared" si="20"/>
        <v>49079</v>
      </c>
      <c r="C245" s="233" t="str">
        <f t="shared" si="15"/>
        <v/>
      </c>
      <c r="E245" s="234">
        <f t="shared" si="21"/>
        <v>0</v>
      </c>
      <c r="F245" s="234">
        <f t="shared" si="16"/>
        <v>0</v>
      </c>
      <c r="G245" s="234">
        <f t="shared" si="17"/>
        <v>0</v>
      </c>
      <c r="H245" s="234">
        <f t="shared" si="18"/>
        <v>0</v>
      </c>
      <c r="I245" s="13"/>
      <c r="J245" s="13"/>
    </row>
    <row r="246" hidden="1">
      <c r="A246" s="231">
        <f t="shared" si="19"/>
        <v>110</v>
      </c>
      <c r="B246" s="232">
        <f t="shared" si="20"/>
        <v>49110</v>
      </c>
      <c r="C246" s="233" t="str">
        <f t="shared" si="15"/>
        <v/>
      </c>
      <c r="E246" s="234">
        <f t="shared" si="21"/>
        <v>0</v>
      </c>
      <c r="F246" s="234">
        <f t="shared" si="16"/>
        <v>0</v>
      </c>
      <c r="G246" s="234">
        <f t="shared" si="17"/>
        <v>0</v>
      </c>
      <c r="H246" s="234">
        <f t="shared" si="18"/>
        <v>0</v>
      </c>
      <c r="I246" s="13"/>
      <c r="J246" s="13"/>
    </row>
    <row r="247" hidden="1">
      <c r="A247" s="231">
        <f t="shared" si="19"/>
        <v>111</v>
      </c>
      <c r="B247" s="232">
        <f t="shared" si="20"/>
        <v>49140</v>
      </c>
      <c r="C247" s="233" t="str">
        <f t="shared" si="15"/>
        <v/>
      </c>
      <c r="E247" s="234">
        <f t="shared" si="21"/>
        <v>0</v>
      </c>
      <c r="F247" s="234">
        <f t="shared" si="16"/>
        <v>0</v>
      </c>
      <c r="G247" s="234">
        <f t="shared" si="17"/>
        <v>0</v>
      </c>
      <c r="H247" s="234">
        <f t="shared" si="18"/>
        <v>0</v>
      </c>
      <c r="I247" s="13"/>
      <c r="J247" s="13"/>
    </row>
    <row r="248" hidden="1">
      <c r="A248" s="231">
        <f t="shared" si="19"/>
        <v>112</v>
      </c>
      <c r="B248" s="232">
        <f t="shared" si="20"/>
        <v>49171</v>
      </c>
      <c r="C248" s="233" t="str">
        <f t="shared" si="15"/>
        <v/>
      </c>
      <c r="E248" s="234">
        <f t="shared" si="21"/>
        <v>0</v>
      </c>
      <c r="F248" s="234">
        <f t="shared" si="16"/>
        <v>0</v>
      </c>
      <c r="G248" s="234">
        <f t="shared" si="17"/>
        <v>0</v>
      </c>
      <c r="H248" s="234">
        <f t="shared" si="18"/>
        <v>0</v>
      </c>
      <c r="I248" s="13"/>
      <c r="J248" s="13"/>
    </row>
    <row r="249" hidden="1">
      <c r="A249" s="231">
        <f t="shared" si="19"/>
        <v>113</v>
      </c>
      <c r="B249" s="232">
        <f t="shared" si="20"/>
        <v>49202</v>
      </c>
      <c r="C249" s="233" t="str">
        <f t="shared" si="15"/>
        <v/>
      </c>
      <c r="E249" s="234">
        <f t="shared" si="21"/>
        <v>0</v>
      </c>
      <c r="F249" s="234">
        <f t="shared" si="16"/>
        <v>0</v>
      </c>
      <c r="G249" s="234">
        <f t="shared" si="17"/>
        <v>0</v>
      </c>
      <c r="H249" s="234">
        <f t="shared" si="18"/>
        <v>0</v>
      </c>
      <c r="I249" s="13"/>
      <c r="J249" s="13"/>
    </row>
    <row r="250" hidden="1">
      <c r="A250" s="231">
        <f t="shared" si="19"/>
        <v>114</v>
      </c>
      <c r="B250" s="232">
        <f t="shared" si="20"/>
        <v>49232</v>
      </c>
      <c r="C250" s="233" t="str">
        <f t="shared" si="15"/>
        <v/>
      </c>
      <c r="E250" s="234">
        <f t="shared" si="21"/>
        <v>0</v>
      </c>
      <c r="F250" s="234">
        <f t="shared" si="16"/>
        <v>0</v>
      </c>
      <c r="G250" s="234">
        <f t="shared" si="17"/>
        <v>0</v>
      </c>
      <c r="H250" s="234">
        <f t="shared" si="18"/>
        <v>0</v>
      </c>
      <c r="I250" s="13"/>
      <c r="J250" s="13"/>
    </row>
    <row r="251" hidden="1">
      <c r="A251" s="231">
        <f t="shared" si="19"/>
        <v>115</v>
      </c>
      <c r="B251" s="232">
        <f t="shared" si="20"/>
        <v>49263</v>
      </c>
      <c r="C251" s="233" t="str">
        <f t="shared" si="15"/>
        <v/>
      </c>
      <c r="E251" s="234">
        <f t="shared" si="21"/>
        <v>0</v>
      </c>
      <c r="F251" s="234">
        <f t="shared" si="16"/>
        <v>0</v>
      </c>
      <c r="G251" s="234">
        <f t="shared" si="17"/>
        <v>0</v>
      </c>
      <c r="H251" s="234">
        <f t="shared" si="18"/>
        <v>0</v>
      </c>
      <c r="I251" s="13"/>
      <c r="J251" s="13"/>
    </row>
    <row r="252" hidden="1">
      <c r="A252" s="231">
        <f t="shared" si="19"/>
        <v>116</v>
      </c>
      <c r="B252" s="232">
        <f t="shared" si="20"/>
        <v>49293</v>
      </c>
      <c r="C252" s="233" t="str">
        <f t="shared" si="15"/>
        <v/>
      </c>
      <c r="E252" s="234">
        <f t="shared" si="21"/>
        <v>0</v>
      </c>
      <c r="F252" s="234">
        <f t="shared" si="16"/>
        <v>0</v>
      </c>
      <c r="G252" s="234">
        <f t="shared" si="17"/>
        <v>0</v>
      </c>
      <c r="H252" s="234">
        <f t="shared" si="18"/>
        <v>0</v>
      </c>
      <c r="I252" s="13"/>
      <c r="J252" s="13"/>
    </row>
    <row r="253" hidden="1">
      <c r="A253" s="231">
        <f t="shared" si="19"/>
        <v>117</v>
      </c>
      <c r="B253" s="232">
        <f t="shared" si="20"/>
        <v>49324</v>
      </c>
      <c r="C253" s="233" t="str">
        <f t="shared" si="15"/>
        <v/>
      </c>
      <c r="E253" s="234">
        <f t="shared" si="21"/>
        <v>0</v>
      </c>
      <c r="F253" s="234">
        <f t="shared" si="16"/>
        <v>0</v>
      </c>
      <c r="G253" s="234">
        <f t="shared" si="17"/>
        <v>0</v>
      </c>
      <c r="H253" s="234">
        <f t="shared" si="18"/>
        <v>0</v>
      </c>
      <c r="I253" s="13"/>
      <c r="J253" s="13"/>
    </row>
    <row r="254" hidden="1">
      <c r="A254" s="231">
        <f t="shared" si="19"/>
        <v>118</v>
      </c>
      <c r="B254" s="232">
        <f t="shared" si="20"/>
        <v>49355</v>
      </c>
      <c r="C254" s="233" t="str">
        <f t="shared" si="15"/>
        <v/>
      </c>
      <c r="E254" s="234">
        <f t="shared" si="21"/>
        <v>0</v>
      </c>
      <c r="F254" s="234">
        <f t="shared" si="16"/>
        <v>0</v>
      </c>
      <c r="G254" s="234">
        <f t="shared" si="17"/>
        <v>0</v>
      </c>
      <c r="H254" s="234">
        <f t="shared" si="18"/>
        <v>0</v>
      </c>
      <c r="I254" s="13"/>
      <c r="J254" s="13"/>
    </row>
    <row r="255" hidden="1">
      <c r="A255" s="231">
        <f t="shared" si="19"/>
        <v>119</v>
      </c>
      <c r="B255" s="232">
        <f t="shared" si="20"/>
        <v>49383</v>
      </c>
      <c r="C255" s="235" t="str">
        <f t="shared" si="15"/>
        <v/>
      </c>
      <c r="E255" s="234">
        <f t="shared" si="21"/>
        <v>0</v>
      </c>
      <c r="F255" s="234">
        <f t="shared" si="16"/>
        <v>0</v>
      </c>
      <c r="G255" s="234">
        <f t="shared" si="17"/>
        <v>0</v>
      </c>
      <c r="H255" s="234">
        <f t="shared" si="18"/>
        <v>0</v>
      </c>
      <c r="I255" s="13"/>
      <c r="J255" s="13"/>
    </row>
    <row r="256" hidden="1">
      <c r="A256" s="231">
        <f t="shared" si="19"/>
        <v>120</v>
      </c>
      <c r="B256" s="232">
        <f t="shared" si="20"/>
        <v>49414</v>
      </c>
      <c r="C256" s="233">
        <f t="shared" si="15"/>
        <v>10</v>
      </c>
      <c r="E256" s="234">
        <f t="shared" si="21"/>
        <v>0</v>
      </c>
      <c r="F256" s="234">
        <f t="shared" si="16"/>
        <v>0</v>
      </c>
      <c r="G256" s="234">
        <f t="shared" si="17"/>
        <v>0</v>
      </c>
      <c r="H256" s="234">
        <f t="shared" si="18"/>
        <v>0</v>
      </c>
      <c r="I256" s="13"/>
      <c r="J256" s="13"/>
    </row>
    <row r="257" hidden="1">
      <c r="A257" s="231">
        <f t="shared" si="19"/>
        <v>121</v>
      </c>
      <c r="B257" s="232">
        <f t="shared" si="20"/>
        <v>49444</v>
      </c>
      <c r="C257" s="233" t="str">
        <f t="shared" si="15"/>
        <v/>
      </c>
      <c r="E257" s="234">
        <f t="shared" si="21"/>
        <v>0</v>
      </c>
      <c r="F257" s="234">
        <f t="shared" si="16"/>
        <v>0</v>
      </c>
      <c r="G257" s="234">
        <f t="shared" si="17"/>
        <v>0</v>
      </c>
      <c r="H257" s="234">
        <f t="shared" si="18"/>
        <v>0</v>
      </c>
      <c r="I257" s="13"/>
      <c r="J257" s="13"/>
    </row>
    <row r="258" hidden="1">
      <c r="A258" s="231">
        <f t="shared" si="19"/>
        <v>122</v>
      </c>
      <c r="B258" s="232">
        <f t="shared" si="20"/>
        <v>49475</v>
      </c>
      <c r="C258" s="233" t="str">
        <f t="shared" si="15"/>
        <v/>
      </c>
      <c r="E258" s="234">
        <f t="shared" si="21"/>
        <v>0</v>
      </c>
      <c r="F258" s="234">
        <f t="shared" si="16"/>
        <v>0</v>
      </c>
      <c r="G258" s="234">
        <f t="shared" si="17"/>
        <v>0</v>
      </c>
      <c r="H258" s="234">
        <f t="shared" si="18"/>
        <v>0</v>
      </c>
      <c r="I258" s="13"/>
      <c r="J258" s="13"/>
    </row>
    <row r="259" hidden="1">
      <c r="A259" s="231">
        <f t="shared" si="19"/>
        <v>123</v>
      </c>
      <c r="B259" s="232">
        <f t="shared" si="20"/>
        <v>49505</v>
      </c>
      <c r="C259" s="233" t="str">
        <f t="shared" si="15"/>
        <v/>
      </c>
      <c r="E259" s="234">
        <f t="shared" si="21"/>
        <v>0</v>
      </c>
      <c r="F259" s="234">
        <f t="shared" si="16"/>
        <v>0</v>
      </c>
      <c r="G259" s="234">
        <f t="shared" si="17"/>
        <v>0</v>
      </c>
      <c r="H259" s="234">
        <f t="shared" si="18"/>
        <v>0</v>
      </c>
      <c r="I259" s="13"/>
      <c r="J259" s="13"/>
    </row>
    <row r="260" hidden="1">
      <c r="A260" s="231">
        <f t="shared" si="19"/>
        <v>124</v>
      </c>
      <c r="B260" s="232">
        <f t="shared" si="20"/>
        <v>49536</v>
      </c>
      <c r="C260" s="233" t="str">
        <f t="shared" si="15"/>
        <v/>
      </c>
      <c r="E260" s="234">
        <f t="shared" si="21"/>
        <v>0</v>
      </c>
      <c r="F260" s="234">
        <f t="shared" si="16"/>
        <v>0</v>
      </c>
      <c r="G260" s="234">
        <f t="shared" si="17"/>
        <v>0</v>
      </c>
      <c r="H260" s="234">
        <f t="shared" si="18"/>
        <v>0</v>
      </c>
      <c r="I260" s="13"/>
      <c r="J260" s="13"/>
    </row>
    <row r="261" hidden="1">
      <c r="A261" s="231">
        <f t="shared" si="19"/>
        <v>125</v>
      </c>
      <c r="B261" s="232">
        <f t="shared" si="20"/>
        <v>49567</v>
      </c>
      <c r="C261" s="233" t="str">
        <f t="shared" si="15"/>
        <v/>
      </c>
      <c r="E261" s="234">
        <f t="shared" si="21"/>
        <v>0</v>
      </c>
      <c r="F261" s="234">
        <f t="shared" si="16"/>
        <v>0</v>
      </c>
      <c r="G261" s="234">
        <f t="shared" si="17"/>
        <v>0</v>
      </c>
      <c r="H261" s="234">
        <f t="shared" si="18"/>
        <v>0</v>
      </c>
      <c r="I261" s="13"/>
      <c r="J261" s="13"/>
    </row>
    <row r="262" hidden="1">
      <c r="A262" s="231">
        <f t="shared" si="19"/>
        <v>126</v>
      </c>
      <c r="B262" s="232">
        <f t="shared" si="20"/>
        <v>49597</v>
      </c>
      <c r="C262" s="233" t="str">
        <f t="shared" si="15"/>
        <v/>
      </c>
      <c r="E262" s="234">
        <f t="shared" si="21"/>
        <v>0</v>
      </c>
      <c r="F262" s="234">
        <f t="shared" si="16"/>
        <v>0</v>
      </c>
      <c r="G262" s="234">
        <f t="shared" si="17"/>
        <v>0</v>
      </c>
      <c r="H262" s="234">
        <f t="shared" si="18"/>
        <v>0</v>
      </c>
      <c r="I262" s="13"/>
      <c r="J262" s="13"/>
    </row>
    <row r="263" hidden="1">
      <c r="A263" s="231">
        <f t="shared" si="19"/>
        <v>127</v>
      </c>
      <c r="B263" s="232">
        <f t="shared" si="20"/>
        <v>49628</v>
      </c>
      <c r="C263" s="233" t="str">
        <f t="shared" si="15"/>
        <v/>
      </c>
      <c r="E263" s="234">
        <f t="shared" si="21"/>
        <v>0</v>
      </c>
      <c r="F263" s="234">
        <f t="shared" si="16"/>
        <v>0</v>
      </c>
      <c r="G263" s="234">
        <f t="shared" si="17"/>
        <v>0</v>
      </c>
      <c r="H263" s="234">
        <f t="shared" si="18"/>
        <v>0</v>
      </c>
      <c r="I263" s="13"/>
      <c r="J263" s="13"/>
    </row>
    <row r="264" hidden="1">
      <c r="A264" s="231">
        <f t="shared" si="19"/>
        <v>128</v>
      </c>
      <c r="B264" s="232">
        <f t="shared" si="20"/>
        <v>49658</v>
      </c>
      <c r="C264" s="233" t="str">
        <f t="shared" si="15"/>
        <v/>
      </c>
      <c r="E264" s="234">
        <f t="shared" si="21"/>
        <v>0</v>
      </c>
      <c r="F264" s="234">
        <f t="shared" si="16"/>
        <v>0</v>
      </c>
      <c r="G264" s="234">
        <f t="shared" si="17"/>
        <v>0</v>
      </c>
      <c r="H264" s="234">
        <f t="shared" si="18"/>
        <v>0</v>
      </c>
      <c r="I264" s="13"/>
      <c r="J264" s="13"/>
    </row>
    <row r="265" hidden="1">
      <c r="A265" s="231">
        <f t="shared" si="19"/>
        <v>129</v>
      </c>
      <c r="B265" s="232">
        <f t="shared" si="20"/>
        <v>49689</v>
      </c>
      <c r="C265" s="233" t="str">
        <f t="shared" si="15"/>
        <v/>
      </c>
      <c r="E265" s="234">
        <f t="shared" si="21"/>
        <v>0</v>
      </c>
      <c r="F265" s="234">
        <f t="shared" si="16"/>
        <v>0</v>
      </c>
      <c r="G265" s="234">
        <f t="shared" si="17"/>
        <v>0</v>
      </c>
      <c r="H265" s="234">
        <f t="shared" si="18"/>
        <v>0</v>
      </c>
      <c r="I265" s="13"/>
      <c r="J265" s="13"/>
    </row>
    <row r="266" hidden="1">
      <c r="A266" s="231">
        <f t="shared" si="19"/>
        <v>130</v>
      </c>
      <c r="B266" s="232">
        <f t="shared" si="20"/>
        <v>49720</v>
      </c>
      <c r="C266" s="233" t="str">
        <f t="shared" si="15"/>
        <v/>
      </c>
      <c r="E266" s="234">
        <f t="shared" si="21"/>
        <v>0</v>
      </c>
      <c r="F266" s="234">
        <f t="shared" si="16"/>
        <v>0</v>
      </c>
      <c r="G266" s="234">
        <f t="shared" si="17"/>
        <v>0</v>
      </c>
      <c r="H266" s="234">
        <f t="shared" si="18"/>
        <v>0</v>
      </c>
      <c r="I266" s="13"/>
      <c r="J266" s="13"/>
    </row>
    <row r="267" hidden="1">
      <c r="A267" s="231">
        <f t="shared" si="19"/>
        <v>131</v>
      </c>
      <c r="B267" s="232">
        <f t="shared" si="20"/>
        <v>49749</v>
      </c>
      <c r="C267" s="235" t="str">
        <f t="shared" si="15"/>
        <v/>
      </c>
      <c r="E267" s="234">
        <f t="shared" si="21"/>
        <v>0</v>
      </c>
      <c r="F267" s="234">
        <f t="shared" si="16"/>
        <v>0</v>
      </c>
      <c r="G267" s="234">
        <f t="shared" si="17"/>
        <v>0</v>
      </c>
      <c r="H267" s="234">
        <f t="shared" si="18"/>
        <v>0</v>
      </c>
      <c r="I267" s="13"/>
      <c r="J267" s="13"/>
    </row>
    <row r="268" hidden="1">
      <c r="A268" s="231">
        <f t="shared" si="19"/>
        <v>132</v>
      </c>
      <c r="B268" s="232">
        <f t="shared" si="20"/>
        <v>49780</v>
      </c>
      <c r="C268" s="233">
        <f t="shared" si="15"/>
        <v>11</v>
      </c>
      <c r="E268" s="234">
        <f t="shared" si="21"/>
        <v>0</v>
      </c>
      <c r="F268" s="234">
        <f t="shared" si="16"/>
        <v>0</v>
      </c>
      <c r="G268" s="234">
        <f t="shared" si="17"/>
        <v>0</v>
      </c>
      <c r="H268" s="234">
        <f t="shared" si="18"/>
        <v>0</v>
      </c>
      <c r="I268" s="13"/>
      <c r="J268" s="13"/>
    </row>
    <row r="269" hidden="1">
      <c r="A269" s="231">
        <f t="shared" si="19"/>
        <v>133</v>
      </c>
      <c r="B269" s="232">
        <f t="shared" si="20"/>
        <v>49810</v>
      </c>
      <c r="C269" s="233" t="str">
        <f t="shared" si="15"/>
        <v/>
      </c>
      <c r="E269" s="234">
        <f t="shared" si="21"/>
        <v>0</v>
      </c>
      <c r="F269" s="234">
        <f t="shared" si="16"/>
        <v>0</v>
      </c>
      <c r="G269" s="234">
        <f t="shared" si="17"/>
        <v>0</v>
      </c>
      <c r="H269" s="234">
        <f t="shared" si="18"/>
        <v>0</v>
      </c>
      <c r="I269" s="13"/>
      <c r="J269" s="13"/>
    </row>
    <row r="270" hidden="1">
      <c r="A270" s="231">
        <f t="shared" si="19"/>
        <v>134</v>
      </c>
      <c r="B270" s="232">
        <f t="shared" si="20"/>
        <v>49841</v>
      </c>
      <c r="C270" s="233" t="str">
        <f t="shared" si="15"/>
        <v/>
      </c>
      <c r="E270" s="234">
        <f t="shared" si="21"/>
        <v>0</v>
      </c>
      <c r="F270" s="234">
        <f t="shared" si="16"/>
        <v>0</v>
      </c>
      <c r="G270" s="234">
        <f t="shared" si="17"/>
        <v>0</v>
      </c>
      <c r="H270" s="234">
        <f t="shared" si="18"/>
        <v>0</v>
      </c>
      <c r="I270" s="13"/>
      <c r="J270" s="13"/>
    </row>
    <row r="271" hidden="1">
      <c r="A271" s="231">
        <f t="shared" si="19"/>
        <v>135</v>
      </c>
      <c r="B271" s="232">
        <f t="shared" si="20"/>
        <v>49871</v>
      </c>
      <c r="C271" s="233" t="str">
        <f t="shared" si="15"/>
        <v/>
      </c>
      <c r="E271" s="234">
        <f t="shared" si="21"/>
        <v>0</v>
      </c>
      <c r="F271" s="234">
        <f t="shared" si="16"/>
        <v>0</v>
      </c>
      <c r="G271" s="234">
        <f t="shared" si="17"/>
        <v>0</v>
      </c>
      <c r="H271" s="234">
        <f t="shared" si="18"/>
        <v>0</v>
      </c>
      <c r="I271" s="13"/>
      <c r="J271" s="13"/>
    </row>
    <row r="272" hidden="1">
      <c r="A272" s="231">
        <f t="shared" si="19"/>
        <v>136</v>
      </c>
      <c r="B272" s="232">
        <f t="shared" si="20"/>
        <v>49902</v>
      </c>
      <c r="C272" s="233" t="str">
        <f t="shared" si="15"/>
        <v/>
      </c>
      <c r="E272" s="234">
        <f t="shared" si="21"/>
        <v>0</v>
      </c>
      <c r="F272" s="234">
        <f t="shared" si="16"/>
        <v>0</v>
      </c>
      <c r="G272" s="234">
        <f t="shared" si="17"/>
        <v>0</v>
      </c>
      <c r="H272" s="234">
        <f t="shared" si="18"/>
        <v>0</v>
      </c>
      <c r="I272" s="13"/>
      <c r="J272" s="13"/>
    </row>
    <row r="273" hidden="1">
      <c r="A273" s="231">
        <f t="shared" si="19"/>
        <v>137</v>
      </c>
      <c r="B273" s="232">
        <f t="shared" si="20"/>
        <v>49933</v>
      </c>
      <c r="C273" s="233" t="str">
        <f t="shared" si="15"/>
        <v/>
      </c>
      <c r="E273" s="234">
        <f t="shared" si="21"/>
        <v>0</v>
      </c>
      <c r="F273" s="234">
        <f t="shared" si="16"/>
        <v>0</v>
      </c>
      <c r="G273" s="234">
        <f t="shared" si="17"/>
        <v>0</v>
      </c>
      <c r="H273" s="234">
        <f t="shared" si="18"/>
        <v>0</v>
      </c>
      <c r="I273" s="13"/>
      <c r="J273" s="13"/>
    </row>
    <row r="274" hidden="1">
      <c r="A274" s="231">
        <f t="shared" si="19"/>
        <v>138</v>
      </c>
      <c r="B274" s="232">
        <f t="shared" si="20"/>
        <v>49963</v>
      </c>
      <c r="C274" s="233" t="str">
        <f t="shared" si="15"/>
        <v/>
      </c>
      <c r="E274" s="234">
        <f t="shared" si="21"/>
        <v>0</v>
      </c>
      <c r="F274" s="234">
        <f t="shared" si="16"/>
        <v>0</v>
      </c>
      <c r="G274" s="234">
        <f t="shared" si="17"/>
        <v>0</v>
      </c>
      <c r="H274" s="234">
        <f t="shared" si="18"/>
        <v>0</v>
      </c>
      <c r="I274" s="13"/>
      <c r="J274" s="13"/>
    </row>
    <row r="275" hidden="1">
      <c r="A275" s="231">
        <f t="shared" si="19"/>
        <v>139</v>
      </c>
      <c r="B275" s="232">
        <f t="shared" si="20"/>
        <v>49994</v>
      </c>
      <c r="C275" s="233" t="str">
        <f t="shared" si="15"/>
        <v/>
      </c>
      <c r="E275" s="234">
        <f t="shared" si="21"/>
        <v>0</v>
      </c>
      <c r="F275" s="234">
        <f t="shared" si="16"/>
        <v>0</v>
      </c>
      <c r="G275" s="234">
        <f t="shared" si="17"/>
        <v>0</v>
      </c>
      <c r="H275" s="234">
        <f t="shared" si="18"/>
        <v>0</v>
      </c>
      <c r="I275" s="13"/>
      <c r="J275" s="13"/>
    </row>
    <row r="276" hidden="1">
      <c r="A276" s="231">
        <f t="shared" si="19"/>
        <v>140</v>
      </c>
      <c r="B276" s="232">
        <f t="shared" si="20"/>
        <v>50024</v>
      </c>
      <c r="C276" s="233" t="str">
        <f t="shared" si="15"/>
        <v/>
      </c>
      <c r="E276" s="234">
        <f t="shared" si="21"/>
        <v>0</v>
      </c>
      <c r="F276" s="234">
        <f t="shared" si="16"/>
        <v>0</v>
      </c>
      <c r="G276" s="234">
        <f t="shared" si="17"/>
        <v>0</v>
      </c>
      <c r="H276" s="234">
        <f t="shared" si="18"/>
        <v>0</v>
      </c>
      <c r="I276" s="13"/>
      <c r="J276" s="13"/>
    </row>
    <row r="277" hidden="1">
      <c r="A277" s="231">
        <f t="shared" si="19"/>
        <v>141</v>
      </c>
      <c r="B277" s="232">
        <f t="shared" si="20"/>
        <v>50055</v>
      </c>
      <c r="C277" s="233" t="str">
        <f t="shared" si="15"/>
        <v/>
      </c>
      <c r="E277" s="234">
        <f t="shared" si="21"/>
        <v>0</v>
      </c>
      <c r="F277" s="234">
        <f t="shared" si="16"/>
        <v>0</v>
      </c>
      <c r="G277" s="234">
        <f t="shared" si="17"/>
        <v>0</v>
      </c>
      <c r="H277" s="234">
        <f t="shared" si="18"/>
        <v>0</v>
      </c>
      <c r="I277" s="13"/>
      <c r="J277" s="13"/>
    </row>
    <row r="278" hidden="1">
      <c r="A278" s="231">
        <f t="shared" si="19"/>
        <v>142</v>
      </c>
      <c r="B278" s="232">
        <f t="shared" si="20"/>
        <v>50086</v>
      </c>
      <c r="C278" s="233" t="str">
        <f t="shared" si="15"/>
        <v/>
      </c>
      <c r="E278" s="234">
        <f t="shared" si="21"/>
        <v>0</v>
      </c>
      <c r="F278" s="234">
        <f t="shared" si="16"/>
        <v>0</v>
      </c>
      <c r="G278" s="234">
        <f t="shared" si="17"/>
        <v>0</v>
      </c>
      <c r="H278" s="234">
        <f t="shared" si="18"/>
        <v>0</v>
      </c>
      <c r="I278" s="13"/>
      <c r="J278" s="13"/>
    </row>
    <row r="279" hidden="1">
      <c r="A279" s="231">
        <f t="shared" si="19"/>
        <v>143</v>
      </c>
      <c r="B279" s="232">
        <f t="shared" si="20"/>
        <v>50114</v>
      </c>
      <c r="C279" s="235" t="str">
        <f t="shared" si="15"/>
        <v/>
      </c>
      <c r="E279" s="234">
        <f t="shared" si="21"/>
        <v>0</v>
      </c>
      <c r="F279" s="234">
        <f t="shared" si="16"/>
        <v>0</v>
      </c>
      <c r="G279" s="234">
        <f t="shared" si="17"/>
        <v>0</v>
      </c>
      <c r="H279" s="234">
        <f t="shared" si="18"/>
        <v>0</v>
      </c>
      <c r="I279" s="13"/>
      <c r="J279" s="13"/>
    </row>
    <row r="280" hidden="1">
      <c r="A280" s="231">
        <f t="shared" si="19"/>
        <v>144</v>
      </c>
      <c r="B280" s="232">
        <f t="shared" si="20"/>
        <v>50145</v>
      </c>
      <c r="C280" s="233">
        <f t="shared" si="15"/>
        <v>12</v>
      </c>
      <c r="E280" s="234">
        <f t="shared" si="21"/>
        <v>0</v>
      </c>
      <c r="F280" s="234">
        <f t="shared" si="16"/>
        <v>0</v>
      </c>
      <c r="G280" s="234">
        <f t="shared" si="17"/>
        <v>0</v>
      </c>
      <c r="H280" s="234">
        <f t="shared" si="18"/>
        <v>0</v>
      </c>
      <c r="I280" s="13"/>
      <c r="J280" s="13"/>
    </row>
    <row r="281" hidden="1">
      <c r="A281" s="231">
        <f t="shared" si="19"/>
        <v>145</v>
      </c>
      <c r="B281" s="232">
        <f t="shared" si="20"/>
        <v>50175</v>
      </c>
      <c r="C281" s="233" t="str">
        <f t="shared" si="15"/>
        <v/>
      </c>
      <c r="E281" s="234">
        <f t="shared" si="21"/>
        <v>0</v>
      </c>
      <c r="F281" s="234">
        <f t="shared" si="16"/>
        <v>0</v>
      </c>
      <c r="G281" s="234">
        <f t="shared" si="17"/>
        <v>0</v>
      </c>
      <c r="H281" s="234">
        <f t="shared" si="18"/>
        <v>0</v>
      </c>
      <c r="I281" s="13"/>
      <c r="J281" s="13"/>
    </row>
    <row r="282" hidden="1">
      <c r="A282" s="231">
        <f t="shared" si="19"/>
        <v>146</v>
      </c>
      <c r="B282" s="232">
        <f t="shared" si="20"/>
        <v>50206</v>
      </c>
      <c r="C282" s="233" t="str">
        <f t="shared" si="15"/>
        <v/>
      </c>
      <c r="E282" s="234">
        <f t="shared" si="21"/>
        <v>0</v>
      </c>
      <c r="F282" s="234">
        <f t="shared" si="16"/>
        <v>0</v>
      </c>
      <c r="G282" s="234">
        <f t="shared" si="17"/>
        <v>0</v>
      </c>
      <c r="H282" s="234">
        <f t="shared" si="18"/>
        <v>0</v>
      </c>
      <c r="I282" s="13"/>
      <c r="J282" s="13"/>
    </row>
    <row r="283" hidden="1">
      <c r="A283" s="231">
        <f t="shared" si="19"/>
        <v>147</v>
      </c>
      <c r="B283" s="232">
        <f t="shared" si="20"/>
        <v>50236</v>
      </c>
      <c r="C283" s="233" t="str">
        <f t="shared" si="15"/>
        <v/>
      </c>
      <c r="E283" s="234">
        <f t="shared" si="21"/>
        <v>0</v>
      </c>
      <c r="F283" s="234">
        <f t="shared" si="16"/>
        <v>0</v>
      </c>
      <c r="G283" s="234">
        <f t="shared" si="17"/>
        <v>0</v>
      </c>
      <c r="H283" s="234">
        <f t="shared" si="18"/>
        <v>0</v>
      </c>
      <c r="I283" s="13"/>
      <c r="J283" s="13"/>
    </row>
    <row r="284" hidden="1">
      <c r="A284" s="231">
        <f t="shared" si="19"/>
        <v>148</v>
      </c>
      <c r="B284" s="232">
        <f t="shared" si="20"/>
        <v>50267</v>
      </c>
      <c r="C284" s="233" t="str">
        <f t="shared" si="15"/>
        <v/>
      </c>
      <c r="E284" s="234">
        <f t="shared" si="21"/>
        <v>0</v>
      </c>
      <c r="F284" s="234">
        <f t="shared" si="16"/>
        <v>0</v>
      </c>
      <c r="G284" s="234">
        <f t="shared" si="17"/>
        <v>0</v>
      </c>
      <c r="H284" s="234">
        <f t="shared" si="18"/>
        <v>0</v>
      </c>
      <c r="I284" s="13"/>
      <c r="J284" s="13"/>
    </row>
    <row r="285" hidden="1">
      <c r="A285" s="231">
        <f t="shared" si="19"/>
        <v>149</v>
      </c>
      <c r="B285" s="232">
        <f t="shared" si="20"/>
        <v>50298</v>
      </c>
      <c r="C285" s="233" t="str">
        <f t="shared" si="15"/>
        <v/>
      </c>
      <c r="E285" s="234">
        <f t="shared" si="21"/>
        <v>0</v>
      </c>
      <c r="F285" s="234">
        <f t="shared" si="16"/>
        <v>0</v>
      </c>
      <c r="G285" s="234">
        <f t="shared" si="17"/>
        <v>0</v>
      </c>
      <c r="H285" s="234">
        <f t="shared" si="18"/>
        <v>0</v>
      </c>
      <c r="I285" s="13"/>
      <c r="J285" s="13"/>
    </row>
    <row r="286" hidden="1">
      <c r="A286" s="231">
        <f t="shared" si="19"/>
        <v>150</v>
      </c>
      <c r="B286" s="232">
        <f t="shared" si="20"/>
        <v>50328</v>
      </c>
      <c r="C286" s="233" t="str">
        <f t="shared" si="15"/>
        <v/>
      </c>
      <c r="E286" s="234">
        <f t="shared" si="21"/>
        <v>0</v>
      </c>
      <c r="F286" s="234">
        <f t="shared" si="16"/>
        <v>0</v>
      </c>
      <c r="G286" s="234">
        <f t="shared" si="17"/>
        <v>0</v>
      </c>
      <c r="H286" s="234">
        <f t="shared" si="18"/>
        <v>0</v>
      </c>
      <c r="I286" s="13"/>
      <c r="J286" s="13"/>
    </row>
    <row r="287" hidden="1">
      <c r="A287" s="231">
        <f t="shared" si="19"/>
        <v>151</v>
      </c>
      <c r="B287" s="232">
        <f t="shared" si="20"/>
        <v>50359</v>
      </c>
      <c r="C287" s="233" t="str">
        <f t="shared" si="15"/>
        <v/>
      </c>
      <c r="E287" s="234">
        <f t="shared" si="21"/>
        <v>0</v>
      </c>
      <c r="F287" s="234">
        <f t="shared" si="16"/>
        <v>0</v>
      </c>
      <c r="G287" s="234">
        <f t="shared" si="17"/>
        <v>0</v>
      </c>
      <c r="H287" s="234">
        <f t="shared" si="18"/>
        <v>0</v>
      </c>
      <c r="I287" s="13"/>
      <c r="J287" s="13"/>
    </row>
    <row r="288" hidden="1">
      <c r="A288" s="231">
        <f t="shared" si="19"/>
        <v>152</v>
      </c>
      <c r="B288" s="232">
        <f t="shared" si="20"/>
        <v>50389</v>
      </c>
      <c r="C288" s="233" t="str">
        <f t="shared" si="15"/>
        <v/>
      </c>
      <c r="E288" s="234">
        <f t="shared" si="21"/>
        <v>0</v>
      </c>
      <c r="F288" s="234">
        <f t="shared" si="16"/>
        <v>0</v>
      </c>
      <c r="G288" s="234">
        <f t="shared" si="17"/>
        <v>0</v>
      </c>
      <c r="H288" s="234">
        <f t="shared" si="18"/>
        <v>0</v>
      </c>
      <c r="I288" s="13"/>
      <c r="J288" s="13"/>
    </row>
    <row r="289" hidden="1">
      <c r="A289" s="231">
        <f t="shared" si="19"/>
        <v>153</v>
      </c>
      <c r="B289" s="232">
        <f t="shared" si="20"/>
        <v>50420</v>
      </c>
      <c r="C289" s="233" t="str">
        <f t="shared" si="15"/>
        <v/>
      </c>
      <c r="E289" s="234">
        <f t="shared" si="21"/>
        <v>0</v>
      </c>
      <c r="F289" s="234">
        <f t="shared" si="16"/>
        <v>0</v>
      </c>
      <c r="G289" s="234">
        <f t="shared" si="17"/>
        <v>0</v>
      </c>
      <c r="H289" s="234">
        <f t="shared" si="18"/>
        <v>0</v>
      </c>
      <c r="I289" s="13"/>
      <c r="J289" s="13"/>
    </row>
    <row r="290" hidden="1">
      <c r="A290" s="231">
        <f t="shared" si="19"/>
        <v>154</v>
      </c>
      <c r="B290" s="232">
        <f t="shared" si="20"/>
        <v>50451</v>
      </c>
      <c r="C290" s="233" t="str">
        <f t="shared" si="15"/>
        <v/>
      </c>
      <c r="E290" s="234">
        <f t="shared" si="21"/>
        <v>0</v>
      </c>
      <c r="F290" s="234">
        <f t="shared" si="16"/>
        <v>0</v>
      </c>
      <c r="G290" s="234">
        <f t="shared" si="17"/>
        <v>0</v>
      </c>
      <c r="H290" s="234">
        <f t="shared" si="18"/>
        <v>0</v>
      </c>
      <c r="I290" s="13"/>
      <c r="J290" s="13"/>
    </row>
    <row r="291" hidden="1">
      <c r="A291" s="231">
        <f t="shared" si="19"/>
        <v>155</v>
      </c>
      <c r="B291" s="232">
        <f t="shared" si="20"/>
        <v>50479</v>
      </c>
      <c r="C291" s="235" t="str">
        <f t="shared" si="15"/>
        <v/>
      </c>
      <c r="E291" s="234">
        <f t="shared" si="21"/>
        <v>0</v>
      </c>
      <c r="F291" s="234">
        <f t="shared" si="16"/>
        <v>0</v>
      </c>
      <c r="G291" s="234">
        <f t="shared" si="17"/>
        <v>0</v>
      </c>
      <c r="H291" s="234">
        <f t="shared" si="18"/>
        <v>0</v>
      </c>
      <c r="I291" s="13"/>
      <c r="J291" s="13"/>
    </row>
    <row r="292" hidden="1">
      <c r="A292" s="231">
        <f t="shared" si="19"/>
        <v>156</v>
      </c>
      <c r="B292" s="232">
        <f t="shared" si="20"/>
        <v>50510</v>
      </c>
      <c r="C292" s="233">
        <f t="shared" si="15"/>
        <v>13</v>
      </c>
      <c r="E292" s="234">
        <f t="shared" si="21"/>
        <v>0</v>
      </c>
      <c r="F292" s="234">
        <f t="shared" si="16"/>
        <v>0</v>
      </c>
      <c r="G292" s="234">
        <f t="shared" si="17"/>
        <v>0</v>
      </c>
      <c r="H292" s="234">
        <f t="shared" si="18"/>
        <v>0</v>
      </c>
      <c r="I292" s="13"/>
      <c r="J292" s="13"/>
    </row>
    <row r="293" hidden="1">
      <c r="A293" s="231">
        <f t="shared" si="19"/>
        <v>157</v>
      </c>
      <c r="B293" s="232">
        <f t="shared" si="20"/>
        <v>50540</v>
      </c>
      <c r="C293" s="233" t="str">
        <f t="shared" si="15"/>
        <v/>
      </c>
      <c r="E293" s="234">
        <f t="shared" si="21"/>
        <v>0</v>
      </c>
      <c r="F293" s="234">
        <f t="shared" si="16"/>
        <v>0</v>
      </c>
      <c r="G293" s="234">
        <f t="shared" si="17"/>
        <v>0</v>
      </c>
      <c r="H293" s="234">
        <f t="shared" si="18"/>
        <v>0</v>
      </c>
      <c r="I293" s="13"/>
      <c r="J293" s="13"/>
    </row>
    <row r="294" hidden="1">
      <c r="A294" s="231">
        <f t="shared" si="19"/>
        <v>158</v>
      </c>
      <c r="B294" s="232">
        <f t="shared" si="20"/>
        <v>50571</v>
      </c>
      <c r="C294" s="233" t="str">
        <f t="shared" si="15"/>
        <v/>
      </c>
      <c r="E294" s="234">
        <f t="shared" si="21"/>
        <v>0</v>
      </c>
      <c r="F294" s="234">
        <f t="shared" si="16"/>
        <v>0</v>
      </c>
      <c r="G294" s="234">
        <f t="shared" si="17"/>
        <v>0</v>
      </c>
      <c r="H294" s="234">
        <f t="shared" si="18"/>
        <v>0</v>
      </c>
      <c r="I294" s="13"/>
      <c r="J294" s="13"/>
    </row>
    <row r="295" hidden="1">
      <c r="A295" s="231">
        <f t="shared" si="19"/>
        <v>159</v>
      </c>
      <c r="B295" s="232">
        <f t="shared" si="20"/>
        <v>50601</v>
      </c>
      <c r="C295" s="233" t="str">
        <f t="shared" si="15"/>
        <v/>
      </c>
      <c r="E295" s="234">
        <f t="shared" si="21"/>
        <v>0</v>
      </c>
      <c r="F295" s="234">
        <f t="shared" si="16"/>
        <v>0</v>
      </c>
      <c r="G295" s="234">
        <f t="shared" si="17"/>
        <v>0</v>
      </c>
      <c r="H295" s="234">
        <f t="shared" si="18"/>
        <v>0</v>
      </c>
      <c r="I295" s="13"/>
      <c r="J295" s="13"/>
    </row>
    <row r="296" hidden="1">
      <c r="A296" s="231">
        <f t="shared" si="19"/>
        <v>160</v>
      </c>
      <c r="B296" s="232">
        <f t="shared" si="20"/>
        <v>50632</v>
      </c>
      <c r="C296" s="233" t="str">
        <f t="shared" si="15"/>
        <v/>
      </c>
      <c r="E296" s="234">
        <f t="shared" si="21"/>
        <v>0</v>
      </c>
      <c r="F296" s="234">
        <f t="shared" si="16"/>
        <v>0</v>
      </c>
      <c r="G296" s="234">
        <f t="shared" si="17"/>
        <v>0</v>
      </c>
      <c r="H296" s="234">
        <f t="shared" si="18"/>
        <v>0</v>
      </c>
      <c r="I296" s="13"/>
      <c r="J296" s="13"/>
    </row>
    <row r="297" hidden="1">
      <c r="A297" s="231">
        <f t="shared" si="19"/>
        <v>161</v>
      </c>
      <c r="B297" s="232">
        <f t="shared" si="20"/>
        <v>50663</v>
      </c>
      <c r="C297" s="233" t="str">
        <f t="shared" si="15"/>
        <v/>
      </c>
      <c r="E297" s="234">
        <f t="shared" si="21"/>
        <v>0</v>
      </c>
      <c r="F297" s="234">
        <f t="shared" si="16"/>
        <v>0</v>
      </c>
      <c r="G297" s="234">
        <f t="shared" si="17"/>
        <v>0</v>
      </c>
      <c r="H297" s="234">
        <f t="shared" si="18"/>
        <v>0</v>
      </c>
      <c r="I297" s="13"/>
      <c r="J297" s="13"/>
    </row>
    <row r="298" hidden="1">
      <c r="A298" s="231">
        <f t="shared" si="19"/>
        <v>162</v>
      </c>
      <c r="B298" s="232">
        <f t="shared" si="20"/>
        <v>50693</v>
      </c>
      <c r="C298" s="233" t="str">
        <f t="shared" si="15"/>
        <v/>
      </c>
      <c r="E298" s="234">
        <f t="shared" si="21"/>
        <v>0</v>
      </c>
      <c r="F298" s="234">
        <f t="shared" si="16"/>
        <v>0</v>
      </c>
      <c r="G298" s="234">
        <f t="shared" si="17"/>
        <v>0</v>
      </c>
      <c r="H298" s="234">
        <f t="shared" si="18"/>
        <v>0</v>
      </c>
      <c r="I298" s="13"/>
      <c r="J298" s="13"/>
    </row>
    <row r="299" hidden="1">
      <c r="A299" s="231">
        <f t="shared" si="19"/>
        <v>163</v>
      </c>
      <c r="B299" s="232">
        <f t="shared" si="20"/>
        <v>50724</v>
      </c>
      <c r="C299" s="233" t="str">
        <f t="shared" si="15"/>
        <v/>
      </c>
      <c r="E299" s="234">
        <f t="shared" si="21"/>
        <v>0</v>
      </c>
      <c r="F299" s="234">
        <f t="shared" si="16"/>
        <v>0</v>
      </c>
      <c r="G299" s="234">
        <f t="shared" si="17"/>
        <v>0</v>
      </c>
      <c r="H299" s="234">
        <f t="shared" si="18"/>
        <v>0</v>
      </c>
      <c r="I299" s="13"/>
      <c r="J299" s="13"/>
    </row>
    <row r="300" hidden="1">
      <c r="A300" s="231">
        <f t="shared" si="19"/>
        <v>164</v>
      </c>
      <c r="B300" s="232">
        <f t="shared" si="20"/>
        <v>50754</v>
      </c>
      <c r="C300" s="233" t="str">
        <f t="shared" si="15"/>
        <v/>
      </c>
      <c r="E300" s="234">
        <f t="shared" si="21"/>
        <v>0</v>
      </c>
      <c r="F300" s="234">
        <f t="shared" si="16"/>
        <v>0</v>
      </c>
      <c r="G300" s="234">
        <f t="shared" si="17"/>
        <v>0</v>
      </c>
      <c r="H300" s="234">
        <f t="shared" si="18"/>
        <v>0</v>
      </c>
      <c r="I300" s="13"/>
      <c r="J300" s="13"/>
    </row>
    <row r="301" hidden="1">
      <c r="A301" s="231">
        <f t="shared" si="19"/>
        <v>165</v>
      </c>
      <c r="B301" s="232">
        <f t="shared" si="20"/>
        <v>50785</v>
      </c>
      <c r="C301" s="233" t="str">
        <f t="shared" si="15"/>
        <v/>
      </c>
      <c r="E301" s="234">
        <f t="shared" si="21"/>
        <v>0</v>
      </c>
      <c r="F301" s="234">
        <f t="shared" si="16"/>
        <v>0</v>
      </c>
      <c r="G301" s="234">
        <f t="shared" si="17"/>
        <v>0</v>
      </c>
      <c r="H301" s="234">
        <f t="shared" si="18"/>
        <v>0</v>
      </c>
      <c r="I301" s="13"/>
      <c r="J301" s="13"/>
    </row>
    <row r="302" hidden="1">
      <c r="A302" s="231">
        <f t="shared" si="19"/>
        <v>166</v>
      </c>
      <c r="B302" s="232">
        <f t="shared" si="20"/>
        <v>50816</v>
      </c>
      <c r="C302" s="233" t="str">
        <f t="shared" si="15"/>
        <v/>
      </c>
      <c r="E302" s="234">
        <f t="shared" si="21"/>
        <v>0</v>
      </c>
      <c r="F302" s="234">
        <f t="shared" si="16"/>
        <v>0</v>
      </c>
      <c r="G302" s="234">
        <f t="shared" si="17"/>
        <v>0</v>
      </c>
      <c r="H302" s="234">
        <f t="shared" si="18"/>
        <v>0</v>
      </c>
      <c r="I302" s="13"/>
      <c r="J302" s="13"/>
    </row>
    <row r="303" hidden="1">
      <c r="A303" s="231">
        <f t="shared" si="19"/>
        <v>167</v>
      </c>
      <c r="B303" s="232">
        <f t="shared" si="20"/>
        <v>50844</v>
      </c>
      <c r="C303" s="235" t="str">
        <f t="shared" si="15"/>
        <v/>
      </c>
      <c r="E303" s="234">
        <f t="shared" si="21"/>
        <v>0</v>
      </c>
      <c r="F303" s="234">
        <f t="shared" si="16"/>
        <v>0</v>
      </c>
      <c r="G303" s="234">
        <f t="shared" si="17"/>
        <v>0</v>
      </c>
      <c r="H303" s="234">
        <f t="shared" si="18"/>
        <v>0</v>
      </c>
      <c r="I303" s="13"/>
      <c r="J303" s="13"/>
    </row>
    <row r="304" hidden="1">
      <c r="A304" s="231">
        <f t="shared" si="19"/>
        <v>168</v>
      </c>
      <c r="B304" s="232">
        <f t="shared" si="20"/>
        <v>50875</v>
      </c>
      <c r="C304" s="233">
        <f t="shared" si="15"/>
        <v>14</v>
      </c>
      <c r="E304" s="234">
        <f t="shared" si="21"/>
        <v>0</v>
      </c>
      <c r="F304" s="234">
        <f t="shared" si="16"/>
        <v>0</v>
      </c>
      <c r="G304" s="234">
        <f t="shared" si="17"/>
        <v>0</v>
      </c>
      <c r="H304" s="234">
        <f t="shared" si="18"/>
        <v>0</v>
      </c>
      <c r="I304" s="13"/>
      <c r="J304" s="13"/>
    </row>
    <row r="305" hidden="1">
      <c r="A305" s="231">
        <f t="shared" si="19"/>
        <v>169</v>
      </c>
      <c r="B305" s="232">
        <f t="shared" si="20"/>
        <v>50905</v>
      </c>
      <c r="C305" s="233" t="str">
        <f t="shared" si="15"/>
        <v/>
      </c>
      <c r="E305" s="234">
        <f t="shared" si="21"/>
        <v>0</v>
      </c>
      <c r="F305" s="234">
        <f t="shared" si="16"/>
        <v>0</v>
      </c>
      <c r="G305" s="234">
        <f t="shared" si="17"/>
        <v>0</v>
      </c>
      <c r="H305" s="234">
        <f t="shared" si="18"/>
        <v>0</v>
      </c>
      <c r="I305" s="13"/>
      <c r="J305" s="13"/>
    </row>
    <row r="306" hidden="1">
      <c r="A306" s="231">
        <f t="shared" si="19"/>
        <v>170</v>
      </c>
      <c r="B306" s="232">
        <f t="shared" si="20"/>
        <v>50936</v>
      </c>
      <c r="C306" s="233" t="str">
        <f t="shared" si="15"/>
        <v/>
      </c>
      <c r="E306" s="234">
        <f t="shared" si="21"/>
        <v>0</v>
      </c>
      <c r="F306" s="234">
        <f t="shared" si="16"/>
        <v>0</v>
      </c>
      <c r="G306" s="234">
        <f t="shared" si="17"/>
        <v>0</v>
      </c>
      <c r="H306" s="234">
        <f t="shared" si="18"/>
        <v>0</v>
      </c>
      <c r="I306" s="13"/>
      <c r="J306" s="13"/>
    </row>
    <row r="307" hidden="1">
      <c r="A307" s="231">
        <f t="shared" si="19"/>
        <v>171</v>
      </c>
      <c r="B307" s="232">
        <f t="shared" si="20"/>
        <v>50966</v>
      </c>
      <c r="C307" s="233" t="str">
        <f t="shared" si="15"/>
        <v/>
      </c>
      <c r="E307" s="234">
        <f t="shared" si="21"/>
        <v>0</v>
      </c>
      <c r="F307" s="234">
        <f t="shared" si="16"/>
        <v>0</v>
      </c>
      <c r="G307" s="234">
        <f t="shared" si="17"/>
        <v>0</v>
      </c>
      <c r="H307" s="234">
        <f t="shared" si="18"/>
        <v>0</v>
      </c>
      <c r="I307" s="13"/>
      <c r="J307" s="13"/>
    </row>
    <row r="308" hidden="1">
      <c r="A308" s="231">
        <f t="shared" si="19"/>
        <v>172</v>
      </c>
      <c r="B308" s="232">
        <f t="shared" si="20"/>
        <v>50997</v>
      </c>
      <c r="C308" s="233" t="str">
        <f t="shared" si="15"/>
        <v/>
      </c>
      <c r="E308" s="234">
        <f t="shared" si="21"/>
        <v>0</v>
      </c>
      <c r="F308" s="234">
        <f t="shared" si="16"/>
        <v>0</v>
      </c>
      <c r="G308" s="234">
        <f t="shared" si="17"/>
        <v>0</v>
      </c>
      <c r="H308" s="234">
        <f t="shared" si="18"/>
        <v>0</v>
      </c>
      <c r="I308" s="13"/>
      <c r="J308" s="13"/>
    </row>
    <row r="309" hidden="1">
      <c r="A309" s="231">
        <f t="shared" si="19"/>
        <v>173</v>
      </c>
      <c r="B309" s="232">
        <f t="shared" si="20"/>
        <v>51028</v>
      </c>
      <c r="C309" s="233" t="str">
        <f t="shared" si="15"/>
        <v/>
      </c>
      <c r="E309" s="234">
        <f t="shared" si="21"/>
        <v>0</v>
      </c>
      <c r="F309" s="234">
        <f t="shared" si="16"/>
        <v>0</v>
      </c>
      <c r="G309" s="234">
        <f t="shared" si="17"/>
        <v>0</v>
      </c>
      <c r="H309" s="234">
        <f t="shared" si="18"/>
        <v>0</v>
      </c>
      <c r="I309" s="13"/>
      <c r="J309" s="13"/>
    </row>
    <row r="310" hidden="1">
      <c r="A310" s="231">
        <f t="shared" si="19"/>
        <v>174</v>
      </c>
      <c r="B310" s="232">
        <f t="shared" si="20"/>
        <v>51058</v>
      </c>
      <c r="C310" s="233" t="str">
        <f t="shared" si="15"/>
        <v/>
      </c>
      <c r="E310" s="234">
        <f t="shared" si="21"/>
        <v>0</v>
      </c>
      <c r="F310" s="234">
        <f t="shared" si="16"/>
        <v>0</v>
      </c>
      <c r="G310" s="234">
        <f t="shared" si="17"/>
        <v>0</v>
      </c>
      <c r="H310" s="234">
        <f t="shared" si="18"/>
        <v>0</v>
      </c>
      <c r="I310" s="13"/>
      <c r="J310" s="13"/>
    </row>
    <row r="311" hidden="1">
      <c r="A311" s="231">
        <f t="shared" si="19"/>
        <v>175</v>
      </c>
      <c r="B311" s="232">
        <f t="shared" si="20"/>
        <v>51089</v>
      </c>
      <c r="C311" s="233" t="str">
        <f t="shared" si="15"/>
        <v/>
      </c>
      <c r="E311" s="234">
        <f t="shared" si="21"/>
        <v>0</v>
      </c>
      <c r="F311" s="234">
        <f t="shared" si="16"/>
        <v>0</v>
      </c>
      <c r="G311" s="234">
        <f t="shared" si="17"/>
        <v>0</v>
      </c>
      <c r="H311" s="234">
        <f t="shared" si="18"/>
        <v>0</v>
      </c>
      <c r="I311" s="13"/>
      <c r="J311" s="13"/>
    </row>
    <row r="312" hidden="1">
      <c r="A312" s="231">
        <f t="shared" si="19"/>
        <v>176</v>
      </c>
      <c r="B312" s="232">
        <f t="shared" si="20"/>
        <v>51119</v>
      </c>
      <c r="C312" s="233" t="str">
        <f t="shared" si="15"/>
        <v/>
      </c>
      <c r="E312" s="234">
        <f t="shared" si="21"/>
        <v>0</v>
      </c>
      <c r="F312" s="234">
        <f t="shared" si="16"/>
        <v>0</v>
      </c>
      <c r="G312" s="234">
        <f t="shared" si="17"/>
        <v>0</v>
      </c>
      <c r="H312" s="234">
        <f t="shared" si="18"/>
        <v>0</v>
      </c>
      <c r="I312" s="13"/>
      <c r="J312" s="13"/>
    </row>
    <row r="313" hidden="1">
      <c r="A313" s="231">
        <f t="shared" si="19"/>
        <v>177</v>
      </c>
      <c r="B313" s="232">
        <f t="shared" si="20"/>
        <v>51150</v>
      </c>
      <c r="C313" s="233" t="str">
        <f t="shared" si="15"/>
        <v/>
      </c>
      <c r="E313" s="234">
        <f t="shared" si="21"/>
        <v>0</v>
      </c>
      <c r="F313" s="234">
        <f t="shared" si="16"/>
        <v>0</v>
      </c>
      <c r="G313" s="234">
        <f t="shared" si="17"/>
        <v>0</v>
      </c>
      <c r="H313" s="234">
        <f t="shared" si="18"/>
        <v>0</v>
      </c>
      <c r="I313" s="13"/>
      <c r="J313" s="13"/>
    </row>
    <row r="314" hidden="1">
      <c r="A314" s="231">
        <f t="shared" si="19"/>
        <v>178</v>
      </c>
      <c r="B314" s="232">
        <f t="shared" si="20"/>
        <v>51181</v>
      </c>
      <c r="C314" s="233" t="str">
        <f t="shared" si="15"/>
        <v/>
      </c>
      <c r="E314" s="234">
        <f t="shared" si="21"/>
        <v>0</v>
      </c>
      <c r="F314" s="234">
        <f t="shared" si="16"/>
        <v>0</v>
      </c>
      <c r="G314" s="234">
        <f t="shared" si="17"/>
        <v>0</v>
      </c>
      <c r="H314" s="234">
        <f t="shared" si="18"/>
        <v>0</v>
      </c>
      <c r="I314" s="13"/>
      <c r="J314" s="13"/>
    </row>
    <row r="315" hidden="1">
      <c r="A315" s="231">
        <f t="shared" si="19"/>
        <v>179</v>
      </c>
      <c r="B315" s="232">
        <f t="shared" si="20"/>
        <v>51210</v>
      </c>
      <c r="C315" s="235" t="str">
        <f t="shared" si="15"/>
        <v/>
      </c>
      <c r="E315" s="234">
        <f t="shared" si="21"/>
        <v>0</v>
      </c>
      <c r="F315" s="234">
        <f t="shared" si="16"/>
        <v>0</v>
      </c>
      <c r="G315" s="234">
        <f t="shared" si="17"/>
        <v>0</v>
      </c>
      <c r="H315" s="234">
        <f t="shared" si="18"/>
        <v>0</v>
      </c>
      <c r="I315" s="13"/>
      <c r="J315" s="13"/>
    </row>
    <row r="316" hidden="1">
      <c r="A316" s="231">
        <f t="shared" si="19"/>
        <v>180</v>
      </c>
      <c r="B316" s="232">
        <f t="shared" si="20"/>
        <v>51241</v>
      </c>
      <c r="C316" s="233">
        <f t="shared" si="15"/>
        <v>15</v>
      </c>
      <c r="E316" s="234">
        <f t="shared" si="21"/>
        <v>0</v>
      </c>
      <c r="F316" s="234">
        <f t="shared" si="16"/>
        <v>0</v>
      </c>
      <c r="G316" s="234">
        <f t="shared" si="17"/>
        <v>0</v>
      </c>
      <c r="H316" s="234">
        <f t="shared" si="18"/>
        <v>0</v>
      </c>
      <c r="I316" s="13"/>
      <c r="J316" s="13"/>
    </row>
    <row r="317" hidden="1">
      <c r="A317" s="231">
        <f t="shared" si="19"/>
        <v>181</v>
      </c>
      <c r="B317" s="232">
        <f t="shared" si="20"/>
        <v>51271</v>
      </c>
      <c r="C317" s="233" t="str">
        <f t="shared" si="15"/>
        <v/>
      </c>
      <c r="E317" s="234">
        <f t="shared" si="21"/>
        <v>0</v>
      </c>
      <c r="F317" s="234">
        <f t="shared" si="16"/>
        <v>0</v>
      </c>
      <c r="G317" s="234">
        <f t="shared" si="17"/>
        <v>0</v>
      </c>
      <c r="H317" s="234">
        <f t="shared" si="18"/>
        <v>0</v>
      </c>
      <c r="I317" s="13"/>
      <c r="J317" s="13"/>
    </row>
    <row r="318" hidden="1">
      <c r="A318" s="231">
        <f t="shared" si="19"/>
        <v>182</v>
      </c>
      <c r="B318" s="232">
        <f t="shared" si="20"/>
        <v>51302</v>
      </c>
      <c r="C318" s="233" t="str">
        <f t="shared" si="15"/>
        <v/>
      </c>
      <c r="E318" s="234">
        <f t="shared" si="21"/>
        <v>0</v>
      </c>
      <c r="F318" s="234">
        <f t="shared" si="16"/>
        <v>0</v>
      </c>
      <c r="G318" s="234">
        <f t="shared" si="17"/>
        <v>0</v>
      </c>
      <c r="H318" s="234">
        <f t="shared" si="18"/>
        <v>0</v>
      </c>
      <c r="I318" s="13"/>
      <c r="J318" s="13"/>
    </row>
    <row r="319" hidden="1">
      <c r="A319" s="231">
        <f t="shared" si="19"/>
        <v>183</v>
      </c>
      <c r="B319" s="232">
        <f t="shared" si="20"/>
        <v>51332</v>
      </c>
      <c r="C319" s="233" t="str">
        <f t="shared" si="15"/>
        <v/>
      </c>
      <c r="E319" s="234">
        <f t="shared" si="21"/>
        <v>0</v>
      </c>
      <c r="F319" s="234">
        <f t="shared" si="16"/>
        <v>0</v>
      </c>
      <c r="G319" s="234">
        <f t="shared" si="17"/>
        <v>0</v>
      </c>
      <c r="H319" s="234">
        <f t="shared" si="18"/>
        <v>0</v>
      </c>
      <c r="I319" s="13"/>
      <c r="J319" s="13"/>
    </row>
    <row r="320" hidden="1">
      <c r="A320" s="231">
        <f t="shared" si="19"/>
        <v>184</v>
      </c>
      <c r="B320" s="232">
        <f t="shared" si="20"/>
        <v>51363</v>
      </c>
      <c r="C320" s="233" t="str">
        <f t="shared" si="15"/>
        <v/>
      </c>
      <c r="E320" s="234">
        <f t="shared" si="21"/>
        <v>0</v>
      </c>
      <c r="F320" s="234">
        <f t="shared" si="16"/>
        <v>0</v>
      </c>
      <c r="G320" s="234">
        <f t="shared" si="17"/>
        <v>0</v>
      </c>
      <c r="H320" s="234">
        <f t="shared" si="18"/>
        <v>0</v>
      </c>
      <c r="I320" s="13"/>
      <c r="J320" s="13"/>
    </row>
    <row r="321" hidden="1">
      <c r="A321" s="231">
        <f t="shared" si="19"/>
        <v>185</v>
      </c>
      <c r="B321" s="232">
        <f t="shared" si="20"/>
        <v>51394</v>
      </c>
      <c r="C321" s="233" t="str">
        <f t="shared" si="15"/>
        <v/>
      </c>
      <c r="E321" s="234">
        <f t="shared" si="21"/>
        <v>0</v>
      </c>
      <c r="F321" s="234">
        <f t="shared" si="16"/>
        <v>0</v>
      </c>
      <c r="G321" s="234">
        <f t="shared" si="17"/>
        <v>0</v>
      </c>
      <c r="H321" s="234">
        <f t="shared" si="18"/>
        <v>0</v>
      </c>
      <c r="I321" s="13"/>
      <c r="J321" s="13"/>
    </row>
    <row r="322" hidden="1">
      <c r="A322" s="231">
        <f t="shared" si="19"/>
        <v>186</v>
      </c>
      <c r="B322" s="232">
        <f t="shared" si="20"/>
        <v>51424</v>
      </c>
      <c r="C322" s="233" t="str">
        <f t="shared" si="15"/>
        <v/>
      </c>
      <c r="E322" s="234">
        <f t="shared" si="21"/>
        <v>0</v>
      </c>
      <c r="F322" s="234">
        <f t="shared" si="16"/>
        <v>0</v>
      </c>
      <c r="G322" s="234">
        <f t="shared" si="17"/>
        <v>0</v>
      </c>
      <c r="H322" s="234">
        <f t="shared" si="18"/>
        <v>0</v>
      </c>
      <c r="I322" s="13"/>
      <c r="J322" s="13"/>
    </row>
    <row r="323" hidden="1">
      <c r="A323" s="231">
        <f t="shared" si="19"/>
        <v>187</v>
      </c>
      <c r="B323" s="232">
        <f t="shared" si="20"/>
        <v>51455</v>
      </c>
      <c r="C323" s="233" t="str">
        <f t="shared" si="15"/>
        <v/>
      </c>
      <c r="E323" s="234">
        <f t="shared" si="21"/>
        <v>0</v>
      </c>
      <c r="F323" s="234">
        <f t="shared" si="16"/>
        <v>0</v>
      </c>
      <c r="G323" s="234">
        <f t="shared" si="17"/>
        <v>0</v>
      </c>
      <c r="H323" s="234">
        <f t="shared" si="18"/>
        <v>0</v>
      </c>
      <c r="I323" s="13"/>
      <c r="J323" s="13"/>
    </row>
    <row r="324" hidden="1">
      <c r="A324" s="231">
        <f t="shared" si="19"/>
        <v>188</v>
      </c>
      <c r="B324" s="232">
        <f t="shared" si="20"/>
        <v>51485</v>
      </c>
      <c r="C324" s="233" t="str">
        <f t="shared" si="15"/>
        <v/>
      </c>
      <c r="E324" s="234">
        <f t="shared" si="21"/>
        <v>0</v>
      </c>
      <c r="F324" s="234">
        <f t="shared" si="16"/>
        <v>0</v>
      </c>
      <c r="G324" s="234">
        <f t="shared" si="17"/>
        <v>0</v>
      </c>
      <c r="H324" s="234">
        <f t="shared" si="18"/>
        <v>0</v>
      </c>
      <c r="I324" s="13"/>
      <c r="J324" s="13"/>
    </row>
    <row r="325" hidden="1">
      <c r="A325" s="231">
        <f t="shared" si="19"/>
        <v>189</v>
      </c>
      <c r="B325" s="232">
        <f t="shared" si="20"/>
        <v>51516</v>
      </c>
      <c r="C325" s="233" t="str">
        <f t="shared" si="15"/>
        <v/>
      </c>
      <c r="E325" s="234">
        <f t="shared" si="21"/>
        <v>0</v>
      </c>
      <c r="F325" s="234">
        <f t="shared" si="16"/>
        <v>0</v>
      </c>
      <c r="G325" s="234">
        <f t="shared" si="17"/>
        <v>0</v>
      </c>
      <c r="H325" s="234">
        <f t="shared" si="18"/>
        <v>0</v>
      </c>
      <c r="I325" s="13"/>
      <c r="J325" s="13"/>
    </row>
    <row r="326" hidden="1">
      <c r="A326" s="231">
        <f t="shared" si="19"/>
        <v>190</v>
      </c>
      <c r="B326" s="232">
        <f t="shared" si="20"/>
        <v>51547</v>
      </c>
      <c r="C326" s="233" t="str">
        <f t="shared" si="15"/>
        <v/>
      </c>
      <c r="E326" s="234">
        <f t="shared" si="21"/>
        <v>0</v>
      </c>
      <c r="F326" s="234">
        <f t="shared" si="16"/>
        <v>0</v>
      </c>
      <c r="G326" s="234">
        <f t="shared" si="17"/>
        <v>0</v>
      </c>
      <c r="H326" s="234">
        <f t="shared" si="18"/>
        <v>0</v>
      </c>
      <c r="I326" s="13"/>
      <c r="J326" s="13"/>
    </row>
    <row r="327" hidden="1">
      <c r="A327" s="231">
        <f t="shared" si="19"/>
        <v>191</v>
      </c>
      <c r="B327" s="232">
        <f t="shared" si="20"/>
        <v>51575</v>
      </c>
      <c r="C327" s="235" t="str">
        <f t="shared" si="15"/>
        <v/>
      </c>
      <c r="E327" s="234">
        <f t="shared" si="21"/>
        <v>0</v>
      </c>
      <c r="F327" s="234">
        <f t="shared" si="16"/>
        <v>0</v>
      </c>
      <c r="G327" s="234">
        <f t="shared" si="17"/>
        <v>0</v>
      </c>
      <c r="H327" s="234">
        <f t="shared" si="18"/>
        <v>0</v>
      </c>
      <c r="I327" s="13"/>
      <c r="J327" s="13"/>
    </row>
    <row r="328" hidden="1">
      <c r="A328" s="231">
        <f t="shared" si="19"/>
        <v>192</v>
      </c>
      <c r="B328" s="232">
        <f t="shared" si="20"/>
        <v>51606</v>
      </c>
      <c r="C328" s="233">
        <f t="shared" si="15"/>
        <v>16</v>
      </c>
      <c r="E328" s="234">
        <f t="shared" si="21"/>
        <v>0</v>
      </c>
      <c r="F328" s="234">
        <f t="shared" si="16"/>
        <v>0</v>
      </c>
      <c r="G328" s="234">
        <f t="shared" si="17"/>
        <v>0</v>
      </c>
      <c r="H328" s="234">
        <f t="shared" si="18"/>
        <v>0</v>
      </c>
      <c r="I328" s="13"/>
      <c r="J328" s="13"/>
    </row>
    <row r="329" hidden="1">
      <c r="A329" s="231">
        <f t="shared" si="19"/>
        <v>193</v>
      </c>
      <c r="B329" s="232">
        <f t="shared" si="20"/>
        <v>51636</v>
      </c>
      <c r="C329" s="233" t="str">
        <f t="shared" si="15"/>
        <v/>
      </c>
      <c r="E329" s="234">
        <f t="shared" si="21"/>
        <v>0</v>
      </c>
      <c r="F329" s="234">
        <f t="shared" si="16"/>
        <v>0</v>
      </c>
      <c r="G329" s="234">
        <f t="shared" si="17"/>
        <v>0</v>
      </c>
      <c r="H329" s="234">
        <f t="shared" si="18"/>
        <v>0</v>
      </c>
      <c r="I329" s="13"/>
      <c r="J329" s="13"/>
    </row>
    <row r="330" hidden="1">
      <c r="A330" s="231">
        <f t="shared" si="19"/>
        <v>194</v>
      </c>
      <c r="B330" s="232">
        <f t="shared" si="20"/>
        <v>51667</v>
      </c>
      <c r="C330" s="233" t="str">
        <f t="shared" si="15"/>
        <v/>
      </c>
      <c r="E330" s="234">
        <f t="shared" si="21"/>
        <v>0</v>
      </c>
      <c r="F330" s="234">
        <f t="shared" si="16"/>
        <v>0</v>
      </c>
      <c r="G330" s="234">
        <f t="shared" si="17"/>
        <v>0</v>
      </c>
      <c r="H330" s="234">
        <f t="shared" si="18"/>
        <v>0</v>
      </c>
      <c r="I330" s="13"/>
      <c r="J330" s="13"/>
    </row>
    <row r="331" hidden="1">
      <c r="A331" s="231">
        <f t="shared" si="19"/>
        <v>195</v>
      </c>
      <c r="B331" s="232">
        <f t="shared" si="20"/>
        <v>51697</v>
      </c>
      <c r="C331" s="233" t="str">
        <f t="shared" si="15"/>
        <v/>
      </c>
      <c r="E331" s="234">
        <f t="shared" si="21"/>
        <v>0</v>
      </c>
      <c r="F331" s="234">
        <f t="shared" si="16"/>
        <v>0</v>
      </c>
      <c r="G331" s="234">
        <f t="shared" si="17"/>
        <v>0</v>
      </c>
      <c r="H331" s="234">
        <f t="shared" si="18"/>
        <v>0</v>
      </c>
      <c r="I331" s="13"/>
      <c r="J331" s="13"/>
    </row>
    <row r="332" hidden="1">
      <c r="A332" s="231">
        <f t="shared" si="19"/>
        <v>196</v>
      </c>
      <c r="B332" s="232">
        <f t="shared" si="20"/>
        <v>51728</v>
      </c>
      <c r="C332" s="233" t="str">
        <f t="shared" si="15"/>
        <v/>
      </c>
      <c r="E332" s="234">
        <f t="shared" si="21"/>
        <v>0</v>
      </c>
      <c r="F332" s="234">
        <f t="shared" si="16"/>
        <v>0</v>
      </c>
      <c r="G332" s="234">
        <f t="shared" si="17"/>
        <v>0</v>
      </c>
      <c r="H332" s="234">
        <f t="shared" si="18"/>
        <v>0</v>
      </c>
      <c r="I332" s="13"/>
      <c r="J332" s="13"/>
    </row>
    <row r="333" hidden="1">
      <c r="A333" s="231">
        <f t="shared" si="19"/>
        <v>197</v>
      </c>
      <c r="B333" s="232">
        <f t="shared" si="20"/>
        <v>51759</v>
      </c>
      <c r="C333" s="233" t="str">
        <f t="shared" si="15"/>
        <v/>
      </c>
      <c r="E333" s="234">
        <f t="shared" si="21"/>
        <v>0</v>
      </c>
      <c r="F333" s="234">
        <f t="shared" si="16"/>
        <v>0</v>
      </c>
      <c r="G333" s="234">
        <f t="shared" si="17"/>
        <v>0</v>
      </c>
      <c r="H333" s="234">
        <f t="shared" si="18"/>
        <v>0</v>
      </c>
      <c r="I333" s="13"/>
      <c r="J333" s="13"/>
    </row>
    <row r="334" hidden="1">
      <c r="A334" s="231">
        <f t="shared" si="19"/>
        <v>198</v>
      </c>
      <c r="B334" s="232">
        <f t="shared" si="20"/>
        <v>51789</v>
      </c>
      <c r="C334" s="233" t="str">
        <f t="shared" si="15"/>
        <v/>
      </c>
      <c r="E334" s="234">
        <f t="shared" si="21"/>
        <v>0</v>
      </c>
      <c r="F334" s="234">
        <f t="shared" si="16"/>
        <v>0</v>
      </c>
      <c r="G334" s="234">
        <f t="shared" si="17"/>
        <v>0</v>
      </c>
      <c r="H334" s="234">
        <f t="shared" si="18"/>
        <v>0</v>
      </c>
      <c r="I334" s="13"/>
      <c r="J334" s="13"/>
    </row>
    <row r="335" hidden="1">
      <c r="A335" s="231">
        <f t="shared" si="19"/>
        <v>199</v>
      </c>
      <c r="B335" s="232">
        <f t="shared" si="20"/>
        <v>51820</v>
      </c>
      <c r="C335" s="233" t="str">
        <f t="shared" si="15"/>
        <v/>
      </c>
      <c r="E335" s="234">
        <f t="shared" si="21"/>
        <v>0</v>
      </c>
      <c r="F335" s="234">
        <f t="shared" si="16"/>
        <v>0</v>
      </c>
      <c r="G335" s="234">
        <f t="shared" si="17"/>
        <v>0</v>
      </c>
      <c r="H335" s="234">
        <f t="shared" si="18"/>
        <v>0</v>
      </c>
      <c r="I335" s="13"/>
      <c r="J335" s="13"/>
    </row>
    <row r="336" hidden="1">
      <c r="A336" s="231">
        <f t="shared" si="19"/>
        <v>200</v>
      </c>
      <c r="B336" s="232">
        <f t="shared" si="20"/>
        <v>51850</v>
      </c>
      <c r="C336" s="233" t="str">
        <f t="shared" si="15"/>
        <v/>
      </c>
      <c r="E336" s="234">
        <f t="shared" si="21"/>
        <v>0</v>
      </c>
      <c r="F336" s="234">
        <f t="shared" si="16"/>
        <v>0</v>
      </c>
      <c r="G336" s="234">
        <f t="shared" si="17"/>
        <v>0</v>
      </c>
      <c r="H336" s="234">
        <f t="shared" si="18"/>
        <v>0</v>
      </c>
      <c r="I336" s="13"/>
      <c r="J336" s="13"/>
    </row>
    <row r="337" hidden="1">
      <c r="A337" s="231">
        <f t="shared" si="19"/>
        <v>201</v>
      </c>
      <c r="B337" s="232">
        <f t="shared" si="20"/>
        <v>51881</v>
      </c>
      <c r="C337" s="233" t="str">
        <f t="shared" si="15"/>
        <v/>
      </c>
      <c r="E337" s="234">
        <f t="shared" si="21"/>
        <v>0</v>
      </c>
      <c r="F337" s="234">
        <f t="shared" si="16"/>
        <v>0</v>
      </c>
      <c r="G337" s="234">
        <f t="shared" si="17"/>
        <v>0</v>
      </c>
      <c r="H337" s="234">
        <f t="shared" si="18"/>
        <v>0</v>
      </c>
      <c r="I337" s="13"/>
      <c r="J337" s="13"/>
    </row>
    <row r="338" hidden="1">
      <c r="A338" s="231">
        <f t="shared" si="19"/>
        <v>202</v>
      </c>
      <c r="B338" s="232">
        <f t="shared" si="20"/>
        <v>51912</v>
      </c>
      <c r="C338" s="233" t="str">
        <f t="shared" si="15"/>
        <v/>
      </c>
      <c r="E338" s="234">
        <f t="shared" si="21"/>
        <v>0</v>
      </c>
      <c r="F338" s="234">
        <f t="shared" si="16"/>
        <v>0</v>
      </c>
      <c r="G338" s="234">
        <f t="shared" si="17"/>
        <v>0</v>
      </c>
      <c r="H338" s="234">
        <f t="shared" si="18"/>
        <v>0</v>
      </c>
      <c r="I338" s="13"/>
      <c r="J338" s="13"/>
    </row>
    <row r="339" hidden="1">
      <c r="A339" s="231">
        <f t="shared" si="19"/>
        <v>203</v>
      </c>
      <c r="B339" s="232">
        <f t="shared" si="20"/>
        <v>51940</v>
      </c>
      <c r="C339" s="235" t="str">
        <f t="shared" si="15"/>
        <v/>
      </c>
      <c r="E339" s="234">
        <f t="shared" si="21"/>
        <v>0</v>
      </c>
      <c r="F339" s="234">
        <f t="shared" si="16"/>
        <v>0</v>
      </c>
      <c r="G339" s="234">
        <f t="shared" si="17"/>
        <v>0</v>
      </c>
      <c r="H339" s="234">
        <f t="shared" si="18"/>
        <v>0</v>
      </c>
      <c r="I339" s="13"/>
      <c r="J339" s="13"/>
    </row>
    <row r="340" hidden="1">
      <c r="A340" s="231">
        <f t="shared" si="19"/>
        <v>204</v>
      </c>
      <c r="B340" s="232">
        <f t="shared" si="20"/>
        <v>51971</v>
      </c>
      <c r="C340" s="233">
        <f t="shared" si="15"/>
        <v>17</v>
      </c>
      <c r="E340" s="234">
        <f t="shared" si="21"/>
        <v>0</v>
      </c>
      <c r="F340" s="234">
        <f t="shared" si="16"/>
        <v>0</v>
      </c>
      <c r="G340" s="234">
        <f t="shared" si="17"/>
        <v>0</v>
      </c>
      <c r="H340" s="234">
        <f t="shared" si="18"/>
        <v>0</v>
      </c>
      <c r="I340" s="13"/>
      <c r="J340" s="13"/>
    </row>
    <row r="341" hidden="1">
      <c r="A341" s="231">
        <f t="shared" si="19"/>
        <v>205</v>
      </c>
      <c r="B341" s="232">
        <f t="shared" si="20"/>
        <v>52001</v>
      </c>
      <c r="C341" s="233" t="str">
        <f t="shared" si="15"/>
        <v/>
      </c>
      <c r="E341" s="234">
        <f t="shared" si="21"/>
        <v>0</v>
      </c>
      <c r="F341" s="234">
        <f t="shared" si="16"/>
        <v>0</v>
      </c>
      <c r="G341" s="234">
        <f t="shared" si="17"/>
        <v>0</v>
      </c>
      <c r="H341" s="234">
        <f t="shared" si="18"/>
        <v>0</v>
      </c>
      <c r="I341" s="13"/>
      <c r="J341" s="13"/>
    </row>
    <row r="342" hidden="1">
      <c r="A342" s="231">
        <f t="shared" si="19"/>
        <v>206</v>
      </c>
      <c r="B342" s="232">
        <f t="shared" si="20"/>
        <v>52032</v>
      </c>
      <c r="C342" s="233" t="str">
        <f t="shared" si="15"/>
        <v/>
      </c>
      <c r="E342" s="234">
        <f t="shared" si="21"/>
        <v>0</v>
      </c>
      <c r="F342" s="234">
        <f t="shared" si="16"/>
        <v>0</v>
      </c>
      <c r="G342" s="234">
        <f t="shared" si="17"/>
        <v>0</v>
      </c>
      <c r="H342" s="234">
        <f t="shared" si="18"/>
        <v>0</v>
      </c>
      <c r="I342" s="13"/>
      <c r="J342" s="13"/>
    </row>
    <row r="343" hidden="1">
      <c r="A343" s="231">
        <f t="shared" si="19"/>
        <v>207</v>
      </c>
      <c r="B343" s="232">
        <f t="shared" si="20"/>
        <v>52062</v>
      </c>
      <c r="C343" s="233" t="str">
        <f t="shared" si="15"/>
        <v/>
      </c>
      <c r="E343" s="234">
        <f t="shared" si="21"/>
        <v>0</v>
      </c>
      <c r="F343" s="234">
        <f t="shared" si="16"/>
        <v>0</v>
      </c>
      <c r="G343" s="234">
        <f t="shared" si="17"/>
        <v>0</v>
      </c>
      <c r="H343" s="234">
        <f t="shared" si="18"/>
        <v>0</v>
      </c>
      <c r="I343" s="13"/>
      <c r="J343" s="13"/>
    </row>
    <row r="344" hidden="1">
      <c r="A344" s="231">
        <f t="shared" si="19"/>
        <v>208</v>
      </c>
      <c r="B344" s="232">
        <f t="shared" si="20"/>
        <v>52093</v>
      </c>
      <c r="C344" s="233" t="str">
        <f t="shared" si="15"/>
        <v/>
      </c>
      <c r="E344" s="234">
        <f t="shared" si="21"/>
        <v>0</v>
      </c>
      <c r="F344" s="234">
        <f t="shared" si="16"/>
        <v>0</v>
      </c>
      <c r="G344" s="234">
        <f t="shared" si="17"/>
        <v>0</v>
      </c>
      <c r="H344" s="234">
        <f t="shared" si="18"/>
        <v>0</v>
      </c>
      <c r="I344" s="13"/>
      <c r="J344" s="13"/>
    </row>
    <row r="345" hidden="1">
      <c r="A345" s="231">
        <f t="shared" si="19"/>
        <v>209</v>
      </c>
      <c r="B345" s="232">
        <f t="shared" si="20"/>
        <v>52124</v>
      </c>
      <c r="C345" s="233" t="str">
        <f t="shared" si="15"/>
        <v/>
      </c>
      <c r="E345" s="234">
        <f t="shared" si="21"/>
        <v>0</v>
      </c>
      <c r="F345" s="234">
        <f t="shared" si="16"/>
        <v>0</v>
      </c>
      <c r="G345" s="234">
        <f t="shared" si="17"/>
        <v>0</v>
      </c>
      <c r="H345" s="234">
        <f t="shared" si="18"/>
        <v>0</v>
      </c>
      <c r="I345" s="13"/>
      <c r="J345" s="13"/>
    </row>
    <row r="346" hidden="1">
      <c r="A346" s="231">
        <f t="shared" si="19"/>
        <v>210</v>
      </c>
      <c r="B346" s="232">
        <f t="shared" si="20"/>
        <v>52154</v>
      </c>
      <c r="C346" s="233" t="str">
        <f t="shared" si="15"/>
        <v/>
      </c>
      <c r="E346" s="234">
        <f t="shared" si="21"/>
        <v>0</v>
      </c>
      <c r="F346" s="234">
        <f t="shared" si="16"/>
        <v>0</v>
      </c>
      <c r="G346" s="234">
        <f t="shared" si="17"/>
        <v>0</v>
      </c>
      <c r="H346" s="234">
        <f t="shared" si="18"/>
        <v>0</v>
      </c>
      <c r="I346" s="13"/>
      <c r="J346" s="13"/>
    </row>
    <row r="347" hidden="1">
      <c r="A347" s="231">
        <f t="shared" si="19"/>
        <v>211</v>
      </c>
      <c r="B347" s="232">
        <f t="shared" si="20"/>
        <v>52185</v>
      </c>
      <c r="C347" s="233" t="str">
        <f t="shared" si="15"/>
        <v/>
      </c>
      <c r="E347" s="234">
        <f t="shared" si="21"/>
        <v>0</v>
      </c>
      <c r="F347" s="234">
        <f t="shared" si="16"/>
        <v>0</v>
      </c>
      <c r="G347" s="234">
        <f t="shared" si="17"/>
        <v>0</v>
      </c>
      <c r="H347" s="234">
        <f t="shared" si="18"/>
        <v>0</v>
      </c>
      <c r="I347" s="13"/>
      <c r="J347" s="13"/>
    </row>
    <row r="348" hidden="1">
      <c r="A348" s="231">
        <f t="shared" si="19"/>
        <v>212</v>
      </c>
      <c r="B348" s="232">
        <f t="shared" si="20"/>
        <v>52215</v>
      </c>
      <c r="C348" s="233" t="str">
        <f t="shared" si="15"/>
        <v/>
      </c>
      <c r="E348" s="234">
        <f t="shared" si="21"/>
        <v>0</v>
      </c>
      <c r="F348" s="234">
        <f t="shared" si="16"/>
        <v>0</v>
      </c>
      <c r="G348" s="234">
        <f t="shared" si="17"/>
        <v>0</v>
      </c>
      <c r="H348" s="234">
        <f t="shared" si="18"/>
        <v>0</v>
      </c>
      <c r="I348" s="13"/>
      <c r="J348" s="13"/>
    </row>
    <row r="349" hidden="1">
      <c r="A349" s="231">
        <f t="shared" si="19"/>
        <v>213</v>
      </c>
      <c r="B349" s="232">
        <f t="shared" si="20"/>
        <v>52246</v>
      </c>
      <c r="C349" s="233" t="str">
        <f t="shared" si="15"/>
        <v/>
      </c>
      <c r="E349" s="234">
        <f t="shared" si="21"/>
        <v>0</v>
      </c>
      <c r="F349" s="234">
        <f t="shared" si="16"/>
        <v>0</v>
      </c>
      <c r="G349" s="234">
        <f t="shared" si="17"/>
        <v>0</v>
      </c>
      <c r="H349" s="234">
        <f t="shared" si="18"/>
        <v>0</v>
      </c>
      <c r="I349" s="13"/>
      <c r="J349" s="13"/>
    </row>
    <row r="350" hidden="1">
      <c r="A350" s="231">
        <f t="shared" si="19"/>
        <v>214</v>
      </c>
      <c r="B350" s="232">
        <f t="shared" si="20"/>
        <v>52277</v>
      </c>
      <c r="C350" s="233" t="str">
        <f t="shared" si="15"/>
        <v/>
      </c>
      <c r="E350" s="234">
        <f t="shared" si="21"/>
        <v>0</v>
      </c>
      <c r="F350" s="234">
        <f t="shared" si="16"/>
        <v>0</v>
      </c>
      <c r="G350" s="234">
        <f t="shared" si="17"/>
        <v>0</v>
      </c>
      <c r="H350" s="234">
        <f t="shared" si="18"/>
        <v>0</v>
      </c>
      <c r="I350" s="13"/>
      <c r="J350" s="13"/>
    </row>
    <row r="351" hidden="1">
      <c r="A351" s="231">
        <f t="shared" si="19"/>
        <v>215</v>
      </c>
      <c r="B351" s="232">
        <f t="shared" si="20"/>
        <v>52305</v>
      </c>
      <c r="C351" s="235" t="str">
        <f t="shared" si="15"/>
        <v/>
      </c>
      <c r="E351" s="234">
        <f t="shared" si="21"/>
        <v>0</v>
      </c>
      <c r="F351" s="234">
        <f t="shared" si="16"/>
        <v>0</v>
      </c>
      <c r="G351" s="234">
        <f t="shared" si="17"/>
        <v>0</v>
      </c>
      <c r="H351" s="234">
        <f t="shared" si="18"/>
        <v>0</v>
      </c>
      <c r="I351" s="13"/>
      <c r="J351" s="13"/>
    </row>
    <row r="352" hidden="1">
      <c r="A352" s="231">
        <f t="shared" si="19"/>
        <v>216</v>
      </c>
      <c r="B352" s="232">
        <f t="shared" si="20"/>
        <v>52336</v>
      </c>
      <c r="C352" s="233">
        <f t="shared" si="15"/>
        <v>18</v>
      </c>
      <c r="E352" s="234">
        <f t="shared" si="21"/>
        <v>0</v>
      </c>
      <c r="F352" s="234">
        <f t="shared" si="16"/>
        <v>0</v>
      </c>
      <c r="G352" s="234">
        <f t="shared" si="17"/>
        <v>0</v>
      </c>
      <c r="H352" s="234">
        <f t="shared" si="18"/>
        <v>0</v>
      </c>
      <c r="I352" s="13"/>
      <c r="J352" s="13"/>
    </row>
    <row r="353" hidden="1">
      <c r="A353" s="231">
        <f t="shared" si="19"/>
        <v>217</v>
      </c>
      <c r="B353" s="232">
        <f t="shared" si="20"/>
        <v>52366</v>
      </c>
      <c r="C353" s="233" t="str">
        <f t="shared" si="15"/>
        <v/>
      </c>
      <c r="E353" s="234">
        <f t="shared" si="21"/>
        <v>0</v>
      </c>
      <c r="F353" s="234">
        <f t="shared" si="16"/>
        <v>0</v>
      </c>
      <c r="G353" s="234">
        <f t="shared" si="17"/>
        <v>0</v>
      </c>
      <c r="H353" s="234">
        <f t="shared" si="18"/>
        <v>0</v>
      </c>
      <c r="I353" s="13"/>
      <c r="J353" s="13"/>
    </row>
    <row r="354" hidden="1">
      <c r="A354" s="231">
        <f t="shared" si="19"/>
        <v>218</v>
      </c>
      <c r="B354" s="232">
        <f t="shared" si="20"/>
        <v>52397</v>
      </c>
      <c r="C354" s="233" t="str">
        <f t="shared" si="15"/>
        <v/>
      </c>
      <c r="E354" s="234">
        <f t="shared" si="21"/>
        <v>0</v>
      </c>
      <c r="F354" s="234">
        <f t="shared" si="16"/>
        <v>0</v>
      </c>
      <c r="G354" s="234">
        <f t="shared" si="17"/>
        <v>0</v>
      </c>
      <c r="H354" s="234">
        <f t="shared" si="18"/>
        <v>0</v>
      </c>
      <c r="I354" s="13"/>
      <c r="J354" s="13"/>
    </row>
    <row r="355" hidden="1">
      <c r="A355" s="231">
        <f t="shared" si="19"/>
        <v>219</v>
      </c>
      <c r="B355" s="232">
        <f t="shared" si="20"/>
        <v>52427</v>
      </c>
      <c r="C355" s="233" t="str">
        <f t="shared" si="15"/>
        <v/>
      </c>
      <c r="E355" s="234">
        <f t="shared" si="21"/>
        <v>0</v>
      </c>
      <c r="F355" s="234">
        <f t="shared" si="16"/>
        <v>0</v>
      </c>
      <c r="G355" s="234">
        <f t="shared" si="17"/>
        <v>0</v>
      </c>
      <c r="H355" s="234">
        <f t="shared" si="18"/>
        <v>0</v>
      </c>
      <c r="I355" s="13"/>
      <c r="J355" s="13"/>
    </row>
    <row r="356" hidden="1">
      <c r="A356" s="231">
        <f t="shared" si="19"/>
        <v>220</v>
      </c>
      <c r="B356" s="232">
        <f t="shared" si="20"/>
        <v>52458</v>
      </c>
      <c r="C356" s="233" t="str">
        <f t="shared" si="15"/>
        <v/>
      </c>
      <c r="E356" s="234">
        <f t="shared" si="21"/>
        <v>0</v>
      </c>
      <c r="F356" s="234">
        <f t="shared" si="16"/>
        <v>0</v>
      </c>
      <c r="G356" s="234">
        <f t="shared" si="17"/>
        <v>0</v>
      </c>
      <c r="H356" s="234">
        <f t="shared" si="18"/>
        <v>0</v>
      </c>
      <c r="I356" s="13"/>
      <c r="J356" s="13"/>
    </row>
    <row r="357" hidden="1">
      <c r="A357" s="231">
        <f t="shared" si="19"/>
        <v>221</v>
      </c>
      <c r="B357" s="232">
        <f t="shared" si="20"/>
        <v>52489</v>
      </c>
      <c r="C357" s="233" t="str">
        <f t="shared" si="15"/>
        <v/>
      </c>
      <c r="E357" s="234">
        <f t="shared" si="21"/>
        <v>0</v>
      </c>
      <c r="F357" s="234">
        <f t="shared" si="16"/>
        <v>0</v>
      </c>
      <c r="G357" s="234">
        <f t="shared" si="17"/>
        <v>0</v>
      </c>
      <c r="H357" s="234">
        <f t="shared" si="18"/>
        <v>0</v>
      </c>
      <c r="I357" s="13"/>
      <c r="J357" s="13"/>
    </row>
    <row r="358" hidden="1">
      <c r="A358" s="231">
        <f t="shared" si="19"/>
        <v>222</v>
      </c>
      <c r="B358" s="232">
        <f t="shared" si="20"/>
        <v>52519</v>
      </c>
      <c r="C358" s="233" t="str">
        <f t="shared" si="15"/>
        <v/>
      </c>
      <c r="E358" s="234">
        <f t="shared" si="21"/>
        <v>0</v>
      </c>
      <c r="F358" s="234">
        <f t="shared" si="16"/>
        <v>0</v>
      </c>
      <c r="G358" s="234">
        <f t="shared" si="17"/>
        <v>0</v>
      </c>
      <c r="H358" s="234">
        <f t="shared" si="18"/>
        <v>0</v>
      </c>
      <c r="I358" s="13"/>
      <c r="J358" s="13"/>
    </row>
    <row r="359" hidden="1">
      <c r="A359" s="231">
        <f t="shared" si="19"/>
        <v>223</v>
      </c>
      <c r="B359" s="232">
        <f t="shared" si="20"/>
        <v>52550</v>
      </c>
      <c r="C359" s="233" t="str">
        <f t="shared" si="15"/>
        <v/>
      </c>
      <c r="E359" s="234">
        <f t="shared" si="21"/>
        <v>0</v>
      </c>
      <c r="F359" s="234">
        <f t="shared" si="16"/>
        <v>0</v>
      </c>
      <c r="G359" s="234">
        <f t="shared" si="17"/>
        <v>0</v>
      </c>
      <c r="H359" s="234">
        <f t="shared" si="18"/>
        <v>0</v>
      </c>
      <c r="I359" s="13"/>
      <c r="J359" s="13"/>
    </row>
    <row r="360" hidden="1">
      <c r="A360" s="231">
        <f t="shared" si="19"/>
        <v>224</v>
      </c>
      <c r="B360" s="232">
        <f t="shared" si="20"/>
        <v>52580</v>
      </c>
      <c r="C360" s="233" t="str">
        <f t="shared" si="15"/>
        <v/>
      </c>
      <c r="E360" s="234">
        <f t="shared" si="21"/>
        <v>0</v>
      </c>
      <c r="F360" s="234">
        <f t="shared" si="16"/>
        <v>0</v>
      </c>
      <c r="G360" s="234">
        <f t="shared" si="17"/>
        <v>0</v>
      </c>
      <c r="H360" s="234">
        <f t="shared" si="18"/>
        <v>0</v>
      </c>
      <c r="I360" s="13"/>
      <c r="J360" s="13"/>
    </row>
    <row r="361" hidden="1">
      <c r="A361" s="231">
        <f t="shared" si="19"/>
        <v>225</v>
      </c>
      <c r="B361" s="232">
        <f t="shared" si="20"/>
        <v>52611</v>
      </c>
      <c r="C361" s="233" t="str">
        <f t="shared" si="15"/>
        <v/>
      </c>
      <c r="E361" s="234">
        <f t="shared" si="21"/>
        <v>0</v>
      </c>
      <c r="F361" s="234">
        <f t="shared" si="16"/>
        <v>0</v>
      </c>
      <c r="G361" s="234">
        <f t="shared" si="17"/>
        <v>0</v>
      </c>
      <c r="H361" s="234">
        <f t="shared" si="18"/>
        <v>0</v>
      </c>
      <c r="I361" s="13"/>
      <c r="J361" s="13"/>
    </row>
    <row r="362" hidden="1">
      <c r="A362" s="231">
        <f t="shared" si="19"/>
        <v>226</v>
      </c>
      <c r="B362" s="232">
        <f t="shared" si="20"/>
        <v>52642</v>
      </c>
      <c r="C362" s="233" t="str">
        <f t="shared" si="15"/>
        <v/>
      </c>
      <c r="E362" s="234">
        <f t="shared" si="21"/>
        <v>0</v>
      </c>
      <c r="F362" s="234">
        <f t="shared" si="16"/>
        <v>0</v>
      </c>
      <c r="G362" s="234">
        <f t="shared" si="17"/>
        <v>0</v>
      </c>
      <c r="H362" s="234">
        <f t="shared" si="18"/>
        <v>0</v>
      </c>
      <c r="I362" s="13"/>
      <c r="J362" s="13"/>
    </row>
    <row r="363" hidden="1">
      <c r="A363" s="231">
        <f t="shared" si="19"/>
        <v>227</v>
      </c>
      <c r="B363" s="232">
        <f t="shared" si="20"/>
        <v>52671</v>
      </c>
      <c r="C363" s="235" t="str">
        <f t="shared" si="15"/>
        <v/>
      </c>
      <c r="E363" s="234">
        <f t="shared" si="21"/>
        <v>0</v>
      </c>
      <c r="F363" s="234">
        <f t="shared" si="16"/>
        <v>0</v>
      </c>
      <c r="G363" s="234">
        <f t="shared" si="17"/>
        <v>0</v>
      </c>
      <c r="H363" s="234">
        <f t="shared" si="18"/>
        <v>0</v>
      </c>
      <c r="I363" s="13"/>
      <c r="J363" s="13"/>
    </row>
    <row r="364" hidden="1">
      <c r="A364" s="231">
        <f t="shared" si="19"/>
        <v>228</v>
      </c>
      <c r="B364" s="232">
        <f t="shared" si="20"/>
        <v>52702</v>
      </c>
      <c r="C364" s="233">
        <f t="shared" si="15"/>
        <v>19</v>
      </c>
      <c r="E364" s="234">
        <f t="shared" si="21"/>
        <v>0</v>
      </c>
      <c r="F364" s="234">
        <f t="shared" si="16"/>
        <v>0</v>
      </c>
      <c r="G364" s="234">
        <f t="shared" si="17"/>
        <v>0</v>
      </c>
      <c r="H364" s="234">
        <f t="shared" si="18"/>
        <v>0</v>
      </c>
      <c r="I364" s="13"/>
      <c r="J364" s="13"/>
    </row>
    <row r="365" hidden="1">
      <c r="A365" s="231">
        <f t="shared" si="19"/>
        <v>229</v>
      </c>
      <c r="B365" s="232">
        <f t="shared" si="20"/>
        <v>52732</v>
      </c>
      <c r="C365" s="233" t="str">
        <f t="shared" si="15"/>
        <v/>
      </c>
      <c r="E365" s="234">
        <f t="shared" si="21"/>
        <v>0</v>
      </c>
      <c r="F365" s="234">
        <f t="shared" si="16"/>
        <v>0</v>
      </c>
      <c r="G365" s="234">
        <f t="shared" si="17"/>
        <v>0</v>
      </c>
      <c r="H365" s="234">
        <f t="shared" si="18"/>
        <v>0</v>
      </c>
      <c r="I365" s="13"/>
      <c r="J365" s="13"/>
    </row>
    <row r="366" hidden="1">
      <c r="A366" s="231">
        <f t="shared" si="19"/>
        <v>230</v>
      </c>
      <c r="B366" s="232">
        <f t="shared" si="20"/>
        <v>52763</v>
      </c>
      <c r="C366" s="233" t="str">
        <f t="shared" si="15"/>
        <v/>
      </c>
      <c r="E366" s="234">
        <f t="shared" si="21"/>
        <v>0</v>
      </c>
      <c r="F366" s="234">
        <f t="shared" si="16"/>
        <v>0</v>
      </c>
      <c r="G366" s="234">
        <f t="shared" si="17"/>
        <v>0</v>
      </c>
      <c r="H366" s="234">
        <f t="shared" si="18"/>
        <v>0</v>
      </c>
      <c r="I366" s="13"/>
      <c r="J366" s="13"/>
    </row>
    <row r="367" hidden="1">
      <c r="A367" s="231">
        <f t="shared" si="19"/>
        <v>231</v>
      </c>
      <c r="B367" s="232">
        <f t="shared" si="20"/>
        <v>52793</v>
      </c>
      <c r="C367" s="233" t="str">
        <f t="shared" si="15"/>
        <v/>
      </c>
      <c r="E367" s="234">
        <f t="shared" si="21"/>
        <v>0</v>
      </c>
      <c r="F367" s="234">
        <f t="shared" si="16"/>
        <v>0</v>
      </c>
      <c r="G367" s="234">
        <f t="shared" si="17"/>
        <v>0</v>
      </c>
      <c r="H367" s="234">
        <f t="shared" si="18"/>
        <v>0</v>
      </c>
      <c r="I367" s="13"/>
      <c r="J367" s="13"/>
    </row>
    <row r="368" hidden="1">
      <c r="A368" s="231">
        <f t="shared" si="19"/>
        <v>232</v>
      </c>
      <c r="B368" s="232">
        <f t="shared" si="20"/>
        <v>52824</v>
      </c>
      <c r="C368" s="233" t="str">
        <f t="shared" si="15"/>
        <v/>
      </c>
      <c r="E368" s="234">
        <f t="shared" si="21"/>
        <v>0</v>
      </c>
      <c r="F368" s="234">
        <f t="shared" si="16"/>
        <v>0</v>
      </c>
      <c r="G368" s="234">
        <f t="shared" si="17"/>
        <v>0</v>
      </c>
      <c r="H368" s="234">
        <f t="shared" si="18"/>
        <v>0</v>
      </c>
      <c r="I368" s="13"/>
      <c r="J368" s="13"/>
    </row>
    <row r="369" hidden="1">
      <c r="A369" s="231">
        <f t="shared" si="19"/>
        <v>233</v>
      </c>
      <c r="B369" s="232">
        <f t="shared" si="20"/>
        <v>52855</v>
      </c>
      <c r="C369" s="233" t="str">
        <f t="shared" si="15"/>
        <v/>
      </c>
      <c r="E369" s="234">
        <f t="shared" si="21"/>
        <v>0</v>
      </c>
      <c r="F369" s="234">
        <f t="shared" si="16"/>
        <v>0</v>
      </c>
      <c r="G369" s="234">
        <f t="shared" si="17"/>
        <v>0</v>
      </c>
      <c r="H369" s="234">
        <f t="shared" si="18"/>
        <v>0</v>
      </c>
      <c r="I369" s="13"/>
      <c r="J369" s="13"/>
    </row>
    <row r="370" hidden="1">
      <c r="A370" s="231">
        <f t="shared" si="19"/>
        <v>234</v>
      </c>
      <c r="B370" s="232">
        <f t="shared" si="20"/>
        <v>52885</v>
      </c>
      <c r="C370" s="233" t="str">
        <f t="shared" si="15"/>
        <v/>
      </c>
      <c r="E370" s="234">
        <f t="shared" si="21"/>
        <v>0</v>
      </c>
      <c r="F370" s="234">
        <f t="shared" si="16"/>
        <v>0</v>
      </c>
      <c r="G370" s="234">
        <f t="shared" si="17"/>
        <v>0</v>
      </c>
      <c r="H370" s="234">
        <f t="shared" si="18"/>
        <v>0</v>
      </c>
      <c r="I370" s="13"/>
      <c r="J370" s="13"/>
    </row>
    <row r="371" hidden="1">
      <c r="A371" s="231">
        <f t="shared" si="19"/>
        <v>235</v>
      </c>
      <c r="B371" s="232">
        <f t="shared" si="20"/>
        <v>52916</v>
      </c>
      <c r="C371" s="233" t="str">
        <f t="shared" si="15"/>
        <v/>
      </c>
      <c r="E371" s="234">
        <f t="shared" si="21"/>
        <v>0</v>
      </c>
      <c r="F371" s="234">
        <f t="shared" si="16"/>
        <v>0</v>
      </c>
      <c r="G371" s="234">
        <f t="shared" si="17"/>
        <v>0</v>
      </c>
      <c r="H371" s="234">
        <f t="shared" si="18"/>
        <v>0</v>
      </c>
      <c r="I371" s="13"/>
      <c r="J371" s="13"/>
    </row>
    <row r="372" hidden="1">
      <c r="A372" s="231">
        <f t="shared" si="19"/>
        <v>236</v>
      </c>
      <c r="B372" s="232">
        <f t="shared" si="20"/>
        <v>52946</v>
      </c>
      <c r="C372" s="233" t="str">
        <f t="shared" si="15"/>
        <v/>
      </c>
      <c r="E372" s="234">
        <f t="shared" si="21"/>
        <v>0</v>
      </c>
      <c r="F372" s="234">
        <f t="shared" si="16"/>
        <v>0</v>
      </c>
      <c r="G372" s="234">
        <f t="shared" si="17"/>
        <v>0</v>
      </c>
      <c r="H372" s="234">
        <f t="shared" si="18"/>
        <v>0</v>
      </c>
      <c r="I372" s="13"/>
      <c r="J372" s="13"/>
    </row>
    <row r="373" hidden="1">
      <c r="A373" s="231">
        <f t="shared" si="19"/>
        <v>237</v>
      </c>
      <c r="B373" s="232">
        <f t="shared" si="20"/>
        <v>52977</v>
      </c>
      <c r="C373" s="233" t="str">
        <f t="shared" si="15"/>
        <v/>
      </c>
      <c r="E373" s="234">
        <f t="shared" si="21"/>
        <v>0</v>
      </c>
      <c r="F373" s="234">
        <f t="shared" si="16"/>
        <v>0</v>
      </c>
      <c r="G373" s="234">
        <f t="shared" si="17"/>
        <v>0</v>
      </c>
      <c r="H373" s="234">
        <f t="shared" si="18"/>
        <v>0</v>
      </c>
      <c r="I373" s="13"/>
      <c r="J373" s="13"/>
    </row>
    <row r="374" hidden="1">
      <c r="A374" s="231">
        <f t="shared" si="19"/>
        <v>238</v>
      </c>
      <c r="B374" s="232">
        <f t="shared" si="20"/>
        <v>53008</v>
      </c>
      <c r="C374" s="233" t="str">
        <f t="shared" si="15"/>
        <v/>
      </c>
      <c r="E374" s="234">
        <f t="shared" si="21"/>
        <v>0</v>
      </c>
      <c r="F374" s="234">
        <f t="shared" si="16"/>
        <v>0</v>
      </c>
      <c r="G374" s="234">
        <f t="shared" si="17"/>
        <v>0</v>
      </c>
      <c r="H374" s="234">
        <f t="shared" si="18"/>
        <v>0</v>
      </c>
      <c r="I374" s="13"/>
      <c r="J374" s="13"/>
    </row>
    <row r="375" hidden="1">
      <c r="A375" s="231">
        <f t="shared" si="19"/>
        <v>239</v>
      </c>
      <c r="B375" s="232">
        <f t="shared" si="20"/>
        <v>53036</v>
      </c>
      <c r="C375" s="235" t="str">
        <f t="shared" si="15"/>
        <v/>
      </c>
      <c r="E375" s="234">
        <f t="shared" si="21"/>
        <v>0</v>
      </c>
      <c r="F375" s="234">
        <f t="shared" si="16"/>
        <v>0</v>
      </c>
      <c r="G375" s="234">
        <f t="shared" si="17"/>
        <v>0</v>
      </c>
      <c r="H375" s="234">
        <f t="shared" si="18"/>
        <v>0</v>
      </c>
      <c r="I375" s="13"/>
      <c r="J375" s="13"/>
    </row>
    <row r="376" hidden="1">
      <c r="A376" s="231">
        <f t="shared" si="19"/>
        <v>240</v>
      </c>
      <c r="B376" s="232">
        <f t="shared" si="20"/>
        <v>53067</v>
      </c>
      <c r="C376" s="233">
        <f t="shared" si="15"/>
        <v>20</v>
      </c>
      <c r="E376" s="234">
        <f t="shared" si="21"/>
        <v>0</v>
      </c>
      <c r="F376" s="234">
        <f t="shared" si="16"/>
        <v>0</v>
      </c>
      <c r="G376" s="234">
        <f t="shared" si="17"/>
        <v>0</v>
      </c>
      <c r="H376" s="234">
        <f t="shared" si="18"/>
        <v>0</v>
      </c>
      <c r="I376" s="13"/>
      <c r="J376" s="13"/>
    </row>
    <row r="377" hidden="1">
      <c r="A377" s="231">
        <f t="shared" si="19"/>
        <v>241</v>
      </c>
      <c r="B377" s="232">
        <f t="shared" si="20"/>
        <v>53097</v>
      </c>
      <c r="C377" s="233" t="str">
        <f t="shared" si="15"/>
        <v/>
      </c>
      <c r="E377" s="234">
        <f t="shared" si="21"/>
        <v>0</v>
      </c>
      <c r="F377" s="234">
        <f t="shared" si="16"/>
        <v>0</v>
      </c>
      <c r="G377" s="234">
        <f t="shared" si="17"/>
        <v>0</v>
      </c>
      <c r="H377" s="234">
        <f t="shared" si="18"/>
        <v>0</v>
      </c>
      <c r="I377" s="13"/>
      <c r="J377" s="13"/>
    </row>
    <row r="378" hidden="1">
      <c r="A378" s="231">
        <f t="shared" si="19"/>
        <v>242</v>
      </c>
      <c r="B378" s="232">
        <f t="shared" si="20"/>
        <v>53128</v>
      </c>
      <c r="C378" s="233" t="str">
        <f t="shared" si="15"/>
        <v/>
      </c>
      <c r="E378" s="234">
        <f t="shared" si="21"/>
        <v>0</v>
      </c>
      <c r="F378" s="234">
        <f t="shared" si="16"/>
        <v>0</v>
      </c>
      <c r="G378" s="234">
        <f t="shared" si="17"/>
        <v>0</v>
      </c>
      <c r="H378" s="234">
        <f t="shared" si="18"/>
        <v>0</v>
      </c>
      <c r="I378" s="13"/>
      <c r="J378" s="13"/>
    </row>
    <row r="379" hidden="1">
      <c r="A379" s="231">
        <f t="shared" si="19"/>
        <v>243</v>
      </c>
      <c r="B379" s="232">
        <f t="shared" si="20"/>
        <v>53158</v>
      </c>
      <c r="C379" s="233" t="str">
        <f t="shared" si="15"/>
        <v/>
      </c>
      <c r="E379" s="234">
        <f t="shared" si="21"/>
        <v>0</v>
      </c>
      <c r="F379" s="234">
        <f t="shared" si="16"/>
        <v>0</v>
      </c>
      <c r="G379" s="234">
        <f t="shared" si="17"/>
        <v>0</v>
      </c>
      <c r="H379" s="234">
        <f t="shared" si="18"/>
        <v>0</v>
      </c>
      <c r="I379" s="13"/>
      <c r="J379" s="13"/>
    </row>
    <row r="380" hidden="1">
      <c r="A380" s="231">
        <f t="shared" si="19"/>
        <v>244</v>
      </c>
      <c r="B380" s="232">
        <f t="shared" si="20"/>
        <v>53189</v>
      </c>
      <c r="C380" s="233" t="str">
        <f t="shared" si="15"/>
        <v/>
      </c>
      <c r="E380" s="234">
        <f t="shared" si="21"/>
        <v>0</v>
      </c>
      <c r="F380" s="234">
        <f t="shared" si="16"/>
        <v>0</v>
      </c>
      <c r="G380" s="234">
        <f t="shared" si="17"/>
        <v>0</v>
      </c>
      <c r="H380" s="234">
        <f t="shared" si="18"/>
        <v>0</v>
      </c>
      <c r="I380" s="13"/>
      <c r="J380" s="13"/>
    </row>
    <row r="381" hidden="1">
      <c r="A381" s="231">
        <f t="shared" si="19"/>
        <v>245</v>
      </c>
      <c r="B381" s="232">
        <f t="shared" si="20"/>
        <v>53220</v>
      </c>
      <c r="C381" s="233" t="str">
        <f t="shared" si="15"/>
        <v/>
      </c>
      <c r="E381" s="234">
        <f t="shared" si="21"/>
        <v>0</v>
      </c>
      <c r="F381" s="234">
        <f t="shared" si="16"/>
        <v>0</v>
      </c>
      <c r="G381" s="234">
        <f t="shared" si="17"/>
        <v>0</v>
      </c>
      <c r="H381" s="234">
        <f t="shared" si="18"/>
        <v>0</v>
      </c>
      <c r="I381" s="13"/>
      <c r="J381" s="13"/>
    </row>
    <row r="382" hidden="1">
      <c r="A382" s="231">
        <f t="shared" si="19"/>
        <v>246</v>
      </c>
      <c r="B382" s="232">
        <f t="shared" si="20"/>
        <v>53250</v>
      </c>
      <c r="C382" s="233" t="str">
        <f t="shared" si="15"/>
        <v/>
      </c>
      <c r="E382" s="234">
        <f t="shared" si="21"/>
        <v>0</v>
      </c>
      <c r="F382" s="234">
        <f t="shared" si="16"/>
        <v>0</v>
      </c>
      <c r="G382" s="234">
        <f t="shared" si="17"/>
        <v>0</v>
      </c>
      <c r="H382" s="234">
        <f t="shared" si="18"/>
        <v>0</v>
      </c>
      <c r="I382" s="13"/>
      <c r="J382" s="13"/>
    </row>
    <row r="383" hidden="1">
      <c r="A383" s="231">
        <f t="shared" si="19"/>
        <v>247</v>
      </c>
      <c r="B383" s="232">
        <f t="shared" si="20"/>
        <v>53281</v>
      </c>
      <c r="C383" s="233" t="str">
        <f t="shared" si="15"/>
        <v/>
      </c>
      <c r="E383" s="234">
        <f t="shared" si="21"/>
        <v>0</v>
      </c>
      <c r="F383" s="234">
        <f t="shared" si="16"/>
        <v>0</v>
      </c>
      <c r="G383" s="234">
        <f t="shared" si="17"/>
        <v>0</v>
      </c>
      <c r="H383" s="234">
        <f t="shared" si="18"/>
        <v>0</v>
      </c>
      <c r="I383" s="13"/>
      <c r="J383" s="13"/>
    </row>
    <row r="384" hidden="1">
      <c r="A384" s="231">
        <f t="shared" si="19"/>
        <v>248</v>
      </c>
      <c r="B384" s="232">
        <f t="shared" si="20"/>
        <v>53311</v>
      </c>
      <c r="C384" s="233" t="str">
        <f t="shared" si="15"/>
        <v/>
      </c>
      <c r="E384" s="234">
        <f t="shared" si="21"/>
        <v>0</v>
      </c>
      <c r="F384" s="234">
        <f t="shared" si="16"/>
        <v>0</v>
      </c>
      <c r="G384" s="234">
        <f t="shared" si="17"/>
        <v>0</v>
      </c>
      <c r="H384" s="234">
        <f t="shared" si="18"/>
        <v>0</v>
      </c>
      <c r="I384" s="13"/>
      <c r="J384" s="13"/>
    </row>
    <row r="385" hidden="1">
      <c r="A385" s="231">
        <f t="shared" si="19"/>
        <v>249</v>
      </c>
      <c r="B385" s="232">
        <f t="shared" si="20"/>
        <v>53342</v>
      </c>
      <c r="C385" s="233" t="str">
        <f t="shared" si="15"/>
        <v/>
      </c>
      <c r="E385" s="234">
        <f t="shared" si="21"/>
        <v>0</v>
      </c>
      <c r="F385" s="234">
        <f t="shared" si="16"/>
        <v>0</v>
      </c>
      <c r="G385" s="234">
        <f t="shared" si="17"/>
        <v>0</v>
      </c>
      <c r="H385" s="234">
        <f t="shared" si="18"/>
        <v>0</v>
      </c>
      <c r="I385" s="13"/>
      <c r="J385" s="13"/>
    </row>
    <row r="386" hidden="1">
      <c r="A386" s="231">
        <f t="shared" si="19"/>
        <v>250</v>
      </c>
      <c r="B386" s="232">
        <f t="shared" si="20"/>
        <v>53373</v>
      </c>
      <c r="C386" s="233" t="str">
        <f t="shared" si="15"/>
        <v/>
      </c>
      <c r="E386" s="234">
        <f t="shared" si="21"/>
        <v>0</v>
      </c>
      <c r="F386" s="234">
        <f t="shared" si="16"/>
        <v>0</v>
      </c>
      <c r="G386" s="234">
        <f t="shared" si="17"/>
        <v>0</v>
      </c>
      <c r="H386" s="234">
        <f t="shared" si="18"/>
        <v>0</v>
      </c>
      <c r="I386" s="13"/>
      <c r="J386" s="13"/>
    </row>
    <row r="387" hidden="1">
      <c r="A387" s="231">
        <f t="shared" si="19"/>
        <v>251</v>
      </c>
      <c r="B387" s="232">
        <f t="shared" si="20"/>
        <v>53401</v>
      </c>
      <c r="C387" s="235" t="str">
        <f t="shared" si="15"/>
        <v/>
      </c>
      <c r="E387" s="234">
        <f t="shared" si="21"/>
        <v>0</v>
      </c>
      <c r="F387" s="234">
        <f t="shared" si="16"/>
        <v>0</v>
      </c>
      <c r="G387" s="234">
        <f t="shared" si="17"/>
        <v>0</v>
      </c>
      <c r="H387" s="234">
        <f t="shared" si="18"/>
        <v>0</v>
      </c>
      <c r="I387" s="13"/>
      <c r="J387" s="13"/>
    </row>
    <row r="388" hidden="1">
      <c r="A388" s="231">
        <f t="shared" si="19"/>
        <v>252</v>
      </c>
      <c r="B388" s="232">
        <f t="shared" si="20"/>
        <v>53432</v>
      </c>
      <c r="C388" s="233">
        <f t="shared" si="15"/>
        <v>21</v>
      </c>
      <c r="E388" s="234">
        <f t="shared" si="21"/>
        <v>0</v>
      </c>
      <c r="F388" s="234">
        <f t="shared" si="16"/>
        <v>0</v>
      </c>
      <c r="G388" s="234">
        <f t="shared" si="17"/>
        <v>0</v>
      </c>
      <c r="H388" s="234">
        <f t="shared" si="18"/>
        <v>0</v>
      </c>
      <c r="I388" s="13"/>
      <c r="J388" s="13"/>
    </row>
    <row r="389" hidden="1">
      <c r="A389" s="231">
        <f t="shared" si="19"/>
        <v>253</v>
      </c>
      <c r="B389" s="232">
        <f t="shared" si="20"/>
        <v>53462</v>
      </c>
      <c r="C389" s="233" t="str">
        <f t="shared" si="15"/>
        <v/>
      </c>
      <c r="E389" s="234">
        <f t="shared" si="21"/>
        <v>0</v>
      </c>
      <c r="F389" s="234">
        <f t="shared" si="16"/>
        <v>0</v>
      </c>
      <c r="G389" s="234">
        <f t="shared" si="17"/>
        <v>0</v>
      </c>
      <c r="H389" s="234">
        <f t="shared" si="18"/>
        <v>0</v>
      </c>
      <c r="I389" s="13"/>
      <c r="J389" s="13"/>
    </row>
    <row r="390" hidden="1">
      <c r="A390" s="231">
        <f t="shared" si="19"/>
        <v>254</v>
      </c>
      <c r="B390" s="232">
        <f t="shared" si="20"/>
        <v>53493</v>
      </c>
      <c r="C390" s="233" t="str">
        <f t="shared" si="15"/>
        <v/>
      </c>
      <c r="E390" s="234">
        <f t="shared" si="21"/>
        <v>0</v>
      </c>
      <c r="F390" s="234">
        <f t="shared" si="16"/>
        <v>0</v>
      </c>
      <c r="G390" s="234">
        <f t="shared" si="17"/>
        <v>0</v>
      </c>
      <c r="H390" s="234">
        <f t="shared" si="18"/>
        <v>0</v>
      </c>
      <c r="I390" s="13"/>
      <c r="J390" s="13"/>
    </row>
    <row r="391" hidden="1">
      <c r="A391" s="231">
        <f t="shared" si="19"/>
        <v>255</v>
      </c>
      <c r="B391" s="232">
        <f t="shared" si="20"/>
        <v>53523</v>
      </c>
      <c r="C391" s="233" t="str">
        <f t="shared" si="15"/>
        <v/>
      </c>
      <c r="E391" s="234">
        <f t="shared" si="21"/>
        <v>0</v>
      </c>
      <c r="F391" s="234">
        <f t="shared" si="16"/>
        <v>0</v>
      </c>
      <c r="G391" s="234">
        <f t="shared" si="17"/>
        <v>0</v>
      </c>
      <c r="H391" s="234">
        <f t="shared" si="18"/>
        <v>0</v>
      </c>
      <c r="I391" s="13"/>
      <c r="J391" s="13"/>
    </row>
    <row r="392" hidden="1">
      <c r="A392" s="231">
        <f t="shared" si="19"/>
        <v>256</v>
      </c>
      <c r="B392" s="232">
        <f t="shared" si="20"/>
        <v>53554</v>
      </c>
      <c r="C392" s="233" t="str">
        <f t="shared" si="15"/>
        <v/>
      </c>
      <c r="E392" s="234">
        <f t="shared" si="21"/>
        <v>0</v>
      </c>
      <c r="F392" s="234">
        <f t="shared" si="16"/>
        <v>0</v>
      </c>
      <c r="G392" s="234">
        <f t="shared" si="17"/>
        <v>0</v>
      </c>
      <c r="H392" s="234">
        <f t="shared" si="18"/>
        <v>0</v>
      </c>
      <c r="I392" s="13"/>
      <c r="J392" s="13"/>
    </row>
    <row r="393" hidden="1">
      <c r="A393" s="231">
        <f t="shared" si="19"/>
        <v>257</v>
      </c>
      <c r="B393" s="232">
        <f t="shared" si="20"/>
        <v>53585</v>
      </c>
      <c r="C393" s="233" t="str">
        <f t="shared" si="15"/>
        <v/>
      </c>
      <c r="E393" s="234">
        <f t="shared" si="21"/>
        <v>0</v>
      </c>
      <c r="F393" s="234">
        <f t="shared" si="16"/>
        <v>0</v>
      </c>
      <c r="G393" s="234">
        <f t="shared" si="17"/>
        <v>0</v>
      </c>
      <c r="H393" s="234">
        <f t="shared" si="18"/>
        <v>0</v>
      </c>
      <c r="I393" s="13"/>
      <c r="J393" s="13"/>
    </row>
    <row r="394" hidden="1">
      <c r="A394" s="231">
        <f t="shared" si="19"/>
        <v>258</v>
      </c>
      <c r="B394" s="232">
        <f t="shared" si="20"/>
        <v>53615</v>
      </c>
      <c r="C394" s="233" t="str">
        <f t="shared" si="15"/>
        <v/>
      </c>
      <c r="E394" s="234">
        <f t="shared" si="21"/>
        <v>0</v>
      </c>
      <c r="F394" s="234">
        <f t="shared" si="16"/>
        <v>0</v>
      </c>
      <c r="G394" s="234">
        <f t="shared" si="17"/>
        <v>0</v>
      </c>
      <c r="H394" s="234">
        <f t="shared" si="18"/>
        <v>0</v>
      </c>
      <c r="I394" s="13"/>
      <c r="J394" s="13"/>
    </row>
    <row r="395" hidden="1">
      <c r="A395" s="231">
        <f t="shared" si="19"/>
        <v>259</v>
      </c>
      <c r="B395" s="232">
        <f t="shared" si="20"/>
        <v>53646</v>
      </c>
      <c r="C395" s="233" t="str">
        <f t="shared" si="15"/>
        <v/>
      </c>
      <c r="E395" s="234">
        <f t="shared" si="21"/>
        <v>0</v>
      </c>
      <c r="F395" s="234">
        <f t="shared" si="16"/>
        <v>0</v>
      </c>
      <c r="G395" s="234">
        <f t="shared" si="17"/>
        <v>0</v>
      </c>
      <c r="H395" s="234">
        <f t="shared" si="18"/>
        <v>0</v>
      </c>
      <c r="I395" s="13"/>
      <c r="J395" s="13"/>
    </row>
    <row r="396" hidden="1">
      <c r="A396" s="231">
        <f t="shared" si="19"/>
        <v>260</v>
      </c>
      <c r="B396" s="232">
        <f t="shared" si="20"/>
        <v>53676</v>
      </c>
      <c r="C396" s="233" t="str">
        <f t="shared" si="15"/>
        <v/>
      </c>
      <c r="E396" s="234">
        <f t="shared" si="21"/>
        <v>0</v>
      </c>
      <c r="F396" s="234">
        <f t="shared" si="16"/>
        <v>0</v>
      </c>
      <c r="G396" s="234">
        <f t="shared" si="17"/>
        <v>0</v>
      </c>
      <c r="H396" s="234">
        <f t="shared" si="18"/>
        <v>0</v>
      </c>
      <c r="I396" s="13"/>
      <c r="J396" s="13"/>
    </row>
    <row r="397" hidden="1">
      <c r="A397" s="231">
        <f t="shared" si="19"/>
        <v>261</v>
      </c>
      <c r="B397" s="232">
        <f t="shared" si="20"/>
        <v>53707</v>
      </c>
      <c r="C397" s="233" t="str">
        <f t="shared" si="15"/>
        <v/>
      </c>
      <c r="E397" s="234">
        <f t="shared" si="21"/>
        <v>0</v>
      </c>
      <c r="F397" s="234">
        <f t="shared" si="16"/>
        <v>0</v>
      </c>
      <c r="G397" s="234">
        <f t="shared" si="17"/>
        <v>0</v>
      </c>
      <c r="H397" s="234">
        <f t="shared" si="18"/>
        <v>0</v>
      </c>
      <c r="I397" s="13"/>
      <c r="J397" s="13"/>
    </row>
    <row r="398" hidden="1">
      <c r="A398" s="231">
        <f t="shared" si="19"/>
        <v>262</v>
      </c>
      <c r="B398" s="232">
        <f t="shared" si="20"/>
        <v>53738</v>
      </c>
      <c r="C398" s="233" t="str">
        <f t="shared" si="15"/>
        <v/>
      </c>
      <c r="E398" s="234">
        <f t="shared" si="21"/>
        <v>0</v>
      </c>
      <c r="F398" s="234">
        <f t="shared" si="16"/>
        <v>0</v>
      </c>
      <c r="G398" s="234">
        <f t="shared" si="17"/>
        <v>0</v>
      </c>
      <c r="H398" s="234">
        <f t="shared" si="18"/>
        <v>0</v>
      </c>
      <c r="I398" s="13"/>
      <c r="J398" s="13"/>
    </row>
    <row r="399" hidden="1">
      <c r="A399" s="231">
        <f t="shared" si="19"/>
        <v>263</v>
      </c>
      <c r="B399" s="232">
        <f t="shared" si="20"/>
        <v>53766</v>
      </c>
      <c r="C399" s="235" t="str">
        <f t="shared" si="15"/>
        <v/>
      </c>
      <c r="E399" s="234">
        <f t="shared" si="21"/>
        <v>0</v>
      </c>
      <c r="F399" s="234">
        <f t="shared" si="16"/>
        <v>0</v>
      </c>
      <c r="G399" s="234">
        <f t="shared" si="17"/>
        <v>0</v>
      </c>
      <c r="H399" s="234">
        <f t="shared" si="18"/>
        <v>0</v>
      </c>
      <c r="I399" s="13"/>
      <c r="J399" s="13"/>
    </row>
    <row r="400" hidden="1">
      <c r="A400" s="231">
        <f t="shared" si="19"/>
        <v>264</v>
      </c>
      <c r="B400" s="232">
        <f t="shared" si="20"/>
        <v>53797</v>
      </c>
      <c r="C400" s="233">
        <f t="shared" si="15"/>
        <v>22</v>
      </c>
      <c r="E400" s="234">
        <f t="shared" si="21"/>
        <v>0</v>
      </c>
      <c r="F400" s="234">
        <f t="shared" si="16"/>
        <v>0</v>
      </c>
      <c r="G400" s="234">
        <f t="shared" si="17"/>
        <v>0</v>
      </c>
      <c r="H400" s="234">
        <f t="shared" si="18"/>
        <v>0</v>
      </c>
      <c r="I400" s="13"/>
      <c r="J400" s="13"/>
    </row>
    <row r="401" hidden="1">
      <c r="A401" s="231">
        <f t="shared" si="19"/>
        <v>265</v>
      </c>
      <c r="B401" s="232">
        <f t="shared" si="20"/>
        <v>53827</v>
      </c>
      <c r="C401" s="233" t="str">
        <f t="shared" si="15"/>
        <v/>
      </c>
      <c r="E401" s="234">
        <f t="shared" si="21"/>
        <v>0</v>
      </c>
      <c r="F401" s="234">
        <f t="shared" si="16"/>
        <v>0</v>
      </c>
      <c r="G401" s="234">
        <f t="shared" si="17"/>
        <v>0</v>
      </c>
      <c r="H401" s="234">
        <f t="shared" si="18"/>
        <v>0</v>
      </c>
      <c r="I401" s="13"/>
      <c r="J401" s="13"/>
    </row>
    <row r="402" hidden="1">
      <c r="A402" s="231">
        <f t="shared" si="19"/>
        <v>266</v>
      </c>
      <c r="B402" s="232">
        <f t="shared" si="20"/>
        <v>53858</v>
      </c>
      <c r="C402" s="233" t="str">
        <f t="shared" si="15"/>
        <v/>
      </c>
      <c r="E402" s="234">
        <f t="shared" si="21"/>
        <v>0</v>
      </c>
      <c r="F402" s="234">
        <f t="shared" si="16"/>
        <v>0</v>
      </c>
      <c r="G402" s="234">
        <f t="shared" si="17"/>
        <v>0</v>
      </c>
      <c r="H402" s="234">
        <f t="shared" si="18"/>
        <v>0</v>
      </c>
      <c r="I402" s="13"/>
      <c r="J402" s="13"/>
    </row>
    <row r="403" hidden="1">
      <c r="A403" s="231">
        <f t="shared" si="19"/>
        <v>267</v>
      </c>
      <c r="B403" s="232">
        <f t="shared" si="20"/>
        <v>53888</v>
      </c>
      <c r="C403" s="233" t="str">
        <f t="shared" si="15"/>
        <v/>
      </c>
      <c r="E403" s="234">
        <f t="shared" si="21"/>
        <v>0</v>
      </c>
      <c r="F403" s="234">
        <f t="shared" si="16"/>
        <v>0</v>
      </c>
      <c r="G403" s="234">
        <f t="shared" si="17"/>
        <v>0</v>
      </c>
      <c r="H403" s="234">
        <f t="shared" si="18"/>
        <v>0</v>
      </c>
      <c r="I403" s="13"/>
      <c r="J403" s="13"/>
    </row>
    <row r="404" hidden="1">
      <c r="A404" s="231">
        <f t="shared" si="19"/>
        <v>268</v>
      </c>
      <c r="B404" s="232">
        <f t="shared" si="20"/>
        <v>53919</v>
      </c>
      <c r="C404" s="233" t="str">
        <f t="shared" si="15"/>
        <v/>
      </c>
      <c r="E404" s="234">
        <f t="shared" si="21"/>
        <v>0</v>
      </c>
      <c r="F404" s="234">
        <f t="shared" si="16"/>
        <v>0</v>
      </c>
      <c r="G404" s="234">
        <f t="shared" si="17"/>
        <v>0</v>
      </c>
      <c r="H404" s="234">
        <f t="shared" si="18"/>
        <v>0</v>
      </c>
      <c r="I404" s="13"/>
      <c r="J404" s="13"/>
    </row>
    <row r="405" hidden="1">
      <c r="A405" s="231">
        <f t="shared" si="19"/>
        <v>269</v>
      </c>
      <c r="B405" s="232">
        <f t="shared" si="20"/>
        <v>53950</v>
      </c>
      <c r="C405" s="233" t="str">
        <f t="shared" si="15"/>
        <v/>
      </c>
      <c r="E405" s="234">
        <f t="shared" si="21"/>
        <v>0</v>
      </c>
      <c r="F405" s="234">
        <f t="shared" si="16"/>
        <v>0</v>
      </c>
      <c r="G405" s="234">
        <f t="shared" si="17"/>
        <v>0</v>
      </c>
      <c r="H405" s="234">
        <f t="shared" si="18"/>
        <v>0</v>
      </c>
      <c r="I405" s="13"/>
      <c r="J405" s="13"/>
    </row>
    <row r="406" hidden="1">
      <c r="A406" s="231">
        <f t="shared" si="19"/>
        <v>270</v>
      </c>
      <c r="B406" s="232">
        <f t="shared" si="20"/>
        <v>53980</v>
      </c>
      <c r="C406" s="233" t="str">
        <f t="shared" si="15"/>
        <v/>
      </c>
      <c r="E406" s="234">
        <f t="shared" si="21"/>
        <v>0</v>
      </c>
      <c r="F406" s="234">
        <f t="shared" si="16"/>
        <v>0</v>
      </c>
      <c r="G406" s="234">
        <f t="shared" si="17"/>
        <v>0</v>
      </c>
      <c r="H406" s="234">
        <f t="shared" si="18"/>
        <v>0</v>
      </c>
      <c r="I406" s="13"/>
      <c r="J406" s="13"/>
    </row>
    <row r="407" hidden="1">
      <c r="A407" s="231">
        <f t="shared" si="19"/>
        <v>271</v>
      </c>
      <c r="B407" s="232">
        <f t="shared" si="20"/>
        <v>54011</v>
      </c>
      <c r="C407" s="233" t="str">
        <f t="shared" si="15"/>
        <v/>
      </c>
      <c r="E407" s="234">
        <f t="shared" si="21"/>
        <v>0</v>
      </c>
      <c r="F407" s="234">
        <f t="shared" si="16"/>
        <v>0</v>
      </c>
      <c r="G407" s="234">
        <f t="shared" si="17"/>
        <v>0</v>
      </c>
      <c r="H407" s="234">
        <f t="shared" si="18"/>
        <v>0</v>
      </c>
      <c r="I407" s="13"/>
      <c r="J407" s="13"/>
    </row>
    <row r="408" hidden="1">
      <c r="A408" s="231">
        <f t="shared" si="19"/>
        <v>272</v>
      </c>
      <c r="B408" s="232">
        <f t="shared" si="20"/>
        <v>54041</v>
      </c>
      <c r="C408" s="233" t="str">
        <f t="shared" si="15"/>
        <v/>
      </c>
      <c r="E408" s="234">
        <f t="shared" si="21"/>
        <v>0</v>
      </c>
      <c r="F408" s="234">
        <f t="shared" si="16"/>
        <v>0</v>
      </c>
      <c r="G408" s="234">
        <f t="shared" si="17"/>
        <v>0</v>
      </c>
      <c r="H408" s="234">
        <f t="shared" si="18"/>
        <v>0</v>
      </c>
      <c r="I408" s="13"/>
      <c r="J408" s="13"/>
    </row>
    <row r="409" hidden="1">
      <c r="A409" s="231">
        <f t="shared" si="19"/>
        <v>273</v>
      </c>
      <c r="B409" s="232">
        <f t="shared" si="20"/>
        <v>54072</v>
      </c>
      <c r="C409" s="233" t="str">
        <f t="shared" si="15"/>
        <v/>
      </c>
      <c r="E409" s="234">
        <f t="shared" si="21"/>
        <v>0</v>
      </c>
      <c r="F409" s="234">
        <f t="shared" si="16"/>
        <v>0</v>
      </c>
      <c r="G409" s="234">
        <f t="shared" si="17"/>
        <v>0</v>
      </c>
      <c r="H409" s="234">
        <f t="shared" si="18"/>
        <v>0</v>
      </c>
      <c r="I409" s="13"/>
      <c r="J409" s="13"/>
    </row>
    <row r="410" hidden="1">
      <c r="A410" s="231">
        <f t="shared" si="19"/>
        <v>274</v>
      </c>
      <c r="B410" s="232">
        <f t="shared" si="20"/>
        <v>54103</v>
      </c>
      <c r="C410" s="233" t="str">
        <f t="shared" si="15"/>
        <v/>
      </c>
      <c r="E410" s="234">
        <f t="shared" si="21"/>
        <v>0</v>
      </c>
      <c r="F410" s="234">
        <f t="shared" si="16"/>
        <v>0</v>
      </c>
      <c r="G410" s="234">
        <f t="shared" si="17"/>
        <v>0</v>
      </c>
      <c r="H410" s="234">
        <f t="shared" si="18"/>
        <v>0</v>
      </c>
      <c r="I410" s="13"/>
      <c r="J410" s="13"/>
    </row>
    <row r="411" hidden="1">
      <c r="A411" s="231">
        <f t="shared" si="19"/>
        <v>275</v>
      </c>
      <c r="B411" s="232">
        <f t="shared" si="20"/>
        <v>54132</v>
      </c>
      <c r="C411" s="235" t="str">
        <f t="shared" si="15"/>
        <v/>
      </c>
      <c r="E411" s="234">
        <f t="shared" si="21"/>
        <v>0</v>
      </c>
      <c r="F411" s="234">
        <f t="shared" si="16"/>
        <v>0</v>
      </c>
      <c r="G411" s="234">
        <f t="shared" si="17"/>
        <v>0</v>
      </c>
      <c r="H411" s="234">
        <f t="shared" si="18"/>
        <v>0</v>
      </c>
      <c r="I411" s="13"/>
      <c r="J411" s="13"/>
    </row>
    <row r="412" hidden="1">
      <c r="A412" s="231">
        <f t="shared" si="19"/>
        <v>276</v>
      </c>
      <c r="B412" s="232">
        <f t="shared" si="20"/>
        <v>54163</v>
      </c>
      <c r="C412" s="233">
        <f t="shared" si="15"/>
        <v>23</v>
      </c>
      <c r="E412" s="234">
        <f t="shared" si="21"/>
        <v>0</v>
      </c>
      <c r="F412" s="234">
        <f t="shared" si="16"/>
        <v>0</v>
      </c>
      <c r="G412" s="234">
        <f t="shared" si="17"/>
        <v>0</v>
      </c>
      <c r="H412" s="234">
        <f t="shared" si="18"/>
        <v>0</v>
      </c>
      <c r="I412" s="13"/>
      <c r="J412" s="13"/>
    </row>
    <row r="413" hidden="1">
      <c r="A413" s="231">
        <f t="shared" si="19"/>
        <v>277</v>
      </c>
      <c r="B413" s="232">
        <f t="shared" si="20"/>
        <v>54193</v>
      </c>
      <c r="C413" s="233" t="str">
        <f t="shared" si="15"/>
        <v/>
      </c>
      <c r="E413" s="234">
        <f t="shared" si="21"/>
        <v>0</v>
      </c>
      <c r="F413" s="234">
        <f t="shared" si="16"/>
        <v>0</v>
      </c>
      <c r="G413" s="234">
        <f t="shared" si="17"/>
        <v>0</v>
      </c>
      <c r="H413" s="234">
        <f t="shared" si="18"/>
        <v>0</v>
      </c>
      <c r="I413" s="13"/>
      <c r="J413" s="13"/>
    </row>
    <row r="414" hidden="1">
      <c r="A414" s="231">
        <f t="shared" si="19"/>
        <v>278</v>
      </c>
      <c r="B414" s="232">
        <f t="shared" si="20"/>
        <v>54224</v>
      </c>
      <c r="C414" s="233" t="str">
        <f t="shared" si="15"/>
        <v/>
      </c>
      <c r="E414" s="234">
        <f t="shared" si="21"/>
        <v>0</v>
      </c>
      <c r="F414" s="234">
        <f t="shared" si="16"/>
        <v>0</v>
      </c>
      <c r="G414" s="234">
        <f t="shared" si="17"/>
        <v>0</v>
      </c>
      <c r="H414" s="234">
        <f t="shared" si="18"/>
        <v>0</v>
      </c>
      <c r="I414" s="13"/>
      <c r="J414" s="13"/>
    </row>
    <row r="415" hidden="1">
      <c r="A415" s="231">
        <f t="shared" si="19"/>
        <v>279</v>
      </c>
      <c r="B415" s="232">
        <f t="shared" si="20"/>
        <v>54254</v>
      </c>
      <c r="C415" s="233" t="str">
        <f t="shared" si="15"/>
        <v/>
      </c>
      <c r="E415" s="234">
        <f t="shared" si="21"/>
        <v>0</v>
      </c>
      <c r="F415" s="234">
        <f t="shared" si="16"/>
        <v>0</v>
      </c>
      <c r="G415" s="234">
        <f t="shared" si="17"/>
        <v>0</v>
      </c>
      <c r="H415" s="234">
        <f t="shared" si="18"/>
        <v>0</v>
      </c>
      <c r="I415" s="13"/>
      <c r="J415" s="13"/>
    </row>
    <row r="416" hidden="1">
      <c r="A416" s="231">
        <f t="shared" si="19"/>
        <v>280</v>
      </c>
      <c r="B416" s="232">
        <f t="shared" si="20"/>
        <v>54285</v>
      </c>
      <c r="C416" s="233" t="str">
        <f t="shared" si="15"/>
        <v/>
      </c>
      <c r="E416" s="234">
        <f t="shared" si="21"/>
        <v>0</v>
      </c>
      <c r="F416" s="234">
        <f t="shared" si="16"/>
        <v>0</v>
      </c>
      <c r="G416" s="234">
        <f t="shared" si="17"/>
        <v>0</v>
      </c>
      <c r="H416" s="234">
        <f t="shared" si="18"/>
        <v>0</v>
      </c>
      <c r="I416" s="13"/>
      <c r="J416" s="13"/>
    </row>
    <row r="417" hidden="1">
      <c r="A417" s="231">
        <f t="shared" si="19"/>
        <v>281</v>
      </c>
      <c r="B417" s="232">
        <f t="shared" si="20"/>
        <v>54316</v>
      </c>
      <c r="C417" s="233" t="str">
        <f t="shared" si="15"/>
        <v/>
      </c>
      <c r="E417" s="234">
        <f t="shared" si="21"/>
        <v>0</v>
      </c>
      <c r="F417" s="234">
        <f t="shared" si="16"/>
        <v>0</v>
      </c>
      <c r="G417" s="234">
        <f t="shared" si="17"/>
        <v>0</v>
      </c>
      <c r="H417" s="234">
        <f t="shared" si="18"/>
        <v>0</v>
      </c>
      <c r="I417" s="13"/>
      <c r="J417" s="13"/>
    </row>
    <row r="418" hidden="1">
      <c r="A418" s="231">
        <f t="shared" si="19"/>
        <v>282</v>
      </c>
      <c r="B418" s="232">
        <f t="shared" si="20"/>
        <v>54346</v>
      </c>
      <c r="C418" s="233" t="str">
        <f t="shared" si="15"/>
        <v/>
      </c>
      <c r="E418" s="234">
        <f t="shared" si="21"/>
        <v>0</v>
      </c>
      <c r="F418" s="234">
        <f t="shared" si="16"/>
        <v>0</v>
      </c>
      <c r="G418" s="234">
        <f t="shared" si="17"/>
        <v>0</v>
      </c>
      <c r="H418" s="234">
        <f t="shared" si="18"/>
        <v>0</v>
      </c>
      <c r="I418" s="13"/>
      <c r="J418" s="13"/>
    </row>
    <row r="419" hidden="1">
      <c r="A419" s="231">
        <f t="shared" si="19"/>
        <v>283</v>
      </c>
      <c r="B419" s="232">
        <f t="shared" si="20"/>
        <v>54377</v>
      </c>
      <c r="C419" s="233" t="str">
        <f t="shared" si="15"/>
        <v/>
      </c>
      <c r="E419" s="234">
        <f t="shared" si="21"/>
        <v>0</v>
      </c>
      <c r="F419" s="234">
        <f t="shared" si="16"/>
        <v>0</v>
      </c>
      <c r="G419" s="234">
        <f t="shared" si="17"/>
        <v>0</v>
      </c>
      <c r="H419" s="234">
        <f t="shared" si="18"/>
        <v>0</v>
      </c>
      <c r="I419" s="13"/>
      <c r="J419" s="13"/>
    </row>
    <row r="420" hidden="1">
      <c r="A420" s="231">
        <f t="shared" si="19"/>
        <v>284</v>
      </c>
      <c r="B420" s="232">
        <f t="shared" si="20"/>
        <v>54407</v>
      </c>
      <c r="C420" s="233" t="str">
        <f t="shared" si="15"/>
        <v/>
      </c>
      <c r="E420" s="234">
        <f t="shared" si="21"/>
        <v>0</v>
      </c>
      <c r="F420" s="234">
        <f t="shared" si="16"/>
        <v>0</v>
      </c>
      <c r="G420" s="234">
        <f t="shared" si="17"/>
        <v>0</v>
      </c>
      <c r="H420" s="234">
        <f t="shared" si="18"/>
        <v>0</v>
      </c>
      <c r="I420" s="13"/>
      <c r="J420" s="13"/>
    </row>
    <row r="421" hidden="1">
      <c r="A421" s="231">
        <f t="shared" si="19"/>
        <v>285</v>
      </c>
      <c r="B421" s="232">
        <f t="shared" si="20"/>
        <v>54438</v>
      </c>
      <c r="C421" s="233" t="str">
        <f t="shared" si="15"/>
        <v/>
      </c>
      <c r="E421" s="234">
        <f t="shared" si="21"/>
        <v>0</v>
      </c>
      <c r="F421" s="234">
        <f t="shared" si="16"/>
        <v>0</v>
      </c>
      <c r="G421" s="234">
        <f t="shared" si="17"/>
        <v>0</v>
      </c>
      <c r="H421" s="234">
        <f t="shared" si="18"/>
        <v>0</v>
      </c>
      <c r="I421" s="13"/>
      <c r="J421" s="13"/>
    </row>
    <row r="422" hidden="1">
      <c r="A422" s="231">
        <f t="shared" si="19"/>
        <v>286</v>
      </c>
      <c r="B422" s="232">
        <f t="shared" si="20"/>
        <v>54469</v>
      </c>
      <c r="C422" s="233" t="str">
        <f t="shared" si="15"/>
        <v/>
      </c>
      <c r="E422" s="234">
        <f t="shared" si="21"/>
        <v>0</v>
      </c>
      <c r="F422" s="234">
        <f t="shared" si="16"/>
        <v>0</v>
      </c>
      <c r="G422" s="234">
        <f t="shared" si="17"/>
        <v>0</v>
      </c>
      <c r="H422" s="234">
        <f t="shared" si="18"/>
        <v>0</v>
      </c>
      <c r="I422" s="13"/>
      <c r="J422" s="13"/>
    </row>
    <row r="423" hidden="1">
      <c r="A423" s="231">
        <f t="shared" si="19"/>
        <v>287</v>
      </c>
      <c r="B423" s="232">
        <f t="shared" si="20"/>
        <v>54497</v>
      </c>
      <c r="C423" s="235" t="str">
        <f t="shared" si="15"/>
        <v/>
      </c>
      <c r="E423" s="234">
        <f t="shared" si="21"/>
        <v>0</v>
      </c>
      <c r="F423" s="234">
        <f t="shared" si="16"/>
        <v>0</v>
      </c>
      <c r="G423" s="234">
        <f t="shared" si="17"/>
        <v>0</v>
      </c>
      <c r="H423" s="234">
        <f t="shared" si="18"/>
        <v>0</v>
      </c>
      <c r="I423" s="13"/>
      <c r="J423" s="13"/>
    </row>
    <row r="424" hidden="1">
      <c r="A424" s="231">
        <f t="shared" si="19"/>
        <v>288</v>
      </c>
      <c r="B424" s="232">
        <f t="shared" si="20"/>
        <v>54528</v>
      </c>
      <c r="C424" s="233">
        <f t="shared" si="15"/>
        <v>24</v>
      </c>
      <c r="E424" s="234">
        <f t="shared" si="21"/>
        <v>0</v>
      </c>
      <c r="F424" s="234">
        <f t="shared" si="16"/>
        <v>0</v>
      </c>
      <c r="G424" s="234">
        <f t="shared" si="17"/>
        <v>0</v>
      </c>
      <c r="H424" s="234">
        <f t="shared" si="18"/>
        <v>0</v>
      </c>
      <c r="I424" s="13"/>
      <c r="J424" s="13"/>
    </row>
    <row r="425" hidden="1">
      <c r="A425" s="231">
        <f t="shared" si="19"/>
        <v>289</v>
      </c>
      <c r="B425" s="232">
        <f t="shared" si="20"/>
        <v>54558</v>
      </c>
      <c r="C425" s="233" t="str">
        <f t="shared" si="15"/>
        <v/>
      </c>
      <c r="E425" s="234">
        <f t="shared" si="21"/>
        <v>0</v>
      </c>
      <c r="F425" s="234">
        <f t="shared" si="16"/>
        <v>0</v>
      </c>
      <c r="G425" s="234">
        <f t="shared" si="17"/>
        <v>0</v>
      </c>
      <c r="H425" s="234">
        <f t="shared" si="18"/>
        <v>0</v>
      </c>
      <c r="I425" s="13"/>
      <c r="J425" s="13"/>
    </row>
    <row r="426" hidden="1">
      <c r="A426" s="231">
        <f t="shared" si="19"/>
        <v>290</v>
      </c>
      <c r="B426" s="232">
        <f t="shared" si="20"/>
        <v>54589</v>
      </c>
      <c r="C426" s="233" t="str">
        <f t="shared" si="15"/>
        <v/>
      </c>
      <c r="E426" s="234">
        <f t="shared" si="21"/>
        <v>0</v>
      </c>
      <c r="F426" s="234">
        <f t="shared" si="16"/>
        <v>0</v>
      </c>
      <c r="G426" s="234">
        <f t="shared" si="17"/>
        <v>0</v>
      </c>
      <c r="H426" s="234">
        <f t="shared" si="18"/>
        <v>0</v>
      </c>
      <c r="I426" s="13"/>
      <c r="J426" s="13"/>
    </row>
    <row r="427" hidden="1">
      <c r="A427" s="231">
        <f t="shared" si="19"/>
        <v>291</v>
      </c>
      <c r="B427" s="232">
        <f t="shared" si="20"/>
        <v>54619</v>
      </c>
      <c r="C427" s="233" t="str">
        <f t="shared" si="15"/>
        <v/>
      </c>
      <c r="E427" s="234">
        <f t="shared" si="21"/>
        <v>0</v>
      </c>
      <c r="F427" s="234">
        <f t="shared" si="16"/>
        <v>0</v>
      </c>
      <c r="G427" s="234">
        <f t="shared" si="17"/>
        <v>0</v>
      </c>
      <c r="H427" s="234">
        <f t="shared" si="18"/>
        <v>0</v>
      </c>
      <c r="I427" s="13"/>
      <c r="J427" s="13"/>
    </row>
    <row r="428" hidden="1">
      <c r="A428" s="231">
        <f t="shared" si="19"/>
        <v>292</v>
      </c>
      <c r="B428" s="232">
        <f t="shared" si="20"/>
        <v>54650</v>
      </c>
      <c r="C428" s="233" t="str">
        <f t="shared" si="15"/>
        <v/>
      </c>
      <c r="E428" s="234">
        <f t="shared" si="21"/>
        <v>0</v>
      </c>
      <c r="F428" s="234">
        <f t="shared" si="16"/>
        <v>0</v>
      </c>
      <c r="G428" s="234">
        <f t="shared" si="17"/>
        <v>0</v>
      </c>
      <c r="H428" s="234">
        <f t="shared" si="18"/>
        <v>0</v>
      </c>
      <c r="I428" s="13"/>
      <c r="J428" s="13"/>
    </row>
    <row r="429" hidden="1">
      <c r="A429" s="231">
        <f t="shared" si="19"/>
        <v>293</v>
      </c>
      <c r="B429" s="232">
        <f t="shared" si="20"/>
        <v>54681</v>
      </c>
      <c r="C429" s="233" t="str">
        <f t="shared" si="15"/>
        <v/>
      </c>
      <c r="E429" s="234">
        <f t="shared" si="21"/>
        <v>0</v>
      </c>
      <c r="F429" s="234">
        <f t="shared" si="16"/>
        <v>0</v>
      </c>
      <c r="G429" s="234">
        <f t="shared" si="17"/>
        <v>0</v>
      </c>
      <c r="H429" s="234">
        <f t="shared" si="18"/>
        <v>0</v>
      </c>
      <c r="I429" s="13"/>
      <c r="J429" s="13"/>
    </row>
    <row r="430" hidden="1">
      <c r="A430" s="231">
        <f t="shared" si="19"/>
        <v>294</v>
      </c>
      <c r="B430" s="232">
        <f t="shared" si="20"/>
        <v>54711</v>
      </c>
      <c r="C430" s="233" t="str">
        <f t="shared" si="15"/>
        <v/>
      </c>
      <c r="E430" s="234">
        <f t="shared" si="21"/>
        <v>0</v>
      </c>
      <c r="F430" s="234">
        <f t="shared" si="16"/>
        <v>0</v>
      </c>
      <c r="G430" s="234">
        <f t="shared" si="17"/>
        <v>0</v>
      </c>
      <c r="H430" s="234">
        <f t="shared" si="18"/>
        <v>0</v>
      </c>
      <c r="I430" s="13"/>
      <c r="J430" s="13"/>
    </row>
    <row r="431" hidden="1">
      <c r="A431" s="231">
        <f t="shared" si="19"/>
        <v>295</v>
      </c>
      <c r="B431" s="232">
        <f t="shared" si="20"/>
        <v>54742</v>
      </c>
      <c r="C431" s="233" t="str">
        <f t="shared" si="15"/>
        <v/>
      </c>
      <c r="E431" s="234">
        <f t="shared" si="21"/>
        <v>0</v>
      </c>
      <c r="F431" s="234">
        <f t="shared" si="16"/>
        <v>0</v>
      </c>
      <c r="G431" s="234">
        <f t="shared" si="17"/>
        <v>0</v>
      </c>
      <c r="H431" s="234">
        <f t="shared" si="18"/>
        <v>0</v>
      </c>
      <c r="I431" s="13"/>
      <c r="J431" s="13"/>
    </row>
    <row r="432" hidden="1">
      <c r="A432" s="231">
        <f t="shared" si="19"/>
        <v>296</v>
      </c>
      <c r="B432" s="232">
        <f t="shared" si="20"/>
        <v>54772</v>
      </c>
      <c r="C432" s="233" t="str">
        <f t="shared" si="15"/>
        <v/>
      </c>
      <c r="E432" s="234">
        <f t="shared" si="21"/>
        <v>0</v>
      </c>
      <c r="F432" s="234">
        <f t="shared" si="16"/>
        <v>0</v>
      </c>
      <c r="G432" s="234">
        <f t="shared" si="17"/>
        <v>0</v>
      </c>
      <c r="H432" s="234">
        <f t="shared" si="18"/>
        <v>0</v>
      </c>
      <c r="I432" s="13"/>
      <c r="J432" s="13"/>
    </row>
    <row r="433" hidden="1">
      <c r="A433" s="231">
        <f t="shared" si="19"/>
        <v>297</v>
      </c>
      <c r="B433" s="232">
        <f t="shared" si="20"/>
        <v>54803</v>
      </c>
      <c r="C433" s="233" t="str">
        <f t="shared" si="15"/>
        <v/>
      </c>
      <c r="E433" s="234">
        <f t="shared" si="21"/>
        <v>0</v>
      </c>
      <c r="F433" s="234">
        <f t="shared" si="16"/>
        <v>0</v>
      </c>
      <c r="G433" s="234">
        <f t="shared" si="17"/>
        <v>0</v>
      </c>
      <c r="H433" s="234">
        <f t="shared" si="18"/>
        <v>0</v>
      </c>
      <c r="I433" s="13"/>
      <c r="J433" s="13"/>
    </row>
    <row r="434" hidden="1">
      <c r="A434" s="231">
        <f t="shared" si="19"/>
        <v>298</v>
      </c>
      <c r="B434" s="232">
        <f t="shared" si="20"/>
        <v>54834</v>
      </c>
      <c r="C434" s="233" t="str">
        <f t="shared" si="15"/>
        <v/>
      </c>
      <c r="E434" s="234">
        <f t="shared" si="21"/>
        <v>0</v>
      </c>
      <c r="F434" s="234">
        <f t="shared" si="16"/>
        <v>0</v>
      </c>
      <c r="G434" s="234">
        <f t="shared" si="17"/>
        <v>0</v>
      </c>
      <c r="H434" s="234">
        <f t="shared" si="18"/>
        <v>0</v>
      </c>
      <c r="I434" s="13"/>
      <c r="J434" s="13"/>
    </row>
    <row r="435" hidden="1">
      <c r="A435" s="231">
        <f t="shared" si="19"/>
        <v>299</v>
      </c>
      <c r="B435" s="232">
        <f t="shared" si="20"/>
        <v>54862</v>
      </c>
      <c r="C435" s="235" t="str">
        <f t="shared" si="15"/>
        <v/>
      </c>
      <c r="E435" s="234">
        <f t="shared" si="21"/>
        <v>0</v>
      </c>
      <c r="F435" s="234">
        <f t="shared" si="16"/>
        <v>0</v>
      </c>
      <c r="G435" s="234">
        <f t="shared" si="17"/>
        <v>0</v>
      </c>
      <c r="H435" s="234">
        <f t="shared" si="18"/>
        <v>0</v>
      </c>
      <c r="I435" s="13"/>
      <c r="J435" s="13"/>
    </row>
    <row r="436" hidden="1">
      <c r="A436" s="231">
        <f t="shared" si="19"/>
        <v>300</v>
      </c>
      <c r="B436" s="232">
        <f t="shared" si="20"/>
        <v>54893</v>
      </c>
      <c r="C436" s="233">
        <f t="shared" si="15"/>
        <v>25</v>
      </c>
      <c r="E436" s="234">
        <f t="shared" si="21"/>
        <v>0</v>
      </c>
      <c r="F436" s="234">
        <f t="shared" si="16"/>
        <v>0</v>
      </c>
      <c r="G436" s="234">
        <f t="shared" si="17"/>
        <v>0</v>
      </c>
      <c r="H436" s="234">
        <f t="shared" si="18"/>
        <v>0</v>
      </c>
      <c r="I436" s="13"/>
      <c r="J436" s="13"/>
    </row>
    <row r="437" hidden="1">
      <c r="A437" s="231">
        <f t="shared" si="19"/>
        <v>301</v>
      </c>
      <c r="B437" s="232">
        <f t="shared" si="20"/>
        <v>54923</v>
      </c>
      <c r="C437" s="233" t="str">
        <f t="shared" si="15"/>
        <v/>
      </c>
      <c r="E437" s="234">
        <f t="shared" si="21"/>
        <v>0</v>
      </c>
      <c r="F437" s="234">
        <f t="shared" si="16"/>
        <v>0</v>
      </c>
      <c r="G437" s="234">
        <f t="shared" si="17"/>
        <v>0</v>
      </c>
      <c r="H437" s="234">
        <f t="shared" si="18"/>
        <v>0</v>
      </c>
      <c r="I437" s="13"/>
      <c r="J437" s="13"/>
    </row>
    <row r="438" hidden="1">
      <c r="A438" s="231">
        <f t="shared" si="19"/>
        <v>302</v>
      </c>
      <c r="B438" s="232">
        <f t="shared" si="20"/>
        <v>54954</v>
      </c>
      <c r="C438" s="233" t="str">
        <f t="shared" si="15"/>
        <v/>
      </c>
      <c r="E438" s="234">
        <f t="shared" si="21"/>
        <v>0</v>
      </c>
      <c r="F438" s="234">
        <f t="shared" si="16"/>
        <v>0</v>
      </c>
      <c r="G438" s="234">
        <f t="shared" si="17"/>
        <v>0</v>
      </c>
      <c r="H438" s="234">
        <f t="shared" si="18"/>
        <v>0</v>
      </c>
      <c r="I438" s="13"/>
      <c r="J438" s="13"/>
    </row>
    <row r="439" hidden="1">
      <c r="A439" s="231">
        <f t="shared" si="19"/>
        <v>303</v>
      </c>
      <c r="B439" s="232">
        <f t="shared" si="20"/>
        <v>54984</v>
      </c>
      <c r="C439" s="233" t="str">
        <f t="shared" si="15"/>
        <v/>
      </c>
      <c r="E439" s="234">
        <f t="shared" si="21"/>
        <v>0</v>
      </c>
      <c r="F439" s="234">
        <f t="shared" si="16"/>
        <v>0</v>
      </c>
      <c r="G439" s="234">
        <f t="shared" si="17"/>
        <v>0</v>
      </c>
      <c r="H439" s="234">
        <f t="shared" si="18"/>
        <v>0</v>
      </c>
      <c r="I439" s="13"/>
      <c r="J439" s="13"/>
    </row>
    <row r="440" hidden="1">
      <c r="A440" s="231">
        <f t="shared" si="19"/>
        <v>304</v>
      </c>
      <c r="B440" s="232">
        <f t="shared" si="20"/>
        <v>55015</v>
      </c>
      <c r="C440" s="233" t="str">
        <f t="shared" si="15"/>
        <v/>
      </c>
      <c r="E440" s="234">
        <f t="shared" si="21"/>
        <v>0</v>
      </c>
      <c r="F440" s="234">
        <f t="shared" si="16"/>
        <v>0</v>
      </c>
      <c r="G440" s="234">
        <f t="shared" si="17"/>
        <v>0</v>
      </c>
      <c r="H440" s="234">
        <f t="shared" si="18"/>
        <v>0</v>
      </c>
      <c r="I440" s="13"/>
      <c r="J440" s="13"/>
    </row>
    <row r="441" hidden="1">
      <c r="A441" s="231">
        <f t="shared" si="19"/>
        <v>305</v>
      </c>
      <c r="B441" s="232">
        <f t="shared" si="20"/>
        <v>55046</v>
      </c>
      <c r="C441" s="233" t="str">
        <f t="shared" si="15"/>
        <v/>
      </c>
      <c r="E441" s="234">
        <f t="shared" si="21"/>
        <v>0</v>
      </c>
      <c r="F441" s="234">
        <f t="shared" si="16"/>
        <v>0</v>
      </c>
      <c r="G441" s="234">
        <f t="shared" si="17"/>
        <v>0</v>
      </c>
      <c r="H441" s="234">
        <f t="shared" si="18"/>
        <v>0</v>
      </c>
      <c r="I441" s="13"/>
      <c r="J441" s="13"/>
    </row>
    <row r="442" hidden="1">
      <c r="A442" s="231">
        <f t="shared" si="19"/>
        <v>306</v>
      </c>
      <c r="B442" s="232">
        <f t="shared" si="20"/>
        <v>55076</v>
      </c>
      <c r="C442" s="233" t="str">
        <f t="shared" si="15"/>
        <v/>
      </c>
      <c r="E442" s="234">
        <f t="shared" si="21"/>
        <v>0</v>
      </c>
      <c r="F442" s="234">
        <f t="shared" si="16"/>
        <v>0</v>
      </c>
      <c r="G442" s="234">
        <f t="shared" si="17"/>
        <v>0</v>
      </c>
      <c r="H442" s="234">
        <f t="shared" si="18"/>
        <v>0</v>
      </c>
      <c r="I442" s="13"/>
      <c r="J442" s="13"/>
    </row>
    <row r="443" hidden="1">
      <c r="A443" s="231">
        <f t="shared" si="19"/>
        <v>307</v>
      </c>
      <c r="B443" s="232">
        <f t="shared" si="20"/>
        <v>55107</v>
      </c>
      <c r="C443" s="233" t="str">
        <f t="shared" si="15"/>
        <v/>
      </c>
      <c r="E443" s="234">
        <f t="shared" si="21"/>
        <v>0</v>
      </c>
      <c r="F443" s="234">
        <f t="shared" si="16"/>
        <v>0</v>
      </c>
      <c r="G443" s="234">
        <f t="shared" si="17"/>
        <v>0</v>
      </c>
      <c r="H443" s="234">
        <f t="shared" si="18"/>
        <v>0</v>
      </c>
      <c r="I443" s="13"/>
      <c r="J443" s="13"/>
    </row>
    <row r="444" hidden="1">
      <c r="A444" s="231">
        <f t="shared" si="19"/>
        <v>308</v>
      </c>
      <c r="B444" s="232">
        <f t="shared" si="20"/>
        <v>55137</v>
      </c>
      <c r="C444" s="233" t="str">
        <f t="shared" si="15"/>
        <v/>
      </c>
      <c r="E444" s="234">
        <f t="shared" si="21"/>
        <v>0</v>
      </c>
      <c r="F444" s="234">
        <f t="shared" si="16"/>
        <v>0</v>
      </c>
      <c r="G444" s="234">
        <f t="shared" si="17"/>
        <v>0</v>
      </c>
      <c r="H444" s="234">
        <f t="shared" si="18"/>
        <v>0</v>
      </c>
      <c r="I444" s="13"/>
      <c r="J444" s="13"/>
    </row>
    <row r="445" hidden="1">
      <c r="A445" s="231">
        <f t="shared" si="19"/>
        <v>309</v>
      </c>
      <c r="B445" s="232">
        <f t="shared" si="20"/>
        <v>55168</v>
      </c>
      <c r="C445" s="233" t="str">
        <f t="shared" si="15"/>
        <v/>
      </c>
      <c r="E445" s="234">
        <f t="shared" si="21"/>
        <v>0</v>
      </c>
      <c r="F445" s="234">
        <f t="shared" si="16"/>
        <v>0</v>
      </c>
      <c r="G445" s="234">
        <f t="shared" si="17"/>
        <v>0</v>
      </c>
      <c r="H445" s="234">
        <f t="shared" si="18"/>
        <v>0</v>
      </c>
      <c r="I445" s="13"/>
      <c r="J445" s="13"/>
    </row>
    <row r="446" hidden="1">
      <c r="A446" s="231">
        <f t="shared" si="19"/>
        <v>310</v>
      </c>
      <c r="B446" s="232">
        <f t="shared" si="20"/>
        <v>55199</v>
      </c>
      <c r="C446" s="233" t="str">
        <f t="shared" si="15"/>
        <v/>
      </c>
      <c r="E446" s="234">
        <f t="shared" si="21"/>
        <v>0</v>
      </c>
      <c r="F446" s="234">
        <f t="shared" si="16"/>
        <v>0</v>
      </c>
      <c r="G446" s="234">
        <f t="shared" si="17"/>
        <v>0</v>
      </c>
      <c r="H446" s="234">
        <f t="shared" si="18"/>
        <v>0</v>
      </c>
      <c r="I446" s="13"/>
      <c r="J446" s="13"/>
    </row>
    <row r="447" hidden="1">
      <c r="A447" s="231">
        <f t="shared" si="19"/>
        <v>311</v>
      </c>
      <c r="B447" s="232">
        <f t="shared" si="20"/>
        <v>55227</v>
      </c>
      <c r="C447" s="235" t="str">
        <f t="shared" si="15"/>
        <v/>
      </c>
      <c r="E447" s="234">
        <f t="shared" si="21"/>
        <v>0</v>
      </c>
      <c r="F447" s="234">
        <f t="shared" si="16"/>
        <v>0</v>
      </c>
      <c r="G447" s="234">
        <f t="shared" si="17"/>
        <v>0</v>
      </c>
      <c r="H447" s="234">
        <f t="shared" si="18"/>
        <v>0</v>
      </c>
      <c r="I447" s="13"/>
      <c r="J447" s="13"/>
    </row>
    <row r="448" hidden="1">
      <c r="A448" s="231">
        <f t="shared" si="19"/>
        <v>312</v>
      </c>
      <c r="B448" s="232">
        <f t="shared" si="20"/>
        <v>55258</v>
      </c>
      <c r="C448" s="233">
        <f t="shared" si="15"/>
        <v>26</v>
      </c>
      <c r="E448" s="234">
        <f t="shared" si="21"/>
        <v>0</v>
      </c>
      <c r="F448" s="234">
        <f t="shared" si="16"/>
        <v>0</v>
      </c>
      <c r="G448" s="234">
        <f t="shared" si="17"/>
        <v>0</v>
      </c>
      <c r="H448" s="234">
        <f t="shared" si="18"/>
        <v>0</v>
      </c>
      <c r="I448" s="13"/>
      <c r="J448" s="13"/>
    </row>
    <row r="449" hidden="1">
      <c r="A449" s="231">
        <f t="shared" si="19"/>
        <v>313</v>
      </c>
      <c r="B449" s="232">
        <f t="shared" si="20"/>
        <v>55288</v>
      </c>
      <c r="C449" s="233" t="str">
        <f t="shared" si="15"/>
        <v/>
      </c>
      <c r="E449" s="234">
        <f t="shared" si="21"/>
        <v>0</v>
      </c>
      <c r="F449" s="234">
        <f t="shared" si="16"/>
        <v>0</v>
      </c>
      <c r="G449" s="234">
        <f t="shared" si="17"/>
        <v>0</v>
      </c>
      <c r="H449" s="234">
        <f t="shared" si="18"/>
        <v>0</v>
      </c>
      <c r="I449" s="13"/>
      <c r="J449" s="13"/>
    </row>
    <row r="450" hidden="1">
      <c r="A450" s="231">
        <f t="shared" si="19"/>
        <v>314</v>
      </c>
      <c r="B450" s="232">
        <f t="shared" si="20"/>
        <v>55319</v>
      </c>
      <c r="C450" s="233" t="str">
        <f t="shared" si="15"/>
        <v/>
      </c>
      <c r="E450" s="234">
        <f t="shared" si="21"/>
        <v>0</v>
      </c>
      <c r="F450" s="234">
        <f t="shared" si="16"/>
        <v>0</v>
      </c>
      <c r="G450" s="234">
        <f t="shared" si="17"/>
        <v>0</v>
      </c>
      <c r="H450" s="234">
        <f t="shared" si="18"/>
        <v>0</v>
      </c>
      <c r="I450" s="13"/>
      <c r="J450" s="13"/>
    </row>
    <row r="451" hidden="1">
      <c r="A451" s="231">
        <f t="shared" si="19"/>
        <v>315</v>
      </c>
      <c r="B451" s="232">
        <f t="shared" si="20"/>
        <v>55349</v>
      </c>
      <c r="C451" s="233" t="str">
        <f t="shared" si="15"/>
        <v/>
      </c>
      <c r="E451" s="234">
        <f t="shared" si="21"/>
        <v>0</v>
      </c>
      <c r="F451" s="234">
        <f t="shared" si="16"/>
        <v>0</v>
      </c>
      <c r="G451" s="234">
        <f t="shared" si="17"/>
        <v>0</v>
      </c>
      <c r="H451" s="234">
        <f t="shared" si="18"/>
        <v>0</v>
      </c>
      <c r="I451" s="13"/>
      <c r="J451" s="13"/>
    </row>
    <row r="452" hidden="1">
      <c r="A452" s="231">
        <f t="shared" si="19"/>
        <v>316</v>
      </c>
      <c r="B452" s="232">
        <f t="shared" si="20"/>
        <v>55380</v>
      </c>
      <c r="C452" s="233" t="str">
        <f t="shared" si="15"/>
        <v/>
      </c>
      <c r="E452" s="234">
        <f t="shared" si="21"/>
        <v>0</v>
      </c>
      <c r="F452" s="234">
        <f t="shared" si="16"/>
        <v>0</v>
      </c>
      <c r="G452" s="234">
        <f t="shared" si="17"/>
        <v>0</v>
      </c>
      <c r="H452" s="234">
        <f t="shared" si="18"/>
        <v>0</v>
      </c>
      <c r="I452" s="13"/>
      <c r="J452" s="13"/>
    </row>
    <row r="453" hidden="1">
      <c r="A453" s="231">
        <f t="shared" si="19"/>
        <v>317</v>
      </c>
      <c r="B453" s="232">
        <f t="shared" si="20"/>
        <v>55411</v>
      </c>
      <c r="C453" s="233" t="str">
        <f t="shared" si="15"/>
        <v/>
      </c>
      <c r="E453" s="234">
        <f t="shared" si="21"/>
        <v>0</v>
      </c>
      <c r="F453" s="234">
        <f t="shared" si="16"/>
        <v>0</v>
      </c>
      <c r="G453" s="234">
        <f t="shared" si="17"/>
        <v>0</v>
      </c>
      <c r="H453" s="234">
        <f t="shared" si="18"/>
        <v>0</v>
      </c>
      <c r="I453" s="13"/>
      <c r="J453" s="13"/>
    </row>
    <row r="454" hidden="1">
      <c r="A454" s="231">
        <f t="shared" si="19"/>
        <v>318</v>
      </c>
      <c r="B454" s="232">
        <f t="shared" si="20"/>
        <v>55441</v>
      </c>
      <c r="C454" s="233" t="str">
        <f t="shared" si="15"/>
        <v/>
      </c>
      <c r="E454" s="234">
        <f t="shared" si="21"/>
        <v>0</v>
      </c>
      <c r="F454" s="234">
        <f t="shared" si="16"/>
        <v>0</v>
      </c>
      <c r="G454" s="234">
        <f t="shared" si="17"/>
        <v>0</v>
      </c>
      <c r="H454" s="234">
        <f t="shared" si="18"/>
        <v>0</v>
      </c>
      <c r="I454" s="13"/>
      <c r="J454" s="13"/>
    </row>
    <row r="455" hidden="1">
      <c r="A455" s="231">
        <f t="shared" si="19"/>
        <v>319</v>
      </c>
      <c r="B455" s="232">
        <f t="shared" si="20"/>
        <v>55472</v>
      </c>
      <c r="C455" s="233" t="str">
        <f t="shared" si="15"/>
        <v/>
      </c>
      <c r="E455" s="234">
        <f t="shared" si="21"/>
        <v>0</v>
      </c>
      <c r="F455" s="234">
        <f t="shared" si="16"/>
        <v>0</v>
      </c>
      <c r="G455" s="234">
        <f t="shared" si="17"/>
        <v>0</v>
      </c>
      <c r="H455" s="234">
        <f t="shared" si="18"/>
        <v>0</v>
      </c>
      <c r="I455" s="13"/>
      <c r="J455" s="13"/>
    </row>
    <row r="456" hidden="1">
      <c r="A456" s="231">
        <f t="shared" si="19"/>
        <v>320</v>
      </c>
      <c r="B456" s="232">
        <f t="shared" si="20"/>
        <v>55502</v>
      </c>
      <c r="C456" s="233" t="str">
        <f t="shared" si="15"/>
        <v/>
      </c>
      <c r="E456" s="234">
        <f t="shared" si="21"/>
        <v>0</v>
      </c>
      <c r="F456" s="234">
        <f t="shared" si="16"/>
        <v>0</v>
      </c>
      <c r="G456" s="234">
        <f t="shared" si="17"/>
        <v>0</v>
      </c>
      <c r="H456" s="234">
        <f t="shared" si="18"/>
        <v>0</v>
      </c>
      <c r="I456" s="13"/>
      <c r="J456" s="13"/>
    </row>
    <row r="457" hidden="1">
      <c r="A457" s="231">
        <f t="shared" si="19"/>
        <v>321</v>
      </c>
      <c r="B457" s="232">
        <f t="shared" si="20"/>
        <v>55533</v>
      </c>
      <c r="C457" s="233" t="str">
        <f t="shared" si="15"/>
        <v/>
      </c>
      <c r="E457" s="234">
        <f t="shared" si="21"/>
        <v>0</v>
      </c>
      <c r="F457" s="234">
        <f t="shared" si="16"/>
        <v>0</v>
      </c>
      <c r="G457" s="234">
        <f t="shared" si="17"/>
        <v>0</v>
      </c>
      <c r="H457" s="234">
        <f t="shared" si="18"/>
        <v>0</v>
      </c>
      <c r="I457" s="13"/>
      <c r="J457" s="13"/>
    </row>
    <row r="458" hidden="1">
      <c r="A458" s="231">
        <f t="shared" si="19"/>
        <v>322</v>
      </c>
      <c r="B458" s="232">
        <f t="shared" si="20"/>
        <v>55564</v>
      </c>
      <c r="C458" s="233" t="str">
        <f t="shared" si="15"/>
        <v/>
      </c>
      <c r="E458" s="234">
        <f t="shared" si="21"/>
        <v>0</v>
      </c>
      <c r="F458" s="234">
        <f t="shared" si="16"/>
        <v>0</v>
      </c>
      <c r="G458" s="234">
        <f t="shared" si="17"/>
        <v>0</v>
      </c>
      <c r="H458" s="234">
        <f t="shared" si="18"/>
        <v>0</v>
      </c>
      <c r="I458" s="13"/>
      <c r="J458" s="13"/>
    </row>
    <row r="459" hidden="1">
      <c r="A459" s="231">
        <f t="shared" si="19"/>
        <v>323</v>
      </c>
      <c r="B459" s="232">
        <f t="shared" si="20"/>
        <v>55593</v>
      </c>
      <c r="C459" s="235" t="str">
        <f t="shared" si="15"/>
        <v/>
      </c>
      <c r="E459" s="234">
        <f t="shared" si="21"/>
        <v>0</v>
      </c>
      <c r="F459" s="234">
        <f t="shared" si="16"/>
        <v>0</v>
      </c>
      <c r="G459" s="234">
        <f t="shared" si="17"/>
        <v>0</v>
      </c>
      <c r="H459" s="234">
        <f t="shared" si="18"/>
        <v>0</v>
      </c>
      <c r="I459" s="13"/>
      <c r="J459" s="13"/>
    </row>
    <row r="460" hidden="1">
      <c r="A460" s="231">
        <f t="shared" si="19"/>
        <v>324</v>
      </c>
      <c r="B460" s="232">
        <f t="shared" si="20"/>
        <v>55624</v>
      </c>
      <c r="C460" s="233">
        <f t="shared" si="15"/>
        <v>27</v>
      </c>
      <c r="E460" s="234">
        <f t="shared" si="21"/>
        <v>0</v>
      </c>
      <c r="F460" s="234">
        <f t="shared" si="16"/>
        <v>0</v>
      </c>
      <c r="G460" s="234">
        <f t="shared" si="17"/>
        <v>0</v>
      </c>
      <c r="H460" s="234">
        <f t="shared" si="18"/>
        <v>0</v>
      </c>
      <c r="I460" s="13"/>
      <c r="J460" s="13"/>
    </row>
    <row r="461" hidden="1">
      <c r="A461" s="231">
        <f t="shared" si="19"/>
        <v>325</v>
      </c>
      <c r="B461" s="232">
        <f t="shared" si="20"/>
        <v>55654</v>
      </c>
      <c r="C461" s="233" t="str">
        <f t="shared" si="15"/>
        <v/>
      </c>
      <c r="E461" s="234">
        <f t="shared" si="21"/>
        <v>0</v>
      </c>
      <c r="F461" s="234">
        <f t="shared" si="16"/>
        <v>0</v>
      </c>
      <c r="G461" s="234">
        <f t="shared" si="17"/>
        <v>0</v>
      </c>
      <c r="H461" s="234">
        <f t="shared" si="18"/>
        <v>0</v>
      </c>
      <c r="I461" s="13"/>
      <c r="J461" s="13"/>
    </row>
    <row r="462" hidden="1">
      <c r="A462" s="231">
        <f t="shared" si="19"/>
        <v>326</v>
      </c>
      <c r="B462" s="232">
        <f t="shared" si="20"/>
        <v>55685</v>
      </c>
      <c r="C462" s="233" t="str">
        <f t="shared" si="15"/>
        <v/>
      </c>
      <c r="E462" s="234">
        <f t="shared" si="21"/>
        <v>0</v>
      </c>
      <c r="F462" s="234">
        <f t="shared" si="16"/>
        <v>0</v>
      </c>
      <c r="G462" s="234">
        <f t="shared" si="17"/>
        <v>0</v>
      </c>
      <c r="H462" s="234">
        <f t="shared" si="18"/>
        <v>0</v>
      </c>
      <c r="I462" s="13"/>
      <c r="J462" s="13"/>
    </row>
    <row r="463" hidden="1">
      <c r="A463" s="231">
        <f t="shared" si="19"/>
        <v>327</v>
      </c>
      <c r="B463" s="232">
        <f t="shared" si="20"/>
        <v>55715</v>
      </c>
      <c r="C463" s="233" t="str">
        <f t="shared" si="15"/>
        <v/>
      </c>
      <c r="E463" s="234">
        <f t="shared" si="21"/>
        <v>0</v>
      </c>
      <c r="F463" s="234">
        <f t="shared" si="16"/>
        <v>0</v>
      </c>
      <c r="G463" s="234">
        <f t="shared" si="17"/>
        <v>0</v>
      </c>
      <c r="H463" s="234">
        <f t="shared" si="18"/>
        <v>0</v>
      </c>
      <c r="I463" s="13"/>
      <c r="J463" s="13"/>
    </row>
    <row r="464" hidden="1">
      <c r="A464" s="231">
        <f t="shared" si="19"/>
        <v>328</v>
      </c>
      <c r="B464" s="232">
        <f t="shared" si="20"/>
        <v>55746</v>
      </c>
      <c r="C464" s="233" t="str">
        <f t="shared" si="15"/>
        <v/>
      </c>
      <c r="E464" s="234">
        <f t="shared" si="21"/>
        <v>0</v>
      </c>
      <c r="F464" s="234">
        <f t="shared" si="16"/>
        <v>0</v>
      </c>
      <c r="G464" s="234">
        <f t="shared" si="17"/>
        <v>0</v>
      </c>
      <c r="H464" s="234">
        <f t="shared" si="18"/>
        <v>0</v>
      </c>
      <c r="I464" s="13"/>
      <c r="J464" s="13"/>
    </row>
    <row r="465" hidden="1">
      <c r="A465" s="231">
        <f t="shared" si="19"/>
        <v>329</v>
      </c>
      <c r="B465" s="232">
        <f t="shared" si="20"/>
        <v>55777</v>
      </c>
      <c r="C465" s="233" t="str">
        <f t="shared" si="15"/>
        <v/>
      </c>
      <c r="E465" s="234">
        <f t="shared" si="21"/>
        <v>0</v>
      </c>
      <c r="F465" s="234">
        <f t="shared" si="16"/>
        <v>0</v>
      </c>
      <c r="G465" s="234">
        <f t="shared" si="17"/>
        <v>0</v>
      </c>
      <c r="H465" s="234">
        <f t="shared" si="18"/>
        <v>0</v>
      </c>
      <c r="I465" s="13"/>
      <c r="J465" s="13"/>
    </row>
    <row r="466" hidden="1">
      <c r="A466" s="231">
        <f t="shared" si="19"/>
        <v>330</v>
      </c>
      <c r="B466" s="232">
        <f t="shared" si="20"/>
        <v>55807</v>
      </c>
      <c r="C466" s="233" t="str">
        <f t="shared" si="15"/>
        <v/>
      </c>
      <c r="E466" s="234">
        <f t="shared" si="21"/>
        <v>0</v>
      </c>
      <c r="F466" s="234">
        <f t="shared" si="16"/>
        <v>0</v>
      </c>
      <c r="G466" s="234">
        <f t="shared" si="17"/>
        <v>0</v>
      </c>
      <c r="H466" s="234">
        <f t="shared" si="18"/>
        <v>0</v>
      </c>
      <c r="I466" s="13"/>
      <c r="J466" s="13"/>
    </row>
    <row r="467" hidden="1">
      <c r="A467" s="231">
        <f t="shared" si="19"/>
        <v>331</v>
      </c>
      <c r="B467" s="232">
        <f t="shared" si="20"/>
        <v>55838</v>
      </c>
      <c r="C467" s="233" t="str">
        <f t="shared" si="15"/>
        <v/>
      </c>
      <c r="E467" s="234">
        <f t="shared" si="21"/>
        <v>0</v>
      </c>
      <c r="F467" s="234">
        <f t="shared" si="16"/>
        <v>0</v>
      </c>
      <c r="G467" s="234">
        <f t="shared" si="17"/>
        <v>0</v>
      </c>
      <c r="H467" s="234">
        <f t="shared" si="18"/>
        <v>0</v>
      </c>
      <c r="I467" s="13"/>
      <c r="J467" s="13"/>
    </row>
    <row r="468" hidden="1">
      <c r="A468" s="231">
        <f t="shared" si="19"/>
        <v>332</v>
      </c>
      <c r="B468" s="232">
        <f t="shared" si="20"/>
        <v>55868</v>
      </c>
      <c r="C468" s="233" t="str">
        <f t="shared" si="15"/>
        <v/>
      </c>
      <c r="E468" s="234">
        <f t="shared" si="21"/>
        <v>0</v>
      </c>
      <c r="F468" s="234">
        <f t="shared" si="16"/>
        <v>0</v>
      </c>
      <c r="G468" s="234">
        <f t="shared" si="17"/>
        <v>0</v>
      </c>
      <c r="H468" s="234">
        <f t="shared" si="18"/>
        <v>0</v>
      </c>
      <c r="I468" s="13"/>
      <c r="J468" s="13"/>
    </row>
    <row r="469" hidden="1">
      <c r="A469" s="231">
        <f t="shared" si="19"/>
        <v>333</v>
      </c>
      <c r="B469" s="232">
        <f t="shared" si="20"/>
        <v>55899</v>
      </c>
      <c r="C469" s="233" t="str">
        <f t="shared" si="15"/>
        <v/>
      </c>
      <c r="E469" s="234">
        <f t="shared" si="21"/>
        <v>0</v>
      </c>
      <c r="F469" s="234">
        <f t="shared" si="16"/>
        <v>0</v>
      </c>
      <c r="G469" s="234">
        <f t="shared" si="17"/>
        <v>0</v>
      </c>
      <c r="H469" s="234">
        <f t="shared" si="18"/>
        <v>0</v>
      </c>
      <c r="I469" s="13"/>
      <c r="J469" s="13"/>
    </row>
    <row r="470" hidden="1">
      <c r="A470" s="231">
        <f t="shared" si="19"/>
        <v>334</v>
      </c>
      <c r="B470" s="232">
        <f t="shared" si="20"/>
        <v>55930</v>
      </c>
      <c r="C470" s="233" t="str">
        <f t="shared" si="15"/>
        <v/>
      </c>
      <c r="E470" s="234">
        <f t="shared" si="21"/>
        <v>0</v>
      </c>
      <c r="F470" s="234">
        <f t="shared" si="16"/>
        <v>0</v>
      </c>
      <c r="G470" s="234">
        <f t="shared" si="17"/>
        <v>0</v>
      </c>
      <c r="H470" s="234">
        <f t="shared" si="18"/>
        <v>0</v>
      </c>
      <c r="I470" s="13"/>
      <c r="J470" s="13"/>
    </row>
    <row r="471" hidden="1">
      <c r="A471" s="231">
        <f t="shared" si="19"/>
        <v>335</v>
      </c>
      <c r="B471" s="232">
        <f t="shared" si="20"/>
        <v>55958</v>
      </c>
      <c r="C471" s="235" t="str">
        <f t="shared" si="15"/>
        <v/>
      </c>
      <c r="E471" s="234">
        <f t="shared" si="21"/>
        <v>0</v>
      </c>
      <c r="F471" s="234">
        <f t="shared" si="16"/>
        <v>0</v>
      </c>
      <c r="G471" s="234">
        <f t="shared" si="17"/>
        <v>0</v>
      </c>
      <c r="H471" s="234">
        <f t="shared" si="18"/>
        <v>0</v>
      </c>
      <c r="I471" s="13"/>
      <c r="J471" s="13"/>
    </row>
    <row r="472" hidden="1">
      <c r="A472" s="231">
        <f t="shared" si="19"/>
        <v>336</v>
      </c>
      <c r="B472" s="232">
        <f t="shared" si="20"/>
        <v>55989</v>
      </c>
      <c r="C472" s="233">
        <f t="shared" si="15"/>
        <v>28</v>
      </c>
      <c r="E472" s="234">
        <f t="shared" si="21"/>
        <v>0</v>
      </c>
      <c r="F472" s="234">
        <f t="shared" si="16"/>
        <v>0</v>
      </c>
      <c r="G472" s="234">
        <f t="shared" si="17"/>
        <v>0</v>
      </c>
      <c r="H472" s="234">
        <f t="shared" si="18"/>
        <v>0</v>
      </c>
      <c r="I472" s="13"/>
      <c r="J472" s="13"/>
    </row>
    <row r="473" hidden="1">
      <c r="A473" s="231">
        <f t="shared" si="19"/>
        <v>337</v>
      </c>
      <c r="B473" s="232">
        <f t="shared" si="20"/>
        <v>56019</v>
      </c>
      <c r="C473" s="233" t="str">
        <f t="shared" si="15"/>
        <v/>
      </c>
      <c r="E473" s="234">
        <f t="shared" si="21"/>
        <v>0</v>
      </c>
      <c r="F473" s="234">
        <f t="shared" si="16"/>
        <v>0</v>
      </c>
      <c r="G473" s="234">
        <f t="shared" si="17"/>
        <v>0</v>
      </c>
      <c r="H473" s="234">
        <f t="shared" si="18"/>
        <v>0</v>
      </c>
      <c r="I473" s="13"/>
      <c r="J473" s="13"/>
    </row>
    <row r="474" hidden="1">
      <c r="A474" s="231">
        <f t="shared" si="19"/>
        <v>338</v>
      </c>
      <c r="B474" s="232">
        <f t="shared" si="20"/>
        <v>56050</v>
      </c>
      <c r="C474" s="233" t="str">
        <f t="shared" si="15"/>
        <v/>
      </c>
      <c r="E474" s="234">
        <f t="shared" si="21"/>
        <v>0</v>
      </c>
      <c r="F474" s="234">
        <f t="shared" si="16"/>
        <v>0</v>
      </c>
      <c r="G474" s="234">
        <f t="shared" si="17"/>
        <v>0</v>
      </c>
      <c r="H474" s="234">
        <f t="shared" si="18"/>
        <v>0</v>
      </c>
      <c r="I474" s="13"/>
      <c r="J474" s="13"/>
    </row>
    <row r="475" hidden="1">
      <c r="A475" s="231">
        <f t="shared" si="19"/>
        <v>339</v>
      </c>
      <c r="B475" s="232">
        <f t="shared" si="20"/>
        <v>56080</v>
      </c>
      <c r="C475" s="233" t="str">
        <f t="shared" si="15"/>
        <v/>
      </c>
      <c r="E475" s="234">
        <f t="shared" si="21"/>
        <v>0</v>
      </c>
      <c r="F475" s="234">
        <f t="shared" si="16"/>
        <v>0</v>
      </c>
      <c r="G475" s="234">
        <f t="shared" si="17"/>
        <v>0</v>
      </c>
      <c r="H475" s="234">
        <f t="shared" si="18"/>
        <v>0</v>
      </c>
      <c r="I475" s="13"/>
      <c r="J475" s="13"/>
    </row>
    <row r="476" hidden="1">
      <c r="A476" s="231">
        <f t="shared" si="19"/>
        <v>340</v>
      </c>
      <c r="B476" s="232">
        <f t="shared" si="20"/>
        <v>56111</v>
      </c>
      <c r="C476" s="233" t="str">
        <f t="shared" si="15"/>
        <v/>
      </c>
      <c r="E476" s="234">
        <f t="shared" si="21"/>
        <v>0</v>
      </c>
      <c r="F476" s="234">
        <f t="shared" si="16"/>
        <v>0</v>
      </c>
      <c r="G476" s="234">
        <f t="shared" si="17"/>
        <v>0</v>
      </c>
      <c r="H476" s="234">
        <f t="shared" si="18"/>
        <v>0</v>
      </c>
      <c r="I476" s="13"/>
      <c r="J476" s="13"/>
    </row>
    <row r="477" hidden="1">
      <c r="A477" s="231">
        <f t="shared" si="19"/>
        <v>341</v>
      </c>
      <c r="B477" s="232">
        <f t="shared" si="20"/>
        <v>56142</v>
      </c>
      <c r="C477" s="233" t="str">
        <f t="shared" si="15"/>
        <v/>
      </c>
      <c r="E477" s="234">
        <f t="shared" si="21"/>
        <v>0</v>
      </c>
      <c r="F477" s="234">
        <f t="shared" si="16"/>
        <v>0</v>
      </c>
      <c r="G477" s="234">
        <f t="shared" si="17"/>
        <v>0</v>
      </c>
      <c r="H477" s="234">
        <f t="shared" si="18"/>
        <v>0</v>
      </c>
      <c r="I477" s="13"/>
      <c r="J477" s="13"/>
    </row>
    <row r="478" hidden="1">
      <c r="A478" s="231">
        <f t="shared" si="19"/>
        <v>342</v>
      </c>
      <c r="B478" s="232">
        <f t="shared" si="20"/>
        <v>56172</v>
      </c>
      <c r="C478" s="233" t="str">
        <f t="shared" si="15"/>
        <v/>
      </c>
      <c r="E478" s="234">
        <f t="shared" si="21"/>
        <v>0</v>
      </c>
      <c r="F478" s="234">
        <f t="shared" si="16"/>
        <v>0</v>
      </c>
      <c r="G478" s="234">
        <f t="shared" si="17"/>
        <v>0</v>
      </c>
      <c r="H478" s="234">
        <f t="shared" si="18"/>
        <v>0</v>
      </c>
      <c r="I478" s="13"/>
      <c r="J478" s="13"/>
    </row>
    <row r="479" hidden="1">
      <c r="A479" s="231">
        <f t="shared" si="19"/>
        <v>343</v>
      </c>
      <c r="B479" s="232">
        <f t="shared" si="20"/>
        <v>56203</v>
      </c>
      <c r="C479" s="233" t="str">
        <f t="shared" si="15"/>
        <v/>
      </c>
      <c r="E479" s="234">
        <f t="shared" si="21"/>
        <v>0</v>
      </c>
      <c r="F479" s="234">
        <f t="shared" si="16"/>
        <v>0</v>
      </c>
      <c r="G479" s="234">
        <f t="shared" si="17"/>
        <v>0</v>
      </c>
      <c r="H479" s="234">
        <f t="shared" si="18"/>
        <v>0</v>
      </c>
      <c r="I479" s="13"/>
      <c r="J479" s="13"/>
    </row>
    <row r="480" hidden="1">
      <c r="A480" s="231">
        <f t="shared" si="19"/>
        <v>344</v>
      </c>
      <c r="B480" s="232">
        <f t="shared" si="20"/>
        <v>56233</v>
      </c>
      <c r="C480" s="233" t="str">
        <f t="shared" si="15"/>
        <v/>
      </c>
      <c r="E480" s="234">
        <f t="shared" si="21"/>
        <v>0</v>
      </c>
      <c r="F480" s="234">
        <f t="shared" si="16"/>
        <v>0</v>
      </c>
      <c r="G480" s="234">
        <f t="shared" si="17"/>
        <v>0</v>
      </c>
      <c r="H480" s="234">
        <f t="shared" si="18"/>
        <v>0</v>
      </c>
      <c r="I480" s="13"/>
      <c r="J480" s="13"/>
    </row>
    <row r="481" hidden="1">
      <c r="A481" s="231">
        <f t="shared" si="19"/>
        <v>345</v>
      </c>
      <c r="B481" s="232">
        <f t="shared" si="20"/>
        <v>56264</v>
      </c>
      <c r="C481" s="233" t="str">
        <f t="shared" si="15"/>
        <v/>
      </c>
      <c r="E481" s="234">
        <f t="shared" si="21"/>
        <v>0</v>
      </c>
      <c r="F481" s="234">
        <f t="shared" si="16"/>
        <v>0</v>
      </c>
      <c r="G481" s="234">
        <f t="shared" si="17"/>
        <v>0</v>
      </c>
      <c r="H481" s="234">
        <f t="shared" si="18"/>
        <v>0</v>
      </c>
      <c r="I481" s="13"/>
      <c r="J481" s="13"/>
    </row>
    <row r="482" hidden="1">
      <c r="A482" s="231">
        <f t="shared" si="19"/>
        <v>346</v>
      </c>
      <c r="B482" s="232">
        <f t="shared" si="20"/>
        <v>56295</v>
      </c>
      <c r="C482" s="233" t="str">
        <f t="shared" si="15"/>
        <v/>
      </c>
      <c r="E482" s="234">
        <f t="shared" si="21"/>
        <v>0</v>
      </c>
      <c r="F482" s="234">
        <f t="shared" si="16"/>
        <v>0</v>
      </c>
      <c r="G482" s="234">
        <f t="shared" si="17"/>
        <v>0</v>
      </c>
      <c r="H482" s="234">
        <f t="shared" si="18"/>
        <v>0</v>
      </c>
      <c r="I482" s="13"/>
      <c r="J482" s="13"/>
    </row>
    <row r="483" hidden="1">
      <c r="A483" s="231">
        <f t="shared" si="19"/>
        <v>347</v>
      </c>
      <c r="B483" s="232">
        <f t="shared" si="20"/>
        <v>56323</v>
      </c>
      <c r="C483" s="235" t="str">
        <f t="shared" si="15"/>
        <v/>
      </c>
      <c r="E483" s="234">
        <f t="shared" si="21"/>
        <v>0</v>
      </c>
      <c r="F483" s="234">
        <f t="shared" si="16"/>
        <v>0</v>
      </c>
      <c r="G483" s="234">
        <f t="shared" si="17"/>
        <v>0</v>
      </c>
      <c r="H483" s="234">
        <f t="shared" si="18"/>
        <v>0</v>
      </c>
      <c r="I483" s="13"/>
      <c r="J483" s="13"/>
    </row>
    <row r="484" hidden="1">
      <c r="A484" s="231">
        <f t="shared" si="19"/>
        <v>348</v>
      </c>
      <c r="B484" s="232">
        <f t="shared" si="20"/>
        <v>56354</v>
      </c>
      <c r="C484" s="233">
        <f t="shared" si="15"/>
        <v>29</v>
      </c>
      <c r="E484" s="234">
        <f t="shared" si="21"/>
        <v>0</v>
      </c>
      <c r="F484" s="234">
        <f t="shared" si="16"/>
        <v>0</v>
      </c>
      <c r="G484" s="234">
        <f t="shared" si="17"/>
        <v>0</v>
      </c>
      <c r="H484" s="234">
        <f t="shared" si="18"/>
        <v>0</v>
      </c>
      <c r="I484" s="13"/>
      <c r="J484" s="13"/>
    </row>
    <row r="485" hidden="1">
      <c r="A485" s="231">
        <f t="shared" si="19"/>
        <v>349</v>
      </c>
      <c r="B485" s="232">
        <f t="shared" si="20"/>
        <v>56384</v>
      </c>
      <c r="C485" s="233" t="str">
        <f t="shared" si="15"/>
        <v/>
      </c>
      <c r="E485" s="234">
        <f t="shared" si="21"/>
        <v>0</v>
      </c>
      <c r="F485" s="234">
        <f t="shared" si="16"/>
        <v>0</v>
      </c>
      <c r="G485" s="234">
        <f t="shared" si="17"/>
        <v>0</v>
      </c>
      <c r="H485" s="234">
        <f t="shared" si="18"/>
        <v>0</v>
      </c>
      <c r="I485" s="13"/>
      <c r="J485" s="13"/>
    </row>
    <row r="486" hidden="1">
      <c r="A486" s="231">
        <f t="shared" si="19"/>
        <v>350</v>
      </c>
      <c r="B486" s="232">
        <f t="shared" si="20"/>
        <v>56415</v>
      </c>
      <c r="C486" s="233" t="str">
        <f t="shared" si="15"/>
        <v/>
      </c>
      <c r="E486" s="234">
        <f t="shared" si="21"/>
        <v>0</v>
      </c>
      <c r="F486" s="234">
        <f t="shared" si="16"/>
        <v>0</v>
      </c>
      <c r="G486" s="234">
        <f t="shared" si="17"/>
        <v>0</v>
      </c>
      <c r="H486" s="234">
        <f t="shared" si="18"/>
        <v>0</v>
      </c>
      <c r="I486" s="13"/>
      <c r="J486" s="13"/>
    </row>
    <row r="487" hidden="1">
      <c r="A487" s="231">
        <f t="shared" si="19"/>
        <v>351</v>
      </c>
      <c r="B487" s="232">
        <f t="shared" si="20"/>
        <v>56445</v>
      </c>
      <c r="C487" s="233" t="str">
        <f t="shared" si="15"/>
        <v/>
      </c>
      <c r="E487" s="234">
        <f t="shared" si="21"/>
        <v>0</v>
      </c>
      <c r="F487" s="234">
        <f t="shared" si="16"/>
        <v>0</v>
      </c>
      <c r="G487" s="234">
        <f t="shared" si="17"/>
        <v>0</v>
      </c>
      <c r="H487" s="234">
        <f t="shared" si="18"/>
        <v>0</v>
      </c>
      <c r="I487" s="13"/>
      <c r="J487" s="13"/>
    </row>
    <row r="488" hidden="1">
      <c r="A488" s="231">
        <f t="shared" si="19"/>
        <v>352</v>
      </c>
      <c r="B488" s="232">
        <f t="shared" si="20"/>
        <v>56476</v>
      </c>
      <c r="C488" s="233" t="str">
        <f t="shared" si="15"/>
        <v/>
      </c>
      <c r="E488" s="234">
        <f t="shared" si="21"/>
        <v>0</v>
      </c>
      <c r="F488" s="234">
        <f t="shared" si="16"/>
        <v>0</v>
      </c>
      <c r="G488" s="234">
        <f t="shared" si="17"/>
        <v>0</v>
      </c>
      <c r="H488" s="234">
        <f t="shared" si="18"/>
        <v>0</v>
      </c>
      <c r="I488" s="13"/>
      <c r="J488" s="13"/>
    </row>
    <row r="489" hidden="1">
      <c r="A489" s="231">
        <f t="shared" si="19"/>
        <v>353</v>
      </c>
      <c r="B489" s="232">
        <f t="shared" si="20"/>
        <v>56507</v>
      </c>
      <c r="C489" s="233" t="str">
        <f t="shared" si="15"/>
        <v/>
      </c>
      <c r="E489" s="234">
        <f t="shared" si="21"/>
        <v>0</v>
      </c>
      <c r="F489" s="234">
        <f t="shared" si="16"/>
        <v>0</v>
      </c>
      <c r="G489" s="234">
        <f t="shared" si="17"/>
        <v>0</v>
      </c>
      <c r="H489" s="234">
        <f t="shared" si="18"/>
        <v>0</v>
      </c>
      <c r="I489" s="13"/>
      <c r="J489" s="13"/>
    </row>
    <row r="490" hidden="1">
      <c r="A490" s="231">
        <f t="shared" si="19"/>
        <v>354</v>
      </c>
      <c r="B490" s="232">
        <f t="shared" si="20"/>
        <v>56537</v>
      </c>
      <c r="C490" s="233" t="str">
        <f t="shared" si="15"/>
        <v/>
      </c>
      <c r="E490" s="234">
        <f t="shared" si="21"/>
        <v>0</v>
      </c>
      <c r="F490" s="234">
        <f t="shared" si="16"/>
        <v>0</v>
      </c>
      <c r="G490" s="234">
        <f t="shared" si="17"/>
        <v>0</v>
      </c>
      <c r="H490" s="234">
        <f t="shared" si="18"/>
        <v>0</v>
      </c>
      <c r="I490" s="13"/>
      <c r="J490" s="13"/>
    </row>
    <row r="491" hidden="1">
      <c r="A491" s="231">
        <f t="shared" si="19"/>
        <v>355</v>
      </c>
      <c r="B491" s="232">
        <f t="shared" si="20"/>
        <v>56568</v>
      </c>
      <c r="C491" s="233" t="str">
        <f t="shared" si="15"/>
        <v/>
      </c>
      <c r="E491" s="234">
        <f t="shared" si="21"/>
        <v>0</v>
      </c>
      <c r="F491" s="234">
        <f t="shared" si="16"/>
        <v>0</v>
      </c>
      <c r="G491" s="234">
        <f t="shared" si="17"/>
        <v>0</v>
      </c>
      <c r="H491" s="234">
        <f t="shared" si="18"/>
        <v>0</v>
      </c>
      <c r="I491" s="13"/>
      <c r="J491" s="13"/>
    </row>
    <row r="492" hidden="1">
      <c r="A492" s="231">
        <f t="shared" si="19"/>
        <v>356</v>
      </c>
      <c r="B492" s="232">
        <f t="shared" si="20"/>
        <v>56598</v>
      </c>
      <c r="C492" s="233" t="str">
        <f t="shared" si="15"/>
        <v/>
      </c>
      <c r="E492" s="234">
        <f t="shared" si="21"/>
        <v>0</v>
      </c>
      <c r="F492" s="234">
        <f t="shared" si="16"/>
        <v>0</v>
      </c>
      <c r="G492" s="234">
        <f t="shared" si="17"/>
        <v>0</v>
      </c>
      <c r="H492" s="234">
        <f t="shared" si="18"/>
        <v>0</v>
      </c>
      <c r="I492" s="13"/>
      <c r="J492" s="13"/>
    </row>
    <row r="493" hidden="1">
      <c r="A493" s="231">
        <f t="shared" si="19"/>
        <v>357</v>
      </c>
      <c r="B493" s="232">
        <f t="shared" si="20"/>
        <v>56629</v>
      </c>
      <c r="C493" s="233" t="str">
        <f t="shared" si="15"/>
        <v/>
      </c>
      <c r="E493" s="234">
        <f t="shared" si="21"/>
        <v>0</v>
      </c>
      <c r="F493" s="234">
        <f t="shared" si="16"/>
        <v>0</v>
      </c>
      <c r="G493" s="234">
        <f t="shared" si="17"/>
        <v>0</v>
      </c>
      <c r="H493" s="234">
        <f t="shared" si="18"/>
        <v>0</v>
      </c>
      <c r="I493" s="13"/>
      <c r="J493" s="13"/>
    </row>
    <row r="494" hidden="1">
      <c r="A494" s="231">
        <f t="shared" si="19"/>
        <v>358</v>
      </c>
      <c r="B494" s="232">
        <f t="shared" si="20"/>
        <v>56660</v>
      </c>
      <c r="C494" s="233" t="str">
        <f t="shared" si="15"/>
        <v/>
      </c>
      <c r="E494" s="234">
        <f t="shared" si="21"/>
        <v>0</v>
      </c>
      <c r="F494" s="234">
        <f t="shared" si="16"/>
        <v>0</v>
      </c>
      <c r="G494" s="234">
        <f t="shared" si="17"/>
        <v>0</v>
      </c>
      <c r="H494" s="234">
        <f t="shared" si="18"/>
        <v>0</v>
      </c>
      <c r="I494" s="13"/>
      <c r="J494" s="13"/>
    </row>
    <row r="495" hidden="1">
      <c r="A495" s="231">
        <f t="shared" si="19"/>
        <v>359</v>
      </c>
      <c r="B495" s="232">
        <f t="shared" si="20"/>
        <v>56688</v>
      </c>
      <c r="C495" s="235" t="str">
        <f t="shared" si="15"/>
        <v/>
      </c>
      <c r="E495" s="234">
        <f t="shared" si="21"/>
        <v>0</v>
      </c>
      <c r="F495" s="234">
        <f t="shared" si="16"/>
        <v>0</v>
      </c>
      <c r="G495" s="234">
        <f t="shared" si="17"/>
        <v>0</v>
      </c>
      <c r="H495" s="234">
        <f t="shared" si="18"/>
        <v>0</v>
      </c>
      <c r="I495" s="13"/>
      <c r="J495" s="13"/>
    </row>
    <row r="496" hidden="1">
      <c r="A496" s="231">
        <f t="shared" si="19"/>
        <v>360</v>
      </c>
      <c r="B496" s="232">
        <f t="shared" si="20"/>
        <v>56719</v>
      </c>
      <c r="C496" s="233">
        <f t="shared" si="15"/>
        <v>30</v>
      </c>
      <c r="E496" s="234">
        <f t="shared" si="21"/>
        <v>0</v>
      </c>
      <c r="F496" s="234">
        <f t="shared" si="16"/>
        <v>0</v>
      </c>
      <c r="G496" s="234">
        <f t="shared" si="17"/>
        <v>0</v>
      </c>
      <c r="H496" s="234">
        <f t="shared" si="18"/>
        <v>0</v>
      </c>
      <c r="I496" s="13"/>
      <c r="J496" s="13"/>
    </row>
    <row r="497" hidden="1">
      <c r="A497" s="7"/>
      <c r="B497" s="236"/>
      <c r="C497" s="237"/>
      <c r="D497" s="13"/>
      <c r="E497" s="238"/>
      <c r="F497" s="238"/>
      <c r="G497" s="238"/>
      <c r="H497" s="238"/>
      <c r="I497" s="13"/>
      <c r="J497" s="13"/>
    </row>
    <row r="498" hidden="1">
      <c r="A498" s="7"/>
      <c r="B498" s="239" t="s">
        <v>123</v>
      </c>
      <c r="J498" s="13"/>
    </row>
    <row r="499" hidden="1">
      <c r="A499" s="9">
        <v>1.0</v>
      </c>
      <c r="B499" s="240"/>
      <c r="C499" s="240"/>
      <c r="D499" s="240"/>
      <c r="E499" s="240"/>
      <c r="F499" s="240"/>
      <c r="G499" s="240"/>
      <c r="H499" s="240"/>
      <c r="I499" s="240"/>
      <c r="J499" s="13"/>
    </row>
    <row r="500" hidden="1">
      <c r="A500" s="241"/>
      <c r="B500" s="240"/>
      <c r="C500" s="240"/>
      <c r="D500" s="240"/>
      <c r="E500" s="240"/>
      <c r="F500" s="240"/>
      <c r="G500" s="240"/>
      <c r="H500" s="240"/>
      <c r="I500" s="240"/>
      <c r="J500" s="13"/>
    </row>
    <row r="501" hidden="1">
      <c r="A501" s="7"/>
      <c r="B501" s="240"/>
      <c r="C501" s="240"/>
      <c r="D501" s="240"/>
      <c r="E501" s="240"/>
      <c r="F501" s="240"/>
      <c r="G501" s="240"/>
      <c r="H501" s="240"/>
      <c r="I501" s="240"/>
      <c r="J501" s="13"/>
    </row>
    <row r="502" hidden="1">
      <c r="A502" s="9">
        <v>2.0</v>
      </c>
      <c r="B502" s="240"/>
      <c r="C502" s="240"/>
      <c r="D502" s="240"/>
      <c r="E502" s="240"/>
      <c r="F502" s="240"/>
      <c r="G502" s="240"/>
      <c r="H502" s="240"/>
      <c r="I502" s="240"/>
      <c r="J502" s="13"/>
    </row>
    <row r="503" hidden="1">
      <c r="A503" s="7"/>
      <c r="B503" s="240"/>
      <c r="C503" s="240"/>
      <c r="D503" s="240"/>
      <c r="E503" s="240"/>
      <c r="F503" s="240"/>
      <c r="G503" s="240"/>
      <c r="H503" s="240"/>
      <c r="I503" s="240"/>
      <c r="J503" s="13"/>
    </row>
    <row r="504" hidden="1">
      <c r="A504" s="7"/>
      <c r="B504" s="240"/>
      <c r="C504" s="240"/>
      <c r="D504" s="240"/>
      <c r="E504" s="240"/>
      <c r="F504" s="240"/>
      <c r="G504" s="240"/>
      <c r="H504" s="240"/>
      <c r="I504" s="240"/>
      <c r="J504" s="13"/>
    </row>
    <row r="505" hidden="1">
      <c r="A505" s="9">
        <v>3.0</v>
      </c>
      <c r="B505" s="240"/>
      <c r="C505" s="240"/>
      <c r="D505" s="240"/>
      <c r="E505" s="240"/>
      <c r="F505" s="240"/>
      <c r="G505" s="240"/>
      <c r="H505" s="240"/>
      <c r="I505" s="240"/>
      <c r="J505" s="13"/>
    </row>
    <row r="506" hidden="1">
      <c r="A506" s="7"/>
      <c r="B506" s="240"/>
      <c r="C506" s="240"/>
      <c r="D506" s="240"/>
      <c r="E506" s="240"/>
      <c r="F506" s="240"/>
      <c r="G506" s="240"/>
      <c r="H506" s="240"/>
      <c r="I506" s="240"/>
      <c r="J506" s="13"/>
    </row>
    <row r="507" hidden="1">
      <c r="A507" s="7"/>
      <c r="B507" s="240"/>
      <c r="C507" s="240"/>
      <c r="D507" s="240"/>
      <c r="E507" s="240"/>
      <c r="F507" s="240"/>
      <c r="G507" s="240"/>
      <c r="H507" s="240"/>
      <c r="I507" s="240"/>
      <c r="J507" s="13"/>
    </row>
    <row r="508" hidden="1">
      <c r="A508" s="9">
        <v>4.0</v>
      </c>
      <c r="B508" s="240"/>
      <c r="C508" s="240"/>
      <c r="D508" s="240"/>
      <c r="E508" s="240"/>
      <c r="F508" s="240"/>
      <c r="G508" s="240"/>
      <c r="H508" s="240"/>
      <c r="I508" s="240"/>
      <c r="J508" s="13"/>
    </row>
    <row r="509" hidden="1">
      <c r="A509" s="7"/>
      <c r="B509" s="240"/>
      <c r="C509" s="240"/>
      <c r="D509" s="240"/>
      <c r="E509" s="240"/>
      <c r="F509" s="240"/>
      <c r="G509" s="240"/>
      <c r="H509" s="240"/>
      <c r="I509" s="240"/>
      <c r="J509" s="13"/>
    </row>
    <row r="510" hidden="1">
      <c r="A510" s="7"/>
      <c r="B510" s="240"/>
      <c r="C510" s="240"/>
      <c r="D510" s="240"/>
      <c r="E510" s="240"/>
      <c r="F510" s="240"/>
      <c r="G510" s="240"/>
      <c r="H510" s="240"/>
      <c r="I510" s="242"/>
      <c r="J510" s="13"/>
    </row>
    <row r="511" hidden="1">
      <c r="A511" s="9">
        <v>5.0</v>
      </c>
      <c r="B511" s="240"/>
      <c r="C511" s="240"/>
      <c r="D511" s="240"/>
      <c r="E511" s="240"/>
      <c r="F511" s="240"/>
      <c r="G511" s="240"/>
      <c r="H511" s="240"/>
      <c r="I511" s="240"/>
      <c r="J511" s="13"/>
    </row>
    <row r="512" hidden="1">
      <c r="A512" s="7"/>
      <c r="B512" s="240"/>
      <c r="C512" s="240"/>
      <c r="D512" s="240"/>
      <c r="E512" s="240"/>
      <c r="F512" s="240"/>
      <c r="G512" s="240"/>
      <c r="H512" s="240"/>
      <c r="I512" s="240"/>
      <c r="J512" s="13"/>
    </row>
    <row r="513" hidden="1">
      <c r="A513" s="7"/>
      <c r="B513" s="240"/>
      <c r="C513" s="240"/>
      <c r="D513" s="240"/>
      <c r="E513" s="240"/>
      <c r="F513" s="240"/>
      <c r="G513" s="240"/>
      <c r="H513" s="240"/>
      <c r="I513" s="242"/>
      <c r="J513" s="13"/>
    </row>
    <row r="514" hidden="1">
      <c r="A514" s="9">
        <v>6.0</v>
      </c>
      <c r="B514" s="240"/>
      <c r="C514" s="240"/>
      <c r="D514" s="240"/>
      <c r="E514" s="240"/>
      <c r="F514" s="240"/>
      <c r="G514" s="240"/>
      <c r="H514" s="240"/>
      <c r="I514" s="240"/>
      <c r="J514" s="13"/>
    </row>
    <row r="515" hidden="1">
      <c r="A515" s="7"/>
      <c r="B515" s="240"/>
      <c r="C515" s="240"/>
      <c r="D515" s="240"/>
      <c r="E515" s="240"/>
      <c r="F515" s="240"/>
      <c r="G515" s="240"/>
      <c r="H515" s="240"/>
      <c r="I515" s="240"/>
      <c r="J515" s="13"/>
    </row>
    <row r="516" hidden="1">
      <c r="A516" s="7"/>
      <c r="B516" s="240"/>
      <c r="C516" s="240"/>
      <c r="D516" s="240"/>
      <c r="E516" s="240"/>
      <c r="F516" s="240"/>
      <c r="G516" s="240"/>
      <c r="H516" s="240"/>
      <c r="I516" s="242"/>
      <c r="J516" s="13"/>
    </row>
    <row r="517" hidden="1">
      <c r="A517" s="9">
        <v>7.0</v>
      </c>
      <c r="B517" s="240"/>
      <c r="C517" s="240"/>
      <c r="D517" s="240"/>
      <c r="E517" s="240"/>
      <c r="F517" s="240"/>
      <c r="G517" s="240"/>
      <c r="H517" s="240"/>
      <c r="I517" s="240"/>
      <c r="J517" s="13"/>
    </row>
    <row r="518" hidden="1">
      <c r="A518" s="7"/>
      <c r="B518" s="240"/>
      <c r="C518" s="240"/>
      <c r="D518" s="240"/>
      <c r="E518" s="240"/>
      <c r="F518" s="240"/>
      <c r="G518" s="240"/>
      <c r="H518" s="240"/>
      <c r="I518" s="240"/>
      <c r="J518" s="13"/>
    </row>
    <row r="519" hidden="1">
      <c r="A519" s="7"/>
      <c r="B519" s="240"/>
      <c r="C519" s="240"/>
      <c r="D519" s="240"/>
      <c r="E519" s="240"/>
      <c r="F519" s="240"/>
      <c r="G519" s="240"/>
      <c r="H519" s="240"/>
      <c r="I519" s="242"/>
      <c r="J519" s="13"/>
    </row>
    <row r="520" hidden="1">
      <c r="A520" s="9">
        <v>8.0</v>
      </c>
      <c r="B520" s="242"/>
      <c r="C520" s="242"/>
      <c r="D520" s="242"/>
      <c r="E520" s="242"/>
      <c r="F520" s="242"/>
      <c r="G520" s="242"/>
      <c r="H520" s="242"/>
      <c r="I520" s="242"/>
      <c r="J520" s="13"/>
    </row>
    <row r="521" hidden="1">
      <c r="A521" s="7"/>
      <c r="B521" s="242"/>
      <c r="C521" s="242"/>
      <c r="D521" s="242"/>
      <c r="E521" s="242"/>
      <c r="F521" s="242"/>
      <c r="G521" s="242"/>
      <c r="H521" s="242"/>
      <c r="I521" s="242"/>
      <c r="J521" s="13"/>
    </row>
    <row r="522" hidden="1">
      <c r="A522" s="7"/>
      <c r="B522" s="242"/>
      <c r="C522" s="242"/>
      <c r="D522" s="242"/>
      <c r="E522" s="242"/>
      <c r="F522" s="242"/>
      <c r="G522" s="242"/>
      <c r="H522" s="242"/>
      <c r="I522" s="242"/>
      <c r="J522" s="13"/>
    </row>
    <row r="523" hidden="1">
      <c r="A523" s="9">
        <v>9.0</v>
      </c>
      <c r="B523" s="242"/>
      <c r="C523" s="242"/>
      <c r="D523" s="242"/>
      <c r="E523" s="242"/>
      <c r="F523" s="242"/>
      <c r="G523" s="242"/>
      <c r="H523" s="242"/>
      <c r="I523" s="242"/>
      <c r="J523" s="13"/>
    </row>
    <row r="524" hidden="1">
      <c r="A524" s="7"/>
      <c r="B524" s="242"/>
      <c r="C524" s="242"/>
      <c r="D524" s="242"/>
      <c r="E524" s="242"/>
      <c r="F524" s="242"/>
      <c r="G524" s="242"/>
      <c r="H524" s="242"/>
      <c r="I524" s="242"/>
      <c r="J524" s="13"/>
    </row>
    <row r="525" hidden="1">
      <c r="A525" s="7"/>
      <c r="B525" s="242"/>
      <c r="C525" s="242"/>
      <c r="D525" s="242"/>
      <c r="E525" s="242"/>
      <c r="F525" s="242"/>
      <c r="G525" s="242"/>
      <c r="H525" s="242"/>
      <c r="I525" s="242"/>
      <c r="J525" s="13"/>
    </row>
    <row r="526" hidden="1">
      <c r="A526" s="9">
        <v>10.0</v>
      </c>
      <c r="B526" s="242"/>
      <c r="C526" s="242"/>
      <c r="D526" s="242"/>
      <c r="E526" s="242"/>
      <c r="F526" s="242"/>
      <c r="G526" s="242"/>
      <c r="H526" s="242"/>
      <c r="I526" s="242"/>
      <c r="J526" s="13"/>
    </row>
    <row r="527" hidden="1">
      <c r="A527" s="7"/>
      <c r="B527" s="242"/>
      <c r="C527" s="242"/>
      <c r="D527" s="242"/>
      <c r="E527" s="242"/>
      <c r="F527" s="242"/>
      <c r="G527" s="242"/>
      <c r="H527" s="242"/>
      <c r="I527" s="242"/>
      <c r="J527" s="13"/>
    </row>
    <row r="528" hidden="1">
      <c r="A528" s="7"/>
      <c r="B528" s="242"/>
      <c r="C528" s="242"/>
      <c r="D528" s="242"/>
      <c r="E528" s="242"/>
      <c r="F528" s="242"/>
      <c r="G528" s="242"/>
      <c r="H528" s="242"/>
      <c r="I528" s="242"/>
      <c r="J528" s="13"/>
    </row>
    <row r="529" hidden="1">
      <c r="A529" s="9">
        <v>11.0</v>
      </c>
      <c r="B529" s="242"/>
      <c r="C529" s="242"/>
      <c r="D529" s="242"/>
      <c r="E529" s="242"/>
      <c r="F529" s="242"/>
      <c r="G529" s="242"/>
      <c r="H529" s="242"/>
      <c r="I529" s="242"/>
      <c r="J529" s="13"/>
    </row>
    <row r="530" hidden="1">
      <c r="A530" s="7"/>
      <c r="B530" s="242"/>
      <c r="C530" s="242"/>
      <c r="D530" s="242"/>
      <c r="E530" s="242"/>
      <c r="F530" s="242"/>
      <c r="G530" s="242"/>
      <c r="H530" s="242"/>
      <c r="I530" s="242"/>
      <c r="J530" s="13"/>
    </row>
    <row r="531" hidden="1">
      <c r="A531" s="7"/>
      <c r="B531" s="242"/>
      <c r="C531" s="242"/>
      <c r="D531" s="242"/>
      <c r="E531" s="242"/>
      <c r="F531" s="242"/>
      <c r="G531" s="242"/>
      <c r="H531" s="242"/>
      <c r="I531" s="242"/>
      <c r="J531" s="13"/>
    </row>
    <row r="532" hidden="1">
      <c r="A532" s="9">
        <v>12.0</v>
      </c>
      <c r="B532" s="242"/>
      <c r="C532" s="242"/>
      <c r="D532" s="242"/>
      <c r="E532" s="242"/>
      <c r="F532" s="242"/>
      <c r="G532" s="242"/>
      <c r="H532" s="242"/>
      <c r="I532" s="242"/>
      <c r="J532" s="13"/>
    </row>
    <row r="533" hidden="1">
      <c r="A533" s="7"/>
      <c r="B533" s="242"/>
      <c r="C533" s="242"/>
      <c r="D533" s="242"/>
      <c r="E533" s="242"/>
      <c r="F533" s="242"/>
      <c r="G533" s="242"/>
      <c r="H533" s="242"/>
      <c r="I533" s="242"/>
      <c r="J533" s="13"/>
    </row>
    <row r="534" hidden="1">
      <c r="A534" s="7"/>
      <c r="B534" s="242"/>
      <c r="C534" s="242"/>
      <c r="D534" s="242"/>
      <c r="E534" s="242"/>
      <c r="F534" s="242"/>
      <c r="G534" s="242"/>
      <c r="H534" s="242"/>
      <c r="I534" s="242"/>
      <c r="J534" s="13"/>
    </row>
    <row r="535" hidden="1">
      <c r="A535" s="9">
        <v>13.0</v>
      </c>
      <c r="B535" s="242"/>
      <c r="C535" s="242"/>
      <c r="D535" s="242"/>
      <c r="E535" s="242"/>
      <c r="F535" s="242"/>
      <c r="G535" s="242"/>
      <c r="H535" s="242"/>
      <c r="I535" s="242"/>
      <c r="J535" s="13"/>
    </row>
    <row r="536" hidden="1">
      <c r="A536" s="7"/>
      <c r="B536" s="242"/>
      <c r="C536" s="242"/>
      <c r="D536" s="242"/>
      <c r="E536" s="242"/>
      <c r="F536" s="242"/>
      <c r="G536" s="242"/>
      <c r="H536" s="242"/>
      <c r="I536" s="242"/>
      <c r="J536" s="13"/>
    </row>
    <row r="537" hidden="1">
      <c r="A537" s="7"/>
      <c r="B537" s="242"/>
      <c r="C537" s="242"/>
      <c r="D537" s="242"/>
      <c r="E537" s="242"/>
      <c r="F537" s="242"/>
      <c r="G537" s="242"/>
      <c r="H537" s="242"/>
      <c r="I537" s="242"/>
      <c r="J537" s="13"/>
    </row>
    <row r="538" hidden="1">
      <c r="A538" s="9">
        <v>14.0</v>
      </c>
      <c r="B538" s="242"/>
      <c r="C538" s="242"/>
      <c r="D538" s="242"/>
      <c r="E538" s="242"/>
      <c r="F538" s="242"/>
      <c r="G538" s="242"/>
      <c r="H538" s="242"/>
      <c r="I538" s="242"/>
      <c r="J538" s="13"/>
    </row>
    <row r="539" hidden="1">
      <c r="A539" s="7"/>
      <c r="B539" s="242"/>
      <c r="C539" s="242"/>
      <c r="D539" s="242"/>
      <c r="E539" s="242"/>
      <c r="F539" s="242"/>
      <c r="G539" s="242"/>
      <c r="H539" s="242"/>
      <c r="I539" s="242"/>
      <c r="J539" s="13"/>
    </row>
    <row r="540" hidden="1">
      <c r="A540" s="7"/>
      <c r="B540" s="242"/>
      <c r="C540" s="242"/>
      <c r="D540" s="242"/>
      <c r="E540" s="242"/>
      <c r="F540" s="242"/>
      <c r="G540" s="242"/>
      <c r="H540" s="242"/>
      <c r="I540" s="242"/>
      <c r="J540" s="13"/>
    </row>
    <row r="541" hidden="1">
      <c r="A541" s="9">
        <v>15.0</v>
      </c>
      <c r="B541" s="242"/>
      <c r="C541" s="242"/>
      <c r="D541" s="242"/>
      <c r="E541" s="242"/>
      <c r="F541" s="242"/>
      <c r="G541" s="242"/>
      <c r="H541" s="242"/>
      <c r="I541" s="242"/>
      <c r="J541" s="13"/>
    </row>
    <row r="542" hidden="1">
      <c r="A542" s="7"/>
      <c r="B542" s="242"/>
      <c r="C542" s="242"/>
      <c r="D542" s="242"/>
      <c r="E542" s="242"/>
      <c r="F542" s="242"/>
      <c r="G542" s="242"/>
      <c r="H542" s="242"/>
      <c r="I542" s="242"/>
      <c r="J542" s="13"/>
    </row>
    <row r="543" hidden="1">
      <c r="A543" s="7"/>
      <c r="B543" s="242"/>
      <c r="C543" s="242"/>
      <c r="D543" s="242"/>
      <c r="E543" s="242"/>
      <c r="F543" s="242"/>
      <c r="G543" s="242"/>
      <c r="H543" s="242"/>
      <c r="I543" s="242"/>
      <c r="J543" s="13"/>
    </row>
    <row r="544" hidden="1">
      <c r="A544" s="9">
        <v>16.0</v>
      </c>
      <c r="B544" s="242"/>
      <c r="C544" s="242"/>
      <c r="D544" s="242"/>
      <c r="E544" s="242"/>
      <c r="F544" s="242"/>
      <c r="G544" s="242"/>
      <c r="H544" s="242"/>
      <c r="I544" s="242"/>
      <c r="J544" s="13"/>
    </row>
    <row r="545" hidden="1">
      <c r="A545" s="7"/>
      <c r="B545" s="242"/>
      <c r="C545" s="242"/>
      <c r="D545" s="242"/>
      <c r="E545" s="242"/>
      <c r="F545" s="242"/>
      <c r="G545" s="242"/>
      <c r="H545" s="242"/>
      <c r="I545" s="242"/>
      <c r="J545" s="13"/>
    </row>
    <row r="546" hidden="1">
      <c r="A546" s="7"/>
      <c r="B546" s="242"/>
      <c r="C546" s="242"/>
      <c r="D546" s="242"/>
      <c r="E546" s="242"/>
      <c r="F546" s="242"/>
      <c r="G546" s="242"/>
      <c r="H546" s="242"/>
      <c r="I546" s="242"/>
      <c r="J546" s="13"/>
    </row>
    <row r="547" hidden="1">
      <c r="A547" s="9">
        <v>17.0</v>
      </c>
      <c r="B547" s="242"/>
      <c r="C547" s="242"/>
      <c r="D547" s="242"/>
      <c r="E547" s="242"/>
      <c r="F547" s="242"/>
      <c r="G547" s="242"/>
      <c r="H547" s="242"/>
      <c r="I547" s="242"/>
      <c r="J547" s="13"/>
    </row>
    <row r="548" hidden="1">
      <c r="A548" s="7"/>
      <c r="B548" s="242"/>
      <c r="C548" s="242"/>
      <c r="D548" s="242"/>
      <c r="E548" s="242"/>
      <c r="F548" s="242"/>
      <c r="G548" s="242"/>
      <c r="H548" s="242"/>
      <c r="I548" s="242"/>
      <c r="J548" s="13"/>
    </row>
    <row r="549" hidden="1">
      <c r="A549" s="7"/>
      <c r="B549" s="242"/>
      <c r="C549" s="242"/>
      <c r="D549" s="242"/>
      <c r="E549" s="242"/>
      <c r="F549" s="242"/>
      <c r="G549" s="242"/>
      <c r="H549" s="242"/>
      <c r="I549" s="242"/>
      <c r="J549" s="13"/>
    </row>
    <row r="550" hidden="1">
      <c r="A550" s="9">
        <v>18.0</v>
      </c>
      <c r="B550" s="236"/>
      <c r="C550" s="243"/>
      <c r="D550" s="7"/>
      <c r="E550" s="238"/>
      <c r="F550" s="238"/>
      <c r="G550" s="238"/>
      <c r="H550" s="238"/>
      <c r="I550" s="7"/>
      <c r="J550" s="13"/>
    </row>
    <row r="551" hidden="1">
      <c r="A551" s="7"/>
      <c r="B551" s="236"/>
      <c r="C551" s="243"/>
      <c r="D551" s="7"/>
      <c r="E551" s="238"/>
      <c r="F551" s="238"/>
      <c r="G551" s="238"/>
      <c r="H551" s="238"/>
      <c r="I551" s="7"/>
      <c r="J551" s="13"/>
    </row>
    <row r="552" hidden="1">
      <c r="A552" s="7"/>
      <c r="B552" s="236"/>
      <c r="C552" s="243"/>
      <c r="D552" s="7"/>
      <c r="E552" s="238"/>
      <c r="F552" s="238"/>
      <c r="G552" s="238"/>
      <c r="H552" s="238"/>
      <c r="I552" s="7"/>
      <c r="J552" s="13"/>
    </row>
    <row r="553" hidden="1">
      <c r="A553" s="9">
        <v>19.0</v>
      </c>
      <c r="B553" s="236"/>
      <c r="C553" s="243"/>
      <c r="D553" s="7"/>
      <c r="E553" s="238"/>
      <c r="F553" s="238"/>
      <c r="G553" s="238"/>
      <c r="H553" s="238"/>
      <c r="I553" s="7"/>
      <c r="J553" s="13"/>
    </row>
    <row r="554" hidden="1">
      <c r="A554" s="7"/>
      <c r="B554" s="236"/>
      <c r="C554" s="243"/>
      <c r="D554" s="7"/>
      <c r="E554" s="238"/>
      <c r="F554" s="238"/>
      <c r="G554" s="238"/>
      <c r="H554" s="238"/>
      <c r="I554" s="7"/>
      <c r="J554" s="13"/>
    </row>
    <row r="555" hidden="1">
      <c r="A555" s="7"/>
      <c r="B555" s="236"/>
      <c r="C555" s="243"/>
      <c r="D555" s="7"/>
      <c r="E555" s="238"/>
      <c r="F555" s="238"/>
      <c r="G555" s="238"/>
      <c r="H555" s="238"/>
      <c r="I555" s="7"/>
      <c r="J555" s="13"/>
    </row>
    <row r="556" hidden="1">
      <c r="A556" s="9">
        <v>20.0</v>
      </c>
      <c r="B556" s="236"/>
      <c r="C556" s="243"/>
      <c r="D556" s="7"/>
      <c r="E556" s="238"/>
      <c r="F556" s="238"/>
      <c r="G556" s="238"/>
      <c r="H556" s="238"/>
      <c r="I556" s="7"/>
      <c r="J556" s="13"/>
    </row>
    <row r="557" hidden="1">
      <c r="A557" s="7"/>
      <c r="B557" s="236"/>
      <c r="C557" s="243"/>
      <c r="D557" s="7"/>
      <c r="E557" s="238"/>
      <c r="F557" s="238"/>
      <c r="G557" s="238"/>
      <c r="H557" s="238"/>
      <c r="I557" s="7"/>
      <c r="J557" s="13"/>
    </row>
    <row r="558" hidden="1">
      <c r="A558" s="7"/>
      <c r="B558" s="236"/>
      <c r="C558" s="243"/>
      <c r="D558" s="7"/>
      <c r="E558" s="238"/>
      <c r="F558" s="238"/>
      <c r="G558" s="238"/>
      <c r="H558" s="238"/>
      <c r="I558" s="7"/>
      <c r="J558" s="13"/>
    </row>
    <row r="559" hidden="1">
      <c r="A559" s="9">
        <v>21.0</v>
      </c>
      <c r="B559" s="236"/>
      <c r="C559" s="243"/>
      <c r="D559" s="7"/>
      <c r="E559" s="238"/>
      <c r="F559" s="238"/>
      <c r="G559" s="238"/>
      <c r="H559" s="238"/>
      <c r="I559" s="7"/>
      <c r="J559" s="13"/>
    </row>
    <row r="560" hidden="1">
      <c r="A560" s="7"/>
      <c r="B560" s="236"/>
      <c r="C560" s="243"/>
      <c r="D560" s="7"/>
      <c r="E560" s="238"/>
      <c r="F560" s="238"/>
      <c r="G560" s="238"/>
      <c r="H560" s="238"/>
      <c r="I560" s="7"/>
      <c r="J560" s="13"/>
    </row>
    <row r="561" hidden="1">
      <c r="A561" s="7"/>
      <c r="B561" s="236"/>
      <c r="C561" s="243"/>
      <c r="D561" s="7"/>
      <c r="E561" s="238"/>
      <c r="F561" s="238"/>
      <c r="G561" s="238"/>
      <c r="H561" s="238"/>
      <c r="I561" s="7"/>
      <c r="J561" s="13"/>
    </row>
    <row r="562" hidden="1">
      <c r="A562" s="9">
        <v>22.0</v>
      </c>
      <c r="B562" s="236"/>
      <c r="C562" s="243"/>
      <c r="D562" s="7"/>
      <c r="E562" s="238"/>
      <c r="F562" s="238"/>
      <c r="G562" s="238"/>
      <c r="H562" s="238"/>
      <c r="I562" s="7"/>
      <c r="J562" s="13"/>
    </row>
    <row r="563" hidden="1">
      <c r="A563" s="7"/>
      <c r="B563" s="236"/>
      <c r="C563" s="243"/>
      <c r="D563" s="7"/>
      <c r="E563" s="238"/>
      <c r="F563" s="238"/>
      <c r="G563" s="238"/>
      <c r="H563" s="238"/>
      <c r="I563" s="7"/>
      <c r="J563" s="13"/>
    </row>
    <row r="564" hidden="1">
      <c r="A564" s="7"/>
      <c r="B564" s="236"/>
      <c r="C564" s="243"/>
      <c r="D564" s="7"/>
      <c r="E564" s="238"/>
      <c r="F564" s="238"/>
      <c r="G564" s="238"/>
      <c r="H564" s="238"/>
      <c r="I564" s="7"/>
      <c r="J564" s="13"/>
    </row>
    <row r="565" hidden="1">
      <c r="A565" s="9">
        <v>23.0</v>
      </c>
      <c r="B565" s="236"/>
      <c r="C565" s="243"/>
      <c r="D565" s="7"/>
      <c r="E565" s="238"/>
      <c r="F565" s="238"/>
      <c r="G565" s="238"/>
      <c r="H565" s="238"/>
      <c r="I565" s="7"/>
      <c r="J565" s="13"/>
    </row>
    <row r="566" hidden="1">
      <c r="A566" s="7"/>
      <c r="B566" s="236"/>
      <c r="C566" s="243"/>
      <c r="D566" s="7"/>
      <c r="E566" s="238"/>
      <c r="F566" s="238"/>
      <c r="G566" s="238"/>
      <c r="H566" s="238"/>
      <c r="I566" s="7"/>
      <c r="J566" s="13"/>
    </row>
    <row r="567" hidden="1">
      <c r="A567" s="7"/>
      <c r="B567" s="236"/>
      <c r="C567" s="243"/>
      <c r="D567" s="7"/>
      <c r="E567" s="238"/>
      <c r="F567" s="238"/>
      <c r="G567" s="238"/>
      <c r="H567" s="238"/>
      <c r="I567" s="7"/>
      <c r="J567" s="13"/>
    </row>
    <row r="568" hidden="1">
      <c r="A568" s="9">
        <v>24.0</v>
      </c>
      <c r="B568" s="236"/>
      <c r="C568" s="243"/>
      <c r="D568" s="7"/>
      <c r="E568" s="238"/>
      <c r="F568" s="238"/>
      <c r="G568" s="238"/>
      <c r="H568" s="238"/>
      <c r="I568" s="7"/>
      <c r="J568" s="13"/>
    </row>
    <row r="569" hidden="1">
      <c r="A569" s="7"/>
      <c r="B569" s="236"/>
      <c r="C569" s="243"/>
      <c r="D569" s="7"/>
      <c r="E569" s="238"/>
      <c r="F569" s="238"/>
      <c r="G569" s="238"/>
      <c r="H569" s="238"/>
      <c r="I569" s="7"/>
      <c r="J569" s="13"/>
    </row>
    <row r="570" hidden="1">
      <c r="A570" s="7"/>
      <c r="B570" s="236"/>
      <c r="C570" s="243"/>
      <c r="D570" s="7"/>
      <c r="E570" s="238"/>
      <c r="F570" s="238"/>
      <c r="G570" s="238"/>
      <c r="H570" s="238"/>
      <c r="I570" s="7"/>
      <c r="J570" s="13"/>
    </row>
    <row r="571" hidden="1">
      <c r="A571" s="9">
        <v>25.0</v>
      </c>
      <c r="B571" s="236"/>
      <c r="C571" s="243"/>
      <c r="D571" s="7"/>
      <c r="E571" s="238"/>
      <c r="F571" s="238"/>
      <c r="G571" s="238"/>
      <c r="H571" s="238"/>
      <c r="I571" s="7"/>
      <c r="J571" s="13"/>
    </row>
    <row r="572" hidden="1">
      <c r="A572" s="7"/>
      <c r="B572" s="236"/>
      <c r="C572" s="243"/>
      <c r="D572" s="7"/>
      <c r="E572" s="238"/>
      <c r="F572" s="238"/>
      <c r="G572" s="238"/>
      <c r="H572" s="238"/>
      <c r="I572" s="7"/>
      <c r="J572" s="13"/>
    </row>
    <row r="573" hidden="1">
      <c r="A573" s="7"/>
      <c r="B573" s="236"/>
      <c r="C573" s="243"/>
      <c r="D573" s="7"/>
      <c r="E573" s="238"/>
      <c r="F573" s="238"/>
      <c r="G573" s="238"/>
      <c r="H573" s="238"/>
      <c r="I573" s="7"/>
      <c r="J573" s="13"/>
    </row>
    <row r="574" hidden="1">
      <c r="A574" s="7"/>
      <c r="B574" s="244" t="s">
        <v>124</v>
      </c>
      <c r="J574" s="13"/>
    </row>
    <row r="575" hidden="1">
      <c r="A575" s="9">
        <v>1.0</v>
      </c>
      <c r="B575" s="245"/>
      <c r="C575" s="246"/>
      <c r="D575" s="247"/>
      <c r="E575" s="248"/>
      <c r="F575" s="248"/>
      <c r="G575" s="248"/>
      <c r="H575" s="248"/>
      <c r="I575" s="247"/>
      <c r="J575" s="13"/>
    </row>
    <row r="576" hidden="1">
      <c r="A576" s="241"/>
      <c r="B576" s="245"/>
      <c r="C576" s="249"/>
      <c r="D576" s="34"/>
      <c r="E576" s="248"/>
      <c r="F576" s="248"/>
      <c r="G576" s="248"/>
      <c r="H576" s="248"/>
      <c r="I576" s="247"/>
      <c r="J576" s="13"/>
    </row>
    <row r="577" hidden="1">
      <c r="A577" s="7"/>
      <c r="B577" s="245"/>
      <c r="C577" s="246"/>
      <c r="D577" s="247"/>
      <c r="E577" s="248"/>
      <c r="F577" s="248"/>
      <c r="G577" s="248"/>
      <c r="H577" s="248"/>
      <c r="I577" s="34"/>
      <c r="J577" s="13"/>
    </row>
    <row r="578" hidden="1">
      <c r="A578" s="9">
        <v>2.0</v>
      </c>
      <c r="B578" s="245"/>
      <c r="C578" s="246"/>
      <c r="D578" s="247"/>
      <c r="E578" s="248"/>
      <c r="F578" s="248"/>
      <c r="G578" s="248"/>
      <c r="H578" s="248"/>
      <c r="I578" s="247"/>
      <c r="J578" s="13"/>
    </row>
    <row r="579" hidden="1">
      <c r="A579" s="7"/>
      <c r="B579" s="245"/>
      <c r="C579" s="249"/>
      <c r="D579" s="34"/>
      <c r="E579" s="248"/>
      <c r="F579" s="248"/>
      <c r="G579" s="248"/>
      <c r="H579" s="248"/>
      <c r="I579" s="247"/>
      <c r="J579" s="13"/>
    </row>
    <row r="580" hidden="1">
      <c r="A580" s="7"/>
      <c r="B580" s="245"/>
      <c r="C580" s="246"/>
      <c r="D580" s="247"/>
      <c r="E580" s="248"/>
      <c r="F580" s="248"/>
      <c r="G580" s="248"/>
      <c r="H580" s="248"/>
      <c r="I580" s="34"/>
      <c r="J580" s="13"/>
    </row>
    <row r="581" hidden="1">
      <c r="A581" s="9">
        <v>3.0</v>
      </c>
      <c r="B581" s="245"/>
      <c r="C581" s="246"/>
      <c r="D581" s="247"/>
      <c r="E581" s="248"/>
      <c r="F581" s="248"/>
      <c r="G581" s="248"/>
      <c r="H581" s="248"/>
      <c r="I581" s="247"/>
      <c r="J581" s="13"/>
    </row>
    <row r="582" hidden="1">
      <c r="A582" s="7"/>
      <c r="B582" s="245"/>
      <c r="C582" s="249"/>
      <c r="D582" s="34"/>
      <c r="E582" s="248"/>
      <c r="F582" s="248"/>
      <c r="G582" s="248"/>
      <c r="H582" s="248"/>
      <c r="I582" s="247"/>
      <c r="J582" s="13"/>
    </row>
    <row r="583" hidden="1">
      <c r="A583" s="7"/>
      <c r="B583" s="250"/>
      <c r="C583" s="246"/>
      <c r="D583" s="247"/>
      <c r="E583" s="248"/>
      <c r="F583" s="248"/>
      <c r="G583" s="248"/>
      <c r="H583" s="248"/>
      <c r="I583" s="34"/>
      <c r="J583" s="13"/>
    </row>
    <row r="584" hidden="1">
      <c r="A584" s="9">
        <v>4.0</v>
      </c>
      <c r="B584" s="245"/>
      <c r="C584" s="246"/>
      <c r="D584" s="247"/>
      <c r="E584" s="248"/>
      <c r="F584" s="248"/>
      <c r="G584" s="248"/>
      <c r="H584" s="248"/>
      <c r="I584" s="247"/>
      <c r="J584" s="13"/>
    </row>
    <row r="585" hidden="1">
      <c r="A585" s="7"/>
      <c r="B585" s="245"/>
      <c r="C585" s="249"/>
      <c r="D585" s="34"/>
      <c r="E585" s="248"/>
      <c r="F585" s="248"/>
      <c r="G585" s="248"/>
      <c r="H585" s="248"/>
      <c r="I585" s="247"/>
      <c r="J585" s="13"/>
    </row>
    <row r="586" hidden="1">
      <c r="A586" s="7"/>
      <c r="B586" s="250"/>
      <c r="C586" s="246"/>
      <c r="D586" s="247"/>
      <c r="E586" s="248"/>
      <c r="F586" s="248"/>
      <c r="G586" s="248"/>
      <c r="H586" s="248"/>
      <c r="I586" s="34"/>
      <c r="J586" s="13"/>
    </row>
    <row r="587" hidden="1">
      <c r="A587" s="9">
        <v>5.0</v>
      </c>
      <c r="B587" s="245"/>
      <c r="C587" s="246"/>
      <c r="D587" s="247"/>
      <c r="E587" s="248"/>
      <c r="F587" s="248"/>
      <c r="G587" s="248"/>
      <c r="H587" s="248"/>
      <c r="I587" s="247"/>
      <c r="J587" s="13"/>
    </row>
    <row r="588" hidden="1">
      <c r="A588" s="7"/>
      <c r="B588" s="245"/>
      <c r="C588" s="249"/>
      <c r="D588" s="34"/>
      <c r="E588" s="248"/>
      <c r="F588" s="248"/>
      <c r="G588" s="248"/>
      <c r="H588" s="248"/>
      <c r="I588" s="247"/>
      <c r="J588" s="13"/>
    </row>
    <row r="589" hidden="1">
      <c r="A589" s="7"/>
      <c r="B589" s="250"/>
      <c r="C589" s="246"/>
      <c r="D589" s="247"/>
      <c r="E589" s="248"/>
      <c r="F589" s="248"/>
      <c r="G589" s="248"/>
      <c r="H589" s="248"/>
      <c r="I589" s="34"/>
      <c r="J589" s="13"/>
    </row>
    <row r="590" hidden="1">
      <c r="A590" s="9">
        <v>6.0</v>
      </c>
      <c r="B590" s="236"/>
      <c r="C590" s="249"/>
      <c r="D590" s="13"/>
      <c r="E590" s="238"/>
      <c r="F590" s="238"/>
      <c r="G590" s="238"/>
      <c r="H590" s="238"/>
      <c r="I590" s="13"/>
      <c r="J590" s="13"/>
    </row>
    <row r="591" hidden="1">
      <c r="A591" s="7"/>
      <c r="B591" s="236"/>
      <c r="C591" s="249"/>
      <c r="D591" s="13"/>
      <c r="E591" s="238"/>
      <c r="F591" s="238"/>
      <c r="G591" s="238"/>
      <c r="H591" s="238"/>
      <c r="I591" s="13"/>
      <c r="J591" s="13"/>
    </row>
    <row r="592" hidden="1">
      <c r="A592" s="7"/>
      <c r="B592" s="251"/>
      <c r="C592" s="249"/>
      <c r="D592" s="13"/>
      <c r="E592" s="238"/>
      <c r="F592" s="238"/>
      <c r="G592" s="238"/>
      <c r="H592" s="238"/>
      <c r="I592" s="13"/>
      <c r="J592" s="13"/>
    </row>
    <row r="593" hidden="1">
      <c r="A593" s="9">
        <v>7.0</v>
      </c>
      <c r="B593" s="236"/>
      <c r="C593" s="249"/>
      <c r="D593" s="13"/>
      <c r="E593" s="238"/>
      <c r="F593" s="238"/>
      <c r="G593" s="238"/>
      <c r="H593" s="238"/>
      <c r="I593" s="13"/>
      <c r="J593" s="13"/>
    </row>
    <row r="594" hidden="1">
      <c r="A594" s="7"/>
      <c r="B594" s="236"/>
      <c r="C594" s="249"/>
      <c r="D594" s="13"/>
      <c r="E594" s="238"/>
      <c r="F594" s="238"/>
      <c r="G594" s="238"/>
      <c r="H594" s="238"/>
      <c r="I594" s="13"/>
      <c r="J594" s="13"/>
    </row>
    <row r="595" hidden="1">
      <c r="A595" s="7"/>
      <c r="B595" s="251"/>
      <c r="C595" s="249"/>
      <c r="D595" s="13"/>
      <c r="E595" s="238"/>
      <c r="F595" s="238"/>
      <c r="G595" s="238"/>
      <c r="H595" s="238"/>
      <c r="I595" s="13"/>
      <c r="J595" s="13"/>
    </row>
    <row r="596" hidden="1">
      <c r="A596" s="9">
        <v>8.0</v>
      </c>
      <c r="B596" s="236"/>
      <c r="C596" s="249"/>
      <c r="D596" s="13"/>
      <c r="E596" s="238"/>
      <c r="F596" s="238"/>
      <c r="G596" s="238"/>
      <c r="H596" s="238"/>
      <c r="I596" s="13"/>
      <c r="J596" s="13"/>
    </row>
    <row r="597" hidden="1">
      <c r="A597" s="7"/>
      <c r="B597" s="236"/>
      <c r="C597" s="249"/>
      <c r="D597" s="13"/>
      <c r="E597" s="238"/>
      <c r="F597" s="238"/>
      <c r="G597" s="238"/>
      <c r="H597" s="238"/>
      <c r="I597" s="13"/>
      <c r="J597" s="13"/>
    </row>
    <row r="598" hidden="1">
      <c r="A598" s="7"/>
      <c r="B598" s="251"/>
      <c r="C598" s="249"/>
      <c r="D598" s="13"/>
      <c r="E598" s="238"/>
      <c r="F598" s="238"/>
      <c r="G598" s="238"/>
      <c r="H598" s="238"/>
      <c r="I598" s="13"/>
      <c r="J598" s="13"/>
    </row>
    <row r="599" hidden="1">
      <c r="A599" s="9">
        <v>9.0</v>
      </c>
      <c r="B599" s="236"/>
      <c r="C599" s="249"/>
      <c r="D599" s="13"/>
      <c r="E599" s="238"/>
      <c r="F599" s="238"/>
      <c r="G599" s="238"/>
      <c r="H599" s="238"/>
      <c r="I599" s="13"/>
      <c r="J599" s="13"/>
    </row>
    <row r="600" hidden="1">
      <c r="A600" s="7"/>
      <c r="B600" s="236"/>
      <c r="C600" s="249"/>
      <c r="D600" s="13"/>
      <c r="E600" s="238"/>
      <c r="F600" s="238"/>
      <c r="G600" s="238"/>
      <c r="H600" s="238"/>
      <c r="I600" s="13"/>
      <c r="J600" s="13"/>
    </row>
    <row r="601" hidden="1">
      <c r="A601" s="7"/>
      <c r="B601" s="251"/>
      <c r="C601" s="249"/>
      <c r="D601" s="13"/>
      <c r="E601" s="238"/>
      <c r="F601" s="238"/>
      <c r="G601" s="238"/>
      <c r="H601" s="238"/>
      <c r="I601" s="13"/>
      <c r="J601" s="13"/>
    </row>
    <row r="602" hidden="1">
      <c r="A602" s="9">
        <v>10.0</v>
      </c>
      <c r="B602" s="236"/>
      <c r="C602" s="249"/>
      <c r="D602" s="13"/>
      <c r="E602" s="238"/>
      <c r="F602" s="238"/>
      <c r="G602" s="238"/>
      <c r="H602" s="238"/>
      <c r="I602" s="13"/>
      <c r="J602" s="13"/>
    </row>
    <row r="603" hidden="1">
      <c r="A603" s="7"/>
      <c r="B603" s="236"/>
      <c r="C603" s="249"/>
      <c r="D603" s="13"/>
      <c r="E603" s="238"/>
      <c r="F603" s="238"/>
      <c r="G603" s="238"/>
      <c r="H603" s="238"/>
      <c r="I603" s="13"/>
      <c r="J603" s="13"/>
    </row>
    <row r="604" hidden="1">
      <c r="A604" s="7"/>
      <c r="B604" s="251"/>
      <c r="C604" s="249"/>
      <c r="D604" s="13"/>
      <c r="E604" s="238"/>
      <c r="F604" s="238"/>
      <c r="G604" s="238"/>
      <c r="H604" s="238"/>
      <c r="I604" s="13"/>
      <c r="J604" s="13"/>
    </row>
    <row r="605" hidden="1">
      <c r="A605" s="9">
        <v>11.0</v>
      </c>
      <c r="B605" s="236"/>
      <c r="C605" s="249"/>
      <c r="D605" s="13"/>
      <c r="E605" s="238"/>
      <c r="F605" s="238"/>
      <c r="G605" s="238"/>
      <c r="H605" s="238"/>
      <c r="I605" s="13"/>
      <c r="J605" s="13"/>
    </row>
    <row r="606" hidden="1">
      <c r="A606" s="7"/>
      <c r="B606" s="236"/>
      <c r="C606" s="249"/>
      <c r="D606" s="13"/>
      <c r="E606" s="238"/>
      <c r="F606" s="238"/>
      <c r="G606" s="238"/>
      <c r="H606" s="238"/>
      <c r="I606" s="13"/>
      <c r="J606" s="13"/>
    </row>
    <row r="607" hidden="1">
      <c r="A607" s="7"/>
      <c r="B607" s="251"/>
      <c r="C607" s="249"/>
      <c r="D607" s="13"/>
      <c r="E607" s="238"/>
      <c r="F607" s="238"/>
      <c r="G607" s="238"/>
      <c r="H607" s="238"/>
      <c r="I607" s="13"/>
      <c r="J607" s="13"/>
    </row>
    <row r="608" hidden="1">
      <c r="A608" s="9">
        <v>12.0</v>
      </c>
      <c r="B608" s="236"/>
      <c r="C608" s="249"/>
      <c r="D608" s="13"/>
      <c r="E608" s="238"/>
      <c r="F608" s="238"/>
      <c r="G608" s="238"/>
      <c r="H608" s="238"/>
      <c r="I608" s="13"/>
      <c r="J608" s="13"/>
    </row>
    <row r="609" hidden="1">
      <c r="A609" s="7"/>
      <c r="B609" s="236"/>
      <c r="C609" s="249"/>
      <c r="D609" s="13"/>
      <c r="E609" s="238"/>
      <c r="F609" s="238"/>
      <c r="G609" s="238"/>
      <c r="H609" s="238"/>
      <c r="I609" s="13"/>
      <c r="J609" s="13"/>
    </row>
    <row r="610" hidden="1">
      <c r="A610" s="7"/>
      <c r="B610" s="251"/>
      <c r="C610" s="249"/>
      <c r="D610" s="13"/>
      <c r="E610" s="238"/>
      <c r="F610" s="238"/>
      <c r="G610" s="238"/>
      <c r="H610" s="238"/>
      <c r="I610" s="13"/>
      <c r="J610" s="13"/>
    </row>
    <row r="611" hidden="1">
      <c r="A611" s="9">
        <v>13.0</v>
      </c>
      <c r="B611" s="236"/>
      <c r="C611" s="249"/>
      <c r="D611" s="13"/>
      <c r="E611" s="238"/>
      <c r="F611" s="238"/>
      <c r="G611" s="238"/>
      <c r="H611" s="238"/>
      <c r="I611" s="13"/>
      <c r="J611" s="13"/>
    </row>
    <row r="612" hidden="1">
      <c r="A612" s="7"/>
      <c r="B612" s="236"/>
      <c r="C612" s="249"/>
      <c r="D612" s="13"/>
      <c r="E612" s="238"/>
      <c r="F612" s="238"/>
      <c r="G612" s="238"/>
      <c r="H612" s="238"/>
      <c r="I612" s="13"/>
      <c r="J612" s="13"/>
    </row>
    <row r="613" hidden="1">
      <c r="A613" s="7"/>
      <c r="B613" s="251"/>
      <c r="C613" s="249"/>
      <c r="D613" s="13"/>
      <c r="E613" s="238"/>
      <c r="F613" s="238"/>
      <c r="G613" s="238"/>
      <c r="H613" s="238"/>
      <c r="I613" s="13"/>
      <c r="J613" s="13"/>
    </row>
    <row r="614" hidden="1">
      <c r="A614" s="9">
        <v>14.0</v>
      </c>
      <c r="B614" s="236"/>
      <c r="C614" s="249"/>
      <c r="D614" s="13"/>
      <c r="E614" s="238"/>
      <c r="F614" s="238"/>
      <c r="G614" s="238"/>
      <c r="H614" s="238"/>
      <c r="I614" s="13"/>
      <c r="J614" s="13"/>
    </row>
    <row r="615" hidden="1">
      <c r="A615" s="7"/>
      <c r="B615" s="236"/>
      <c r="C615" s="249"/>
      <c r="D615" s="13"/>
      <c r="E615" s="238"/>
      <c r="F615" s="238"/>
      <c r="G615" s="238"/>
      <c r="H615" s="238"/>
      <c r="I615" s="13"/>
      <c r="J615" s="13"/>
    </row>
    <row r="616" hidden="1">
      <c r="A616" s="7"/>
      <c r="B616" s="251"/>
      <c r="C616" s="249"/>
      <c r="D616" s="13"/>
      <c r="E616" s="238"/>
      <c r="F616" s="238"/>
      <c r="G616" s="238"/>
      <c r="H616" s="238"/>
      <c r="I616" s="13"/>
      <c r="J616" s="13"/>
    </row>
    <row r="617" hidden="1">
      <c r="A617" s="9">
        <v>15.0</v>
      </c>
      <c r="B617" s="236"/>
      <c r="C617" s="249"/>
      <c r="D617" s="13"/>
      <c r="E617" s="238"/>
      <c r="F617" s="238"/>
      <c r="G617" s="238"/>
      <c r="H617" s="238"/>
      <c r="I617" s="13"/>
      <c r="J617" s="13"/>
    </row>
    <row r="618" hidden="1">
      <c r="A618" s="7"/>
      <c r="B618" s="236"/>
      <c r="C618" s="249"/>
      <c r="D618" s="13"/>
      <c r="E618" s="238"/>
      <c r="F618" s="238"/>
      <c r="G618" s="238"/>
      <c r="H618" s="238"/>
      <c r="I618" s="13"/>
      <c r="J618" s="13"/>
    </row>
    <row r="619" hidden="1">
      <c r="A619" s="7"/>
      <c r="B619" s="251"/>
      <c r="C619" s="249"/>
      <c r="D619" s="13"/>
      <c r="E619" s="238"/>
      <c r="F619" s="238"/>
      <c r="G619" s="238"/>
      <c r="H619" s="238"/>
      <c r="I619" s="13"/>
      <c r="J619" s="13"/>
    </row>
    <row r="620" hidden="1">
      <c r="A620" s="9">
        <v>16.0</v>
      </c>
      <c r="B620" s="236"/>
      <c r="C620" s="249"/>
      <c r="D620" s="13"/>
      <c r="E620" s="238"/>
      <c r="F620" s="238"/>
      <c r="G620" s="238"/>
      <c r="H620" s="238"/>
      <c r="I620" s="13"/>
      <c r="J620" s="13"/>
    </row>
    <row r="621" hidden="1">
      <c r="A621" s="7"/>
      <c r="B621" s="236"/>
      <c r="C621" s="249"/>
      <c r="D621" s="13"/>
      <c r="E621" s="238"/>
      <c r="F621" s="238"/>
      <c r="G621" s="238"/>
      <c r="H621" s="238"/>
      <c r="I621" s="13"/>
      <c r="J621" s="13"/>
    </row>
    <row r="622" hidden="1">
      <c r="A622" s="7"/>
      <c r="B622" s="251"/>
      <c r="C622" s="249"/>
      <c r="D622" s="13"/>
      <c r="E622" s="238"/>
      <c r="F622" s="238"/>
      <c r="G622" s="238"/>
      <c r="H622" s="238"/>
      <c r="I622" s="13"/>
      <c r="J622" s="13"/>
    </row>
    <row r="623" hidden="1">
      <c r="A623" s="9">
        <v>17.0</v>
      </c>
      <c r="B623" s="236"/>
      <c r="C623" s="249"/>
      <c r="D623" s="13"/>
      <c r="E623" s="238"/>
      <c r="F623" s="238"/>
      <c r="G623" s="238"/>
      <c r="H623" s="238"/>
      <c r="I623" s="13"/>
      <c r="J623" s="13"/>
    </row>
    <row r="624" hidden="1">
      <c r="A624" s="7"/>
      <c r="B624" s="236"/>
      <c r="C624" s="249"/>
      <c r="D624" s="13"/>
      <c r="E624" s="238"/>
      <c r="F624" s="238"/>
      <c r="G624" s="238"/>
      <c r="H624" s="238"/>
      <c r="I624" s="13"/>
      <c r="J624" s="13"/>
    </row>
    <row r="625" hidden="1">
      <c r="A625" s="7"/>
      <c r="B625" s="251"/>
      <c r="C625" s="249"/>
      <c r="D625" s="13"/>
      <c r="E625" s="238"/>
      <c r="F625" s="238"/>
      <c r="G625" s="238"/>
      <c r="H625" s="238"/>
      <c r="I625" s="13"/>
      <c r="J625" s="13"/>
    </row>
    <row r="626" hidden="1">
      <c r="A626" s="9">
        <v>18.0</v>
      </c>
      <c r="B626" s="236"/>
      <c r="C626" s="249"/>
      <c r="D626" s="13"/>
      <c r="E626" s="238"/>
      <c r="F626" s="238"/>
      <c r="G626" s="238"/>
      <c r="H626" s="238"/>
      <c r="I626" s="13"/>
      <c r="J626" s="13"/>
    </row>
    <row r="627" hidden="1">
      <c r="A627" s="7"/>
      <c r="B627" s="236"/>
      <c r="C627" s="249"/>
      <c r="D627" s="13"/>
      <c r="E627" s="238"/>
      <c r="F627" s="238"/>
      <c r="G627" s="238"/>
      <c r="H627" s="238"/>
      <c r="I627" s="13"/>
      <c r="J627" s="13"/>
    </row>
    <row r="628" hidden="1">
      <c r="A628" s="7"/>
      <c r="B628" s="251"/>
      <c r="C628" s="249"/>
      <c r="D628" s="13"/>
      <c r="E628" s="238"/>
      <c r="F628" s="238"/>
      <c r="G628" s="238"/>
      <c r="H628" s="238"/>
      <c r="I628" s="13"/>
      <c r="J628" s="13"/>
    </row>
    <row r="629" hidden="1">
      <c r="A629" s="9">
        <v>19.0</v>
      </c>
      <c r="B629" s="236"/>
      <c r="C629" s="249"/>
      <c r="D629" s="13"/>
      <c r="E629" s="238"/>
      <c r="F629" s="238"/>
      <c r="G629" s="238"/>
      <c r="H629" s="238"/>
      <c r="I629" s="13"/>
      <c r="J629" s="13"/>
    </row>
    <row r="630" hidden="1">
      <c r="A630" s="7"/>
      <c r="B630" s="236"/>
      <c r="C630" s="249"/>
      <c r="D630" s="13"/>
      <c r="E630" s="238"/>
      <c r="F630" s="238"/>
      <c r="G630" s="238"/>
      <c r="H630" s="238"/>
      <c r="I630" s="13"/>
      <c r="J630" s="13"/>
    </row>
    <row r="631" hidden="1">
      <c r="A631" s="7"/>
      <c r="B631" s="251"/>
      <c r="C631" s="249"/>
      <c r="D631" s="13"/>
      <c r="E631" s="238"/>
      <c r="F631" s="238"/>
      <c r="G631" s="238"/>
      <c r="H631" s="238"/>
      <c r="I631" s="13"/>
      <c r="J631" s="13"/>
    </row>
    <row r="632" hidden="1">
      <c r="A632" s="9">
        <v>20.0</v>
      </c>
      <c r="B632" s="236"/>
      <c r="C632" s="249"/>
      <c r="D632" s="13"/>
      <c r="E632" s="238"/>
      <c r="F632" s="238"/>
      <c r="G632" s="238"/>
      <c r="H632" s="238"/>
      <c r="I632" s="13"/>
      <c r="J632" s="13"/>
    </row>
    <row r="633" hidden="1">
      <c r="A633" s="7"/>
      <c r="B633" s="236"/>
      <c r="C633" s="249"/>
      <c r="D633" s="13"/>
      <c r="E633" s="238"/>
      <c r="F633" s="238"/>
      <c r="G633" s="238"/>
      <c r="H633" s="238"/>
      <c r="I633" s="13"/>
      <c r="J633" s="13"/>
    </row>
    <row r="634" hidden="1">
      <c r="A634" s="7"/>
      <c r="B634" s="251"/>
      <c r="C634" s="249"/>
      <c r="D634" s="13"/>
      <c r="E634" s="238"/>
      <c r="F634" s="238"/>
      <c r="G634" s="238"/>
      <c r="H634" s="238"/>
      <c r="I634" s="13"/>
      <c r="J634" s="13"/>
    </row>
    <row r="635" hidden="1">
      <c r="A635" s="9">
        <v>21.0</v>
      </c>
      <c r="B635" s="236"/>
      <c r="C635" s="249"/>
      <c r="D635" s="13"/>
      <c r="E635" s="238"/>
      <c r="F635" s="238"/>
      <c r="G635" s="238"/>
      <c r="H635" s="238"/>
      <c r="I635" s="13"/>
      <c r="J635" s="13"/>
    </row>
    <row r="636" hidden="1">
      <c r="A636" s="7"/>
      <c r="B636" s="236"/>
      <c r="C636" s="249"/>
      <c r="D636" s="13"/>
      <c r="E636" s="238"/>
      <c r="F636" s="238"/>
      <c r="G636" s="238"/>
      <c r="H636" s="238"/>
      <c r="I636" s="13"/>
      <c r="J636" s="13"/>
    </row>
    <row r="637" hidden="1">
      <c r="A637" s="7"/>
      <c r="B637" s="251"/>
      <c r="C637" s="249"/>
      <c r="D637" s="13"/>
      <c r="E637" s="238"/>
      <c r="F637" s="238"/>
      <c r="G637" s="238"/>
      <c r="H637" s="238"/>
      <c r="I637" s="13"/>
      <c r="J637" s="13"/>
    </row>
    <row r="638" hidden="1">
      <c r="A638" s="9">
        <v>22.0</v>
      </c>
      <c r="B638" s="236"/>
      <c r="C638" s="249"/>
      <c r="D638" s="13"/>
      <c r="E638" s="238"/>
      <c r="F638" s="238"/>
      <c r="G638" s="238"/>
      <c r="H638" s="238"/>
      <c r="I638" s="13"/>
      <c r="J638" s="13"/>
    </row>
    <row r="639" hidden="1">
      <c r="A639" s="7"/>
      <c r="B639" s="236"/>
      <c r="C639" s="249"/>
      <c r="D639" s="13"/>
      <c r="E639" s="238"/>
      <c r="F639" s="238"/>
      <c r="G639" s="238"/>
      <c r="H639" s="238"/>
      <c r="I639" s="13"/>
      <c r="J639" s="13"/>
    </row>
    <row r="640" hidden="1">
      <c r="A640" s="7"/>
      <c r="B640" s="251"/>
      <c r="C640" s="249"/>
      <c r="D640" s="13"/>
      <c r="E640" s="238"/>
      <c r="F640" s="238"/>
      <c r="G640" s="238"/>
      <c r="H640" s="238"/>
      <c r="I640" s="13"/>
      <c r="J640" s="13"/>
    </row>
    <row r="641" hidden="1">
      <c r="A641" s="9">
        <v>23.0</v>
      </c>
      <c r="B641" s="236"/>
      <c r="C641" s="249"/>
      <c r="D641" s="13"/>
      <c r="E641" s="238"/>
      <c r="F641" s="238"/>
      <c r="G641" s="238"/>
      <c r="H641" s="238"/>
      <c r="I641" s="13"/>
      <c r="J641" s="13"/>
    </row>
    <row r="642" hidden="1">
      <c r="A642" s="7"/>
      <c r="B642" s="236"/>
      <c r="C642" s="249"/>
      <c r="D642" s="13"/>
      <c r="E642" s="238"/>
      <c r="F642" s="238"/>
      <c r="G642" s="238"/>
      <c r="H642" s="238"/>
      <c r="I642" s="13"/>
      <c r="J642" s="13"/>
    </row>
    <row r="643" hidden="1">
      <c r="A643" s="7"/>
      <c r="B643" s="251"/>
      <c r="C643" s="249"/>
      <c r="D643" s="13"/>
      <c r="E643" s="238"/>
      <c r="F643" s="238"/>
      <c r="G643" s="238"/>
      <c r="H643" s="238"/>
      <c r="I643" s="13"/>
      <c r="J643" s="13"/>
    </row>
    <row r="644" hidden="1">
      <c r="A644" s="9">
        <v>24.0</v>
      </c>
      <c r="B644" s="236"/>
      <c r="C644" s="249"/>
      <c r="D644" s="13"/>
      <c r="E644" s="238"/>
      <c r="F644" s="238"/>
      <c r="G644" s="238"/>
      <c r="H644" s="238"/>
      <c r="I644" s="13"/>
      <c r="J644" s="13"/>
    </row>
    <row r="645" hidden="1">
      <c r="A645" s="7"/>
      <c r="B645" s="236"/>
      <c r="C645" s="249"/>
      <c r="D645" s="13"/>
      <c r="E645" s="238"/>
      <c r="F645" s="238"/>
      <c r="G645" s="238"/>
      <c r="H645" s="238"/>
      <c r="I645" s="13"/>
      <c r="J645" s="13"/>
    </row>
    <row r="646" hidden="1">
      <c r="A646" s="7"/>
      <c r="B646" s="251"/>
      <c r="C646" s="249"/>
      <c r="D646" s="13"/>
      <c r="E646" s="238"/>
      <c r="F646" s="238"/>
      <c r="G646" s="238"/>
      <c r="H646" s="238"/>
      <c r="I646" s="13"/>
      <c r="J646" s="13"/>
    </row>
    <row r="647" hidden="1">
      <c r="A647" s="9">
        <v>25.0</v>
      </c>
      <c r="B647" s="236"/>
      <c r="C647" s="249"/>
      <c r="D647" s="13"/>
      <c r="E647" s="238"/>
      <c r="F647" s="238"/>
      <c r="G647" s="238"/>
      <c r="H647" s="238"/>
      <c r="I647" s="13"/>
      <c r="J647" s="13"/>
    </row>
    <row r="648" hidden="1">
      <c r="A648" s="7"/>
      <c r="B648" s="236"/>
      <c r="C648" s="249"/>
      <c r="D648" s="13"/>
      <c r="E648" s="238"/>
      <c r="F648" s="238"/>
      <c r="G648" s="238"/>
      <c r="H648" s="238"/>
      <c r="I648" s="13"/>
      <c r="J648" s="13"/>
    </row>
    <row r="649" hidden="1">
      <c r="A649" s="7"/>
      <c r="B649" s="251"/>
      <c r="C649" s="249"/>
      <c r="D649" s="13"/>
      <c r="E649" s="238"/>
      <c r="F649" s="238"/>
      <c r="G649" s="238"/>
      <c r="H649" s="238"/>
      <c r="I649" s="13"/>
      <c r="J649" s="13"/>
    </row>
    <row r="650" hidden="1">
      <c r="A650" s="7"/>
      <c r="B650" s="252" t="s">
        <v>125</v>
      </c>
      <c r="J650" s="13"/>
    </row>
    <row r="651" hidden="1">
      <c r="A651" s="9">
        <v>1.0</v>
      </c>
      <c r="B651" s="248"/>
      <c r="C651" s="246"/>
      <c r="D651" s="34"/>
      <c r="E651" s="248"/>
      <c r="F651" s="248"/>
      <c r="G651" s="248"/>
      <c r="H651" s="248"/>
      <c r="I651" s="247"/>
      <c r="J651" s="13"/>
    </row>
    <row r="652" hidden="1">
      <c r="A652" s="7"/>
      <c r="B652" s="248"/>
      <c r="C652" s="246"/>
      <c r="D652" s="247"/>
      <c r="E652" s="248"/>
      <c r="F652" s="248"/>
      <c r="G652" s="248"/>
      <c r="H652" s="248"/>
      <c r="I652" s="247"/>
      <c r="J652" s="13"/>
    </row>
    <row r="653" hidden="1">
      <c r="A653" s="7"/>
      <c r="B653" s="250"/>
      <c r="C653" s="246"/>
      <c r="D653" s="247"/>
      <c r="E653" s="248"/>
      <c r="F653" s="248"/>
      <c r="G653" s="248"/>
      <c r="H653" s="248"/>
      <c r="I653" s="247"/>
      <c r="J653" s="13"/>
    </row>
    <row r="654" hidden="1">
      <c r="A654" s="7"/>
      <c r="B654" s="248"/>
      <c r="C654" s="246"/>
      <c r="D654" s="247"/>
      <c r="E654" s="248"/>
      <c r="F654" s="248"/>
      <c r="G654" s="248"/>
      <c r="H654" s="248"/>
      <c r="I654" s="13"/>
      <c r="J654" s="13"/>
    </row>
    <row r="655" hidden="1">
      <c r="A655" s="9">
        <v>2.0</v>
      </c>
      <c r="B655" s="253"/>
      <c r="C655" s="246"/>
      <c r="D655" s="34"/>
      <c r="E655" s="248"/>
      <c r="F655" s="248"/>
      <c r="G655" s="248"/>
      <c r="H655" s="248"/>
      <c r="I655" s="247"/>
      <c r="J655" s="13"/>
    </row>
    <row r="656" hidden="1">
      <c r="A656" s="7"/>
      <c r="B656" s="248"/>
      <c r="C656" s="246"/>
      <c r="D656" s="247"/>
      <c r="E656" s="248"/>
      <c r="F656" s="248"/>
      <c r="G656" s="248"/>
      <c r="H656" s="248"/>
      <c r="I656" s="247"/>
      <c r="J656" s="13"/>
    </row>
    <row r="657" hidden="1">
      <c r="A657" s="7"/>
      <c r="B657" s="250"/>
      <c r="C657" s="246"/>
      <c r="D657" s="247"/>
      <c r="E657" s="248"/>
      <c r="F657" s="248"/>
      <c r="G657" s="248"/>
      <c r="H657" s="248"/>
      <c r="I657" s="247"/>
      <c r="J657" s="13"/>
    </row>
    <row r="658" hidden="1">
      <c r="A658" s="7"/>
      <c r="B658" s="248"/>
      <c r="C658" s="246"/>
      <c r="D658" s="247"/>
      <c r="E658" s="248"/>
      <c r="F658" s="248"/>
      <c r="G658" s="248"/>
      <c r="H658" s="248"/>
      <c r="I658" s="13"/>
      <c r="J658" s="13"/>
    </row>
    <row r="659" hidden="1">
      <c r="A659" s="9">
        <v>3.0</v>
      </c>
      <c r="B659" s="248"/>
      <c r="C659" s="246"/>
      <c r="D659" s="34"/>
      <c r="E659" s="248"/>
      <c r="F659" s="248"/>
      <c r="G659" s="248"/>
      <c r="H659" s="248"/>
      <c r="I659" s="247"/>
      <c r="J659" s="13"/>
    </row>
    <row r="660" hidden="1">
      <c r="A660" s="7"/>
      <c r="B660" s="248"/>
      <c r="C660" s="246"/>
      <c r="D660" s="247"/>
      <c r="E660" s="248"/>
      <c r="F660" s="248"/>
      <c r="G660" s="248"/>
      <c r="H660" s="248"/>
      <c r="I660" s="247"/>
      <c r="J660" s="13"/>
    </row>
    <row r="661" hidden="1">
      <c r="A661" s="7"/>
      <c r="B661" s="250"/>
      <c r="C661" s="246"/>
      <c r="D661" s="247"/>
      <c r="E661" s="248"/>
      <c r="F661" s="248"/>
      <c r="G661" s="248"/>
      <c r="H661" s="248"/>
      <c r="I661" s="247"/>
      <c r="J661" s="13"/>
    </row>
    <row r="662" hidden="1">
      <c r="A662" s="7"/>
      <c r="B662" s="248"/>
      <c r="C662" s="246"/>
      <c r="D662" s="247"/>
      <c r="E662" s="248"/>
      <c r="F662" s="248"/>
      <c r="G662" s="238"/>
      <c r="H662" s="238"/>
      <c r="I662" s="13"/>
      <c r="J662" s="13"/>
    </row>
    <row r="663" hidden="1">
      <c r="A663" s="9">
        <v>4.0</v>
      </c>
      <c r="B663" s="248"/>
      <c r="C663" s="246"/>
      <c r="D663" s="34"/>
      <c r="E663" s="248"/>
      <c r="F663" s="248"/>
      <c r="G663" s="248"/>
      <c r="H663" s="248"/>
      <c r="I663" s="247"/>
      <c r="J663" s="13"/>
    </row>
    <row r="664" hidden="1">
      <c r="A664" s="7"/>
      <c r="B664" s="248"/>
      <c r="C664" s="246"/>
      <c r="D664" s="247"/>
      <c r="E664" s="248"/>
      <c r="F664" s="248"/>
      <c r="G664" s="248"/>
      <c r="H664" s="248"/>
      <c r="I664" s="247"/>
      <c r="J664" s="13"/>
    </row>
    <row r="665" hidden="1">
      <c r="A665" s="7"/>
      <c r="B665" s="250"/>
      <c r="C665" s="246"/>
      <c r="D665" s="247"/>
      <c r="E665" s="248"/>
      <c r="F665" s="248"/>
      <c r="G665" s="248"/>
      <c r="H665" s="248"/>
      <c r="I665" s="247"/>
      <c r="J665" s="13"/>
    </row>
    <row r="666" hidden="1">
      <c r="A666" s="7"/>
      <c r="B666" s="248"/>
      <c r="C666" s="246"/>
      <c r="D666" s="247"/>
      <c r="E666" s="248"/>
      <c r="F666" s="248"/>
      <c r="G666" s="238"/>
      <c r="H666" s="238"/>
      <c r="I666" s="13"/>
      <c r="J666" s="13"/>
    </row>
    <row r="667" hidden="1">
      <c r="A667" s="9">
        <v>5.0</v>
      </c>
      <c r="B667" s="248"/>
      <c r="C667" s="246"/>
      <c r="D667" s="34"/>
      <c r="E667" s="248"/>
      <c r="F667" s="248"/>
      <c r="G667" s="248"/>
      <c r="H667" s="248"/>
      <c r="I667" s="247"/>
      <c r="J667" s="13"/>
    </row>
    <row r="668" hidden="1">
      <c r="A668" s="7"/>
      <c r="B668" s="248"/>
      <c r="C668" s="246"/>
      <c r="D668" s="247"/>
      <c r="E668" s="248"/>
      <c r="F668" s="248"/>
      <c r="G668" s="248"/>
      <c r="H668" s="248"/>
      <c r="I668" s="247"/>
      <c r="J668" s="13"/>
    </row>
    <row r="669" hidden="1">
      <c r="A669" s="7"/>
      <c r="B669" s="250"/>
      <c r="C669" s="246"/>
      <c r="D669" s="247"/>
      <c r="E669" s="248"/>
      <c r="F669" s="248"/>
      <c r="G669" s="248"/>
      <c r="H669" s="248"/>
      <c r="I669" s="247"/>
      <c r="J669" s="13"/>
    </row>
    <row r="670" hidden="1">
      <c r="A670" s="7"/>
      <c r="B670" s="248"/>
      <c r="C670" s="246"/>
      <c r="D670" s="247"/>
      <c r="E670" s="248"/>
      <c r="F670" s="248"/>
      <c r="G670" s="238"/>
      <c r="H670" s="238"/>
      <c r="I670" s="13"/>
      <c r="J670" s="13"/>
    </row>
    <row r="671" hidden="1">
      <c r="A671" s="9">
        <v>6.0</v>
      </c>
      <c r="B671" s="248"/>
      <c r="C671" s="246"/>
      <c r="D671" s="34"/>
      <c r="E671" s="248"/>
      <c r="F671" s="248"/>
      <c r="G671" s="248"/>
      <c r="H671" s="248"/>
      <c r="I671" s="247"/>
      <c r="J671" s="13"/>
    </row>
    <row r="672" hidden="1">
      <c r="A672" s="7"/>
      <c r="B672" s="248"/>
      <c r="C672" s="246"/>
      <c r="D672" s="247"/>
      <c r="E672" s="248"/>
      <c r="F672" s="248"/>
      <c r="G672" s="248"/>
      <c r="H672" s="248"/>
      <c r="I672" s="247"/>
      <c r="J672" s="13"/>
    </row>
    <row r="673" hidden="1">
      <c r="A673" s="7"/>
      <c r="B673" s="250"/>
      <c r="C673" s="246"/>
      <c r="D673" s="247"/>
      <c r="E673" s="248"/>
      <c r="F673" s="248"/>
      <c r="G673" s="248"/>
      <c r="H673" s="248"/>
      <c r="I673" s="247"/>
      <c r="J673" s="13"/>
    </row>
    <row r="674" hidden="1">
      <c r="A674" s="7"/>
      <c r="B674" s="248"/>
      <c r="C674" s="246"/>
      <c r="D674" s="247"/>
      <c r="E674" s="248"/>
      <c r="F674" s="248"/>
      <c r="G674" s="238"/>
      <c r="H674" s="238"/>
      <c r="I674" s="13"/>
      <c r="J674" s="13"/>
    </row>
    <row r="675" hidden="1">
      <c r="A675" s="9">
        <v>7.0</v>
      </c>
      <c r="B675" s="248"/>
      <c r="C675" s="246"/>
      <c r="D675" s="34"/>
      <c r="E675" s="248"/>
      <c r="F675" s="248"/>
      <c r="G675" s="248"/>
      <c r="H675" s="248"/>
      <c r="I675" s="247"/>
      <c r="J675" s="13"/>
    </row>
    <row r="676" hidden="1">
      <c r="A676" s="7"/>
      <c r="B676" s="248"/>
      <c r="C676" s="246"/>
      <c r="D676" s="247"/>
      <c r="E676" s="248"/>
      <c r="F676" s="248"/>
      <c r="G676" s="248"/>
      <c r="H676" s="248"/>
      <c r="I676" s="247"/>
      <c r="J676" s="13"/>
    </row>
    <row r="677" hidden="1">
      <c r="A677" s="7"/>
      <c r="B677" s="250"/>
      <c r="C677" s="246"/>
      <c r="D677" s="247"/>
      <c r="E677" s="248"/>
      <c r="F677" s="248"/>
      <c r="G677" s="248"/>
      <c r="H677" s="248"/>
      <c r="I677" s="247"/>
      <c r="J677" s="13"/>
    </row>
    <row r="678" hidden="1">
      <c r="A678" s="7"/>
      <c r="B678" s="248"/>
      <c r="C678" s="246"/>
      <c r="D678" s="247"/>
      <c r="E678" s="248"/>
      <c r="F678" s="248"/>
      <c r="G678" s="238"/>
      <c r="H678" s="238"/>
      <c r="I678" s="13"/>
      <c r="J678" s="13"/>
    </row>
    <row r="679" hidden="1">
      <c r="A679" s="9">
        <v>8.0</v>
      </c>
      <c r="B679" s="248"/>
      <c r="C679" s="246"/>
      <c r="D679" s="34"/>
      <c r="E679" s="248"/>
      <c r="F679" s="248"/>
      <c r="G679" s="248"/>
      <c r="H679" s="248"/>
      <c r="I679" s="247"/>
      <c r="J679" s="13"/>
    </row>
    <row r="680" hidden="1">
      <c r="A680" s="7"/>
      <c r="B680" s="248"/>
      <c r="C680" s="246"/>
      <c r="D680" s="247"/>
      <c r="E680" s="248"/>
      <c r="F680" s="248"/>
      <c r="G680" s="248"/>
      <c r="H680" s="248"/>
      <c r="I680" s="247"/>
      <c r="J680" s="13"/>
    </row>
    <row r="681" hidden="1">
      <c r="A681" s="7"/>
      <c r="B681" s="250"/>
      <c r="C681" s="246"/>
      <c r="D681" s="247"/>
      <c r="E681" s="248"/>
      <c r="F681" s="248"/>
      <c r="G681" s="248"/>
      <c r="H681" s="248"/>
      <c r="I681" s="247"/>
      <c r="J681" s="13"/>
    </row>
    <row r="682" hidden="1">
      <c r="A682" s="7"/>
      <c r="B682" s="248"/>
      <c r="C682" s="246"/>
      <c r="D682" s="247"/>
      <c r="E682" s="248"/>
      <c r="F682" s="248"/>
      <c r="G682" s="238"/>
      <c r="H682" s="238"/>
      <c r="I682" s="13"/>
      <c r="J682" s="13"/>
    </row>
    <row r="683" hidden="1">
      <c r="A683" s="9">
        <v>9.0</v>
      </c>
      <c r="B683" s="248"/>
      <c r="C683" s="246"/>
      <c r="D683" s="34"/>
      <c r="E683" s="248"/>
      <c r="F683" s="248"/>
      <c r="G683" s="248"/>
      <c r="H683" s="248"/>
      <c r="I683" s="247"/>
      <c r="J683" s="13"/>
    </row>
    <row r="684" hidden="1">
      <c r="A684" s="7"/>
      <c r="B684" s="248"/>
      <c r="C684" s="246"/>
      <c r="D684" s="247"/>
      <c r="E684" s="248"/>
      <c r="F684" s="248"/>
      <c r="G684" s="248"/>
      <c r="H684" s="248"/>
      <c r="I684" s="247"/>
      <c r="J684" s="13"/>
    </row>
    <row r="685" hidden="1">
      <c r="A685" s="7"/>
      <c r="B685" s="250"/>
      <c r="C685" s="246"/>
      <c r="D685" s="247"/>
      <c r="E685" s="248"/>
      <c r="F685" s="248"/>
      <c r="G685" s="248"/>
      <c r="H685" s="248"/>
      <c r="I685" s="247"/>
      <c r="J685" s="13"/>
    </row>
    <row r="686" hidden="1">
      <c r="A686" s="7"/>
      <c r="B686" s="248"/>
      <c r="C686" s="246"/>
      <c r="D686" s="247"/>
      <c r="E686" s="248"/>
      <c r="F686" s="248"/>
      <c r="G686" s="238"/>
      <c r="H686" s="238"/>
      <c r="I686" s="13"/>
      <c r="J686" s="13"/>
    </row>
    <row r="687" hidden="1">
      <c r="A687" s="9">
        <v>10.0</v>
      </c>
      <c r="B687" s="248"/>
      <c r="C687" s="246"/>
      <c r="D687" s="34"/>
      <c r="E687" s="248"/>
      <c r="F687" s="248"/>
      <c r="G687" s="248"/>
      <c r="H687" s="248"/>
      <c r="I687" s="247"/>
      <c r="J687" s="13"/>
    </row>
    <row r="688" hidden="1">
      <c r="A688" s="7"/>
      <c r="B688" s="248"/>
      <c r="C688" s="246"/>
      <c r="D688" s="247"/>
      <c r="E688" s="248"/>
      <c r="F688" s="248"/>
      <c r="G688" s="248"/>
      <c r="H688" s="248"/>
      <c r="I688" s="247"/>
      <c r="J688" s="13"/>
    </row>
    <row r="689" hidden="1">
      <c r="A689" s="7"/>
      <c r="B689" s="250"/>
      <c r="C689" s="246"/>
      <c r="D689" s="247"/>
      <c r="E689" s="248"/>
      <c r="F689" s="248"/>
      <c r="G689" s="248"/>
      <c r="H689" s="248"/>
      <c r="I689" s="247"/>
      <c r="J689" s="13"/>
    </row>
    <row r="690" hidden="1">
      <c r="A690" s="7"/>
      <c r="B690" s="248"/>
      <c r="C690" s="246"/>
      <c r="D690" s="247"/>
      <c r="E690" s="248"/>
      <c r="F690" s="248"/>
      <c r="G690" s="238"/>
      <c r="H690" s="238"/>
      <c r="I690" s="13"/>
      <c r="J690" s="13"/>
    </row>
    <row r="691" hidden="1">
      <c r="A691" s="9">
        <v>11.0</v>
      </c>
      <c r="B691" s="248"/>
      <c r="C691" s="246"/>
      <c r="D691" s="34"/>
      <c r="E691" s="248"/>
      <c r="F691" s="248"/>
      <c r="G691" s="248"/>
      <c r="H691" s="248"/>
      <c r="I691" s="247"/>
      <c r="J691" s="13"/>
    </row>
    <row r="692" hidden="1">
      <c r="A692" s="7"/>
      <c r="B692" s="248"/>
      <c r="C692" s="246"/>
      <c r="D692" s="247"/>
      <c r="E692" s="248"/>
      <c r="F692" s="248"/>
      <c r="G692" s="248"/>
      <c r="H692" s="248"/>
      <c r="I692" s="247"/>
      <c r="J692" s="13"/>
    </row>
    <row r="693" hidden="1">
      <c r="A693" s="7"/>
      <c r="B693" s="250"/>
      <c r="C693" s="246"/>
      <c r="D693" s="247"/>
      <c r="E693" s="248"/>
      <c r="F693" s="248"/>
      <c r="G693" s="248"/>
      <c r="H693" s="248"/>
      <c r="I693" s="247"/>
      <c r="J693" s="13"/>
    </row>
    <row r="694" hidden="1">
      <c r="A694" s="7"/>
      <c r="B694" s="248"/>
      <c r="C694" s="246"/>
      <c r="D694" s="247"/>
      <c r="E694" s="248"/>
      <c r="F694" s="248"/>
      <c r="G694" s="238"/>
      <c r="H694" s="238"/>
      <c r="I694" s="13"/>
      <c r="J694" s="13"/>
    </row>
    <row r="695" hidden="1">
      <c r="A695" s="9">
        <v>12.0</v>
      </c>
      <c r="B695" s="248"/>
      <c r="C695" s="246"/>
      <c r="D695" s="34"/>
      <c r="E695" s="248"/>
      <c r="F695" s="248"/>
      <c r="G695" s="248"/>
      <c r="H695" s="248"/>
      <c r="I695" s="247"/>
      <c r="J695" s="13"/>
    </row>
    <row r="696" hidden="1">
      <c r="A696" s="7"/>
      <c r="B696" s="248"/>
      <c r="C696" s="246"/>
      <c r="D696" s="247"/>
      <c r="E696" s="248"/>
      <c r="F696" s="248"/>
      <c r="G696" s="248"/>
      <c r="H696" s="248"/>
      <c r="I696" s="247"/>
      <c r="J696" s="13"/>
    </row>
    <row r="697" hidden="1">
      <c r="A697" s="7"/>
      <c r="B697" s="250"/>
      <c r="C697" s="246"/>
      <c r="D697" s="247"/>
      <c r="E697" s="248"/>
      <c r="F697" s="248"/>
      <c r="G697" s="248"/>
      <c r="H697" s="248"/>
      <c r="I697" s="247"/>
      <c r="J697" s="13"/>
    </row>
    <row r="698" hidden="1">
      <c r="A698" s="7"/>
      <c r="B698" s="248"/>
      <c r="C698" s="246"/>
      <c r="D698" s="247"/>
      <c r="E698" s="248"/>
      <c r="F698" s="248"/>
      <c r="G698" s="238"/>
      <c r="H698" s="238"/>
      <c r="I698" s="13"/>
      <c r="J698" s="13"/>
    </row>
    <row r="699" hidden="1">
      <c r="A699" s="9">
        <v>13.0</v>
      </c>
      <c r="B699" s="248"/>
      <c r="C699" s="246"/>
      <c r="D699" s="34"/>
      <c r="E699" s="248"/>
      <c r="F699" s="248"/>
      <c r="G699" s="248"/>
      <c r="H699" s="248"/>
      <c r="I699" s="247"/>
      <c r="J699" s="13"/>
    </row>
    <row r="700" hidden="1">
      <c r="A700" s="7"/>
      <c r="B700" s="248"/>
      <c r="C700" s="246"/>
      <c r="D700" s="247"/>
      <c r="E700" s="248"/>
      <c r="F700" s="248"/>
      <c r="G700" s="248"/>
      <c r="H700" s="248"/>
      <c r="I700" s="247"/>
      <c r="J700" s="13"/>
    </row>
    <row r="701" hidden="1">
      <c r="A701" s="7"/>
      <c r="B701" s="250"/>
      <c r="C701" s="246"/>
      <c r="D701" s="247"/>
      <c r="E701" s="248"/>
      <c r="F701" s="248"/>
      <c r="G701" s="248"/>
      <c r="H701" s="248"/>
      <c r="I701" s="247"/>
      <c r="J701" s="13"/>
    </row>
    <row r="702" hidden="1">
      <c r="A702" s="7"/>
      <c r="B702" s="248"/>
      <c r="C702" s="246"/>
      <c r="D702" s="247"/>
      <c r="E702" s="248"/>
      <c r="F702" s="248"/>
      <c r="G702" s="238"/>
      <c r="H702" s="238"/>
      <c r="I702" s="13"/>
      <c r="J702" s="13"/>
    </row>
    <row r="703" hidden="1">
      <c r="A703" s="9">
        <v>14.0</v>
      </c>
      <c r="B703" s="248"/>
      <c r="C703" s="246"/>
      <c r="D703" s="34"/>
      <c r="E703" s="248"/>
      <c r="F703" s="248"/>
      <c r="G703" s="248"/>
      <c r="H703" s="248"/>
      <c r="I703" s="247"/>
      <c r="J703" s="13"/>
    </row>
    <row r="704" hidden="1">
      <c r="A704" s="7"/>
      <c r="B704" s="248"/>
      <c r="C704" s="246"/>
      <c r="D704" s="247"/>
      <c r="E704" s="248"/>
      <c r="F704" s="248"/>
      <c r="G704" s="248"/>
      <c r="H704" s="248"/>
      <c r="I704" s="247"/>
      <c r="J704" s="13"/>
    </row>
    <row r="705" hidden="1">
      <c r="A705" s="7"/>
      <c r="B705" s="250"/>
      <c r="C705" s="246"/>
      <c r="D705" s="247"/>
      <c r="E705" s="248"/>
      <c r="F705" s="248"/>
      <c r="G705" s="248"/>
      <c r="H705" s="248"/>
      <c r="I705" s="247"/>
      <c r="J705" s="13"/>
    </row>
    <row r="706" hidden="1">
      <c r="A706" s="7"/>
      <c r="B706" s="248"/>
      <c r="C706" s="246"/>
      <c r="D706" s="247"/>
      <c r="E706" s="248"/>
      <c r="F706" s="248"/>
      <c r="G706" s="238"/>
      <c r="H706" s="238"/>
      <c r="I706" s="13"/>
      <c r="J706" s="13"/>
    </row>
    <row r="707" hidden="1">
      <c r="A707" s="9">
        <v>15.0</v>
      </c>
      <c r="B707" s="248"/>
      <c r="C707" s="246"/>
      <c r="D707" s="34"/>
      <c r="E707" s="248"/>
      <c r="F707" s="248"/>
      <c r="G707" s="248"/>
      <c r="H707" s="248"/>
      <c r="I707" s="247"/>
      <c r="J707" s="13"/>
    </row>
    <row r="708" hidden="1">
      <c r="A708" s="7"/>
      <c r="B708" s="248"/>
      <c r="C708" s="246"/>
      <c r="D708" s="247"/>
      <c r="E708" s="248"/>
      <c r="F708" s="248"/>
      <c r="G708" s="248"/>
      <c r="H708" s="248"/>
      <c r="I708" s="247"/>
      <c r="J708" s="13"/>
    </row>
    <row r="709" hidden="1">
      <c r="A709" s="7"/>
      <c r="B709" s="250"/>
      <c r="C709" s="246"/>
      <c r="D709" s="247"/>
      <c r="E709" s="248"/>
      <c r="F709" s="248"/>
      <c r="G709" s="248"/>
      <c r="H709" s="248"/>
      <c r="I709" s="247"/>
      <c r="J709" s="13"/>
    </row>
    <row r="710" hidden="1">
      <c r="A710" s="7"/>
      <c r="B710" s="248"/>
      <c r="C710" s="246"/>
      <c r="D710" s="247"/>
      <c r="E710" s="248"/>
      <c r="F710" s="248"/>
      <c r="G710" s="238"/>
      <c r="H710" s="238"/>
      <c r="I710" s="13"/>
      <c r="J710" s="13"/>
    </row>
    <row r="711" hidden="1">
      <c r="A711" s="9">
        <v>16.0</v>
      </c>
      <c r="B711" s="248"/>
      <c r="C711" s="246"/>
      <c r="D711" s="34"/>
      <c r="E711" s="248"/>
      <c r="F711" s="248"/>
      <c r="G711" s="248"/>
      <c r="H711" s="248"/>
      <c r="I711" s="247"/>
      <c r="J711" s="13"/>
    </row>
    <row r="712" hidden="1">
      <c r="A712" s="7"/>
      <c r="B712" s="248"/>
      <c r="C712" s="246"/>
      <c r="D712" s="247"/>
      <c r="E712" s="248"/>
      <c r="F712" s="248"/>
      <c r="G712" s="248"/>
      <c r="H712" s="248"/>
      <c r="I712" s="247"/>
      <c r="J712" s="13"/>
    </row>
    <row r="713" hidden="1">
      <c r="A713" s="7"/>
      <c r="B713" s="250"/>
      <c r="C713" s="246"/>
      <c r="D713" s="247"/>
      <c r="E713" s="248"/>
      <c r="F713" s="248"/>
      <c r="G713" s="248"/>
      <c r="H713" s="248"/>
      <c r="I713" s="247"/>
      <c r="J713" s="13"/>
    </row>
    <row r="714" hidden="1">
      <c r="A714" s="7"/>
      <c r="B714" s="248"/>
      <c r="C714" s="246"/>
      <c r="D714" s="247"/>
      <c r="E714" s="248"/>
      <c r="F714" s="248"/>
      <c r="G714" s="238"/>
      <c r="H714" s="238"/>
      <c r="I714" s="13"/>
      <c r="J714" s="13"/>
    </row>
    <row r="715" hidden="1">
      <c r="A715" s="9">
        <v>17.0</v>
      </c>
      <c r="B715" s="248"/>
      <c r="C715" s="246"/>
      <c r="D715" s="34"/>
      <c r="E715" s="248"/>
      <c r="F715" s="248"/>
      <c r="G715" s="248"/>
      <c r="H715" s="248"/>
      <c r="I715" s="247"/>
      <c r="J715" s="13"/>
    </row>
    <row r="716" hidden="1">
      <c r="A716" s="7"/>
      <c r="B716" s="248"/>
      <c r="C716" s="246"/>
      <c r="D716" s="247"/>
      <c r="E716" s="248"/>
      <c r="F716" s="248"/>
      <c r="G716" s="248"/>
      <c r="H716" s="248"/>
      <c r="I716" s="247"/>
      <c r="J716" s="13"/>
    </row>
    <row r="717" hidden="1">
      <c r="A717" s="7"/>
      <c r="B717" s="250"/>
      <c r="C717" s="246"/>
      <c r="D717" s="247"/>
      <c r="E717" s="248"/>
      <c r="F717" s="248"/>
      <c r="G717" s="248"/>
      <c r="H717" s="248"/>
      <c r="I717" s="247"/>
      <c r="J717" s="13"/>
    </row>
    <row r="718" hidden="1">
      <c r="A718" s="7"/>
      <c r="B718" s="248"/>
      <c r="C718" s="246"/>
      <c r="D718" s="247"/>
      <c r="E718" s="248"/>
      <c r="F718" s="248"/>
      <c r="G718" s="238"/>
      <c r="H718" s="238"/>
      <c r="I718" s="13"/>
      <c r="J718" s="13"/>
    </row>
    <row r="719" hidden="1">
      <c r="A719" s="9">
        <v>18.0</v>
      </c>
      <c r="B719" s="248"/>
      <c r="C719" s="246"/>
      <c r="D719" s="34"/>
      <c r="E719" s="248"/>
      <c r="F719" s="248"/>
      <c r="G719" s="248"/>
      <c r="H719" s="248"/>
      <c r="I719" s="247"/>
      <c r="J719" s="13"/>
    </row>
    <row r="720" hidden="1">
      <c r="A720" s="7"/>
      <c r="B720" s="248"/>
      <c r="C720" s="246"/>
      <c r="D720" s="247"/>
      <c r="E720" s="248"/>
      <c r="F720" s="248"/>
      <c r="G720" s="248"/>
      <c r="H720" s="248"/>
      <c r="I720" s="247"/>
      <c r="J720" s="13"/>
    </row>
    <row r="721" hidden="1">
      <c r="A721" s="7"/>
      <c r="B721" s="250"/>
      <c r="C721" s="246"/>
      <c r="D721" s="247"/>
      <c r="E721" s="248"/>
      <c r="F721" s="248"/>
      <c r="G721" s="248"/>
      <c r="H721" s="248"/>
      <c r="I721" s="247"/>
      <c r="J721" s="13"/>
    </row>
    <row r="722" hidden="1">
      <c r="A722" s="7"/>
      <c r="B722" s="248"/>
      <c r="C722" s="246"/>
      <c r="D722" s="247"/>
      <c r="E722" s="248"/>
      <c r="F722" s="248"/>
      <c r="G722" s="238"/>
      <c r="H722" s="238"/>
      <c r="I722" s="13"/>
      <c r="J722" s="13"/>
    </row>
    <row r="723" hidden="1">
      <c r="A723" s="9">
        <v>19.0</v>
      </c>
      <c r="B723" s="248"/>
      <c r="C723" s="246"/>
      <c r="D723" s="34"/>
      <c r="E723" s="248"/>
      <c r="F723" s="248"/>
      <c r="G723" s="248"/>
      <c r="H723" s="248"/>
      <c r="I723" s="247"/>
      <c r="J723" s="13"/>
    </row>
    <row r="724" hidden="1">
      <c r="A724" s="7"/>
      <c r="B724" s="248"/>
      <c r="C724" s="246"/>
      <c r="D724" s="247"/>
      <c r="E724" s="248"/>
      <c r="F724" s="248"/>
      <c r="G724" s="248"/>
      <c r="H724" s="248"/>
      <c r="I724" s="247"/>
      <c r="J724" s="13"/>
    </row>
    <row r="725" hidden="1">
      <c r="A725" s="7"/>
      <c r="B725" s="250"/>
      <c r="C725" s="246"/>
      <c r="D725" s="247"/>
      <c r="E725" s="248"/>
      <c r="F725" s="248"/>
      <c r="G725" s="248"/>
      <c r="H725" s="248"/>
      <c r="I725" s="247"/>
      <c r="J725" s="13"/>
    </row>
    <row r="726" hidden="1">
      <c r="A726" s="7"/>
      <c r="B726" s="248"/>
      <c r="C726" s="246"/>
      <c r="D726" s="247"/>
      <c r="E726" s="248"/>
      <c r="F726" s="248"/>
      <c r="G726" s="238"/>
      <c r="H726" s="238"/>
      <c r="I726" s="13"/>
      <c r="J726" s="13"/>
    </row>
    <row r="727" hidden="1">
      <c r="A727" s="9">
        <v>20.0</v>
      </c>
      <c r="B727" s="248"/>
      <c r="C727" s="246"/>
      <c r="D727" s="34"/>
      <c r="E727" s="248"/>
      <c r="F727" s="248"/>
      <c r="G727" s="248"/>
      <c r="H727" s="248"/>
      <c r="I727" s="247"/>
      <c r="J727" s="13"/>
    </row>
    <row r="728" hidden="1">
      <c r="A728" s="7"/>
      <c r="B728" s="248"/>
      <c r="C728" s="246"/>
      <c r="D728" s="247"/>
      <c r="E728" s="248"/>
      <c r="F728" s="248"/>
      <c r="G728" s="248"/>
      <c r="H728" s="248"/>
      <c r="I728" s="247"/>
      <c r="J728" s="13"/>
    </row>
    <row r="729" hidden="1">
      <c r="A729" s="7"/>
      <c r="B729" s="250"/>
      <c r="C729" s="246"/>
      <c r="D729" s="247"/>
      <c r="E729" s="248"/>
      <c r="F729" s="248"/>
      <c r="G729" s="248"/>
      <c r="H729" s="248"/>
      <c r="I729" s="247"/>
      <c r="J729" s="13"/>
    </row>
    <row r="730" hidden="1">
      <c r="A730" s="7"/>
      <c r="B730" s="248"/>
      <c r="C730" s="246"/>
      <c r="D730" s="247"/>
      <c r="E730" s="248"/>
      <c r="F730" s="248"/>
      <c r="G730" s="238"/>
      <c r="H730" s="238"/>
      <c r="I730" s="13"/>
      <c r="J730" s="13"/>
    </row>
    <row r="731" hidden="1">
      <c r="A731" s="9">
        <v>21.0</v>
      </c>
      <c r="B731" s="248"/>
      <c r="C731" s="246"/>
      <c r="D731" s="34"/>
      <c r="E731" s="248"/>
      <c r="F731" s="248"/>
      <c r="G731" s="248"/>
      <c r="H731" s="248"/>
      <c r="I731" s="247"/>
      <c r="J731" s="13"/>
    </row>
    <row r="732" hidden="1">
      <c r="A732" s="7"/>
      <c r="B732" s="248"/>
      <c r="C732" s="246"/>
      <c r="D732" s="247"/>
      <c r="E732" s="248"/>
      <c r="F732" s="248"/>
      <c r="G732" s="248"/>
      <c r="H732" s="248"/>
      <c r="I732" s="247"/>
      <c r="J732" s="13"/>
    </row>
    <row r="733" hidden="1">
      <c r="A733" s="7"/>
      <c r="B733" s="250"/>
      <c r="C733" s="246"/>
      <c r="D733" s="247"/>
      <c r="E733" s="248"/>
      <c r="F733" s="248"/>
      <c r="G733" s="248"/>
      <c r="H733" s="248"/>
      <c r="I733" s="247"/>
      <c r="J733" s="13"/>
    </row>
    <row r="734" hidden="1">
      <c r="A734" s="7"/>
      <c r="B734" s="248"/>
      <c r="C734" s="246"/>
      <c r="D734" s="247"/>
      <c r="E734" s="248"/>
      <c r="F734" s="248"/>
      <c r="G734" s="238"/>
      <c r="H734" s="238"/>
      <c r="I734" s="13"/>
      <c r="J734" s="13"/>
    </row>
    <row r="735" hidden="1">
      <c r="A735" s="9">
        <v>22.0</v>
      </c>
      <c r="B735" s="248"/>
      <c r="C735" s="246"/>
      <c r="D735" s="34"/>
      <c r="E735" s="248"/>
      <c r="F735" s="248"/>
      <c r="G735" s="248"/>
      <c r="H735" s="248"/>
      <c r="I735" s="247"/>
      <c r="J735" s="13"/>
    </row>
    <row r="736" hidden="1">
      <c r="A736" s="7"/>
      <c r="B736" s="248"/>
      <c r="C736" s="246"/>
      <c r="D736" s="247"/>
      <c r="E736" s="248"/>
      <c r="F736" s="248"/>
      <c r="G736" s="248"/>
      <c r="H736" s="248"/>
      <c r="I736" s="247"/>
      <c r="J736" s="13"/>
    </row>
    <row r="737" hidden="1">
      <c r="A737" s="7"/>
      <c r="B737" s="250"/>
      <c r="C737" s="246"/>
      <c r="D737" s="247"/>
      <c r="E737" s="248"/>
      <c r="F737" s="248"/>
      <c r="G737" s="248"/>
      <c r="H737" s="248"/>
      <c r="I737" s="247"/>
      <c r="J737" s="13"/>
    </row>
    <row r="738" hidden="1">
      <c r="A738" s="7"/>
      <c r="B738" s="248"/>
      <c r="C738" s="246"/>
      <c r="D738" s="247"/>
      <c r="E738" s="248"/>
      <c r="F738" s="248"/>
      <c r="G738" s="238"/>
      <c r="H738" s="238"/>
      <c r="I738" s="13"/>
      <c r="J738" s="13"/>
    </row>
    <row r="739" hidden="1">
      <c r="A739" s="9">
        <v>23.0</v>
      </c>
      <c r="B739" s="248"/>
      <c r="C739" s="246"/>
      <c r="D739" s="34"/>
      <c r="E739" s="248"/>
      <c r="F739" s="248"/>
      <c r="G739" s="248"/>
      <c r="H739" s="248"/>
      <c r="I739" s="247"/>
      <c r="J739" s="13"/>
    </row>
    <row r="740" hidden="1">
      <c r="A740" s="7"/>
      <c r="B740" s="248"/>
      <c r="C740" s="246"/>
      <c r="D740" s="247"/>
      <c r="E740" s="248"/>
      <c r="F740" s="248"/>
      <c r="G740" s="248"/>
      <c r="H740" s="248"/>
      <c r="I740" s="247"/>
      <c r="J740" s="13"/>
    </row>
    <row r="741" hidden="1">
      <c r="A741" s="7"/>
      <c r="B741" s="250"/>
      <c r="C741" s="246"/>
      <c r="D741" s="247"/>
      <c r="E741" s="248"/>
      <c r="F741" s="248"/>
      <c r="G741" s="248"/>
      <c r="H741" s="248"/>
      <c r="I741" s="247"/>
      <c r="J741" s="13"/>
    </row>
    <row r="742" hidden="1">
      <c r="A742" s="7"/>
      <c r="B742" s="248"/>
      <c r="C742" s="246"/>
      <c r="D742" s="247"/>
      <c r="E742" s="248"/>
      <c r="F742" s="248"/>
      <c r="G742" s="238"/>
      <c r="H742" s="238"/>
      <c r="I742" s="13"/>
      <c r="J742" s="13"/>
    </row>
    <row r="743" hidden="1">
      <c r="A743" s="9">
        <v>24.0</v>
      </c>
      <c r="B743" s="248"/>
      <c r="C743" s="246"/>
      <c r="D743" s="34"/>
      <c r="E743" s="248"/>
      <c r="F743" s="248"/>
      <c r="G743" s="248"/>
      <c r="H743" s="248"/>
      <c r="I743" s="247"/>
      <c r="J743" s="13"/>
    </row>
    <row r="744" hidden="1">
      <c r="A744" s="7"/>
      <c r="B744" s="248"/>
      <c r="C744" s="246"/>
      <c r="D744" s="247"/>
      <c r="E744" s="248"/>
      <c r="F744" s="248"/>
      <c r="G744" s="248"/>
      <c r="H744" s="248"/>
      <c r="I744" s="247"/>
      <c r="J744" s="13"/>
    </row>
    <row r="745" hidden="1">
      <c r="A745" s="7"/>
      <c r="B745" s="250"/>
      <c r="C745" s="246"/>
      <c r="D745" s="247"/>
      <c r="E745" s="248"/>
      <c r="F745" s="248"/>
      <c r="G745" s="248"/>
      <c r="H745" s="248"/>
      <c r="I745" s="247"/>
      <c r="J745" s="13"/>
    </row>
    <row r="746" hidden="1">
      <c r="A746" s="7"/>
      <c r="B746" s="248"/>
      <c r="C746" s="246"/>
      <c r="D746" s="247"/>
      <c r="E746" s="248"/>
      <c r="F746" s="248"/>
      <c r="G746" s="238"/>
      <c r="H746" s="238"/>
      <c r="I746" s="13"/>
      <c r="J746" s="13"/>
    </row>
    <row r="747" hidden="1">
      <c r="A747" s="9">
        <v>25.0</v>
      </c>
      <c r="B747" s="248"/>
      <c r="C747" s="246"/>
      <c r="D747" s="34"/>
      <c r="E747" s="248"/>
      <c r="F747" s="248"/>
      <c r="G747" s="248"/>
      <c r="H747" s="248"/>
      <c r="I747" s="247"/>
      <c r="J747" s="13"/>
    </row>
    <row r="748" hidden="1">
      <c r="A748" s="7"/>
      <c r="B748" s="248"/>
      <c r="C748" s="246"/>
      <c r="D748" s="247"/>
      <c r="E748" s="248"/>
      <c r="F748" s="248"/>
      <c r="G748" s="248"/>
      <c r="H748" s="248"/>
      <c r="I748" s="247"/>
      <c r="J748" s="13"/>
    </row>
    <row r="749" hidden="1">
      <c r="A749" s="7"/>
      <c r="B749" s="250"/>
      <c r="C749" s="246"/>
      <c r="D749" s="247"/>
      <c r="E749" s="248"/>
      <c r="F749" s="248"/>
      <c r="G749" s="248"/>
      <c r="H749" s="248"/>
      <c r="I749" s="247"/>
      <c r="J749" s="13"/>
    </row>
    <row r="750" hidden="1">
      <c r="A750" s="7"/>
      <c r="B750" s="248"/>
      <c r="C750" s="246"/>
      <c r="D750" s="247"/>
      <c r="E750" s="248"/>
      <c r="F750" s="248"/>
      <c r="G750" s="238"/>
      <c r="H750" s="238"/>
      <c r="I750" s="13"/>
      <c r="J750" s="13"/>
    </row>
    <row r="751" hidden="1">
      <c r="A751" s="7"/>
      <c r="B751" s="254" t="s">
        <v>126</v>
      </c>
      <c r="J751" s="13"/>
    </row>
    <row r="752" hidden="1">
      <c r="A752" s="255">
        <v>1.0</v>
      </c>
      <c r="B752" s="256"/>
      <c r="C752" s="257"/>
      <c r="D752" s="257"/>
      <c r="E752" s="257"/>
      <c r="F752" s="257"/>
      <c r="G752" s="257"/>
      <c r="H752" s="257"/>
      <c r="I752" s="257"/>
      <c r="J752" s="258"/>
    </row>
    <row r="753" hidden="1">
      <c r="A753" s="259"/>
      <c r="B753" s="257"/>
      <c r="C753" s="260"/>
      <c r="D753" s="260"/>
      <c r="E753" s="260"/>
      <c r="F753" s="257"/>
      <c r="G753" s="257"/>
      <c r="H753" s="257"/>
      <c r="I753" s="257"/>
      <c r="J753" s="258"/>
    </row>
    <row r="754" hidden="1">
      <c r="A754" s="259"/>
      <c r="B754" s="257"/>
      <c r="C754" s="257"/>
      <c r="D754" s="257"/>
      <c r="E754" s="257"/>
      <c r="F754" s="257"/>
      <c r="G754" s="257"/>
      <c r="H754" s="257"/>
      <c r="I754" s="257"/>
      <c r="J754" s="258"/>
    </row>
    <row r="755" hidden="1">
      <c r="A755" s="259"/>
      <c r="B755" s="257"/>
      <c r="C755" s="257"/>
      <c r="D755" s="257"/>
      <c r="E755" s="257"/>
      <c r="F755" s="257"/>
      <c r="G755" s="257"/>
      <c r="H755" s="257"/>
      <c r="I755" s="257"/>
      <c r="J755" s="258"/>
    </row>
    <row r="756" hidden="1">
      <c r="A756" s="259"/>
      <c r="B756" s="257"/>
      <c r="C756" s="257"/>
      <c r="D756" s="257"/>
      <c r="E756" s="260"/>
      <c r="F756" s="260"/>
      <c r="G756" s="260"/>
      <c r="H756" s="260"/>
      <c r="I756" s="260"/>
      <c r="J756" s="258"/>
    </row>
    <row r="757" hidden="1">
      <c r="A757" s="261">
        <v>2.0</v>
      </c>
      <c r="B757" s="260"/>
      <c r="C757" s="260"/>
      <c r="D757" s="260"/>
      <c r="E757" s="260"/>
      <c r="F757" s="260"/>
      <c r="G757" s="260"/>
      <c r="H757" s="260"/>
      <c r="I757" s="260"/>
      <c r="J757" s="258"/>
    </row>
    <row r="758" hidden="1">
      <c r="A758" s="259"/>
      <c r="B758" s="260"/>
      <c r="C758" s="260"/>
      <c r="D758" s="260"/>
      <c r="E758" s="260"/>
      <c r="F758" s="260"/>
      <c r="G758" s="260"/>
      <c r="H758" s="260"/>
      <c r="I758" s="260"/>
      <c r="J758" s="258"/>
    </row>
    <row r="759" hidden="1">
      <c r="A759" s="259"/>
      <c r="B759" s="260"/>
      <c r="C759" s="260"/>
      <c r="D759" s="260"/>
      <c r="E759" s="260"/>
      <c r="F759" s="260"/>
      <c r="G759" s="260"/>
      <c r="H759" s="260"/>
      <c r="I759" s="260"/>
      <c r="J759" s="258"/>
    </row>
    <row r="760" hidden="1">
      <c r="A760" s="259"/>
      <c r="B760" s="260"/>
      <c r="C760" s="260"/>
      <c r="D760" s="260"/>
      <c r="E760" s="260"/>
      <c r="F760" s="260"/>
      <c r="G760" s="260"/>
      <c r="H760" s="260"/>
      <c r="I760" s="260"/>
      <c r="J760" s="258"/>
    </row>
    <row r="761" hidden="1">
      <c r="A761" s="259"/>
      <c r="B761" s="260"/>
      <c r="C761" s="260"/>
      <c r="D761" s="260"/>
      <c r="E761" s="260"/>
      <c r="F761" s="260"/>
      <c r="G761" s="260"/>
      <c r="H761" s="260"/>
      <c r="I761" s="260"/>
      <c r="J761" s="258"/>
    </row>
    <row r="762" hidden="1">
      <c r="A762" s="261">
        <v>3.0</v>
      </c>
      <c r="B762" s="260"/>
      <c r="C762" s="260"/>
      <c r="D762" s="260"/>
      <c r="E762" s="260"/>
      <c r="F762" s="260"/>
      <c r="G762" s="260"/>
      <c r="H762" s="260"/>
      <c r="I762" s="260"/>
      <c r="J762" s="258"/>
    </row>
    <row r="763" hidden="1">
      <c r="A763" s="259"/>
      <c r="B763" s="260"/>
      <c r="C763" s="260"/>
      <c r="D763" s="260"/>
      <c r="E763" s="260"/>
      <c r="F763" s="260"/>
      <c r="G763" s="260"/>
      <c r="H763" s="260"/>
      <c r="I763" s="260"/>
      <c r="J763" s="258"/>
    </row>
    <row r="764" hidden="1">
      <c r="A764" s="259"/>
      <c r="B764" s="260"/>
      <c r="C764" s="260"/>
      <c r="D764" s="260"/>
      <c r="E764" s="260"/>
      <c r="F764" s="260"/>
      <c r="G764" s="260"/>
      <c r="H764" s="260"/>
      <c r="I764" s="260"/>
      <c r="J764" s="258"/>
    </row>
    <row r="765" hidden="1">
      <c r="A765" s="259"/>
      <c r="B765" s="260"/>
      <c r="C765" s="260"/>
      <c r="D765" s="260"/>
      <c r="E765" s="260"/>
      <c r="F765" s="260"/>
      <c r="G765" s="260"/>
      <c r="H765" s="260"/>
      <c r="I765" s="260"/>
      <c r="J765" s="258"/>
    </row>
    <row r="766" hidden="1">
      <c r="A766" s="259"/>
      <c r="B766" s="260"/>
      <c r="C766" s="260"/>
      <c r="D766" s="260"/>
      <c r="E766" s="260"/>
      <c r="F766" s="260"/>
      <c r="G766" s="260"/>
      <c r="H766" s="260"/>
      <c r="I766" s="260"/>
      <c r="J766" s="258"/>
    </row>
    <row r="767" hidden="1">
      <c r="A767" s="261">
        <v>4.0</v>
      </c>
      <c r="B767" s="260"/>
      <c r="C767" s="260"/>
      <c r="D767" s="260"/>
      <c r="E767" s="260"/>
      <c r="F767" s="260"/>
      <c r="G767" s="260"/>
      <c r="H767" s="260"/>
      <c r="I767" s="260"/>
      <c r="J767" s="258"/>
    </row>
    <row r="768" hidden="1">
      <c r="A768" s="259"/>
      <c r="B768" s="260"/>
      <c r="C768" s="260"/>
      <c r="D768" s="260"/>
      <c r="E768" s="260"/>
      <c r="F768" s="260"/>
      <c r="G768" s="260"/>
      <c r="H768" s="260"/>
      <c r="I768" s="260"/>
      <c r="J768" s="258"/>
    </row>
    <row r="769" hidden="1">
      <c r="A769" s="259"/>
      <c r="B769" s="260"/>
      <c r="C769" s="260"/>
      <c r="D769" s="260"/>
      <c r="E769" s="260"/>
      <c r="F769" s="260"/>
      <c r="G769" s="260"/>
      <c r="H769" s="260"/>
      <c r="I769" s="260"/>
      <c r="J769" s="258"/>
    </row>
    <row r="770" hidden="1">
      <c r="A770" s="259"/>
      <c r="B770" s="260"/>
      <c r="C770" s="260"/>
      <c r="D770" s="260"/>
      <c r="E770" s="260"/>
      <c r="F770" s="260"/>
      <c r="G770" s="260"/>
      <c r="H770" s="260"/>
      <c r="I770" s="260"/>
      <c r="J770" s="258"/>
    </row>
    <row r="771" hidden="1">
      <c r="A771" s="259"/>
      <c r="B771" s="260"/>
      <c r="C771" s="260"/>
      <c r="D771" s="260"/>
      <c r="E771" s="260"/>
      <c r="F771" s="260"/>
      <c r="G771" s="260"/>
      <c r="H771" s="260"/>
      <c r="I771" s="260"/>
      <c r="J771" s="258"/>
    </row>
    <row r="772" hidden="1">
      <c r="A772" s="261">
        <v>5.0</v>
      </c>
      <c r="B772" s="260"/>
      <c r="C772" s="260"/>
      <c r="D772" s="260"/>
      <c r="E772" s="260"/>
      <c r="F772" s="260"/>
      <c r="G772" s="260"/>
      <c r="H772" s="260"/>
      <c r="I772" s="260"/>
      <c r="J772" s="258"/>
    </row>
    <row r="773" hidden="1">
      <c r="A773" s="259"/>
      <c r="B773" s="260"/>
      <c r="C773" s="260"/>
      <c r="D773" s="260"/>
      <c r="E773" s="260"/>
      <c r="F773" s="260"/>
      <c r="G773" s="260"/>
      <c r="H773" s="260"/>
      <c r="I773" s="260"/>
      <c r="J773" s="258"/>
    </row>
    <row r="774" hidden="1">
      <c r="A774" s="259"/>
      <c r="B774" s="260"/>
      <c r="C774" s="260"/>
      <c r="D774" s="260"/>
      <c r="E774" s="260"/>
      <c r="F774" s="260"/>
      <c r="G774" s="260"/>
      <c r="H774" s="260"/>
      <c r="I774" s="260"/>
      <c r="J774" s="258"/>
    </row>
    <row r="775" hidden="1">
      <c r="A775" s="259"/>
      <c r="B775" s="260"/>
      <c r="C775" s="260"/>
      <c r="D775" s="260"/>
      <c r="E775" s="260"/>
      <c r="F775" s="260"/>
      <c r="G775" s="260"/>
      <c r="H775" s="260"/>
      <c r="I775" s="260"/>
      <c r="J775" s="258"/>
    </row>
    <row r="776" hidden="1">
      <c r="A776" s="259"/>
      <c r="B776" s="260"/>
      <c r="C776" s="260"/>
      <c r="D776" s="260"/>
      <c r="E776" s="260"/>
      <c r="F776" s="260"/>
      <c r="G776" s="260"/>
      <c r="H776" s="260"/>
      <c r="I776" s="260"/>
      <c r="J776" s="258"/>
    </row>
    <row r="777" hidden="1">
      <c r="A777" s="261">
        <v>6.0</v>
      </c>
      <c r="B777" s="260"/>
      <c r="C777" s="260"/>
      <c r="D777" s="260"/>
      <c r="E777" s="260"/>
      <c r="F777" s="260"/>
      <c r="G777" s="260"/>
      <c r="H777" s="260"/>
      <c r="I777" s="260"/>
      <c r="J777" s="258"/>
    </row>
    <row r="778" hidden="1">
      <c r="A778" s="259"/>
      <c r="B778" s="260"/>
      <c r="C778" s="260"/>
      <c r="D778" s="260"/>
      <c r="E778" s="260"/>
      <c r="F778" s="260"/>
      <c r="G778" s="260"/>
      <c r="H778" s="260"/>
      <c r="I778" s="260"/>
      <c r="J778" s="258"/>
    </row>
    <row r="779" hidden="1">
      <c r="A779" s="259"/>
      <c r="B779" s="260"/>
      <c r="C779" s="260"/>
      <c r="D779" s="260"/>
      <c r="E779" s="260"/>
      <c r="F779" s="260"/>
      <c r="G779" s="260"/>
      <c r="H779" s="260"/>
      <c r="I779" s="260"/>
      <c r="J779" s="258"/>
    </row>
    <row r="780" hidden="1">
      <c r="A780" s="259"/>
      <c r="B780" s="260"/>
      <c r="C780" s="260"/>
      <c r="D780" s="260"/>
      <c r="E780" s="260"/>
      <c r="F780" s="260"/>
      <c r="G780" s="260"/>
      <c r="H780" s="260"/>
      <c r="I780" s="260"/>
      <c r="J780" s="258"/>
    </row>
    <row r="781" hidden="1">
      <c r="A781" s="259"/>
      <c r="B781" s="260"/>
      <c r="C781" s="260"/>
      <c r="D781" s="260"/>
      <c r="E781" s="260"/>
      <c r="F781" s="260"/>
      <c r="G781" s="260"/>
      <c r="H781" s="260"/>
      <c r="I781" s="260"/>
      <c r="J781" s="258"/>
    </row>
    <row r="782" hidden="1">
      <c r="A782" s="261">
        <v>7.0</v>
      </c>
      <c r="B782" s="260"/>
      <c r="C782" s="260"/>
      <c r="D782" s="260"/>
      <c r="E782" s="260"/>
      <c r="F782" s="260"/>
      <c r="G782" s="260"/>
      <c r="H782" s="260"/>
      <c r="I782" s="260"/>
      <c r="J782" s="258"/>
    </row>
    <row r="783" hidden="1">
      <c r="A783" s="259"/>
      <c r="B783" s="260"/>
      <c r="C783" s="260"/>
      <c r="D783" s="260"/>
      <c r="E783" s="260"/>
      <c r="F783" s="260"/>
      <c r="G783" s="260"/>
      <c r="H783" s="260"/>
      <c r="I783" s="260"/>
      <c r="J783" s="258"/>
    </row>
    <row r="784" hidden="1">
      <c r="A784" s="259"/>
      <c r="B784" s="260"/>
      <c r="C784" s="260"/>
      <c r="D784" s="260"/>
      <c r="E784" s="260"/>
      <c r="F784" s="260"/>
      <c r="G784" s="260"/>
      <c r="H784" s="260"/>
      <c r="I784" s="260"/>
      <c r="J784" s="258"/>
    </row>
    <row r="785" hidden="1">
      <c r="A785" s="259"/>
      <c r="B785" s="260"/>
      <c r="C785" s="260"/>
      <c r="D785" s="260"/>
      <c r="E785" s="260"/>
      <c r="F785" s="260"/>
      <c r="G785" s="260"/>
      <c r="H785" s="260"/>
      <c r="I785" s="260"/>
      <c r="J785" s="258"/>
    </row>
    <row r="786" hidden="1">
      <c r="A786" s="259"/>
      <c r="B786" s="260"/>
      <c r="C786" s="260"/>
      <c r="D786" s="260"/>
      <c r="E786" s="260"/>
      <c r="F786" s="260"/>
      <c r="G786" s="260"/>
      <c r="H786" s="260"/>
      <c r="I786" s="260"/>
      <c r="J786" s="258"/>
    </row>
    <row r="787" hidden="1">
      <c r="A787" s="261">
        <v>8.0</v>
      </c>
      <c r="B787" s="260"/>
      <c r="C787" s="260"/>
      <c r="D787" s="260"/>
      <c r="E787" s="260"/>
      <c r="F787" s="260"/>
      <c r="G787" s="260"/>
      <c r="H787" s="260"/>
      <c r="I787" s="260"/>
      <c r="J787" s="258"/>
    </row>
    <row r="788" hidden="1">
      <c r="A788" s="259"/>
      <c r="B788" s="260"/>
      <c r="C788" s="260"/>
      <c r="D788" s="260"/>
      <c r="E788" s="260"/>
      <c r="F788" s="260"/>
      <c r="G788" s="260"/>
      <c r="H788" s="260"/>
      <c r="I788" s="260"/>
      <c r="J788" s="258"/>
    </row>
    <row r="789" hidden="1">
      <c r="A789" s="259"/>
      <c r="B789" s="260"/>
      <c r="C789" s="260"/>
      <c r="D789" s="260"/>
      <c r="E789" s="260"/>
      <c r="F789" s="260"/>
      <c r="G789" s="260"/>
      <c r="H789" s="260"/>
      <c r="I789" s="260"/>
      <c r="J789" s="258"/>
    </row>
    <row r="790" hidden="1">
      <c r="A790" s="259"/>
      <c r="B790" s="260"/>
      <c r="C790" s="260"/>
      <c r="D790" s="260"/>
      <c r="E790" s="260"/>
      <c r="F790" s="260"/>
      <c r="G790" s="260"/>
      <c r="H790" s="260"/>
      <c r="I790" s="260"/>
      <c r="J790" s="258"/>
    </row>
    <row r="791" hidden="1">
      <c r="A791" s="259"/>
      <c r="B791" s="260"/>
      <c r="C791" s="260"/>
      <c r="D791" s="260"/>
      <c r="E791" s="260"/>
      <c r="F791" s="260"/>
      <c r="G791" s="260"/>
      <c r="H791" s="260"/>
      <c r="I791" s="260"/>
      <c r="J791" s="258"/>
    </row>
    <row r="792" hidden="1">
      <c r="A792" s="261">
        <v>9.0</v>
      </c>
      <c r="B792" s="260"/>
      <c r="C792" s="260"/>
      <c r="D792" s="260"/>
      <c r="E792" s="260"/>
      <c r="F792" s="260"/>
      <c r="G792" s="260"/>
      <c r="H792" s="260"/>
      <c r="I792" s="260"/>
      <c r="J792" s="258"/>
    </row>
    <row r="793" hidden="1">
      <c r="A793" s="259"/>
      <c r="B793" s="260"/>
      <c r="C793" s="260"/>
      <c r="D793" s="260"/>
      <c r="E793" s="260"/>
      <c r="F793" s="260"/>
      <c r="G793" s="260"/>
      <c r="H793" s="260"/>
      <c r="I793" s="260"/>
      <c r="J793" s="258"/>
    </row>
    <row r="794" hidden="1">
      <c r="A794" s="259"/>
      <c r="B794" s="260"/>
      <c r="C794" s="260"/>
      <c r="D794" s="260"/>
      <c r="E794" s="260"/>
      <c r="F794" s="260"/>
      <c r="G794" s="260"/>
      <c r="H794" s="260"/>
      <c r="I794" s="260"/>
      <c r="J794" s="258"/>
    </row>
    <row r="795" hidden="1">
      <c r="A795" s="259"/>
      <c r="B795" s="260"/>
      <c r="C795" s="260"/>
      <c r="D795" s="260"/>
      <c r="E795" s="260"/>
      <c r="F795" s="260"/>
      <c r="G795" s="260"/>
      <c r="H795" s="260"/>
      <c r="I795" s="260"/>
      <c r="J795" s="258"/>
    </row>
    <row r="796" hidden="1">
      <c r="A796" s="259"/>
      <c r="B796" s="260"/>
      <c r="C796" s="260"/>
      <c r="D796" s="260"/>
      <c r="E796" s="260"/>
      <c r="F796" s="260"/>
      <c r="G796" s="260"/>
      <c r="H796" s="260"/>
      <c r="I796" s="260"/>
      <c r="J796" s="258"/>
    </row>
    <row r="797" hidden="1">
      <c r="A797" s="261">
        <v>10.0</v>
      </c>
      <c r="B797" s="260"/>
      <c r="C797" s="260"/>
      <c r="D797" s="260"/>
      <c r="E797" s="260"/>
      <c r="F797" s="260"/>
      <c r="G797" s="260"/>
      <c r="H797" s="260"/>
      <c r="I797" s="260"/>
      <c r="J797" s="258"/>
    </row>
    <row r="798" hidden="1">
      <c r="A798" s="259"/>
      <c r="B798" s="260"/>
      <c r="C798" s="260"/>
      <c r="D798" s="260"/>
      <c r="E798" s="260"/>
      <c r="F798" s="260"/>
      <c r="G798" s="260"/>
      <c r="H798" s="260"/>
      <c r="I798" s="260"/>
      <c r="J798" s="258"/>
    </row>
    <row r="799" hidden="1">
      <c r="A799" s="259"/>
      <c r="B799" s="260"/>
      <c r="C799" s="260"/>
      <c r="D799" s="260"/>
      <c r="E799" s="260"/>
      <c r="F799" s="260"/>
      <c r="G799" s="260"/>
      <c r="H799" s="260"/>
      <c r="I799" s="260"/>
      <c r="J799" s="258"/>
    </row>
    <row r="800" hidden="1">
      <c r="A800" s="259"/>
      <c r="B800" s="260"/>
      <c r="C800" s="260"/>
      <c r="D800" s="260"/>
      <c r="E800" s="260"/>
      <c r="F800" s="260"/>
      <c r="G800" s="260"/>
      <c r="H800" s="260"/>
      <c r="I800" s="260"/>
      <c r="J800" s="258"/>
    </row>
    <row r="801" hidden="1">
      <c r="A801" s="259"/>
      <c r="B801" s="260"/>
      <c r="C801" s="260"/>
      <c r="D801" s="260"/>
      <c r="E801" s="260"/>
      <c r="F801" s="260"/>
      <c r="G801" s="260"/>
      <c r="H801" s="260"/>
      <c r="I801" s="260"/>
      <c r="J801" s="258"/>
    </row>
    <row r="802" hidden="1">
      <c r="A802" s="261">
        <v>11.0</v>
      </c>
      <c r="B802" s="260"/>
      <c r="C802" s="260"/>
      <c r="D802" s="260"/>
      <c r="E802" s="260"/>
      <c r="F802" s="260"/>
      <c r="G802" s="260"/>
      <c r="H802" s="260"/>
      <c r="I802" s="260"/>
      <c r="J802" s="258"/>
    </row>
    <row r="803" hidden="1">
      <c r="A803" s="259"/>
      <c r="B803" s="260"/>
      <c r="C803" s="260"/>
      <c r="D803" s="260"/>
      <c r="E803" s="260"/>
      <c r="F803" s="260"/>
      <c r="G803" s="260"/>
      <c r="H803" s="260"/>
      <c r="I803" s="260"/>
      <c r="J803" s="258"/>
    </row>
    <row r="804" hidden="1">
      <c r="A804" s="259"/>
      <c r="B804" s="260"/>
      <c r="C804" s="260"/>
      <c r="D804" s="260"/>
      <c r="E804" s="260"/>
      <c r="F804" s="260"/>
      <c r="G804" s="260"/>
      <c r="H804" s="260"/>
      <c r="I804" s="260"/>
      <c r="J804" s="258"/>
    </row>
    <row r="805" hidden="1">
      <c r="A805" s="259"/>
      <c r="B805" s="260"/>
      <c r="C805" s="260"/>
      <c r="D805" s="260"/>
      <c r="E805" s="260"/>
      <c r="F805" s="260"/>
      <c r="G805" s="260"/>
      <c r="H805" s="260"/>
      <c r="I805" s="260"/>
      <c r="J805" s="258"/>
    </row>
    <row r="806" hidden="1">
      <c r="A806" s="259"/>
      <c r="B806" s="260"/>
      <c r="C806" s="260"/>
      <c r="D806" s="260"/>
      <c r="E806" s="260"/>
      <c r="F806" s="260"/>
      <c r="G806" s="260"/>
      <c r="H806" s="260"/>
      <c r="I806" s="260"/>
      <c r="J806" s="258"/>
    </row>
    <row r="807" hidden="1">
      <c r="A807" s="261">
        <v>12.0</v>
      </c>
      <c r="B807" s="260"/>
      <c r="C807" s="260"/>
      <c r="D807" s="260"/>
      <c r="E807" s="260"/>
      <c r="F807" s="260"/>
      <c r="G807" s="260"/>
      <c r="H807" s="260"/>
      <c r="I807" s="260"/>
      <c r="J807" s="258"/>
    </row>
    <row r="808" hidden="1">
      <c r="A808" s="259"/>
      <c r="B808" s="260"/>
      <c r="C808" s="260"/>
      <c r="D808" s="260"/>
      <c r="E808" s="260"/>
      <c r="F808" s="260"/>
      <c r="G808" s="260"/>
      <c r="H808" s="260"/>
      <c r="I808" s="260"/>
      <c r="J808" s="258"/>
    </row>
    <row r="809" hidden="1">
      <c r="A809" s="259"/>
      <c r="B809" s="260"/>
      <c r="C809" s="260"/>
      <c r="D809" s="260"/>
      <c r="E809" s="260"/>
      <c r="F809" s="260"/>
      <c r="G809" s="260"/>
      <c r="H809" s="260"/>
      <c r="I809" s="260"/>
      <c r="J809" s="258"/>
    </row>
    <row r="810" hidden="1">
      <c r="A810" s="259"/>
      <c r="B810" s="260"/>
      <c r="C810" s="260"/>
      <c r="D810" s="260"/>
      <c r="E810" s="260"/>
      <c r="F810" s="260"/>
      <c r="G810" s="260"/>
      <c r="H810" s="260"/>
      <c r="I810" s="260"/>
      <c r="J810" s="258"/>
    </row>
    <row r="811" hidden="1">
      <c r="A811" s="259"/>
      <c r="B811" s="260"/>
      <c r="C811" s="260"/>
      <c r="D811" s="260"/>
      <c r="E811" s="260"/>
      <c r="F811" s="260"/>
      <c r="G811" s="260"/>
      <c r="H811" s="260"/>
      <c r="I811" s="260"/>
      <c r="J811" s="258"/>
    </row>
    <row r="812" hidden="1">
      <c r="A812" s="261">
        <v>13.0</v>
      </c>
      <c r="B812" s="260"/>
      <c r="C812" s="260"/>
      <c r="D812" s="260"/>
      <c r="E812" s="260"/>
      <c r="F812" s="260"/>
      <c r="G812" s="260"/>
      <c r="H812" s="260"/>
      <c r="I812" s="260"/>
      <c r="J812" s="258"/>
    </row>
    <row r="813" hidden="1">
      <c r="A813" s="259"/>
      <c r="B813" s="260"/>
      <c r="C813" s="260"/>
      <c r="D813" s="260"/>
      <c r="E813" s="260"/>
      <c r="F813" s="260"/>
      <c r="G813" s="260"/>
      <c r="H813" s="260"/>
      <c r="I813" s="260"/>
      <c r="J813" s="258"/>
    </row>
    <row r="814" hidden="1">
      <c r="A814" s="259"/>
      <c r="B814" s="260"/>
      <c r="C814" s="260"/>
      <c r="D814" s="260"/>
      <c r="E814" s="260"/>
      <c r="F814" s="260"/>
      <c r="G814" s="260"/>
      <c r="H814" s="260"/>
      <c r="I814" s="260"/>
      <c r="J814" s="258"/>
    </row>
    <row r="815" hidden="1">
      <c r="A815" s="259"/>
      <c r="B815" s="260"/>
      <c r="C815" s="260"/>
      <c r="D815" s="260"/>
      <c r="E815" s="260"/>
      <c r="F815" s="260"/>
      <c r="G815" s="260"/>
      <c r="H815" s="260"/>
      <c r="I815" s="260"/>
      <c r="J815" s="258"/>
    </row>
    <row r="816" hidden="1">
      <c r="A816" s="259"/>
      <c r="B816" s="260"/>
      <c r="C816" s="260"/>
      <c r="D816" s="260"/>
      <c r="E816" s="260"/>
      <c r="F816" s="260"/>
      <c r="G816" s="260"/>
      <c r="H816" s="260"/>
      <c r="I816" s="260"/>
      <c r="J816" s="258"/>
    </row>
    <row r="817" hidden="1">
      <c r="A817" s="261">
        <v>14.0</v>
      </c>
      <c r="B817" s="260"/>
      <c r="C817" s="260"/>
      <c r="D817" s="260"/>
      <c r="E817" s="260"/>
      <c r="F817" s="260"/>
      <c r="G817" s="260"/>
      <c r="H817" s="260"/>
      <c r="I817" s="260"/>
      <c r="J817" s="258"/>
    </row>
    <row r="818" hidden="1">
      <c r="A818" s="259"/>
      <c r="B818" s="260"/>
      <c r="C818" s="260"/>
      <c r="D818" s="260"/>
      <c r="E818" s="260"/>
      <c r="F818" s="260"/>
      <c r="G818" s="260"/>
      <c r="H818" s="260"/>
      <c r="I818" s="260"/>
      <c r="J818" s="258"/>
    </row>
    <row r="819" hidden="1">
      <c r="A819" s="259"/>
      <c r="B819" s="260"/>
      <c r="C819" s="260"/>
      <c r="D819" s="260"/>
      <c r="E819" s="260"/>
      <c r="F819" s="260"/>
      <c r="G819" s="260"/>
      <c r="H819" s="260"/>
      <c r="I819" s="260"/>
      <c r="J819" s="258"/>
    </row>
    <row r="820" hidden="1">
      <c r="A820" s="259"/>
      <c r="B820" s="260"/>
      <c r="C820" s="260"/>
      <c r="D820" s="260"/>
      <c r="E820" s="260"/>
      <c r="F820" s="260"/>
      <c r="G820" s="260"/>
      <c r="H820" s="260"/>
      <c r="I820" s="260"/>
      <c r="J820" s="258"/>
    </row>
    <row r="821" hidden="1">
      <c r="A821" s="259"/>
      <c r="B821" s="260"/>
      <c r="C821" s="260"/>
      <c r="D821" s="260"/>
      <c r="E821" s="260"/>
      <c r="F821" s="260"/>
      <c r="G821" s="260"/>
      <c r="H821" s="260"/>
      <c r="I821" s="260"/>
      <c r="J821" s="258"/>
    </row>
    <row r="822" hidden="1">
      <c r="A822" s="261">
        <v>15.0</v>
      </c>
      <c r="B822" s="260"/>
      <c r="C822" s="260"/>
      <c r="D822" s="260"/>
      <c r="E822" s="260"/>
      <c r="F822" s="260"/>
      <c r="G822" s="260"/>
      <c r="H822" s="260"/>
      <c r="I822" s="260"/>
      <c r="J822" s="258"/>
    </row>
    <row r="823" hidden="1">
      <c r="A823" s="259"/>
      <c r="B823" s="260"/>
      <c r="C823" s="260"/>
      <c r="D823" s="260"/>
      <c r="E823" s="260"/>
      <c r="F823" s="260"/>
      <c r="G823" s="260"/>
      <c r="H823" s="260"/>
      <c r="I823" s="260"/>
      <c r="J823" s="258"/>
    </row>
    <row r="824" hidden="1">
      <c r="A824" s="259"/>
      <c r="B824" s="260"/>
      <c r="C824" s="260"/>
      <c r="D824" s="260"/>
      <c r="E824" s="260"/>
      <c r="F824" s="260"/>
      <c r="G824" s="260"/>
      <c r="H824" s="260"/>
      <c r="I824" s="260"/>
      <c r="J824" s="258"/>
    </row>
    <row r="825" hidden="1">
      <c r="A825" s="259"/>
      <c r="B825" s="260"/>
      <c r="C825" s="260"/>
      <c r="D825" s="260"/>
      <c r="E825" s="260"/>
      <c r="F825" s="260"/>
      <c r="G825" s="260"/>
      <c r="H825" s="260"/>
      <c r="I825" s="260"/>
      <c r="J825" s="258"/>
    </row>
    <row r="826" hidden="1">
      <c r="A826" s="259"/>
      <c r="B826" s="260"/>
      <c r="C826" s="260"/>
      <c r="D826" s="260"/>
      <c r="E826" s="260"/>
      <c r="F826" s="260"/>
      <c r="G826" s="260"/>
      <c r="H826" s="260"/>
      <c r="I826" s="260"/>
      <c r="J826" s="258"/>
    </row>
    <row r="827" hidden="1">
      <c r="A827" s="261">
        <v>16.0</v>
      </c>
      <c r="B827" s="260"/>
      <c r="C827" s="260"/>
      <c r="D827" s="260"/>
      <c r="E827" s="260"/>
      <c r="F827" s="260"/>
      <c r="G827" s="260"/>
      <c r="H827" s="260"/>
      <c r="I827" s="260"/>
      <c r="J827" s="258"/>
    </row>
    <row r="828" hidden="1">
      <c r="A828" s="259"/>
      <c r="B828" s="260"/>
      <c r="C828" s="260"/>
      <c r="D828" s="260"/>
      <c r="E828" s="260"/>
      <c r="F828" s="260"/>
      <c r="G828" s="260"/>
      <c r="H828" s="260"/>
      <c r="I828" s="260"/>
      <c r="J828" s="258"/>
    </row>
    <row r="829" hidden="1">
      <c r="A829" s="259"/>
      <c r="B829" s="260"/>
      <c r="C829" s="260"/>
      <c r="D829" s="260"/>
      <c r="E829" s="260"/>
      <c r="F829" s="260"/>
      <c r="G829" s="260"/>
      <c r="H829" s="260"/>
      <c r="I829" s="260"/>
      <c r="J829" s="258"/>
    </row>
    <row r="830" hidden="1">
      <c r="A830" s="259"/>
      <c r="B830" s="260"/>
      <c r="C830" s="260"/>
      <c r="D830" s="260"/>
      <c r="E830" s="260"/>
      <c r="F830" s="260"/>
      <c r="G830" s="260"/>
      <c r="H830" s="260"/>
      <c r="I830" s="260"/>
      <c r="J830" s="258"/>
    </row>
    <row r="831" hidden="1">
      <c r="A831" s="259"/>
      <c r="B831" s="260"/>
      <c r="C831" s="260"/>
      <c r="D831" s="260"/>
      <c r="E831" s="260"/>
      <c r="F831" s="260"/>
      <c r="G831" s="260"/>
      <c r="H831" s="260"/>
      <c r="I831" s="260"/>
      <c r="J831" s="258"/>
    </row>
    <row r="832" hidden="1">
      <c r="A832" s="261">
        <v>17.0</v>
      </c>
      <c r="B832" s="260"/>
      <c r="C832" s="260"/>
      <c r="D832" s="260"/>
      <c r="E832" s="260"/>
      <c r="F832" s="260"/>
      <c r="G832" s="260"/>
      <c r="H832" s="260"/>
      <c r="I832" s="260"/>
      <c r="J832" s="258"/>
    </row>
    <row r="833" hidden="1">
      <c r="A833" s="259"/>
      <c r="B833" s="260"/>
      <c r="C833" s="260"/>
      <c r="D833" s="260"/>
      <c r="E833" s="260"/>
      <c r="F833" s="260"/>
      <c r="G833" s="260"/>
      <c r="H833" s="260"/>
      <c r="I833" s="260"/>
      <c r="J833" s="258"/>
    </row>
    <row r="834" hidden="1">
      <c r="A834" s="259"/>
      <c r="B834" s="260"/>
      <c r="C834" s="260"/>
      <c r="D834" s="260"/>
      <c r="E834" s="260"/>
      <c r="F834" s="260"/>
      <c r="G834" s="260"/>
      <c r="H834" s="260"/>
      <c r="I834" s="260"/>
      <c r="J834" s="258"/>
    </row>
    <row r="835" hidden="1">
      <c r="A835" s="259"/>
      <c r="B835" s="260"/>
      <c r="C835" s="260"/>
      <c r="D835" s="260"/>
      <c r="E835" s="260"/>
      <c r="F835" s="260"/>
      <c r="G835" s="260"/>
      <c r="H835" s="260"/>
      <c r="I835" s="260"/>
      <c r="J835" s="258"/>
    </row>
    <row r="836" hidden="1">
      <c r="A836" s="259"/>
      <c r="B836" s="260"/>
      <c r="C836" s="260"/>
      <c r="D836" s="260"/>
      <c r="E836" s="260"/>
      <c r="F836" s="260"/>
      <c r="G836" s="260"/>
      <c r="H836" s="260"/>
      <c r="I836" s="260"/>
      <c r="J836" s="258"/>
    </row>
    <row r="837" hidden="1">
      <c r="A837" s="261">
        <v>18.0</v>
      </c>
      <c r="B837" s="260"/>
      <c r="C837" s="260"/>
      <c r="D837" s="260"/>
      <c r="E837" s="260"/>
      <c r="F837" s="260"/>
      <c r="G837" s="260"/>
      <c r="H837" s="260"/>
      <c r="I837" s="260"/>
      <c r="J837" s="258"/>
    </row>
    <row r="838" hidden="1">
      <c r="A838" s="259"/>
      <c r="B838" s="260"/>
      <c r="C838" s="260"/>
      <c r="D838" s="260"/>
      <c r="E838" s="260"/>
      <c r="F838" s="260"/>
      <c r="G838" s="260"/>
      <c r="H838" s="260"/>
      <c r="I838" s="260"/>
      <c r="J838" s="258"/>
    </row>
    <row r="839" hidden="1">
      <c r="A839" s="259"/>
      <c r="B839" s="260"/>
      <c r="C839" s="260"/>
      <c r="D839" s="260"/>
      <c r="E839" s="260"/>
      <c r="F839" s="260"/>
      <c r="G839" s="260"/>
      <c r="H839" s="260"/>
      <c r="I839" s="260"/>
      <c r="J839" s="258"/>
    </row>
    <row r="840" hidden="1">
      <c r="A840" s="259"/>
      <c r="B840" s="260"/>
      <c r="C840" s="260"/>
      <c r="D840" s="260"/>
      <c r="E840" s="260"/>
      <c r="F840" s="260"/>
      <c r="G840" s="260"/>
      <c r="H840" s="260"/>
      <c r="I840" s="260"/>
      <c r="J840" s="258"/>
    </row>
    <row r="841" hidden="1">
      <c r="A841" s="259"/>
      <c r="B841" s="260"/>
      <c r="C841" s="260"/>
      <c r="D841" s="260"/>
      <c r="E841" s="260"/>
      <c r="F841" s="260"/>
      <c r="G841" s="260"/>
      <c r="H841" s="260"/>
      <c r="I841" s="260"/>
      <c r="J841" s="258"/>
    </row>
    <row r="842" hidden="1">
      <c r="A842" s="261">
        <v>19.0</v>
      </c>
      <c r="B842" s="260"/>
      <c r="C842" s="260"/>
      <c r="D842" s="260"/>
      <c r="E842" s="260"/>
      <c r="F842" s="260"/>
      <c r="G842" s="260"/>
      <c r="H842" s="260"/>
      <c r="I842" s="260"/>
      <c r="J842" s="258"/>
    </row>
    <row r="843" hidden="1">
      <c r="A843" s="259"/>
      <c r="B843" s="260"/>
      <c r="C843" s="260"/>
      <c r="D843" s="260"/>
      <c r="E843" s="260"/>
      <c r="F843" s="260"/>
      <c r="G843" s="260"/>
      <c r="H843" s="260"/>
      <c r="I843" s="260"/>
      <c r="J843" s="258"/>
    </row>
    <row r="844" hidden="1">
      <c r="A844" s="259"/>
      <c r="B844" s="260"/>
      <c r="C844" s="260"/>
      <c r="D844" s="260"/>
      <c r="E844" s="260"/>
      <c r="F844" s="260"/>
      <c r="G844" s="260"/>
      <c r="H844" s="260"/>
      <c r="I844" s="260"/>
      <c r="J844" s="258"/>
    </row>
    <row r="845" hidden="1">
      <c r="A845" s="259"/>
      <c r="B845" s="260"/>
      <c r="C845" s="260"/>
      <c r="D845" s="260"/>
      <c r="E845" s="260"/>
      <c r="F845" s="260"/>
      <c r="G845" s="260"/>
      <c r="H845" s="260"/>
      <c r="I845" s="260"/>
      <c r="J845" s="258"/>
    </row>
    <row r="846" hidden="1">
      <c r="A846" s="259"/>
      <c r="B846" s="260"/>
      <c r="C846" s="260"/>
      <c r="D846" s="260"/>
      <c r="E846" s="260"/>
      <c r="F846" s="260"/>
      <c r="G846" s="260"/>
      <c r="H846" s="260"/>
      <c r="I846" s="260"/>
      <c r="J846" s="258"/>
    </row>
    <row r="847" hidden="1">
      <c r="A847" s="261">
        <v>20.0</v>
      </c>
      <c r="B847" s="260"/>
      <c r="C847" s="260"/>
      <c r="D847" s="260"/>
      <c r="E847" s="260"/>
      <c r="F847" s="260"/>
      <c r="G847" s="260"/>
      <c r="H847" s="260"/>
      <c r="I847" s="260"/>
      <c r="J847" s="258"/>
    </row>
    <row r="848" hidden="1">
      <c r="A848" s="259"/>
      <c r="B848" s="260"/>
      <c r="C848" s="260"/>
      <c r="D848" s="260"/>
      <c r="E848" s="260"/>
      <c r="F848" s="260"/>
      <c r="G848" s="260"/>
      <c r="H848" s="260"/>
      <c r="I848" s="260"/>
      <c r="J848" s="258"/>
    </row>
    <row r="849" hidden="1">
      <c r="A849" s="259"/>
      <c r="B849" s="260"/>
      <c r="C849" s="260"/>
      <c r="D849" s="260"/>
      <c r="E849" s="260"/>
      <c r="F849" s="260"/>
      <c r="G849" s="260"/>
      <c r="H849" s="260"/>
      <c r="I849" s="260"/>
      <c r="J849" s="258"/>
    </row>
    <row r="850" hidden="1">
      <c r="A850" s="259"/>
      <c r="B850" s="260"/>
      <c r="C850" s="260"/>
      <c r="D850" s="260"/>
      <c r="E850" s="260"/>
      <c r="F850" s="260"/>
      <c r="G850" s="260"/>
      <c r="H850" s="260"/>
      <c r="I850" s="260"/>
      <c r="J850" s="258"/>
    </row>
    <row r="851" hidden="1">
      <c r="A851" s="259"/>
      <c r="B851" s="260"/>
      <c r="C851" s="260"/>
      <c r="D851" s="260"/>
      <c r="E851" s="260"/>
      <c r="F851" s="260"/>
      <c r="G851" s="260"/>
      <c r="H851" s="260"/>
      <c r="I851" s="260"/>
      <c r="J851" s="258"/>
    </row>
    <row r="852" hidden="1">
      <c r="A852" s="261">
        <v>21.0</v>
      </c>
      <c r="B852" s="260"/>
      <c r="C852" s="260"/>
      <c r="D852" s="260"/>
      <c r="E852" s="260"/>
      <c r="F852" s="260"/>
      <c r="G852" s="260"/>
      <c r="H852" s="260"/>
      <c r="I852" s="260"/>
      <c r="J852" s="258"/>
    </row>
    <row r="853" hidden="1">
      <c r="A853" s="259"/>
      <c r="B853" s="260"/>
      <c r="C853" s="260"/>
      <c r="D853" s="260"/>
      <c r="E853" s="260"/>
      <c r="F853" s="260"/>
      <c r="G853" s="260"/>
      <c r="H853" s="260"/>
      <c r="I853" s="260"/>
      <c r="J853" s="258"/>
    </row>
    <row r="854" hidden="1">
      <c r="A854" s="259"/>
      <c r="B854" s="260"/>
      <c r="C854" s="260"/>
      <c r="D854" s="260"/>
      <c r="E854" s="260"/>
      <c r="F854" s="260"/>
      <c r="G854" s="260"/>
      <c r="H854" s="260"/>
      <c r="I854" s="260"/>
      <c r="J854" s="258"/>
    </row>
    <row r="855" hidden="1">
      <c r="A855" s="259"/>
      <c r="B855" s="260"/>
      <c r="C855" s="260"/>
      <c r="D855" s="260"/>
      <c r="E855" s="260"/>
      <c r="F855" s="260"/>
      <c r="G855" s="260"/>
      <c r="H855" s="260"/>
      <c r="I855" s="260"/>
      <c r="J855" s="258"/>
    </row>
    <row r="856" hidden="1">
      <c r="A856" s="259"/>
      <c r="B856" s="260"/>
      <c r="C856" s="260"/>
      <c r="D856" s="260"/>
      <c r="E856" s="260"/>
      <c r="F856" s="260"/>
      <c r="G856" s="260"/>
      <c r="H856" s="260"/>
      <c r="I856" s="260"/>
      <c r="J856" s="258"/>
    </row>
    <row r="857" hidden="1">
      <c r="A857" s="261">
        <v>22.0</v>
      </c>
      <c r="B857" s="260"/>
      <c r="C857" s="260"/>
      <c r="D857" s="260"/>
      <c r="E857" s="260"/>
      <c r="F857" s="260"/>
      <c r="G857" s="260"/>
      <c r="H857" s="260"/>
      <c r="I857" s="260"/>
      <c r="J857" s="258"/>
    </row>
    <row r="858" hidden="1">
      <c r="A858" s="259"/>
      <c r="B858" s="260"/>
      <c r="C858" s="260"/>
      <c r="D858" s="260"/>
      <c r="E858" s="260"/>
      <c r="F858" s="260"/>
      <c r="G858" s="260"/>
      <c r="H858" s="260"/>
      <c r="I858" s="260"/>
      <c r="J858" s="258"/>
    </row>
    <row r="859" hidden="1">
      <c r="A859" s="259"/>
      <c r="B859" s="260"/>
      <c r="C859" s="260"/>
      <c r="D859" s="260"/>
      <c r="E859" s="260"/>
      <c r="F859" s="260"/>
      <c r="G859" s="260"/>
      <c r="H859" s="260"/>
      <c r="I859" s="260"/>
      <c r="J859" s="258"/>
    </row>
    <row r="860" hidden="1">
      <c r="A860" s="259"/>
      <c r="B860" s="260"/>
      <c r="C860" s="260"/>
      <c r="D860" s="260"/>
      <c r="E860" s="260"/>
      <c r="F860" s="260"/>
      <c r="G860" s="260"/>
      <c r="H860" s="260"/>
      <c r="I860" s="260"/>
      <c r="J860" s="258"/>
    </row>
    <row r="861" hidden="1">
      <c r="A861" s="259"/>
      <c r="B861" s="260"/>
      <c r="C861" s="260"/>
      <c r="D861" s="260"/>
      <c r="E861" s="260"/>
      <c r="F861" s="260"/>
      <c r="G861" s="260"/>
      <c r="H861" s="260"/>
      <c r="I861" s="260"/>
      <c r="J861" s="258"/>
    </row>
    <row r="862" hidden="1">
      <c r="A862" s="261">
        <v>23.0</v>
      </c>
      <c r="B862" s="260"/>
      <c r="C862" s="260"/>
      <c r="D862" s="260"/>
      <c r="E862" s="260"/>
      <c r="F862" s="260"/>
      <c r="G862" s="260"/>
      <c r="H862" s="260"/>
      <c r="I862" s="260"/>
      <c r="J862" s="258"/>
    </row>
    <row r="863" hidden="1">
      <c r="A863" s="259"/>
      <c r="B863" s="260"/>
      <c r="C863" s="260"/>
      <c r="D863" s="260"/>
      <c r="E863" s="260"/>
      <c r="F863" s="260"/>
      <c r="G863" s="260"/>
      <c r="H863" s="260"/>
      <c r="I863" s="260"/>
      <c r="J863" s="258"/>
    </row>
    <row r="864" hidden="1">
      <c r="A864" s="259"/>
      <c r="B864" s="260"/>
      <c r="C864" s="260"/>
      <c r="D864" s="260"/>
      <c r="E864" s="260"/>
      <c r="F864" s="260"/>
      <c r="G864" s="260"/>
      <c r="H864" s="260"/>
      <c r="I864" s="260"/>
      <c r="J864" s="258"/>
    </row>
    <row r="865" hidden="1">
      <c r="A865" s="259"/>
      <c r="B865" s="260"/>
      <c r="C865" s="260"/>
      <c r="D865" s="260"/>
      <c r="E865" s="260"/>
      <c r="F865" s="260"/>
      <c r="G865" s="260"/>
      <c r="H865" s="260"/>
      <c r="I865" s="260"/>
      <c r="J865" s="258"/>
    </row>
    <row r="866" hidden="1">
      <c r="A866" s="259"/>
      <c r="B866" s="260"/>
      <c r="C866" s="260"/>
      <c r="D866" s="260"/>
      <c r="E866" s="260"/>
      <c r="F866" s="260"/>
      <c r="G866" s="260"/>
      <c r="H866" s="260"/>
      <c r="I866" s="260"/>
      <c r="J866" s="258"/>
    </row>
    <row r="867" hidden="1">
      <c r="A867" s="261">
        <v>24.0</v>
      </c>
      <c r="B867" s="260"/>
      <c r="C867" s="260"/>
      <c r="D867" s="260"/>
      <c r="E867" s="260"/>
      <c r="F867" s="260"/>
      <c r="G867" s="260"/>
      <c r="H867" s="260"/>
      <c r="I867" s="260"/>
      <c r="J867" s="258"/>
    </row>
    <row r="868" hidden="1">
      <c r="A868" s="259"/>
      <c r="B868" s="260"/>
      <c r="C868" s="260"/>
      <c r="D868" s="260"/>
      <c r="E868" s="260"/>
      <c r="F868" s="260"/>
      <c r="G868" s="260"/>
      <c r="H868" s="260"/>
      <c r="I868" s="260"/>
      <c r="J868" s="258"/>
    </row>
    <row r="869" hidden="1">
      <c r="A869" s="259"/>
      <c r="B869" s="260"/>
      <c r="C869" s="260"/>
      <c r="D869" s="260"/>
      <c r="E869" s="260"/>
      <c r="F869" s="260"/>
      <c r="G869" s="260"/>
      <c r="H869" s="260"/>
      <c r="I869" s="260"/>
      <c r="J869" s="258"/>
    </row>
    <row r="870" hidden="1">
      <c r="A870" s="259"/>
      <c r="B870" s="260"/>
      <c r="C870" s="260"/>
      <c r="D870" s="260"/>
      <c r="E870" s="260"/>
      <c r="F870" s="260"/>
      <c r="G870" s="260"/>
      <c r="H870" s="260"/>
      <c r="I870" s="260"/>
      <c r="J870" s="258"/>
    </row>
    <row r="871" hidden="1">
      <c r="A871" s="259"/>
      <c r="B871" s="260"/>
      <c r="C871" s="260"/>
      <c r="D871" s="260"/>
      <c r="E871" s="260"/>
      <c r="F871" s="260"/>
      <c r="G871" s="260"/>
      <c r="H871" s="260"/>
      <c r="I871" s="260"/>
      <c r="J871" s="258"/>
    </row>
    <row r="872" hidden="1">
      <c r="A872" s="261">
        <v>25.0</v>
      </c>
      <c r="B872" s="260"/>
      <c r="C872" s="260"/>
      <c r="D872" s="260"/>
      <c r="E872" s="260"/>
      <c r="F872" s="260"/>
      <c r="G872" s="260"/>
      <c r="H872" s="260"/>
      <c r="I872" s="260"/>
      <c r="J872" s="258"/>
    </row>
    <row r="873" hidden="1">
      <c r="A873" s="259"/>
      <c r="B873" s="260"/>
      <c r="C873" s="260"/>
      <c r="D873" s="260"/>
      <c r="E873" s="260"/>
      <c r="F873" s="260"/>
      <c r="G873" s="260"/>
      <c r="H873" s="260"/>
      <c r="I873" s="260"/>
      <c r="J873" s="258"/>
    </row>
    <row r="874" hidden="1">
      <c r="A874" s="259"/>
      <c r="B874" s="260"/>
      <c r="C874" s="260"/>
      <c r="D874" s="260"/>
      <c r="E874" s="260"/>
      <c r="F874" s="260"/>
      <c r="G874" s="260"/>
      <c r="H874" s="260"/>
      <c r="I874" s="260"/>
      <c r="J874" s="258"/>
    </row>
    <row r="875" hidden="1">
      <c r="A875" s="259"/>
      <c r="B875" s="260"/>
      <c r="C875" s="260"/>
      <c r="D875" s="260"/>
      <c r="E875" s="260"/>
      <c r="F875" s="260"/>
      <c r="G875" s="260"/>
      <c r="H875" s="260"/>
      <c r="I875" s="260"/>
      <c r="J875" s="258"/>
    </row>
    <row r="876" hidden="1">
      <c r="A876" s="259"/>
      <c r="B876" s="260"/>
      <c r="C876" s="260"/>
      <c r="D876" s="260"/>
      <c r="E876" s="260"/>
      <c r="F876" s="260"/>
      <c r="G876" s="260"/>
      <c r="H876" s="260"/>
      <c r="I876" s="260"/>
      <c r="J876" s="258"/>
    </row>
  </sheetData>
  <mergeCells count="102">
    <mergeCell ref="B48:C48"/>
    <mergeCell ref="B52:C52"/>
    <mergeCell ref="E52:H52"/>
    <mergeCell ref="G53:H54"/>
    <mergeCell ref="G55:H55"/>
    <mergeCell ref="B56:C56"/>
    <mergeCell ref="G56:H56"/>
    <mergeCell ref="D134:D496"/>
    <mergeCell ref="B498:I498"/>
    <mergeCell ref="B574:I574"/>
    <mergeCell ref="B650:I650"/>
    <mergeCell ref="B751:I751"/>
    <mergeCell ref="G57:H57"/>
    <mergeCell ref="G58:H58"/>
    <mergeCell ref="G59:H59"/>
    <mergeCell ref="G60:H60"/>
    <mergeCell ref="B62:C62"/>
    <mergeCell ref="E65:G65"/>
    <mergeCell ref="E70:F70"/>
    <mergeCell ref="B70:C70"/>
    <mergeCell ref="B75:C75"/>
    <mergeCell ref="E75:H75"/>
    <mergeCell ref="B76:B77"/>
    <mergeCell ref="C76:C77"/>
    <mergeCell ref="G76:H77"/>
    <mergeCell ref="G78:H78"/>
    <mergeCell ref="G79:H79"/>
    <mergeCell ref="G80:H80"/>
    <mergeCell ref="G81:H81"/>
    <mergeCell ref="B82:B83"/>
    <mergeCell ref="C82:C83"/>
    <mergeCell ref="G82:H82"/>
    <mergeCell ref="G83:H83"/>
    <mergeCell ref="E87:H87"/>
    <mergeCell ref="B88:C88"/>
    <mergeCell ref="G88:H89"/>
    <mergeCell ref="G90:H90"/>
    <mergeCell ref="G91:H91"/>
    <mergeCell ref="G92:H92"/>
    <mergeCell ref="G93:H93"/>
    <mergeCell ref="G94:H94"/>
    <mergeCell ref="G95:H95"/>
    <mergeCell ref="B96:C96"/>
    <mergeCell ref="E100:G100"/>
    <mergeCell ref="B102:C102"/>
    <mergeCell ref="B103:B104"/>
    <mergeCell ref="C103:C104"/>
    <mergeCell ref="G112:G113"/>
    <mergeCell ref="E116:G116"/>
    <mergeCell ref="E121:F121"/>
    <mergeCell ref="H121:I121"/>
    <mergeCell ref="B125:C125"/>
    <mergeCell ref="E127:F127"/>
    <mergeCell ref="H127:I127"/>
    <mergeCell ref="A133:H133"/>
    <mergeCell ref="B106:B107"/>
    <mergeCell ref="C106:C107"/>
    <mergeCell ref="E110:I111"/>
    <mergeCell ref="E112:E113"/>
    <mergeCell ref="F112:F113"/>
    <mergeCell ref="H112:H113"/>
    <mergeCell ref="I112:I113"/>
    <mergeCell ref="B1:D1"/>
    <mergeCell ref="E1:F1"/>
    <mergeCell ref="H1:I1"/>
    <mergeCell ref="E2:F2"/>
    <mergeCell ref="E3:F3"/>
    <mergeCell ref="H3:I3"/>
    <mergeCell ref="H8:I8"/>
    <mergeCell ref="E20:F20"/>
    <mergeCell ref="B21:C21"/>
    <mergeCell ref="E21:F21"/>
    <mergeCell ref="H11:I11"/>
    <mergeCell ref="H12:I12"/>
    <mergeCell ref="E14:F14"/>
    <mergeCell ref="H14:I14"/>
    <mergeCell ref="E15:F15"/>
    <mergeCell ref="H19:H20"/>
    <mergeCell ref="H21:I21"/>
    <mergeCell ref="E19:F19"/>
    <mergeCell ref="E26:F26"/>
    <mergeCell ref="H26:H27"/>
    <mergeCell ref="B27:C27"/>
    <mergeCell ref="E27:F27"/>
    <mergeCell ref="E28:F28"/>
    <mergeCell ref="H28:I28"/>
    <mergeCell ref="B28:C28"/>
    <mergeCell ref="B29:C29"/>
    <mergeCell ref="E33:F33"/>
    <mergeCell ref="H33:H34"/>
    <mergeCell ref="E34:F34"/>
    <mergeCell ref="A35:B35"/>
    <mergeCell ref="E36:H36"/>
    <mergeCell ref="B36:C36"/>
    <mergeCell ref="B37:B38"/>
    <mergeCell ref="C37:C38"/>
    <mergeCell ref="B40:B41"/>
    <mergeCell ref="C40:C41"/>
    <mergeCell ref="B44:C44"/>
    <mergeCell ref="E44:H44"/>
    <mergeCell ref="B79:B80"/>
    <mergeCell ref="C79:C80"/>
  </mergeCells>
  <conditionalFormatting sqref="F71 F72 F73">
    <cfRule type="cellIs" dxfId="0" priority="1" operator="equal">
      <formula>"X"</formula>
    </cfRule>
  </conditionalFormatting>
  <conditionalFormatting sqref="F71">
    <cfRule type="expression" dxfId="1" priority="2">
      <formula>F71=CHAR(10003)</formula>
    </cfRule>
  </conditionalFormatting>
  <conditionalFormatting sqref="F73">
    <cfRule type="expression" dxfId="1" priority="3">
      <formula>F73=CHAR(10003)</formula>
    </cfRule>
  </conditionalFormatting>
  <conditionalFormatting sqref="B36:C42">
    <cfRule type="expression" dxfId="2" priority="4">
      <formula>AND($C$4="SUBJECT TO", $I$10&lt;=150, $H$12&lt;=0.12, $A$36=FALSE)</formula>
    </cfRule>
  </conditionalFormatting>
  <conditionalFormatting sqref="B75:C84">
    <cfRule type="expression" dxfId="2" priority="5">
      <formula>AND($C$4="SUBJECT TO", OR($I$10&gt;=150, $H$12&gt;=0.12, $A$36=TRUE))</formula>
    </cfRule>
  </conditionalFormatting>
  <conditionalFormatting sqref="B40:B41 B79:B80 B82:B83 C40:C41 C37:C38 B37:B38 B76:B77 C76:C77 C79:C80 C82:C83">
    <cfRule type="expression" dxfId="1" priority="6">
      <formula>B39:B41=CHAR(10003)</formula>
    </cfRule>
  </conditionalFormatting>
  <conditionalFormatting sqref="B37:B38 B40:B41 E72:F73 H72:I73 B76:B77 B79:B80 B82:B83 E112:F113 H112:I113 C37:C38 C40:C41 C76:C77 C79:C80 C82:C83">
    <cfRule type="cellIs" dxfId="3" priority="7" operator="equal">
      <formula>"X"</formula>
    </cfRule>
  </conditionalFormatting>
  <conditionalFormatting sqref="B103:B104 C103:C104 B106:B107 C106:C107">
    <cfRule type="cellIs" dxfId="4" priority="8" operator="equal">
      <formula>"X"</formula>
    </cfRule>
  </conditionalFormatting>
  <conditionalFormatting sqref="B103:B104 C103:C104 B106:B107 C106:C107">
    <cfRule type="expression" dxfId="5" priority="9">
      <formula>B103:B104=CHAR(10003)</formula>
    </cfRule>
  </conditionalFormatting>
  <conditionalFormatting sqref="E118:E119">
    <cfRule type="cellIs" dxfId="5" priority="10" operator="greaterThanOrEqual">
      <formula>0.001</formula>
    </cfRule>
  </conditionalFormatting>
  <conditionalFormatting sqref="E118:E119">
    <cfRule type="cellIs" dxfId="4" priority="11" operator="lessThanOrEqual">
      <formula>0.0009</formula>
    </cfRule>
  </conditionalFormatting>
  <conditionalFormatting sqref="E67:E68">
    <cfRule type="cellIs" dxfId="5" priority="12" operator="greaterThanOrEqual">
      <formula>0.001</formula>
    </cfRule>
  </conditionalFormatting>
  <conditionalFormatting sqref="E67:E68">
    <cfRule type="cellIs" dxfId="4" priority="13" operator="lessThanOrEqual">
      <formula>0.0009</formula>
    </cfRule>
  </conditionalFormatting>
  <conditionalFormatting sqref="E102:E103">
    <cfRule type="cellIs" dxfId="5" priority="14" operator="greaterThanOrEqual">
      <formula>0.001</formula>
    </cfRule>
  </conditionalFormatting>
  <conditionalFormatting sqref="E102:E103">
    <cfRule type="cellIs" dxfId="4" priority="15" operator="lessThanOrEqual">
      <formula>0.0009</formula>
    </cfRule>
  </conditionalFormatting>
  <conditionalFormatting sqref="C100">
    <cfRule type="cellIs" dxfId="6" priority="16" operator="greaterThanOrEqual">
      <formula>0.001</formula>
    </cfRule>
  </conditionalFormatting>
  <conditionalFormatting sqref="H5 C9:C10 E29:F29 C31 I31 E32:F32 C33:C34 I33 E34:F34 C53 F54 F57:F60 G61:G63 C63 G67:G68 C71">
    <cfRule type="expression" dxfId="7" priority="17">
      <formula>$C$4="SELLER FINANCE - MF"</formula>
    </cfRule>
  </conditionalFormatting>
  <conditionalFormatting sqref="F4">
    <cfRule type="expression" dxfId="8" priority="18">
      <formula>$C$4="SUBJECT TO"</formula>
    </cfRule>
  </conditionalFormatting>
  <conditionalFormatting sqref="F4:F12 H6 B9:B10 H10:I10 C30 I30 I32 I34 E54 E56:E63 F56 C57:C60 F61:F63 C64:C68 F67:F68 C72:C74 F122:F125 I122:I125 C126:C131 F128:F131">
    <cfRule type="expression" dxfId="9" priority="19">
      <formula>$C$4="SELLER FINANCE - MF"</formula>
    </cfRule>
  </conditionalFormatting>
  <conditionalFormatting sqref="C100">
    <cfRule type="cellIs" dxfId="10" priority="20" operator="lessThanOrEqual">
      <formula>0.0009</formula>
    </cfRule>
  </conditionalFormatting>
  <conditionalFormatting sqref="F4:F12 I4:I6 H6 B9:B10 H10:I10 C30 I30 I32 I34 E54 E56:E63 F56 C57:C60 F61:F63 C64:C68 F67:F68 C72:C74 F122:F125 I122:I125 C126:C131 F128:F131 I128:I131 E136:H496 A136:C146 A147:B147 A148:C158 A159:B159 A160:C170 A171:B171 A172:C182 A183:B183 A184:C194 A195:B195 A196:C206 A207:B207 A208:C218 A219:B219 A220:C230 A231:B231 A232:C242 E134:H134 A243:B243 A244:C254 A255:B255 A256:C266 A267:B267 A268:C278">
    <cfRule type="expression" dxfId="11" priority="21">
      <formula>$C$4="SELLER FINANCE - SFH"</formula>
    </cfRule>
  </conditionalFormatting>
  <conditionalFormatting sqref="F5">
    <cfRule type="expression" dxfId="12" priority="22">
      <formula>$C$4="SUBJECT TO"</formula>
    </cfRule>
  </conditionalFormatting>
  <conditionalFormatting sqref="C10">
    <cfRule type="expression" dxfId="13" priority="23">
      <formula>$C$4="SUBJECT TO"</formula>
    </cfRule>
  </conditionalFormatting>
  <conditionalFormatting sqref="F4:F12 H10:I10 I23 C24:C25 I25 I27 E42:F42 H42 E77 E79:E86 F79 F84:F86 F118:F119 F122:F125 I122:I125 C126:C131 F128:F131 I128:I131 A136:C146 A148:C158 A160:C170 A172:C182 A184:C194 A196:C206 A208:C218 A220:C230 A232:C242 A244:C254 A256:C266 A268:C278 B136:B496 E136:H496 A137:A496 C280:C290 C292:C302 C304:C314 C316:C326 C328:C338 C340:C350 C352:C362 C364:C374 C376:C386 C388:C398 C400:C410 C412:C422 C424:C434 C436:C446 C448:C458 C460:C470 C472:C482 C484:C494 C496">
    <cfRule type="expression" dxfId="14" priority="24">
      <formula>$C$4="SUBJECT TO"</formula>
    </cfRule>
  </conditionalFormatting>
  <conditionalFormatting sqref="H6">
    <cfRule type="expression" dxfId="15" priority="25">
      <formula>$C$4="SUBJECT TO"</formula>
    </cfRule>
  </conditionalFormatting>
  <conditionalFormatting sqref="F4:F12 H6 C30 I30 C32 I32 I34 C46 C49:C51 E89 C90:C94 E91:E98 F91 F95:F98 C98:C100 F102:F103 A134:C134 E134:H134">
    <cfRule type="expression" dxfId="16" priority="26">
      <formula>$C$4="HYBRID"</formula>
    </cfRule>
  </conditionalFormatting>
  <conditionalFormatting sqref="F4">
    <cfRule type="expression" dxfId="17" priority="27">
      <formula>$C$4="HYBRID"</formula>
    </cfRule>
  </conditionalFormatting>
  <conditionalFormatting sqref="F5">
    <cfRule type="cellIs" dxfId="10" priority="28" operator="lessThanOrEqual">
      <formula>0.0009</formula>
    </cfRule>
  </conditionalFormatting>
  <conditionalFormatting sqref="B11">
    <cfRule type="cellIs" dxfId="10" priority="29" operator="equal">
      <formula>"UNDER LISTED PRICE BY"</formula>
    </cfRule>
  </conditionalFormatting>
  <conditionalFormatting sqref="B11">
    <cfRule type="cellIs" dxfId="18" priority="30" operator="equal">
      <formula>"CURRENTLY AT"</formula>
    </cfRule>
  </conditionalFormatting>
  <conditionalFormatting sqref="B11">
    <cfRule type="cellIs" dxfId="19" priority="31" operator="equal">
      <formula>"OVER LISTED PRICE BY"</formula>
    </cfRule>
  </conditionalFormatting>
  <conditionalFormatting sqref="C11">
    <cfRule type="expression" dxfId="10" priority="32">
      <formula>IF(B11="UNDER LISTED PRICE BY", TRUE, FALSE)</formula>
    </cfRule>
  </conditionalFormatting>
  <conditionalFormatting sqref="C11">
    <cfRule type="expression" dxfId="18" priority="33">
      <formula>IF(B11="CURRENTLY AT", TRUE, FALSE)</formula>
    </cfRule>
  </conditionalFormatting>
  <conditionalFormatting sqref="C11">
    <cfRule type="expression" dxfId="19" priority="34">
      <formula>IF(B11="OVER LISTED PRICE BY", TRUE, FALSE)</formula>
    </cfRule>
  </conditionalFormatting>
  <conditionalFormatting sqref="A1:J1 E3:F3 H3:I3 C8 H8:I8 H11:I11 B28:C28 E28:F28 H28:I28 E31:F31 E33:F33 B52:C52 E52:H52 E55:H55 B62:C62 E65:G65 B70:C70 E121:F121 H121:I121 B125:C125 E127:F127 H127:I127 A133:C133 D133:D496 A133:H133 D134:D496">
    <cfRule type="expression" dxfId="20" priority="35">
      <formula>$C$4="SELLER FINANCE - MF"</formula>
    </cfRule>
  </conditionalFormatting>
  <conditionalFormatting sqref="A1:J1 E3:F3 H3:I3 C8 H8:I8 H11:I11 B28:C28 E28:F28 H28:I28 E31:F31 E33:F33 B52:C52 E52:H52 E55:H55 B62:C62 E65:G65 B70:C70 E121:F121 H121:I121 B125:C125 E127:F127 H127:I127 A133:C133 D133:D496 E70:F70 E121:F121 H121:I121 B125:C125 E127:F127 H127:I127 A133:H133 D134:D496">
    <cfRule type="expression" dxfId="21" priority="36">
      <formula>$C$4="SELLER FINANCE - SFH"</formula>
    </cfRule>
  </conditionalFormatting>
  <conditionalFormatting sqref="H5 C9:C10 E29:F29 C31 I31 E32:F32 C33:C34 I33 E34:F34 C53 F54 F57:F60 G61:G63 C63 G67:G68 C71">
    <cfRule type="expression" dxfId="22" priority="37">
      <formula>$C$4="SELLER FINANCE - SFH"</formula>
    </cfRule>
  </conditionalFormatting>
  <conditionalFormatting sqref="H9:I9 B29:C29 B56:C56 E66:G66 A134:C134 E134:H134">
    <cfRule type="expression" dxfId="23" priority="38">
      <formula>$C$4="SELLER FINANCE - MF"</formula>
    </cfRule>
  </conditionalFormatting>
  <conditionalFormatting sqref="H9:I9 B29:C29 E53:F53 B56:C56 E66:F66 A134:C134">
    <cfRule type="expression" dxfId="24" priority="39">
      <formula>$C$4="SELLER FINANCE - SFH"</formula>
    </cfRule>
  </conditionalFormatting>
  <conditionalFormatting sqref="E4:E12 B30:B34 H30:H34 C32 B53:B54 G53:H54 C54 G56:G60 H56:H63 B57:B60 B62:B68 B71:B74 E122:E125 H122:H125 B126:B131 E128:E131 E71:E73">
    <cfRule type="expression" dxfId="25" priority="40">
      <formula>$C$4="SELLER FINANCE - MF"</formula>
    </cfRule>
  </conditionalFormatting>
  <conditionalFormatting sqref="E4:E12 H4 B30:B34 H30:H34 C32 B53:B54 G53:H54 C54 G56:G60 H56:H63 B57:B60 B62:B68 E66:G66 B70:B74 E122:E125 H122:H125 B126:B131 E128:E131 H128:H131 E71:E73">
    <cfRule type="expression" dxfId="26" priority="41">
      <formula>$C$4="SELLER FINANCE - SFH"</formula>
    </cfRule>
  </conditionalFormatting>
  <conditionalFormatting sqref="H12:I12">
    <cfRule type="cellIs" dxfId="27" priority="42" operator="between">
      <formula>0.14</formula>
      <formula>0.114</formula>
    </cfRule>
  </conditionalFormatting>
  <conditionalFormatting sqref="H12:I12">
    <cfRule type="cellIs" dxfId="5" priority="43" operator="greaterThanOrEqual">
      <formula>0.145</formula>
    </cfRule>
  </conditionalFormatting>
  <conditionalFormatting sqref="H12:I12">
    <cfRule type="cellIs" dxfId="4" priority="44" operator="lessThanOrEqual">
      <formula>0.1139</formula>
    </cfRule>
  </conditionalFormatting>
  <conditionalFormatting sqref="I29">
    <cfRule type="cellIs" dxfId="4" priority="45" operator="greaterThanOrEqual">
      <formula>0.25</formula>
    </cfRule>
  </conditionalFormatting>
  <conditionalFormatting sqref="I29">
    <cfRule type="cellIs" dxfId="27" priority="46" operator="between">
      <formula>0.249</formula>
      <formula>0.2001</formula>
    </cfRule>
  </conditionalFormatting>
  <conditionalFormatting sqref="I29">
    <cfRule type="cellIs" dxfId="5" priority="47" operator="lessThanOrEqual">
      <formula>0.2</formula>
    </cfRule>
  </conditionalFormatting>
  <conditionalFormatting sqref="A1:J1 E3:F3 H3:I3 C8 H8:I8 H11 E21:F21 H21:I21 E24:F24 E26:F26 B36:C36 E36:H36 B39:C39 B42:C42 B75:C75 E75:H75 B78:C78 E78:H78 B81:C81 B84:C84 E116:G116 E121:F121 H121:I121 B125:C125 E127:F127 H127:I127 A133:C133 D133:D496 B125:C125 E121:F121 H121:I121 H127:I127 E127:F127 A133:H133 D134:D496">
    <cfRule type="expression" dxfId="28" priority="48">
      <formula>$C$4="SUBJECT TO"</formula>
    </cfRule>
  </conditionalFormatting>
  <conditionalFormatting sqref="I4:I6 B9:B10 B21:C21 E37:H37 E117:G117">
    <cfRule type="expression" dxfId="29" priority="49">
      <formula>$C$4="SUBJECT TO"</formula>
    </cfRule>
  </conditionalFormatting>
  <conditionalFormatting sqref="H5 C9 E22:F22 I24 E25:F25 C26 I26 E27:F27 F38:H41 F77 F80:F83 G84:G86 G118:G119">
    <cfRule type="expression" dxfId="30" priority="50">
      <formula>$C$4="SUBJECT TO"</formula>
    </cfRule>
  </conditionalFormatting>
  <conditionalFormatting sqref="E4:E12 H4 B22:B26 E38:E41 G76:H77 G79:G83 H79:H86 E122:E125 H122:H125 B126:B131 E128:E131 H128:H131 A134:C134 E134:H134">
    <cfRule type="expression" dxfId="31" priority="51">
      <formula>$C$4="SUBJECT TO"</formula>
    </cfRule>
  </conditionalFormatting>
  <conditionalFormatting sqref="E126 G126:H126 E132 H132">
    <cfRule type="expression" dxfId="32" priority="52">
      <formula>"var notesStatus = String(notesStatusCell.getValue()).toUpperCase(); // Convert value to string"</formula>
    </cfRule>
  </conditionalFormatting>
  <conditionalFormatting sqref="A1:J1 E3:F3 H3:I3 C8 H8:I8 H11:I11 B28:C28 E28:F28 H28:I28 E31:F31 E33:F33 B44:C44 E44:H44 E87:H87 B88:C88 B96:C96 E100:G100 B102:C102 B105:C105 B108:C108 B125:C125 E121:F121 E127:F127 H121:I121 H127:I127 B126:B131 E122:E125 E128:E131 H122:H125 H128:H131 A133:H133 D134:D496">
    <cfRule type="expression" dxfId="33" priority="53">
      <formula>$C$4="HYBRID"</formula>
    </cfRule>
  </conditionalFormatting>
  <conditionalFormatting sqref="H5 C9:C10 E29:F29 C31 I31 E32:F32 C33:C34 I33 E34:F34 C45 F46:H49 C89 F89 F92:F94 G96:G98 C97 G102:G103">
    <cfRule type="expression" dxfId="34" priority="54">
      <formula>$C$4="HYBRID"</formula>
    </cfRule>
  </conditionalFormatting>
  <conditionalFormatting sqref="E4:E12 H4 B30:B34 B45:B46 E46:E49 B49:B51 G88:H89 B89:B94 G91:G95 H91:H98 B97:B100">
    <cfRule type="expression" dxfId="35" priority="55">
      <formula>$C$4="HYBRID"</formula>
    </cfRule>
  </conditionalFormatting>
  <conditionalFormatting sqref="H9:I9 H23:H27">
    <cfRule type="expression" dxfId="15" priority="56">
      <formula>$C$4="SUBJECT TO"</formula>
    </cfRule>
  </conditionalFormatting>
  <conditionalFormatting sqref="B29:C29 E45:H45 B48:C48 E90:H90">
    <cfRule type="expression" dxfId="36" priority="57">
      <formula>$C$4="HYBRID"</formula>
    </cfRule>
  </conditionalFormatting>
  <conditionalFormatting sqref="F4:F12 H6 B9:B10 H10:I10">
    <cfRule type="expression" dxfId="37" priority="58">
      <formula>$C$4="HYBRID"</formula>
    </cfRule>
  </conditionalFormatting>
  <conditionalFormatting sqref="F4:F12 I4:I6 H6 B9:B10 H10:I10 C30 I30 I32 I34 E54 E56:E63 F56 C57:C60 F61:F63 C64:C68 F67:F68 C72:C74 F122:F125 I122:I125 C126:C131 F128:F131">
    <cfRule type="expression" dxfId="38" priority="59">
      <formula>$C$4="HYBRID"</formula>
    </cfRule>
  </conditionalFormatting>
  <conditionalFormatting sqref="A35:B35">
    <cfRule type="expression" dxfId="39" priority="60">
      <formula>AND($C$4="SUBJECT TO", $I$10&lt;=150, $H$12&lt;0.12)</formula>
    </cfRule>
  </conditionalFormatting>
  <conditionalFormatting sqref="A36">
    <cfRule type="expression" dxfId="39" priority="61">
      <formula>AND($C$4="SUBJECT TO", $I$10&lt;=150, $H$12&lt;0.12)</formula>
    </cfRule>
  </conditionalFormatting>
  <conditionalFormatting sqref="F72">
    <cfRule type="expression" dxfId="1" priority="62">
      <formula>F72=CHAR(10003)</formula>
    </cfRule>
  </conditionalFormatting>
  <conditionalFormatting sqref="F4:F12 H10:I10 C24:C25 F122:F125 C126:C131 F128:F131 I128:I131 A136:C146 A148:C158 A160:C170 A172:C182 A184:C194 A196:C206 A208:C218 A220:C230 A232:C242 A244:C254 A256:C266 A268:C278 B136:B496 E136:H496 A137:A496 C280:C290 C292:C302 C304:C314 C316:C326 C328:C338 C340:C350 C352:C362 C364:C374 C376:C386 C388:C398 C400:C410 C412:C422 C424:C434 C436:C446 C448:C458 C460:C470 C472:C482 C484:C494 C496">
    <cfRule type="expression" dxfId="38" priority="63">
      <formula>$C$4="HYBRID"</formula>
    </cfRule>
  </conditionalFormatting>
  <dataValidations>
    <dataValidation type="list" allowBlank="1" showErrorMessage="1" sqref="B4">
      <formula1>"NO!,YES!"</formula1>
    </dataValidation>
    <dataValidation type="list" allowBlank="1" showErrorMessage="1" sqref="C4">
      <formula1>"SELLER FINANCE - MF,SELLER FINANCE - SFH,SUBJECT TO,HYBRID"</formula1>
    </dataValidation>
    <dataValidation type="list" allowBlank="1" sqref="H1">
      <formula1>"- CHOOSE MULTI-FAMILY PROPERTY -"</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A310"/>
    <outlinePr summaryBelow="0" summaryRight="0"/>
  </sheetPr>
  <sheetViews>
    <sheetView showGridLines="0" workbookViewId="0"/>
  </sheetViews>
  <sheetFormatPr customHeight="1" defaultColWidth="12.63" defaultRowHeight="15.75"/>
  <cols>
    <col customWidth="1" min="1" max="1" width="3.63"/>
    <col customWidth="1" min="2" max="2" width="22.0"/>
    <col customWidth="1" min="3" max="3" width="3.63"/>
    <col customWidth="1" min="4" max="4" width="22.0"/>
    <col customWidth="1" min="5" max="5" width="3.63"/>
    <col customWidth="1" min="6" max="6" width="14.38"/>
    <col customWidth="1" min="7" max="7" width="3.63"/>
    <col customWidth="1" min="8" max="8" width="14.88"/>
    <col customWidth="1" min="9" max="9" width="3.63"/>
    <col customWidth="1" min="10" max="10" width="14.38"/>
    <col customWidth="1" min="11" max="11" width="3.63"/>
    <col customWidth="1" min="12" max="12" width="22.0"/>
    <col customWidth="1" min="13" max="13" width="3.63"/>
    <col customWidth="1" min="14" max="14" width="22.0"/>
    <col customWidth="1" min="15" max="15" width="5.0"/>
  </cols>
  <sheetData>
    <row r="1" ht="28.5" customHeight="1">
      <c r="A1" s="262"/>
      <c r="B1" s="263" t="s">
        <v>127</v>
      </c>
      <c r="C1" s="264"/>
      <c r="D1" s="264"/>
      <c r="E1" s="264"/>
      <c r="F1" s="265" t="s">
        <v>128</v>
      </c>
      <c r="G1" s="264"/>
      <c r="H1" s="264"/>
      <c r="I1" s="264"/>
      <c r="J1" s="264"/>
      <c r="K1" s="266" t="s">
        <v>129</v>
      </c>
      <c r="L1" s="264"/>
      <c r="M1" s="264"/>
      <c r="N1" s="264"/>
      <c r="O1" s="263"/>
    </row>
    <row r="2">
      <c r="A2" s="13"/>
      <c r="B2" s="9" t="s">
        <v>0</v>
      </c>
      <c r="E2" s="267"/>
      <c r="F2" s="267"/>
      <c r="G2" s="267"/>
      <c r="H2" s="173" t="s">
        <v>130</v>
      </c>
      <c r="I2" s="268"/>
      <c r="J2" s="267"/>
      <c r="K2" s="269" t="s">
        <v>131</v>
      </c>
      <c r="O2" s="270"/>
    </row>
    <row r="3">
      <c r="A3" s="13"/>
      <c r="B3" s="245"/>
      <c r="C3" s="245"/>
      <c r="D3" s="245"/>
      <c r="E3" s="270"/>
      <c r="F3" s="270"/>
      <c r="G3" s="270"/>
      <c r="H3" s="270"/>
      <c r="I3" s="270"/>
      <c r="J3" s="270"/>
      <c r="K3" s="270"/>
      <c r="L3" s="270"/>
      <c r="M3" s="270"/>
      <c r="N3" s="270"/>
      <c r="O3" s="270"/>
    </row>
    <row r="4">
      <c r="A4" s="13"/>
      <c r="B4" s="245"/>
      <c r="C4" s="245"/>
      <c r="D4" s="245"/>
      <c r="E4" s="270"/>
      <c r="F4" s="270"/>
      <c r="G4" s="270"/>
      <c r="H4" s="270"/>
      <c r="I4" s="270"/>
      <c r="J4" s="270"/>
      <c r="K4" s="270"/>
      <c r="L4" s="270"/>
      <c r="M4" s="270"/>
      <c r="N4" s="270"/>
      <c r="O4" s="270"/>
    </row>
    <row r="5">
      <c r="A5" s="13"/>
      <c r="B5" s="271" t="s">
        <v>132</v>
      </c>
      <c r="E5" s="272"/>
      <c r="F5" s="270"/>
      <c r="G5" s="270"/>
      <c r="H5" s="270"/>
      <c r="I5" s="270"/>
      <c r="J5" s="270"/>
      <c r="K5" s="270"/>
      <c r="L5" s="270"/>
      <c r="M5" s="270"/>
      <c r="N5" s="270"/>
      <c r="O5" s="270"/>
    </row>
    <row r="6">
      <c r="A6" s="13"/>
      <c r="B6" s="273" t="s">
        <v>26</v>
      </c>
      <c r="C6" s="274"/>
      <c r="D6" s="275"/>
      <c r="E6" s="270"/>
      <c r="F6" s="276" t="s">
        <v>133</v>
      </c>
      <c r="G6" s="270"/>
      <c r="H6" s="277" t="s">
        <v>134</v>
      </c>
      <c r="I6" s="278"/>
      <c r="J6" s="279" t="s">
        <v>135</v>
      </c>
      <c r="K6" s="270"/>
      <c r="L6" s="280" t="s">
        <v>136</v>
      </c>
      <c r="M6" s="281"/>
      <c r="N6" s="282"/>
      <c r="O6" s="270"/>
    </row>
    <row r="7">
      <c r="A7" s="13"/>
      <c r="B7" s="283" t="s">
        <v>137</v>
      </c>
      <c r="C7" s="284"/>
      <c r="D7" s="285"/>
      <c r="E7" s="270"/>
      <c r="F7" s="286">
        <v>54900.0</v>
      </c>
      <c r="G7" s="270"/>
      <c r="H7" s="287">
        <f>IF(F7&lt;150000, CEILING(F7*0.32, 1000), 
  IF(F7&lt;=175000, CEILING(F7*0.35, 1000), 
    IF(F7&lt;=200000, CEILING(F7*0.38, 1000), 
      IF(F7&lt;=250000, CEILING(F7*0.4, 1000), 
        IF(F7&lt;=300000, CEILING(F7*0.45, 1000), 
          IF(F7&lt;=350000, CEILING(F7*0.48, 1000), 
            IF(F7&lt;=400000, CEILING(F7*0.5, 1000), 
              IF(F7&gt;400000, CEILING(F7*0.55, 1000), ""))))))))
</f>
        <v>18000</v>
      </c>
      <c r="I7" s="288"/>
      <c r="J7" s="289">
        <f>CEILING(B10-D10, 1000)
</f>
        <v>24000</v>
      </c>
      <c r="K7" s="270"/>
      <c r="L7" s="290" t="s">
        <v>138</v>
      </c>
      <c r="N7" s="291"/>
      <c r="O7" s="270"/>
    </row>
    <row r="8">
      <c r="A8" s="13"/>
      <c r="B8" s="270"/>
      <c r="C8" s="292">
        <v>385000.0</v>
      </c>
      <c r="D8" s="270"/>
      <c r="E8" s="270"/>
      <c r="F8" s="270"/>
      <c r="G8" s="270"/>
      <c r="H8" s="270"/>
      <c r="I8" s="270"/>
      <c r="J8" s="270"/>
      <c r="K8" s="270"/>
      <c r="L8" s="293"/>
      <c r="N8" s="291"/>
      <c r="O8" s="270"/>
    </row>
    <row r="9">
      <c r="A9" s="13"/>
      <c r="B9" s="294" t="s">
        <v>139</v>
      </c>
      <c r="C9" s="295"/>
      <c r="D9" s="296" t="s">
        <v>140</v>
      </c>
      <c r="E9" s="270"/>
      <c r="F9" s="297"/>
      <c r="G9" s="297"/>
      <c r="H9" s="297"/>
      <c r="I9" s="270"/>
      <c r="J9" s="298"/>
      <c r="K9" s="270"/>
      <c r="L9" s="293"/>
      <c r="N9" s="291"/>
      <c r="O9" s="270"/>
    </row>
    <row r="10">
      <c r="A10" s="13"/>
      <c r="B10" s="299">
        <f>CEILING(F7*L62, 1000)
</f>
        <v>36000</v>
      </c>
      <c r="C10" s="270"/>
      <c r="D10" s="300">
        <f>IF(L62&lt;=L54, N54, 
  IF(L62=L55, N55, 
    IF(L62=L56, N56, 
      IF(L62=L57, N57, 
        IF(L62=L58, N58, 
          IF(L62=L59, N59, 
            IF(L62=L60, N60, 
              IF(L62&gt;=L61, N61, ""))))))))
</f>
        <v>12000</v>
      </c>
      <c r="E10" s="270"/>
      <c r="F10" s="297"/>
      <c r="G10" s="297"/>
      <c r="H10" s="297"/>
      <c r="I10" s="270"/>
      <c r="K10" s="270"/>
      <c r="L10" s="301"/>
      <c r="M10" s="302"/>
      <c r="N10" s="303"/>
      <c r="O10" s="270"/>
    </row>
    <row r="11">
      <c r="A11" s="13"/>
      <c r="B11" s="270"/>
      <c r="C11" s="270"/>
      <c r="D11" s="270"/>
      <c r="E11" s="270"/>
      <c r="F11" s="270"/>
      <c r="G11" s="270"/>
      <c r="H11" s="270"/>
      <c r="I11" s="270"/>
      <c r="J11" s="270"/>
      <c r="K11" s="270"/>
      <c r="L11" s="304"/>
      <c r="M11" s="51"/>
      <c r="N11" s="51"/>
      <c r="O11" s="270"/>
    </row>
    <row r="12">
      <c r="A12" s="13"/>
      <c r="B12" s="270"/>
      <c r="C12" s="270"/>
      <c r="D12" s="270"/>
      <c r="E12" s="270"/>
      <c r="F12" s="270"/>
      <c r="G12" s="270"/>
      <c r="H12" s="270"/>
      <c r="I12" s="270"/>
      <c r="J12" s="270"/>
      <c r="K12" s="270"/>
      <c r="L12" s="25"/>
      <c r="M12" s="270"/>
      <c r="N12" s="270"/>
      <c r="O12" s="270"/>
    </row>
    <row r="13">
      <c r="A13" s="13"/>
      <c r="B13" s="271" t="s">
        <v>141</v>
      </c>
      <c r="E13" s="270"/>
      <c r="F13" s="270"/>
      <c r="G13" s="270"/>
      <c r="H13" s="305" t="s">
        <v>142</v>
      </c>
      <c r="K13" s="295" t="b">
        <v>0</v>
      </c>
      <c r="L13" s="25"/>
      <c r="M13" s="270"/>
      <c r="N13" s="270"/>
      <c r="O13" s="270"/>
    </row>
    <row r="14">
      <c r="A14" s="13"/>
      <c r="B14" s="306" t="s">
        <v>26</v>
      </c>
      <c r="C14" s="274"/>
      <c r="D14" s="275"/>
      <c r="E14" s="270"/>
      <c r="F14" s="276" t="s">
        <v>143</v>
      </c>
      <c r="G14" s="270"/>
      <c r="H14" s="307" t="s">
        <v>144</v>
      </c>
      <c r="K14" s="270"/>
      <c r="L14" s="25"/>
      <c r="M14" s="25"/>
      <c r="N14" s="25"/>
      <c r="O14" s="270"/>
    </row>
    <row r="15">
      <c r="A15" s="13"/>
      <c r="B15" s="308" t="str">
        <f>B7</f>
        <v>1129 N Martin Luther King Jr Blvd, Lansing, MI 48915</v>
      </c>
      <c r="C15" s="309"/>
      <c r="D15" s="310"/>
      <c r="E15" s="270"/>
      <c r="F15" s="311">
        <v>1431.0</v>
      </c>
      <c r="G15" s="270"/>
      <c r="H15" s="312" t="s">
        <v>145</v>
      </c>
      <c r="K15" s="270"/>
      <c r="L15" s="25"/>
      <c r="M15" s="25"/>
      <c r="N15" s="25"/>
      <c r="O15" s="270"/>
    </row>
    <row r="16">
      <c r="A16" s="13"/>
      <c r="B16" s="270"/>
      <c r="C16" s="270"/>
      <c r="D16" s="270"/>
      <c r="E16" s="270"/>
      <c r="F16" s="270"/>
      <c r="G16" s="270"/>
      <c r="H16" s="270"/>
      <c r="I16" s="270"/>
      <c r="J16" s="270"/>
      <c r="K16" s="270"/>
      <c r="L16" s="25"/>
      <c r="M16" s="25"/>
      <c r="N16" s="25"/>
      <c r="O16" s="270"/>
    </row>
    <row r="17">
      <c r="A17" s="13"/>
      <c r="B17" s="306" t="s">
        <v>146</v>
      </c>
      <c r="C17" s="274"/>
      <c r="D17" s="275"/>
      <c r="E17" s="270"/>
      <c r="F17" s="276" t="s">
        <v>143</v>
      </c>
      <c r="G17" s="270"/>
      <c r="H17" s="276" t="s">
        <v>147</v>
      </c>
      <c r="I17" s="270"/>
      <c r="J17" s="313" t="s">
        <v>148</v>
      </c>
      <c r="K17" s="270"/>
      <c r="L17" s="314" t="s">
        <v>149</v>
      </c>
      <c r="M17" s="315"/>
      <c r="N17" s="316"/>
      <c r="O17" s="270"/>
    </row>
    <row r="18">
      <c r="A18" s="13"/>
      <c r="B18" s="317"/>
      <c r="C18" s="309"/>
      <c r="D18" s="310"/>
      <c r="E18" s="270"/>
      <c r="F18" s="311">
        <v>1431.0</v>
      </c>
      <c r="G18" s="270"/>
      <c r="H18" s="286">
        <v>116000.0</v>
      </c>
      <c r="I18" s="270"/>
      <c r="J18" s="318">
        <f t="shared" ref="J18:J20" si="1">IF(ISBLANK(H18),"",H18/F18)</f>
        <v>81.06219427</v>
      </c>
      <c r="K18" s="270"/>
      <c r="L18" s="319" t="str">
        <f>B7</f>
        <v>1129 N Martin Luther King Jr Blvd, Lansing, MI 48915</v>
      </c>
      <c r="N18" s="320"/>
      <c r="O18" s="270"/>
    </row>
    <row r="19">
      <c r="A19" s="13"/>
      <c r="B19" s="317"/>
      <c r="C19" s="309"/>
      <c r="D19" s="310"/>
      <c r="E19" s="270"/>
      <c r="F19" s="321">
        <v>1431.0</v>
      </c>
      <c r="G19" s="270"/>
      <c r="H19" s="322">
        <v>116000.0</v>
      </c>
      <c r="I19" s="270"/>
      <c r="J19" s="323">
        <f t="shared" si="1"/>
        <v>81.06219427</v>
      </c>
      <c r="K19" s="270"/>
      <c r="L19" s="324" t="s">
        <v>150</v>
      </c>
      <c r="M19" s="325" t="s">
        <v>151</v>
      </c>
      <c r="N19" s="326"/>
      <c r="O19" s="270"/>
    </row>
    <row r="20">
      <c r="A20" s="13"/>
      <c r="B20" s="317"/>
      <c r="C20" s="309"/>
      <c r="D20" s="310"/>
      <c r="E20" s="270"/>
      <c r="F20" s="321">
        <v>1431.0</v>
      </c>
      <c r="G20" s="270"/>
      <c r="H20" s="322">
        <v>116000.0</v>
      </c>
      <c r="I20" s="270"/>
      <c r="J20" s="323">
        <f t="shared" si="1"/>
        <v>81.06219427</v>
      </c>
      <c r="K20" s="270"/>
      <c r="L20" s="327" t="s">
        <v>152</v>
      </c>
      <c r="M20" s="328">
        <f>J23</f>
        <v>54200</v>
      </c>
      <c r="N20" s="329"/>
      <c r="O20" s="270"/>
    </row>
    <row r="21">
      <c r="A21" s="13"/>
      <c r="B21" s="270"/>
      <c r="C21" s="270"/>
      <c r="D21" s="270"/>
      <c r="E21" s="270"/>
      <c r="F21" s="270"/>
      <c r="G21" s="270"/>
      <c r="H21" s="270"/>
      <c r="I21" s="270"/>
      <c r="J21" s="270"/>
      <c r="K21" s="270"/>
      <c r="L21" s="327" t="s">
        <v>21</v>
      </c>
      <c r="M21" s="328">
        <f>J23 * 0.01
</f>
        <v>542</v>
      </c>
      <c r="N21" s="329"/>
      <c r="O21" s="270"/>
    </row>
    <row r="22">
      <c r="A22" s="13"/>
      <c r="B22" s="313" t="s">
        <v>153</v>
      </c>
      <c r="C22" s="270"/>
      <c r="D22" s="330" t="s">
        <v>154</v>
      </c>
      <c r="E22" s="270"/>
      <c r="F22" s="331" t="s">
        <v>155</v>
      </c>
      <c r="G22" s="270"/>
      <c r="H22" s="332" t="s">
        <v>156</v>
      </c>
      <c r="I22" s="270"/>
      <c r="J22" s="279" t="s">
        <v>135</v>
      </c>
      <c r="K22" s="270"/>
      <c r="L22" s="327" t="s">
        <v>22</v>
      </c>
      <c r="M22" s="333" t="s">
        <v>157</v>
      </c>
      <c r="N22" s="329"/>
      <c r="O22" s="270"/>
    </row>
    <row r="23">
      <c r="A23" s="13"/>
      <c r="B23" s="334">
        <f>J26*F15</f>
        <v>116000</v>
      </c>
      <c r="C23" s="270"/>
      <c r="D23" s="335">
        <v>0.7</v>
      </c>
      <c r="E23" s="270"/>
      <c r="F23" s="336">
        <f>IF(H15="NO REHAB", 0,
    IF(F15 &lt; 1500, 
        IF(H15="LIGHT REHAB", L73, IF(H15="MEDIUM REHAB", J73, IF(H15="HEAVY REHAB", H73))),
    IF(F15 &lt; 2500,
        IF(H15="LIGHT REHAB", L74, IF(H15="MEDIUM REHAB", J74, IF(H15="HEAVY REHAB", H74))),
    IF(F15 &lt; 3500,
        IF(H15="LIGHT REHAB", L75, IF(H15="MEDIUM REHAB", J75, IF(H15="HEAVY REHAB", H75))),
    IF(F15 &lt; 5000,
        IF(H15="LIGHT REHAB", L76, IF(H15="MEDIUM REHAB", J76, IF(H15="HEAVY REHAB", H76))),
    IF(H15="LIGHT REHAB", L77, IF(H15="MEDIUM REHAB", J77, IF(H15="HEAVY REHAB", H77)))
    )
    )
    )
    )
)
</f>
        <v>15000</v>
      </c>
      <c r="G23" s="270"/>
      <c r="H23" s="337">
        <f>D10</f>
        <v>12000</v>
      </c>
      <c r="I23" s="270"/>
      <c r="J23" s="338">
        <f> B23 * D23 - F23 - H23
</f>
        <v>54200</v>
      </c>
      <c r="K23" s="270"/>
      <c r="L23" s="339" t="s">
        <v>24</v>
      </c>
      <c r="M23" s="340" t="s">
        <v>158</v>
      </c>
      <c r="N23" s="341"/>
      <c r="O23" s="270"/>
    </row>
    <row r="24">
      <c r="A24" s="13"/>
      <c r="B24" s="270"/>
      <c r="C24" s="270"/>
      <c r="D24" s="270"/>
      <c r="E24" s="270"/>
      <c r="F24" s="270"/>
      <c r="G24" s="270"/>
      <c r="H24" s="270"/>
      <c r="I24" s="270"/>
      <c r="J24" s="270"/>
      <c r="K24" s="270"/>
      <c r="L24" s="270"/>
      <c r="M24" s="270"/>
      <c r="N24" s="270"/>
      <c r="O24" s="270"/>
    </row>
    <row r="25">
      <c r="A25" s="13"/>
      <c r="B25" s="270"/>
      <c r="C25" s="270"/>
      <c r="D25" s="270"/>
      <c r="E25" s="270"/>
      <c r="F25" s="25"/>
      <c r="G25" s="25"/>
      <c r="H25" s="25"/>
      <c r="I25" s="270"/>
      <c r="J25" s="342" t="s">
        <v>159</v>
      </c>
      <c r="K25" s="270"/>
      <c r="L25" s="270"/>
      <c r="M25" s="270"/>
      <c r="N25" s="270"/>
      <c r="O25" s="270"/>
    </row>
    <row r="26">
      <c r="A26" s="13"/>
      <c r="B26" s="25"/>
      <c r="C26" s="25"/>
      <c r="D26" s="25"/>
      <c r="E26" s="270"/>
      <c r="F26" s="25"/>
      <c r="G26" s="25"/>
      <c r="H26" s="25"/>
      <c r="I26" s="270"/>
      <c r="J26" s="343">
        <f>IF(ISBLANK(F18),"",AVERAGE(J18:J20))</f>
        <v>81.06219427</v>
      </c>
      <c r="K26" s="270"/>
      <c r="L26" s="270"/>
      <c r="M26" s="270"/>
      <c r="N26" s="270"/>
      <c r="O26" s="270"/>
    </row>
    <row r="27">
      <c r="A27" s="13"/>
      <c r="B27" s="25"/>
      <c r="C27" s="25"/>
      <c r="D27" s="25"/>
      <c r="E27" s="270"/>
      <c r="F27" s="25"/>
      <c r="G27" s="25"/>
      <c r="H27" s="25"/>
      <c r="I27" s="270"/>
      <c r="J27" s="270"/>
      <c r="K27" s="270"/>
      <c r="L27" s="278"/>
      <c r="M27" s="270"/>
      <c r="N27" s="270"/>
      <c r="O27" s="270"/>
    </row>
    <row r="28">
      <c r="A28" s="13"/>
      <c r="B28" s="305"/>
      <c r="C28" s="305"/>
      <c r="D28" s="305"/>
      <c r="E28" s="295"/>
      <c r="F28" s="25"/>
      <c r="G28" s="25"/>
      <c r="H28" s="25"/>
      <c r="I28" s="270"/>
      <c r="J28" s="270"/>
      <c r="K28" s="270"/>
      <c r="L28" s="270"/>
      <c r="M28" s="270"/>
      <c r="N28" s="270"/>
      <c r="O28" s="270"/>
    </row>
    <row r="29">
      <c r="A29" s="13"/>
      <c r="B29" s="344" t="s">
        <v>160</v>
      </c>
      <c r="E29" s="270"/>
      <c r="F29" s="25"/>
      <c r="G29" s="25"/>
      <c r="H29" s="25"/>
      <c r="I29" s="270"/>
      <c r="J29" s="278"/>
      <c r="K29" s="270"/>
      <c r="L29" s="25"/>
      <c r="M29" s="25"/>
      <c r="N29" s="25"/>
      <c r="O29" s="270"/>
    </row>
    <row r="30">
      <c r="A30" s="13"/>
      <c r="B30" s="345" t="s">
        <v>26</v>
      </c>
      <c r="E30" s="270"/>
      <c r="F30" s="345" t="s">
        <v>133</v>
      </c>
      <c r="G30" s="25"/>
      <c r="H30" s="346" t="s">
        <v>153</v>
      </c>
      <c r="I30" s="270"/>
      <c r="J30" s="347" t="s">
        <v>155</v>
      </c>
      <c r="K30" s="270"/>
      <c r="L30" s="348" t="s">
        <v>135</v>
      </c>
      <c r="M30" s="25"/>
      <c r="N30" s="349" t="s">
        <v>154</v>
      </c>
      <c r="O30" s="270"/>
    </row>
    <row r="31">
      <c r="A31" s="13"/>
      <c r="B31" s="350" t="str">
        <f>B7</f>
        <v>1129 N Martin Luther King Jr Blvd, Lansing, MI 48915</v>
      </c>
      <c r="E31" s="270"/>
      <c r="F31" s="351">
        <f>F7</f>
        <v>54900</v>
      </c>
      <c r="G31" s="25"/>
      <c r="H31" s="352">
        <f>J26*F15</f>
        <v>116000</v>
      </c>
      <c r="I31" s="270"/>
      <c r="J31" s="353">
        <f>SUM(B34,B45,F34,L34)
</f>
        <v>0</v>
      </c>
      <c r="K31" s="270"/>
      <c r="L31" s="354">
        <f> H31 * N31 - J31 - H23
</f>
        <v>69200</v>
      </c>
      <c r="M31" s="25"/>
      <c r="N31" s="355">
        <v>0.7</v>
      </c>
      <c r="O31" s="270"/>
    </row>
    <row r="32">
      <c r="A32" s="13"/>
      <c r="B32" s="270"/>
      <c r="C32" s="270"/>
      <c r="D32" s="270"/>
      <c r="E32" s="270"/>
      <c r="F32" s="270"/>
      <c r="G32" s="270"/>
      <c r="H32" s="270"/>
      <c r="I32" s="270"/>
      <c r="J32" s="356"/>
      <c r="K32" s="270"/>
      <c r="L32" s="25"/>
      <c r="M32" s="25"/>
      <c r="N32" s="25"/>
      <c r="O32" s="270"/>
    </row>
    <row r="33">
      <c r="A33" s="13"/>
      <c r="B33" s="357" t="s">
        <v>161</v>
      </c>
      <c r="E33" s="270"/>
      <c r="F33" s="357" t="s">
        <v>162</v>
      </c>
      <c r="K33" s="25"/>
      <c r="L33" s="357" t="s">
        <v>163</v>
      </c>
      <c r="O33" s="270"/>
    </row>
    <row r="34">
      <c r="A34" s="13"/>
      <c r="B34" s="358">
        <f>SUM(C35:D42)</f>
        <v>0</v>
      </c>
      <c r="E34" s="270"/>
      <c r="F34" s="358">
        <f>SUM(I35:J43)</f>
        <v>0</v>
      </c>
      <c r="K34" s="25"/>
      <c r="L34" s="358">
        <f>SUM(M35:N46)</f>
        <v>0</v>
      </c>
      <c r="O34" s="270"/>
    </row>
    <row r="35">
      <c r="A35" s="13"/>
      <c r="B35" s="359" t="s">
        <v>164</v>
      </c>
      <c r="C35" s="360">
        <v>0.0</v>
      </c>
      <c r="E35" s="270"/>
      <c r="F35" s="359" t="s">
        <v>165</v>
      </c>
      <c r="I35" s="360">
        <v>0.0</v>
      </c>
      <c r="K35" s="25"/>
      <c r="L35" s="359" t="s">
        <v>166</v>
      </c>
      <c r="M35" s="360">
        <v>0.0</v>
      </c>
      <c r="O35" s="270"/>
    </row>
    <row r="36">
      <c r="A36" s="13"/>
      <c r="B36" s="359" t="s">
        <v>167</v>
      </c>
      <c r="C36" s="360">
        <v>0.0</v>
      </c>
      <c r="E36" s="270"/>
      <c r="F36" s="359" t="s">
        <v>168</v>
      </c>
      <c r="I36" s="360">
        <v>0.0</v>
      </c>
      <c r="K36" s="270"/>
      <c r="L36" s="359" t="s">
        <v>169</v>
      </c>
      <c r="M36" s="360">
        <v>0.0</v>
      </c>
      <c r="O36" s="270"/>
    </row>
    <row r="37">
      <c r="A37" s="13"/>
      <c r="B37" s="359" t="s">
        <v>170</v>
      </c>
      <c r="C37" s="360">
        <v>0.0</v>
      </c>
      <c r="E37" s="270"/>
      <c r="F37" s="359" t="s">
        <v>171</v>
      </c>
      <c r="I37" s="360">
        <v>0.0</v>
      </c>
      <c r="K37" s="270"/>
      <c r="L37" s="359" t="s">
        <v>172</v>
      </c>
      <c r="M37" s="360">
        <v>0.0</v>
      </c>
      <c r="O37" s="270"/>
    </row>
    <row r="38">
      <c r="A38" s="13"/>
      <c r="B38" s="359" t="s">
        <v>173</v>
      </c>
      <c r="C38" s="360">
        <v>0.0</v>
      </c>
      <c r="E38" s="270"/>
      <c r="F38" s="359" t="s">
        <v>174</v>
      </c>
      <c r="I38" s="360">
        <v>0.0</v>
      </c>
      <c r="K38" s="270"/>
      <c r="L38" s="359" t="s">
        <v>175</v>
      </c>
      <c r="M38" s="360">
        <v>0.0</v>
      </c>
      <c r="O38" s="270"/>
    </row>
    <row r="39">
      <c r="A39" s="13"/>
      <c r="B39" s="359" t="s">
        <v>176</v>
      </c>
      <c r="C39" s="360">
        <v>0.0</v>
      </c>
      <c r="E39" s="270"/>
      <c r="F39" s="359" t="s">
        <v>177</v>
      </c>
      <c r="I39" s="360">
        <v>0.0</v>
      </c>
      <c r="K39" s="270"/>
      <c r="L39" s="359" t="s">
        <v>178</v>
      </c>
      <c r="M39" s="360">
        <v>0.0</v>
      </c>
      <c r="O39" s="270"/>
    </row>
    <row r="40">
      <c r="A40" s="13"/>
      <c r="B40" s="359" t="s">
        <v>179</v>
      </c>
      <c r="C40" s="360">
        <v>0.0</v>
      </c>
      <c r="E40" s="270"/>
      <c r="F40" s="359" t="s">
        <v>180</v>
      </c>
      <c r="I40" s="360">
        <v>0.0</v>
      </c>
      <c r="K40" s="270"/>
      <c r="L40" s="359" t="s">
        <v>181</v>
      </c>
      <c r="M40" s="360">
        <v>0.0</v>
      </c>
      <c r="O40" s="270"/>
    </row>
    <row r="41">
      <c r="A41" s="13"/>
      <c r="B41" s="359" t="s">
        <v>182</v>
      </c>
      <c r="C41" s="360">
        <v>0.0</v>
      </c>
      <c r="E41" s="270"/>
      <c r="F41" s="359" t="s">
        <v>183</v>
      </c>
      <c r="I41" s="360">
        <v>0.0</v>
      </c>
      <c r="K41" s="270"/>
      <c r="L41" s="359" t="s">
        <v>184</v>
      </c>
      <c r="M41" s="360">
        <v>0.0</v>
      </c>
      <c r="O41" s="270"/>
    </row>
    <row r="42">
      <c r="A42" s="13"/>
      <c r="B42" s="359" t="s">
        <v>185</v>
      </c>
      <c r="C42" s="360">
        <v>0.0</v>
      </c>
      <c r="E42" s="270"/>
      <c r="F42" s="359" t="s">
        <v>186</v>
      </c>
      <c r="I42" s="360">
        <v>0.0</v>
      </c>
      <c r="K42" s="270"/>
      <c r="L42" s="359" t="s">
        <v>187</v>
      </c>
      <c r="M42" s="360">
        <v>0.0</v>
      </c>
      <c r="O42" s="270"/>
    </row>
    <row r="43">
      <c r="A43" s="13"/>
      <c r="B43" s="25"/>
      <c r="C43" s="361">
        <v>5000.0</v>
      </c>
      <c r="D43" s="25"/>
      <c r="E43" s="270"/>
      <c r="F43" s="359" t="s">
        <v>188</v>
      </c>
      <c r="I43" s="360">
        <v>0.0</v>
      </c>
      <c r="K43" s="270"/>
      <c r="L43" s="359" t="s">
        <v>189</v>
      </c>
      <c r="M43" s="360">
        <v>0.0</v>
      </c>
      <c r="O43" s="270"/>
    </row>
    <row r="44">
      <c r="A44" s="13"/>
      <c r="B44" s="357" t="s">
        <v>190</v>
      </c>
      <c r="E44" s="270"/>
      <c r="F44" s="25"/>
      <c r="G44" s="25"/>
      <c r="H44" s="25"/>
      <c r="I44" s="361">
        <v>0.0</v>
      </c>
      <c r="J44" s="25"/>
      <c r="K44" s="295" t="s">
        <v>191</v>
      </c>
      <c r="L44" s="359" t="s">
        <v>192</v>
      </c>
      <c r="M44" s="360">
        <v>0.0</v>
      </c>
      <c r="O44" s="270"/>
    </row>
    <row r="45">
      <c r="A45" s="13"/>
      <c r="B45" s="358">
        <f>SUM(C46:D49)</f>
        <v>0</v>
      </c>
      <c r="E45" s="270"/>
      <c r="F45" s="357" t="s">
        <v>193</v>
      </c>
      <c r="K45" s="270"/>
      <c r="L45" s="359" t="s">
        <v>194</v>
      </c>
      <c r="M45" s="360">
        <v>0.0</v>
      </c>
      <c r="O45" s="270"/>
    </row>
    <row r="46">
      <c r="A46" s="13"/>
      <c r="B46" s="359" t="s">
        <v>195</v>
      </c>
      <c r="C46" s="360">
        <v>0.0</v>
      </c>
      <c r="E46" s="270"/>
      <c r="F46" s="358">
        <f>SUM(I47:J49)</f>
        <v>0</v>
      </c>
      <c r="K46" s="270"/>
      <c r="L46" s="359" t="s">
        <v>196</v>
      </c>
      <c r="M46" s="360">
        <v>0.0</v>
      </c>
      <c r="O46" s="270"/>
    </row>
    <row r="47">
      <c r="A47" s="13"/>
      <c r="B47" s="359" t="s">
        <v>197</v>
      </c>
      <c r="C47" s="360">
        <v>0.0</v>
      </c>
      <c r="E47" s="292">
        <v>0.0</v>
      </c>
      <c r="F47" s="359" t="s">
        <v>198</v>
      </c>
      <c r="I47" s="360">
        <v>0.0</v>
      </c>
      <c r="K47" s="270"/>
      <c r="L47" s="25"/>
      <c r="M47" s="25"/>
      <c r="N47" s="25"/>
      <c r="O47" s="270"/>
    </row>
    <row r="48">
      <c r="A48" s="13"/>
      <c r="B48" s="359" t="s">
        <v>199</v>
      </c>
      <c r="C48" s="360">
        <v>0.0</v>
      </c>
      <c r="E48" s="292">
        <v>28000.0</v>
      </c>
      <c r="F48" s="359" t="s">
        <v>200</v>
      </c>
      <c r="I48" s="360">
        <v>0.0</v>
      </c>
      <c r="K48" s="270"/>
      <c r="L48" s="362" t="s">
        <v>201</v>
      </c>
      <c r="M48" s="363"/>
      <c r="O48" s="270"/>
    </row>
    <row r="49">
      <c r="A49" s="13"/>
      <c r="B49" s="359" t="s">
        <v>202</v>
      </c>
      <c r="C49" s="360">
        <v>0.0</v>
      </c>
      <c r="E49" s="292">
        <v>0.0</v>
      </c>
      <c r="F49" s="359" t="s">
        <v>203</v>
      </c>
      <c r="I49" s="360">
        <v>0.0</v>
      </c>
      <c r="K49" s="270"/>
      <c r="O49" s="270"/>
    </row>
    <row r="50">
      <c r="A50" s="13"/>
      <c r="B50" s="364"/>
      <c r="C50" s="365"/>
      <c r="E50" s="292">
        <v>0.0</v>
      </c>
      <c r="F50" s="270"/>
      <c r="G50" s="270"/>
      <c r="H50" s="34"/>
      <c r="M50" s="270"/>
      <c r="N50" s="18"/>
      <c r="O50" s="270"/>
    </row>
    <row r="51" hidden="1">
      <c r="A51" s="13"/>
      <c r="B51" s="270"/>
      <c r="C51" s="270"/>
      <c r="D51" s="270"/>
      <c r="E51" s="292">
        <v>0.0</v>
      </c>
      <c r="F51" s="270"/>
      <c r="G51" s="270"/>
      <c r="H51" s="270"/>
      <c r="I51" s="270"/>
      <c r="J51" s="270"/>
      <c r="K51" s="270"/>
      <c r="L51" s="270"/>
      <c r="M51" s="270"/>
      <c r="N51" s="18"/>
      <c r="O51" s="270"/>
    </row>
    <row r="52" hidden="1">
      <c r="A52" s="13"/>
      <c r="B52" s="270"/>
      <c r="C52" s="270"/>
      <c r="D52" s="270"/>
      <c r="E52" s="292">
        <v>0.0</v>
      </c>
      <c r="F52" s="270"/>
      <c r="G52" s="270"/>
      <c r="H52" s="270"/>
      <c r="I52" s="270"/>
      <c r="J52" s="366" t="s">
        <v>204</v>
      </c>
      <c r="K52" s="367"/>
      <c r="L52" s="367"/>
      <c r="M52" s="367"/>
      <c r="N52" s="368"/>
      <c r="O52" s="270"/>
    </row>
    <row r="53" hidden="1">
      <c r="A53" s="13"/>
      <c r="B53" s="261"/>
      <c r="C53" s="270"/>
      <c r="D53" s="261"/>
      <c r="E53" s="292">
        <v>0.0</v>
      </c>
      <c r="F53" s="270"/>
      <c r="G53" s="270"/>
      <c r="H53" s="270"/>
      <c r="I53" s="270"/>
      <c r="J53" s="369" t="s">
        <v>133</v>
      </c>
      <c r="K53" s="370"/>
      <c r="L53" s="369" t="s">
        <v>205</v>
      </c>
      <c r="M53" s="370"/>
      <c r="N53" s="369" t="s">
        <v>206</v>
      </c>
      <c r="O53" s="270"/>
    </row>
    <row r="54" hidden="1">
      <c r="A54" s="13"/>
      <c r="B54" s="261"/>
      <c r="C54" s="270"/>
      <c r="D54" s="261"/>
      <c r="E54" s="292">
        <v>0.0</v>
      </c>
      <c r="F54" s="270"/>
      <c r="G54" s="270"/>
      <c r="H54" s="270"/>
      <c r="I54" s="270"/>
      <c r="J54" s="371" t="s">
        <v>207</v>
      </c>
      <c r="K54" s="370"/>
      <c r="L54" s="372">
        <v>0.65</v>
      </c>
      <c r="M54" s="370"/>
      <c r="N54" s="373">
        <v>12000.0</v>
      </c>
      <c r="O54" s="270"/>
    </row>
    <row r="55" hidden="1">
      <c r="A55" s="13"/>
      <c r="B55" s="261"/>
      <c r="C55" s="270"/>
      <c r="D55" s="261"/>
      <c r="E55" s="292">
        <v>6000.0</v>
      </c>
      <c r="F55" s="270"/>
      <c r="G55" s="270"/>
      <c r="H55" s="270"/>
      <c r="I55" s="270"/>
      <c r="J55" s="371" t="s">
        <v>208</v>
      </c>
      <c r="K55" s="370"/>
      <c r="L55" s="372">
        <v>0.68</v>
      </c>
      <c r="M55" s="370"/>
      <c r="N55" s="373">
        <v>15000.0</v>
      </c>
      <c r="O55" s="270"/>
    </row>
    <row r="56" hidden="1">
      <c r="A56" s="13"/>
      <c r="B56" s="261"/>
      <c r="C56" s="270"/>
      <c r="D56" s="261"/>
      <c r="E56" s="292">
        <v>0.0</v>
      </c>
      <c r="F56" s="270"/>
      <c r="G56" s="270"/>
      <c r="H56" s="270"/>
      <c r="I56" s="270"/>
      <c r="J56" s="371" t="s">
        <v>209</v>
      </c>
      <c r="K56" s="370"/>
      <c r="L56" s="372">
        <v>0.7</v>
      </c>
      <c r="M56" s="370"/>
      <c r="N56" s="373">
        <v>18000.0</v>
      </c>
      <c r="O56" s="270"/>
    </row>
    <row r="57" hidden="1">
      <c r="A57" s="13"/>
      <c r="B57" s="261"/>
      <c r="C57" s="270"/>
      <c r="D57" s="261"/>
      <c r="E57" s="292">
        <v>0.0</v>
      </c>
      <c r="F57" s="270"/>
      <c r="G57" s="270"/>
      <c r="H57" s="270"/>
      <c r="I57" s="270"/>
      <c r="J57" s="371" t="s">
        <v>210</v>
      </c>
      <c r="K57" s="370"/>
      <c r="L57" s="372">
        <v>0.74</v>
      </c>
      <c r="M57" s="370"/>
      <c r="N57" s="373">
        <v>20000.0</v>
      </c>
      <c r="O57" s="270"/>
    </row>
    <row r="58" hidden="1">
      <c r="A58" s="13"/>
      <c r="B58" s="261"/>
      <c r="C58" s="270"/>
      <c r="D58" s="261"/>
      <c r="E58" s="292">
        <v>45000.0</v>
      </c>
      <c r="F58" s="270"/>
      <c r="G58" s="270"/>
      <c r="H58" s="270"/>
      <c r="I58" s="270"/>
      <c r="J58" s="371" t="s">
        <v>211</v>
      </c>
      <c r="K58" s="374"/>
      <c r="L58" s="372">
        <v>0.75</v>
      </c>
      <c r="M58" s="374"/>
      <c r="N58" s="373">
        <v>22000.0</v>
      </c>
      <c r="O58" s="270"/>
    </row>
    <row r="59" hidden="1">
      <c r="A59" s="13"/>
      <c r="B59" s="261"/>
      <c r="C59" s="270"/>
      <c r="D59" s="261"/>
      <c r="E59" s="292">
        <v>0.0</v>
      </c>
      <c r="F59" s="270"/>
      <c r="G59" s="270"/>
      <c r="H59" s="270"/>
      <c r="I59" s="270"/>
      <c r="J59" s="371" t="s">
        <v>212</v>
      </c>
      <c r="K59" s="374"/>
      <c r="L59" s="372">
        <v>0.78</v>
      </c>
      <c r="M59" s="374"/>
      <c r="N59" s="373">
        <v>25000.0</v>
      </c>
      <c r="O59" s="270"/>
    </row>
    <row r="60" hidden="1">
      <c r="A60" s="13"/>
      <c r="B60" s="261"/>
      <c r="C60" s="270"/>
      <c r="D60" s="261"/>
      <c r="E60" s="292">
        <v>0.0</v>
      </c>
      <c r="F60" s="270"/>
      <c r="G60" s="270"/>
      <c r="H60" s="270"/>
      <c r="I60" s="270"/>
      <c r="J60" s="371" t="s">
        <v>213</v>
      </c>
      <c r="K60" s="370"/>
      <c r="L60" s="372">
        <v>0.8</v>
      </c>
      <c r="M60" s="370"/>
      <c r="N60" s="373">
        <v>30000.0</v>
      </c>
      <c r="O60" s="270"/>
    </row>
    <row r="61" hidden="1">
      <c r="A61" s="13"/>
      <c r="B61" s="261"/>
      <c r="C61" s="270"/>
      <c r="D61" s="261"/>
      <c r="E61" s="270"/>
      <c r="F61" s="270"/>
      <c r="G61" s="292">
        <v>0.0</v>
      </c>
      <c r="H61" s="270"/>
      <c r="I61" s="270"/>
      <c r="J61" s="371" t="s">
        <v>214</v>
      </c>
      <c r="K61" s="374"/>
      <c r="L61" s="372">
        <v>0.8</v>
      </c>
      <c r="M61" s="374"/>
      <c r="N61" s="373">
        <v>35000.0</v>
      </c>
      <c r="O61" s="270"/>
    </row>
    <row r="62" hidden="1">
      <c r="A62" s="13"/>
      <c r="B62" s="270"/>
      <c r="C62" s="270"/>
      <c r="D62" s="270"/>
      <c r="E62" s="270"/>
      <c r="F62" s="270"/>
      <c r="G62" s="292">
        <v>0.0</v>
      </c>
      <c r="H62" s="270"/>
      <c r="I62" s="270"/>
      <c r="J62" s="270"/>
      <c r="K62" s="270"/>
      <c r="L62" s="375">
        <f>IF(F7&lt;150000, 0.65, 
  IF(F7&lt;=175000, 0.68, 
    IF(F7&lt;=200000, 0.71, 
      IF(F7&lt;=250000, 0.74, 
        IF(F7&lt;=300000, 0.77, 
          IF(F7&lt;=350000, 0.8, 
            IF(F7&lt;=400000, 0.83, 
              IF(F7&gt;400000, 0.85, ""))))))))
</f>
        <v>0.65</v>
      </c>
      <c r="M62" s="270"/>
      <c r="N62" s="259"/>
      <c r="O62" s="270"/>
    </row>
    <row r="63" hidden="1">
      <c r="A63" s="13"/>
      <c r="B63" s="270"/>
      <c r="C63" s="270"/>
      <c r="D63" s="270"/>
      <c r="E63" s="270"/>
      <c r="F63" s="270"/>
      <c r="G63" s="292">
        <v>0.0</v>
      </c>
      <c r="H63" s="270"/>
      <c r="I63" s="270"/>
      <c r="J63" s="270"/>
      <c r="K63" s="270"/>
      <c r="L63" s="376" t="s">
        <v>215</v>
      </c>
      <c r="M63" s="270"/>
      <c r="N63" s="270"/>
      <c r="O63" s="270"/>
    </row>
    <row r="64" hidden="1">
      <c r="A64" s="13"/>
      <c r="B64" s="270"/>
      <c r="C64" s="270"/>
      <c r="D64" s="270"/>
      <c r="E64" s="270"/>
      <c r="F64" s="270"/>
      <c r="G64" s="292">
        <v>0.0</v>
      </c>
      <c r="H64" s="270"/>
      <c r="I64" s="270"/>
      <c r="J64" s="270"/>
      <c r="K64" s="270"/>
      <c r="L64" s="377"/>
      <c r="M64" s="270"/>
      <c r="N64" s="270"/>
      <c r="O64" s="270"/>
    </row>
    <row r="65" hidden="1">
      <c r="A65" s="13"/>
      <c r="B65" s="270"/>
      <c r="C65" s="270"/>
      <c r="D65" s="270"/>
      <c r="E65" s="270"/>
      <c r="F65" s="270"/>
      <c r="G65" s="292">
        <v>0.0</v>
      </c>
      <c r="H65" s="270"/>
      <c r="I65" s="270"/>
      <c r="J65" s="270"/>
      <c r="K65" s="270"/>
      <c r="L65" s="377"/>
      <c r="M65" s="270"/>
      <c r="N65" s="270"/>
      <c r="O65" s="270"/>
    </row>
    <row r="66" hidden="1">
      <c r="A66" s="13"/>
      <c r="B66" s="270"/>
      <c r="C66" s="270"/>
      <c r="D66" s="270"/>
      <c r="E66" s="270"/>
      <c r="F66" s="270"/>
      <c r="G66" s="292">
        <v>0.0</v>
      </c>
      <c r="H66" s="270"/>
      <c r="I66" s="270"/>
      <c r="J66" s="378" t="s">
        <v>216</v>
      </c>
      <c r="K66" s="379"/>
      <c r="L66" s="379"/>
      <c r="M66" s="379"/>
      <c r="N66" s="380"/>
      <c r="O66" s="270"/>
    </row>
    <row r="67" hidden="1">
      <c r="A67" s="13"/>
      <c r="B67" s="270"/>
      <c r="C67" s="270"/>
      <c r="D67" s="270"/>
      <c r="E67" s="270"/>
      <c r="F67" s="270"/>
      <c r="G67" s="292">
        <v>0.0</v>
      </c>
      <c r="H67" s="270"/>
      <c r="I67" s="270"/>
      <c r="J67" s="381"/>
      <c r="K67" s="309"/>
      <c r="L67" s="309"/>
      <c r="M67" s="309"/>
      <c r="N67" s="310"/>
      <c r="O67" s="270"/>
    </row>
    <row r="68" hidden="1">
      <c r="A68" s="13"/>
      <c r="B68" s="270"/>
      <c r="C68" s="270"/>
      <c r="D68" s="270"/>
      <c r="E68" s="270"/>
      <c r="F68" s="270"/>
      <c r="G68" s="292">
        <v>0.0</v>
      </c>
      <c r="H68" s="270"/>
      <c r="I68" s="270"/>
      <c r="J68" s="382" t="s">
        <v>217</v>
      </c>
      <c r="K68" s="383"/>
      <c r="L68" s="383"/>
      <c r="M68" s="384"/>
      <c r="N68" s="385" t="s">
        <v>145</v>
      </c>
      <c r="O68" s="386"/>
    </row>
    <row r="69" hidden="1">
      <c r="A69" s="13"/>
      <c r="B69" s="270"/>
      <c r="C69" s="270"/>
      <c r="D69" s="270"/>
      <c r="E69" s="270"/>
      <c r="F69" s="270"/>
      <c r="G69" s="292">
        <v>0.0</v>
      </c>
      <c r="H69" s="270"/>
      <c r="I69" s="270"/>
      <c r="J69" s="387" t="s">
        <v>218</v>
      </c>
      <c r="K69" s="383"/>
      <c r="L69" s="383"/>
      <c r="M69" s="384"/>
      <c r="N69" s="388" t="s">
        <v>219</v>
      </c>
      <c r="O69" s="270"/>
    </row>
    <row r="70" hidden="1">
      <c r="A70" s="13"/>
      <c r="B70" s="270"/>
      <c r="C70" s="270"/>
      <c r="D70" s="270"/>
      <c r="E70" s="270"/>
      <c r="F70" s="270"/>
      <c r="G70" s="270"/>
      <c r="H70" s="270"/>
      <c r="I70" s="270"/>
      <c r="J70" s="389" t="s">
        <v>220</v>
      </c>
      <c r="K70" s="383"/>
      <c r="L70" s="383"/>
      <c r="M70" s="384"/>
      <c r="N70" s="388" t="s">
        <v>221</v>
      </c>
      <c r="O70" s="270"/>
    </row>
    <row r="71" hidden="1">
      <c r="A71" s="13"/>
      <c r="B71" s="270"/>
      <c r="C71" s="270"/>
      <c r="D71" s="270"/>
      <c r="E71" s="270"/>
      <c r="F71" s="270"/>
      <c r="G71" s="270"/>
      <c r="H71" s="270"/>
      <c r="I71" s="270"/>
      <c r="J71" s="390" t="s">
        <v>217</v>
      </c>
      <c r="K71" s="390" t="s">
        <v>217</v>
      </c>
      <c r="L71" s="391" t="s">
        <v>217</v>
      </c>
      <c r="M71" s="270"/>
      <c r="N71" s="270"/>
      <c r="O71" s="295"/>
    </row>
    <row r="72" hidden="1">
      <c r="A72" s="13"/>
      <c r="B72" s="270"/>
      <c r="C72" s="270"/>
      <c r="D72" s="270"/>
      <c r="E72" s="270"/>
      <c r="F72" s="270"/>
      <c r="G72" s="270"/>
      <c r="H72" s="392" t="s">
        <v>222</v>
      </c>
      <c r="I72" s="270"/>
      <c r="J72" s="392" t="s">
        <v>223</v>
      </c>
      <c r="K72" s="390" t="s">
        <v>218</v>
      </c>
      <c r="L72" s="392" t="s">
        <v>224</v>
      </c>
      <c r="M72" s="270"/>
      <c r="N72" s="392" t="s">
        <v>225</v>
      </c>
      <c r="O72" s="270"/>
    </row>
    <row r="73" hidden="1">
      <c r="A73" s="13"/>
      <c r="B73" s="270"/>
      <c r="C73" s="270"/>
      <c r="D73" s="270"/>
      <c r="E73" s="270"/>
      <c r="F73" s="270"/>
      <c r="G73" s="270"/>
      <c r="H73" s="393">
        <v>60000.0</v>
      </c>
      <c r="I73" s="270"/>
      <c r="J73" s="393">
        <v>27000.0</v>
      </c>
      <c r="K73" s="390" t="s">
        <v>220</v>
      </c>
      <c r="L73" s="393">
        <v>15000.0</v>
      </c>
      <c r="M73" s="270"/>
      <c r="N73" s="394" t="s">
        <v>226</v>
      </c>
      <c r="O73" s="259"/>
    </row>
    <row r="74" hidden="1">
      <c r="A74" s="13"/>
      <c r="B74" s="270"/>
      <c r="C74" s="270"/>
      <c r="D74" s="270"/>
      <c r="E74" s="270"/>
      <c r="F74" s="270"/>
      <c r="G74" s="270"/>
      <c r="H74" s="393">
        <v>65000.0</v>
      </c>
      <c r="I74" s="270"/>
      <c r="J74" s="393">
        <v>33000.0</v>
      </c>
      <c r="K74" s="270"/>
      <c r="L74" s="393">
        <v>18000.0</v>
      </c>
      <c r="M74" s="270"/>
      <c r="N74" s="395" t="s">
        <v>227</v>
      </c>
      <c r="O74" s="270"/>
    </row>
    <row r="75" hidden="1">
      <c r="A75" s="13"/>
      <c r="B75" s="270"/>
      <c r="C75" s="270"/>
      <c r="D75" s="270"/>
      <c r="E75" s="270"/>
      <c r="F75" s="270"/>
      <c r="G75" s="270"/>
      <c r="H75" s="393">
        <v>75000.0</v>
      </c>
      <c r="I75" s="270"/>
      <c r="J75" s="393">
        <v>45000.0</v>
      </c>
      <c r="K75" s="270"/>
      <c r="L75" s="393">
        <v>25000.0</v>
      </c>
      <c r="M75" s="270"/>
      <c r="N75" s="395" t="s">
        <v>228</v>
      </c>
      <c r="O75" s="270"/>
    </row>
    <row r="76" hidden="1">
      <c r="A76" s="13"/>
      <c r="B76" s="270"/>
      <c r="C76" s="270"/>
      <c r="D76" s="270"/>
      <c r="E76" s="270"/>
      <c r="F76" s="270"/>
      <c r="G76" s="270"/>
      <c r="H76" s="393">
        <v>125000.0</v>
      </c>
      <c r="I76" s="270"/>
      <c r="J76" s="396">
        <v>68750.0</v>
      </c>
      <c r="K76" s="270"/>
      <c r="L76" s="396">
        <v>50000.0</v>
      </c>
      <c r="M76" s="270"/>
      <c r="N76" s="395" t="s">
        <v>229</v>
      </c>
      <c r="O76" s="270"/>
    </row>
    <row r="77" hidden="1">
      <c r="A77" s="13"/>
      <c r="B77" s="270"/>
      <c r="C77" s="270"/>
      <c r="D77" s="270"/>
      <c r="E77" s="270"/>
      <c r="F77" s="270"/>
      <c r="G77" s="270"/>
      <c r="H77" s="396">
        <v>205000.0</v>
      </c>
      <c r="I77" s="270"/>
      <c r="J77" s="396">
        <v>123750.0</v>
      </c>
      <c r="K77" s="270"/>
      <c r="L77" s="396">
        <v>68750.0</v>
      </c>
      <c r="M77" s="270"/>
      <c r="N77" s="395" t="s">
        <v>230</v>
      </c>
      <c r="O77" s="270"/>
    </row>
    <row r="78" hidden="1">
      <c r="A78" s="13"/>
      <c r="B78" s="270"/>
      <c r="C78" s="270"/>
      <c r="D78" s="270"/>
      <c r="E78" s="270"/>
      <c r="F78" s="270"/>
      <c r="G78" s="270"/>
      <c r="H78" s="270"/>
      <c r="I78" s="270"/>
      <c r="J78" s="270"/>
      <c r="K78" s="270"/>
      <c r="L78" s="377"/>
      <c r="M78" s="270"/>
      <c r="N78" s="270"/>
      <c r="O78" s="270"/>
    </row>
    <row r="79" hidden="1">
      <c r="A79" s="397" t="s">
        <v>231</v>
      </c>
    </row>
    <row r="80" hidden="1">
      <c r="A80" s="34">
        <v>1.0</v>
      </c>
      <c r="B80" s="261" t="s">
        <v>232</v>
      </c>
      <c r="C80" s="261">
        <v>335000.0</v>
      </c>
      <c r="D80" s="261" t="s">
        <v>233</v>
      </c>
      <c r="E80" s="261" t="s">
        <v>234</v>
      </c>
      <c r="F80" s="261" t="s">
        <v>235</v>
      </c>
      <c r="G80" s="261" t="s">
        <v>236</v>
      </c>
      <c r="H80" s="398">
        <v>0.7</v>
      </c>
      <c r="I80" s="398">
        <v>2000.0</v>
      </c>
      <c r="J80" s="398">
        <v>1998.0</v>
      </c>
      <c r="K80" s="398">
        <v>1962.0</v>
      </c>
      <c r="L80" s="255">
        <v>1977.0</v>
      </c>
      <c r="M80" s="261" t="s">
        <v>145</v>
      </c>
      <c r="N80" s="398">
        <v>475000.0</v>
      </c>
      <c r="O80" s="398">
        <v>455000.0</v>
      </c>
    </row>
    <row r="81" hidden="1">
      <c r="A81" s="34"/>
      <c r="B81" s="261">
        <v>467000.0</v>
      </c>
      <c r="C81" s="261" t="s">
        <v>237</v>
      </c>
      <c r="D81" s="398"/>
      <c r="E81" s="398"/>
      <c r="F81" s="398"/>
      <c r="G81" s="398"/>
      <c r="H81" s="261"/>
      <c r="I81" s="398"/>
      <c r="J81" s="398"/>
      <c r="K81" s="398"/>
      <c r="L81" s="255"/>
      <c r="M81" s="261"/>
      <c r="N81" s="398"/>
      <c r="O81" s="398"/>
    </row>
    <row r="82" hidden="1">
      <c r="A82" s="34"/>
      <c r="B82" s="261"/>
      <c r="C82" s="398"/>
      <c r="D82" s="398"/>
      <c r="E82" s="398"/>
      <c r="F82" s="398"/>
      <c r="G82" s="398"/>
      <c r="H82" s="398"/>
      <c r="I82" s="398"/>
      <c r="J82" s="398"/>
      <c r="K82" s="398"/>
      <c r="L82" s="255"/>
      <c r="M82" s="398"/>
      <c r="N82" s="398"/>
      <c r="O82" s="398"/>
    </row>
    <row r="83" hidden="1">
      <c r="A83" s="34"/>
      <c r="B83" s="261"/>
      <c r="C83" s="398"/>
      <c r="D83" s="398"/>
      <c r="E83" s="398"/>
      <c r="F83" s="398"/>
      <c r="G83" s="398"/>
      <c r="H83" s="398"/>
      <c r="I83" s="398"/>
      <c r="J83" s="398"/>
      <c r="K83" s="259"/>
      <c r="L83" s="255"/>
      <c r="M83" s="259"/>
      <c r="N83" s="259"/>
      <c r="O83" s="259"/>
    </row>
    <row r="84" hidden="1">
      <c r="A84" s="34">
        <v>2.0</v>
      </c>
      <c r="B84" s="261" t="s">
        <v>238</v>
      </c>
      <c r="C84" s="398">
        <v>140000.0</v>
      </c>
      <c r="D84" s="261" t="s">
        <v>138</v>
      </c>
      <c r="E84" s="261"/>
      <c r="F84" s="261"/>
      <c r="G84" s="261"/>
      <c r="H84" s="398"/>
      <c r="I84" s="398"/>
      <c r="J84" s="398"/>
      <c r="K84" s="398"/>
      <c r="L84" s="255"/>
      <c r="M84" s="261"/>
      <c r="N84" s="398"/>
      <c r="O84" s="398"/>
    </row>
    <row r="85" hidden="1">
      <c r="A85" s="34"/>
      <c r="B85" s="261"/>
      <c r="C85" s="261"/>
      <c r="D85" s="398"/>
      <c r="E85" s="398"/>
      <c r="F85" s="398"/>
      <c r="G85" s="398"/>
      <c r="H85" s="398"/>
      <c r="I85" s="398"/>
      <c r="J85" s="398"/>
      <c r="K85" s="398"/>
      <c r="L85" s="255"/>
      <c r="M85" s="398"/>
      <c r="N85" s="398"/>
      <c r="O85" s="398"/>
    </row>
    <row r="86" hidden="1">
      <c r="A86" s="34"/>
      <c r="B86" s="261"/>
      <c r="C86" s="398"/>
      <c r="D86" s="398"/>
      <c r="E86" s="398"/>
      <c r="F86" s="398"/>
      <c r="G86" s="398"/>
      <c r="H86" s="398"/>
      <c r="I86" s="398"/>
      <c r="J86" s="398"/>
      <c r="K86" s="398"/>
      <c r="L86" s="255"/>
      <c r="M86" s="398"/>
      <c r="N86" s="398"/>
      <c r="O86" s="398"/>
    </row>
    <row r="87" hidden="1">
      <c r="A87" s="34"/>
      <c r="B87" s="261"/>
      <c r="C87" s="398"/>
      <c r="D87" s="398"/>
      <c r="E87" s="398"/>
      <c r="F87" s="398"/>
      <c r="G87" s="398"/>
      <c r="H87" s="398"/>
      <c r="I87" s="398"/>
      <c r="J87" s="398"/>
      <c r="K87" s="259"/>
      <c r="L87" s="255"/>
      <c r="M87" s="259"/>
      <c r="N87" s="259"/>
      <c r="O87" s="259"/>
    </row>
    <row r="88" hidden="1">
      <c r="A88" s="34">
        <v>3.0</v>
      </c>
      <c r="B88" s="261" t="s">
        <v>239</v>
      </c>
      <c r="C88" s="398">
        <v>179000.0</v>
      </c>
      <c r="D88" s="261" t="s">
        <v>240</v>
      </c>
      <c r="E88" s="261" t="s">
        <v>241</v>
      </c>
      <c r="F88" s="261" t="s">
        <v>242</v>
      </c>
      <c r="G88" s="261" t="s">
        <v>243</v>
      </c>
      <c r="H88" s="398">
        <v>0.7</v>
      </c>
      <c r="I88" s="398">
        <v>2200.0</v>
      </c>
      <c r="J88" s="398">
        <v>2100.0</v>
      </c>
      <c r="K88" s="398">
        <v>2050.0</v>
      </c>
      <c r="L88" s="255">
        <v>2075.0</v>
      </c>
      <c r="M88" s="261" t="s">
        <v>219</v>
      </c>
      <c r="N88" s="398">
        <v>275000.0</v>
      </c>
      <c r="O88" s="398">
        <v>265000.0</v>
      </c>
    </row>
    <row r="89" hidden="1">
      <c r="A89" s="34"/>
      <c r="B89" s="261">
        <v>255000.0</v>
      </c>
      <c r="C89" s="261" t="s">
        <v>237</v>
      </c>
      <c r="D89" s="398"/>
      <c r="E89" s="398"/>
      <c r="F89" s="398"/>
      <c r="G89" s="398"/>
      <c r="H89" s="398"/>
      <c r="I89" s="398"/>
      <c r="J89" s="398"/>
      <c r="K89" s="398"/>
      <c r="L89" s="255"/>
      <c r="M89" s="398"/>
      <c r="N89" s="398"/>
      <c r="O89" s="398"/>
    </row>
    <row r="90" hidden="1">
      <c r="A90" s="34"/>
      <c r="B90" s="261"/>
      <c r="C90" s="398"/>
      <c r="D90" s="398"/>
      <c r="E90" s="398"/>
      <c r="F90" s="398"/>
      <c r="G90" s="398"/>
      <c r="H90" s="398"/>
      <c r="I90" s="398"/>
      <c r="J90" s="398"/>
      <c r="K90" s="398"/>
      <c r="L90" s="255"/>
      <c r="M90" s="398"/>
      <c r="N90" s="398"/>
      <c r="O90" s="398"/>
    </row>
    <row r="91" hidden="1">
      <c r="A91" s="34"/>
      <c r="B91" s="261"/>
      <c r="C91" s="398"/>
      <c r="D91" s="398"/>
      <c r="E91" s="398"/>
      <c r="F91" s="398"/>
      <c r="G91" s="398"/>
      <c r="H91" s="398"/>
      <c r="I91" s="398"/>
      <c r="J91" s="398"/>
      <c r="K91" s="259"/>
      <c r="L91" s="255"/>
      <c r="M91" s="259"/>
      <c r="N91" s="259"/>
      <c r="O91" s="259"/>
    </row>
    <row r="92" hidden="1">
      <c r="A92" s="34">
        <v>4.0</v>
      </c>
      <c r="B92" s="261" t="s">
        <v>242</v>
      </c>
      <c r="C92" s="398">
        <v>179000.0</v>
      </c>
      <c r="D92" s="261" t="s">
        <v>244</v>
      </c>
      <c r="E92" s="261" t="s">
        <v>241</v>
      </c>
      <c r="F92" s="261" t="s">
        <v>242</v>
      </c>
      <c r="G92" s="261" t="s">
        <v>243</v>
      </c>
      <c r="H92" s="398">
        <v>0.7</v>
      </c>
      <c r="I92" s="398">
        <v>2200.0</v>
      </c>
      <c r="J92" s="398">
        <v>2100.0</v>
      </c>
      <c r="K92" s="398">
        <v>2050.0</v>
      </c>
      <c r="L92" s="255">
        <v>2075.0</v>
      </c>
      <c r="M92" s="261" t="s">
        <v>219</v>
      </c>
      <c r="N92" s="398">
        <v>325000.0</v>
      </c>
      <c r="O92" s="398">
        <v>265000.0</v>
      </c>
    </row>
    <row r="93" hidden="1">
      <c r="A93" s="34"/>
      <c r="B93" s="261">
        <v>255000.0</v>
      </c>
      <c r="C93" s="261" t="s">
        <v>237</v>
      </c>
      <c r="D93" s="398">
        <v>0.0</v>
      </c>
      <c r="E93" s="398">
        <v>55000.0</v>
      </c>
      <c r="F93" s="398">
        <v>0.0</v>
      </c>
      <c r="G93" s="398">
        <v>0.0</v>
      </c>
      <c r="H93" s="398">
        <v>0.0</v>
      </c>
      <c r="I93" s="398">
        <v>0.0</v>
      </c>
      <c r="J93" s="398">
        <v>0.0</v>
      </c>
      <c r="K93" s="398">
        <v>0.0</v>
      </c>
      <c r="L93" s="255">
        <v>0.0</v>
      </c>
      <c r="M93" s="398">
        <v>4.0</v>
      </c>
      <c r="N93" s="398">
        <v>0.0</v>
      </c>
      <c r="O93" s="398">
        <v>0.0</v>
      </c>
    </row>
    <row r="94" hidden="1">
      <c r="A94" s="34"/>
      <c r="B94" s="261">
        <v>0.0</v>
      </c>
      <c r="C94" s="398">
        <v>45000.0</v>
      </c>
      <c r="D94" s="398">
        <v>0.0</v>
      </c>
      <c r="E94" s="398">
        <v>0.0</v>
      </c>
      <c r="F94" s="398">
        <v>0.0</v>
      </c>
      <c r="G94" s="398">
        <v>0.0</v>
      </c>
      <c r="H94" s="398">
        <v>0.0</v>
      </c>
      <c r="I94" s="398">
        <v>0.0</v>
      </c>
      <c r="J94" s="398">
        <v>0.0</v>
      </c>
      <c r="K94" s="398">
        <v>777.0</v>
      </c>
      <c r="L94" s="255">
        <v>0.0</v>
      </c>
      <c r="M94" s="398">
        <v>0.0</v>
      </c>
      <c r="N94" s="398">
        <v>0.0</v>
      </c>
      <c r="O94" s="398">
        <v>78987.0</v>
      </c>
    </row>
    <row r="95" hidden="1">
      <c r="A95" s="34"/>
      <c r="B95" s="261">
        <v>0.0</v>
      </c>
      <c r="C95" s="398">
        <v>0.0</v>
      </c>
      <c r="D95" s="398">
        <v>0.0</v>
      </c>
      <c r="E95" s="398">
        <v>0.0</v>
      </c>
      <c r="F95" s="398">
        <v>0.0</v>
      </c>
      <c r="G95" s="398">
        <v>0.0</v>
      </c>
      <c r="H95" s="398">
        <v>0.0</v>
      </c>
      <c r="I95" s="398">
        <v>0.0</v>
      </c>
      <c r="J95" s="398">
        <v>0.0</v>
      </c>
      <c r="K95" s="259"/>
      <c r="L95" s="255"/>
      <c r="M95" s="259"/>
      <c r="N95" s="259"/>
      <c r="O95" s="259"/>
    </row>
    <row r="96" hidden="1">
      <c r="A96" s="34">
        <v>5.0</v>
      </c>
      <c r="B96" s="261" t="s">
        <v>245</v>
      </c>
      <c r="C96" s="398">
        <v>250000.0</v>
      </c>
      <c r="D96" s="399" t="s">
        <v>138</v>
      </c>
      <c r="E96" s="261"/>
      <c r="F96" s="261"/>
      <c r="G96" s="261"/>
      <c r="H96" s="398"/>
      <c r="I96" s="398"/>
      <c r="J96" s="398"/>
      <c r="K96" s="398"/>
      <c r="L96" s="255"/>
      <c r="M96" s="261"/>
      <c r="N96" s="398"/>
      <c r="O96" s="398"/>
    </row>
    <row r="97" hidden="1">
      <c r="A97" s="34"/>
      <c r="B97" s="261"/>
      <c r="C97" s="399"/>
      <c r="D97" s="259"/>
      <c r="E97" s="259"/>
      <c r="F97" s="398"/>
      <c r="G97" s="259"/>
      <c r="H97" s="259"/>
      <c r="I97" s="259"/>
      <c r="J97" s="259"/>
      <c r="K97" s="259"/>
      <c r="L97" s="255"/>
      <c r="M97" s="259"/>
      <c r="N97" s="259"/>
      <c r="O97" s="259"/>
    </row>
    <row r="98" hidden="1">
      <c r="A98" s="34"/>
      <c r="B98" s="261"/>
      <c r="C98" s="259"/>
      <c r="D98" s="259"/>
      <c r="E98" s="259"/>
      <c r="F98" s="398"/>
      <c r="G98" s="259"/>
      <c r="H98" s="259"/>
      <c r="I98" s="259"/>
      <c r="J98" s="259"/>
      <c r="K98" s="259"/>
      <c r="L98" s="255"/>
      <c r="M98" s="259"/>
      <c r="N98" s="259"/>
      <c r="O98" s="259"/>
    </row>
    <row r="99" hidden="1">
      <c r="A99" s="34"/>
      <c r="B99" s="261"/>
      <c r="C99" s="259"/>
      <c r="D99" s="259"/>
      <c r="E99" s="259"/>
      <c r="F99" s="398"/>
      <c r="G99" s="259"/>
      <c r="H99" s="259"/>
      <c r="I99" s="259"/>
      <c r="J99" s="259"/>
      <c r="K99" s="259"/>
      <c r="L99" s="255"/>
      <c r="M99" s="259"/>
      <c r="N99" s="259"/>
      <c r="O99" s="259"/>
    </row>
    <row r="100" hidden="1">
      <c r="A100" s="34">
        <v>6.0</v>
      </c>
      <c r="B100" s="261" t="s">
        <v>246</v>
      </c>
      <c r="C100" s="398">
        <v>210000.0</v>
      </c>
      <c r="D100" s="261" t="s">
        <v>233</v>
      </c>
      <c r="E100" s="259"/>
      <c r="F100" s="398"/>
      <c r="G100" s="259"/>
      <c r="H100" s="259"/>
      <c r="I100" s="259"/>
      <c r="J100" s="259"/>
      <c r="K100" s="259"/>
      <c r="L100" s="255"/>
      <c r="M100" s="259"/>
      <c r="N100" s="259"/>
      <c r="O100" s="259"/>
    </row>
    <row r="101" hidden="1">
      <c r="A101" s="34"/>
      <c r="B101" s="261"/>
      <c r="C101" s="259"/>
      <c r="D101" s="259"/>
      <c r="E101" s="259"/>
      <c r="F101" s="398"/>
      <c r="G101" s="259"/>
      <c r="H101" s="259"/>
      <c r="I101" s="259"/>
      <c r="J101" s="259"/>
      <c r="K101" s="259"/>
      <c r="L101" s="255"/>
      <c r="M101" s="259"/>
      <c r="N101" s="259"/>
      <c r="O101" s="259"/>
    </row>
    <row r="102" hidden="1">
      <c r="A102" s="34"/>
      <c r="B102" s="261"/>
      <c r="C102" s="259"/>
      <c r="D102" s="259"/>
      <c r="E102" s="259"/>
      <c r="F102" s="398"/>
      <c r="G102" s="259"/>
      <c r="H102" s="259"/>
      <c r="I102" s="259"/>
      <c r="J102" s="259"/>
      <c r="K102" s="259"/>
      <c r="L102" s="255"/>
      <c r="M102" s="259"/>
      <c r="N102" s="259"/>
      <c r="O102" s="259"/>
    </row>
    <row r="103" hidden="1">
      <c r="A103" s="34"/>
      <c r="B103" s="261"/>
      <c r="C103" s="259"/>
      <c r="D103" s="259"/>
      <c r="E103" s="259"/>
      <c r="F103" s="398"/>
      <c r="G103" s="259"/>
      <c r="H103" s="259"/>
      <c r="I103" s="259"/>
      <c r="J103" s="259"/>
      <c r="K103" s="259"/>
      <c r="L103" s="255"/>
      <c r="M103" s="259"/>
      <c r="N103" s="259"/>
      <c r="O103" s="259"/>
    </row>
    <row r="104" hidden="1">
      <c r="A104" s="34">
        <v>7.0</v>
      </c>
      <c r="B104" s="261" t="s">
        <v>247</v>
      </c>
      <c r="C104" s="398">
        <v>250000.0</v>
      </c>
      <c r="D104" s="261" t="s">
        <v>248</v>
      </c>
      <c r="E104" s="259"/>
      <c r="F104" s="398"/>
      <c r="G104" s="259"/>
      <c r="H104" s="259"/>
      <c r="I104" s="259"/>
      <c r="J104" s="259"/>
      <c r="K104" s="259"/>
      <c r="L104" s="255"/>
      <c r="M104" s="259"/>
      <c r="N104" s="259"/>
      <c r="O104" s="259"/>
    </row>
    <row r="105" hidden="1">
      <c r="A105" s="34"/>
      <c r="B105" s="261"/>
      <c r="C105" s="259"/>
      <c r="D105" s="259"/>
      <c r="E105" s="259"/>
      <c r="F105" s="398"/>
      <c r="G105" s="259"/>
      <c r="H105" s="259"/>
      <c r="I105" s="259"/>
      <c r="J105" s="259"/>
      <c r="K105" s="259"/>
      <c r="L105" s="255"/>
      <c r="M105" s="259"/>
      <c r="N105" s="259"/>
      <c r="O105" s="259"/>
    </row>
    <row r="106" hidden="1">
      <c r="A106" s="34"/>
      <c r="B106" s="261"/>
      <c r="C106" s="259"/>
      <c r="D106" s="259"/>
      <c r="E106" s="259"/>
      <c r="F106" s="398"/>
      <c r="G106" s="259"/>
      <c r="H106" s="259"/>
      <c r="I106" s="259"/>
      <c r="J106" s="259"/>
      <c r="K106" s="259"/>
      <c r="L106" s="255"/>
      <c r="M106" s="259"/>
      <c r="N106" s="259"/>
      <c r="O106" s="259"/>
    </row>
    <row r="107" hidden="1">
      <c r="A107" s="34"/>
      <c r="B107" s="261"/>
      <c r="C107" s="259"/>
      <c r="D107" s="259"/>
      <c r="E107" s="259"/>
      <c r="F107" s="398"/>
      <c r="G107" s="259"/>
      <c r="H107" s="259"/>
      <c r="I107" s="259"/>
      <c r="J107" s="259"/>
      <c r="K107" s="259"/>
      <c r="L107" s="255"/>
      <c r="M107" s="259"/>
      <c r="N107" s="259"/>
      <c r="O107" s="259"/>
    </row>
    <row r="108" hidden="1">
      <c r="A108" s="34">
        <v>8.0</v>
      </c>
      <c r="B108" s="261"/>
      <c r="C108" s="398"/>
      <c r="D108" s="261"/>
      <c r="E108" s="259"/>
      <c r="F108" s="398"/>
      <c r="G108" s="259"/>
      <c r="H108" s="259"/>
      <c r="I108" s="259"/>
      <c r="J108" s="259"/>
      <c r="K108" s="259"/>
      <c r="L108" s="255"/>
      <c r="M108" s="259"/>
      <c r="N108" s="259"/>
      <c r="O108" s="259"/>
    </row>
    <row r="109" hidden="1">
      <c r="A109" s="34"/>
      <c r="B109" s="261"/>
      <c r="C109" s="259"/>
      <c r="D109" s="259"/>
      <c r="E109" s="259"/>
      <c r="F109" s="398"/>
      <c r="G109" s="259"/>
      <c r="H109" s="259"/>
      <c r="I109" s="259"/>
      <c r="J109" s="259"/>
      <c r="K109" s="259"/>
      <c r="L109" s="255"/>
      <c r="M109" s="259"/>
      <c r="N109" s="259"/>
      <c r="O109" s="259"/>
    </row>
    <row r="110" hidden="1">
      <c r="A110" s="34"/>
      <c r="B110" s="261"/>
      <c r="C110" s="259"/>
      <c r="D110" s="259"/>
      <c r="E110" s="259"/>
      <c r="F110" s="398"/>
      <c r="G110" s="259"/>
      <c r="H110" s="259"/>
      <c r="I110" s="259"/>
      <c r="J110" s="259"/>
      <c r="K110" s="259"/>
      <c r="L110" s="255"/>
      <c r="M110" s="259"/>
      <c r="N110" s="259"/>
      <c r="O110" s="259"/>
    </row>
    <row r="111" hidden="1">
      <c r="A111" s="34"/>
      <c r="B111" s="261"/>
      <c r="C111" s="259"/>
      <c r="D111" s="259"/>
      <c r="E111" s="259"/>
      <c r="F111" s="398"/>
      <c r="G111" s="259"/>
      <c r="H111" s="259"/>
      <c r="I111" s="259"/>
      <c r="J111" s="259"/>
      <c r="K111" s="259"/>
      <c r="L111" s="255"/>
      <c r="M111" s="259"/>
      <c r="N111" s="259"/>
      <c r="O111" s="259"/>
    </row>
    <row r="112" hidden="1">
      <c r="A112" s="34">
        <v>9.0</v>
      </c>
      <c r="B112" s="261"/>
      <c r="C112" s="398"/>
      <c r="D112" s="261"/>
      <c r="E112" s="261"/>
      <c r="F112" s="261"/>
      <c r="G112" s="261"/>
      <c r="H112" s="398"/>
      <c r="I112" s="398"/>
      <c r="J112" s="398"/>
      <c r="K112" s="398"/>
      <c r="L112" s="255"/>
      <c r="M112" s="261"/>
      <c r="N112" s="398"/>
      <c r="O112" s="398"/>
    </row>
    <row r="113" hidden="1">
      <c r="A113" s="34"/>
      <c r="B113" s="261"/>
      <c r="C113" s="261"/>
      <c r="D113" s="259"/>
      <c r="E113" s="259"/>
      <c r="F113" s="398"/>
      <c r="G113" s="259"/>
      <c r="H113" s="259"/>
      <c r="I113" s="259"/>
      <c r="J113" s="259"/>
      <c r="K113" s="259"/>
      <c r="L113" s="255"/>
      <c r="M113" s="259"/>
      <c r="N113" s="259"/>
      <c r="O113" s="259"/>
    </row>
    <row r="114" hidden="1">
      <c r="A114" s="34"/>
      <c r="B114" s="261"/>
      <c r="C114" s="259"/>
      <c r="D114" s="259"/>
      <c r="E114" s="259"/>
      <c r="F114" s="398"/>
      <c r="G114" s="259"/>
      <c r="H114" s="259"/>
      <c r="I114" s="259"/>
      <c r="J114" s="259"/>
      <c r="K114" s="259"/>
      <c r="L114" s="255"/>
      <c r="M114" s="259"/>
      <c r="N114" s="259"/>
      <c r="O114" s="259"/>
    </row>
    <row r="115" hidden="1">
      <c r="A115" s="34"/>
      <c r="B115" s="261"/>
      <c r="C115" s="259"/>
      <c r="D115" s="259"/>
      <c r="E115" s="259"/>
      <c r="F115" s="398"/>
      <c r="G115" s="259"/>
      <c r="H115" s="259"/>
      <c r="I115" s="259"/>
      <c r="J115" s="259"/>
      <c r="K115" s="259"/>
      <c r="L115" s="255"/>
      <c r="M115" s="259"/>
      <c r="N115" s="259"/>
      <c r="O115" s="259"/>
    </row>
    <row r="116" hidden="1">
      <c r="A116" s="34">
        <v>10.0</v>
      </c>
      <c r="B116" s="261"/>
      <c r="C116" s="259"/>
      <c r="D116" s="259"/>
      <c r="E116" s="259"/>
      <c r="F116" s="398"/>
      <c r="G116" s="259"/>
      <c r="H116" s="259"/>
      <c r="I116" s="259"/>
      <c r="J116" s="259"/>
      <c r="K116" s="259"/>
      <c r="L116" s="255"/>
      <c r="M116" s="259"/>
      <c r="N116" s="259"/>
      <c r="O116" s="259"/>
    </row>
    <row r="117" hidden="1">
      <c r="A117" s="34"/>
      <c r="B117" s="261"/>
      <c r="C117" s="259"/>
      <c r="D117" s="259"/>
      <c r="E117" s="259"/>
      <c r="F117" s="398"/>
      <c r="G117" s="259"/>
      <c r="H117" s="259"/>
      <c r="I117" s="259"/>
      <c r="J117" s="259"/>
      <c r="K117" s="259"/>
      <c r="L117" s="255"/>
      <c r="M117" s="259"/>
      <c r="N117" s="259"/>
      <c r="O117" s="259"/>
    </row>
    <row r="118" hidden="1">
      <c r="A118" s="34"/>
      <c r="B118" s="261"/>
      <c r="C118" s="259"/>
      <c r="D118" s="259"/>
      <c r="E118" s="259"/>
      <c r="F118" s="398"/>
      <c r="G118" s="259"/>
      <c r="H118" s="259"/>
      <c r="I118" s="259"/>
      <c r="J118" s="259"/>
      <c r="K118" s="259"/>
      <c r="L118" s="255"/>
      <c r="M118" s="259"/>
      <c r="N118" s="259"/>
      <c r="O118" s="259"/>
    </row>
    <row r="119" hidden="1">
      <c r="A119" s="34"/>
      <c r="B119" s="261"/>
      <c r="C119" s="259"/>
      <c r="D119" s="259"/>
      <c r="E119" s="259"/>
      <c r="F119" s="398"/>
      <c r="G119" s="259"/>
      <c r="H119" s="259"/>
      <c r="I119" s="259"/>
      <c r="J119" s="259"/>
      <c r="K119" s="259"/>
      <c r="L119" s="255"/>
      <c r="M119" s="259"/>
      <c r="N119" s="259"/>
      <c r="O119" s="259"/>
    </row>
    <row r="120" hidden="1">
      <c r="A120" s="34">
        <v>11.0</v>
      </c>
      <c r="B120" s="261"/>
      <c r="C120" s="259"/>
      <c r="D120" s="259"/>
      <c r="E120" s="259"/>
      <c r="F120" s="398"/>
      <c r="G120" s="259"/>
      <c r="H120" s="259"/>
      <c r="I120" s="259"/>
      <c r="J120" s="259"/>
      <c r="K120" s="259"/>
      <c r="L120" s="255"/>
      <c r="M120" s="259"/>
      <c r="N120" s="259"/>
      <c r="O120" s="259"/>
    </row>
    <row r="121" hidden="1">
      <c r="A121" s="34"/>
      <c r="B121" s="261"/>
      <c r="C121" s="259"/>
      <c r="D121" s="259"/>
      <c r="E121" s="259"/>
      <c r="F121" s="398"/>
      <c r="G121" s="259"/>
      <c r="H121" s="259"/>
      <c r="I121" s="259"/>
      <c r="J121" s="259"/>
      <c r="K121" s="259"/>
      <c r="L121" s="255"/>
      <c r="M121" s="259"/>
      <c r="N121" s="259"/>
      <c r="O121" s="259"/>
    </row>
    <row r="122" hidden="1">
      <c r="A122" s="34"/>
      <c r="B122" s="261"/>
      <c r="C122" s="259"/>
      <c r="D122" s="259"/>
      <c r="E122" s="259"/>
      <c r="F122" s="398"/>
      <c r="G122" s="259"/>
      <c r="H122" s="259"/>
      <c r="I122" s="259"/>
      <c r="J122" s="259"/>
      <c r="K122" s="259"/>
      <c r="L122" s="255"/>
      <c r="M122" s="259"/>
      <c r="N122" s="259"/>
      <c r="O122" s="259"/>
    </row>
    <row r="123" hidden="1">
      <c r="A123" s="34"/>
      <c r="B123" s="261"/>
      <c r="C123" s="259"/>
      <c r="D123" s="259"/>
      <c r="E123" s="259"/>
      <c r="F123" s="398"/>
      <c r="G123" s="259"/>
      <c r="H123" s="259"/>
      <c r="I123" s="259"/>
      <c r="J123" s="259"/>
      <c r="K123" s="259"/>
      <c r="L123" s="255"/>
      <c r="M123" s="259"/>
      <c r="N123" s="259"/>
      <c r="O123" s="259"/>
    </row>
    <row r="124" hidden="1">
      <c r="A124" s="34">
        <v>12.0</v>
      </c>
      <c r="B124" s="261"/>
      <c r="C124" s="259"/>
      <c r="D124" s="259"/>
      <c r="E124" s="259"/>
      <c r="F124" s="398"/>
      <c r="G124" s="259"/>
      <c r="H124" s="259"/>
      <c r="I124" s="259"/>
      <c r="J124" s="259"/>
      <c r="K124" s="259"/>
      <c r="L124" s="255"/>
      <c r="M124" s="259"/>
      <c r="N124" s="259"/>
      <c r="O124" s="259"/>
    </row>
    <row r="125" hidden="1">
      <c r="A125" s="34"/>
      <c r="B125" s="261"/>
      <c r="C125" s="259"/>
      <c r="D125" s="259"/>
      <c r="E125" s="259"/>
      <c r="F125" s="398"/>
      <c r="G125" s="259"/>
      <c r="H125" s="259"/>
      <c r="I125" s="259"/>
      <c r="J125" s="259"/>
      <c r="K125" s="259"/>
      <c r="L125" s="255"/>
      <c r="M125" s="259"/>
      <c r="N125" s="259"/>
      <c r="O125" s="259"/>
    </row>
    <row r="126" hidden="1">
      <c r="A126" s="34"/>
      <c r="B126" s="261"/>
      <c r="C126" s="259"/>
      <c r="D126" s="259"/>
      <c r="E126" s="259"/>
      <c r="F126" s="398"/>
      <c r="G126" s="259"/>
      <c r="H126" s="259"/>
      <c r="I126" s="259"/>
      <c r="J126" s="259"/>
      <c r="K126" s="259"/>
      <c r="L126" s="255"/>
      <c r="M126" s="259"/>
      <c r="N126" s="259"/>
      <c r="O126" s="259"/>
    </row>
    <row r="127" hidden="1">
      <c r="A127" s="34"/>
      <c r="B127" s="261"/>
      <c r="C127" s="259"/>
      <c r="D127" s="259"/>
      <c r="E127" s="259"/>
      <c r="F127" s="398"/>
      <c r="G127" s="259"/>
      <c r="H127" s="259"/>
      <c r="I127" s="259"/>
      <c r="J127" s="259"/>
      <c r="K127" s="259"/>
      <c r="L127" s="255"/>
      <c r="M127" s="259"/>
      <c r="N127" s="259"/>
      <c r="O127" s="259"/>
    </row>
    <row r="128" hidden="1">
      <c r="A128" s="34">
        <v>13.0</v>
      </c>
      <c r="B128" s="261"/>
      <c r="C128" s="259"/>
      <c r="D128" s="259"/>
      <c r="E128" s="259"/>
      <c r="F128" s="398"/>
      <c r="G128" s="259"/>
      <c r="H128" s="259"/>
      <c r="I128" s="259"/>
      <c r="J128" s="259"/>
      <c r="K128" s="259"/>
      <c r="L128" s="255"/>
      <c r="M128" s="259"/>
      <c r="N128" s="259"/>
      <c r="O128" s="259"/>
    </row>
    <row r="129" hidden="1">
      <c r="A129" s="34"/>
      <c r="B129" s="261"/>
      <c r="C129" s="259"/>
      <c r="D129" s="259"/>
      <c r="E129" s="259"/>
      <c r="F129" s="398"/>
      <c r="G129" s="259"/>
      <c r="H129" s="259"/>
      <c r="I129" s="259"/>
      <c r="J129" s="259"/>
      <c r="K129" s="259"/>
      <c r="L129" s="255"/>
      <c r="M129" s="259"/>
      <c r="N129" s="259"/>
      <c r="O129" s="259"/>
    </row>
    <row r="130" hidden="1">
      <c r="A130" s="34"/>
      <c r="B130" s="261"/>
      <c r="C130" s="259"/>
      <c r="D130" s="259"/>
      <c r="E130" s="259"/>
      <c r="F130" s="398"/>
      <c r="G130" s="259"/>
      <c r="H130" s="259"/>
      <c r="I130" s="259"/>
      <c r="J130" s="259"/>
      <c r="K130" s="259"/>
      <c r="L130" s="255"/>
      <c r="M130" s="259"/>
      <c r="N130" s="259"/>
      <c r="O130" s="259"/>
    </row>
    <row r="131" hidden="1">
      <c r="A131" s="34"/>
      <c r="B131" s="261"/>
      <c r="C131" s="259"/>
      <c r="D131" s="259"/>
      <c r="E131" s="259"/>
      <c r="F131" s="398"/>
      <c r="G131" s="259"/>
      <c r="H131" s="259"/>
      <c r="I131" s="259"/>
      <c r="J131" s="259"/>
      <c r="K131" s="259"/>
      <c r="L131" s="255"/>
      <c r="M131" s="259"/>
      <c r="N131" s="259"/>
      <c r="O131" s="259"/>
    </row>
    <row r="132" hidden="1">
      <c r="A132" s="34">
        <v>14.0</v>
      </c>
      <c r="B132" s="261"/>
      <c r="C132" s="259"/>
      <c r="D132" s="259"/>
      <c r="E132" s="259"/>
      <c r="F132" s="398"/>
      <c r="G132" s="259"/>
      <c r="H132" s="259"/>
      <c r="I132" s="259"/>
      <c r="J132" s="259"/>
      <c r="K132" s="259"/>
      <c r="L132" s="255"/>
      <c r="M132" s="259"/>
      <c r="N132" s="259"/>
      <c r="O132" s="259"/>
    </row>
    <row r="133" hidden="1">
      <c r="A133" s="34"/>
      <c r="B133" s="261"/>
      <c r="C133" s="259"/>
      <c r="D133" s="259"/>
      <c r="E133" s="259"/>
      <c r="F133" s="398"/>
      <c r="G133" s="259"/>
      <c r="H133" s="259"/>
      <c r="I133" s="259"/>
      <c r="J133" s="259"/>
      <c r="K133" s="259"/>
      <c r="L133" s="255"/>
      <c r="M133" s="259"/>
      <c r="N133" s="259"/>
      <c r="O133" s="259"/>
    </row>
    <row r="134" hidden="1">
      <c r="A134" s="34"/>
      <c r="B134" s="261"/>
      <c r="C134" s="259"/>
      <c r="D134" s="259"/>
      <c r="E134" s="259"/>
      <c r="F134" s="398"/>
      <c r="G134" s="259"/>
      <c r="H134" s="259"/>
      <c r="I134" s="259"/>
      <c r="J134" s="259"/>
      <c r="K134" s="259"/>
      <c r="L134" s="255"/>
      <c r="M134" s="259"/>
      <c r="N134" s="259"/>
      <c r="O134" s="259"/>
    </row>
    <row r="135" hidden="1">
      <c r="A135" s="34"/>
      <c r="B135" s="261"/>
      <c r="C135" s="259"/>
      <c r="D135" s="259"/>
      <c r="E135" s="259"/>
      <c r="F135" s="398"/>
      <c r="G135" s="259"/>
      <c r="H135" s="259"/>
      <c r="I135" s="259"/>
      <c r="J135" s="259"/>
      <c r="K135" s="259"/>
      <c r="L135" s="255"/>
      <c r="M135" s="259"/>
      <c r="N135" s="259"/>
      <c r="O135" s="259"/>
    </row>
    <row r="136" hidden="1">
      <c r="A136" s="34">
        <v>15.0</v>
      </c>
      <c r="B136" s="261"/>
      <c r="C136" s="259"/>
      <c r="D136" s="259"/>
      <c r="E136" s="259"/>
      <c r="F136" s="398"/>
      <c r="G136" s="259"/>
      <c r="H136" s="259"/>
      <c r="I136" s="259"/>
      <c r="J136" s="259"/>
      <c r="K136" s="259"/>
      <c r="L136" s="255"/>
      <c r="M136" s="259"/>
      <c r="N136" s="259"/>
      <c r="O136" s="259"/>
    </row>
    <row r="137" hidden="1">
      <c r="A137" s="34"/>
      <c r="B137" s="261"/>
      <c r="C137" s="259"/>
      <c r="D137" s="259"/>
      <c r="E137" s="259"/>
      <c r="F137" s="398"/>
      <c r="G137" s="259"/>
      <c r="H137" s="259"/>
      <c r="I137" s="259"/>
      <c r="J137" s="259"/>
      <c r="K137" s="259"/>
      <c r="L137" s="255"/>
      <c r="M137" s="259"/>
      <c r="N137" s="259"/>
      <c r="O137" s="259"/>
    </row>
    <row r="138" hidden="1">
      <c r="A138" s="34"/>
      <c r="B138" s="261"/>
      <c r="C138" s="259"/>
      <c r="D138" s="259"/>
      <c r="E138" s="259"/>
      <c r="F138" s="398"/>
      <c r="G138" s="259"/>
      <c r="H138" s="259"/>
      <c r="I138" s="259"/>
      <c r="J138" s="259"/>
      <c r="K138" s="259"/>
      <c r="L138" s="255"/>
      <c r="M138" s="259"/>
      <c r="N138" s="259"/>
      <c r="O138" s="259"/>
    </row>
    <row r="139" hidden="1">
      <c r="A139" s="34"/>
      <c r="B139" s="261"/>
      <c r="C139" s="259"/>
      <c r="D139" s="259"/>
      <c r="E139" s="259"/>
      <c r="F139" s="398"/>
      <c r="G139" s="259"/>
      <c r="H139" s="259"/>
      <c r="I139" s="259"/>
      <c r="J139" s="259"/>
      <c r="K139" s="259"/>
      <c r="L139" s="255"/>
      <c r="M139" s="259"/>
      <c r="N139" s="259"/>
      <c r="O139" s="259"/>
    </row>
    <row r="140" hidden="1">
      <c r="A140" s="34">
        <v>16.0</v>
      </c>
      <c r="B140" s="261"/>
      <c r="C140" s="259"/>
      <c r="D140" s="259"/>
      <c r="E140" s="259"/>
      <c r="F140" s="398"/>
      <c r="G140" s="259"/>
      <c r="H140" s="259"/>
      <c r="I140" s="259"/>
      <c r="J140" s="259"/>
      <c r="K140" s="259"/>
      <c r="L140" s="255"/>
      <c r="M140" s="259"/>
      <c r="N140" s="259"/>
      <c r="O140" s="259"/>
    </row>
    <row r="141" hidden="1">
      <c r="A141" s="34"/>
      <c r="B141" s="261"/>
      <c r="C141" s="259"/>
      <c r="D141" s="259"/>
      <c r="E141" s="259"/>
      <c r="F141" s="398"/>
      <c r="G141" s="259"/>
      <c r="H141" s="259"/>
      <c r="I141" s="259"/>
      <c r="J141" s="259"/>
      <c r="K141" s="259"/>
      <c r="L141" s="255"/>
      <c r="M141" s="259"/>
      <c r="N141" s="259"/>
      <c r="O141" s="259"/>
    </row>
    <row r="142" hidden="1">
      <c r="A142" s="34"/>
      <c r="B142" s="261"/>
      <c r="C142" s="259"/>
      <c r="D142" s="259"/>
      <c r="E142" s="259"/>
      <c r="F142" s="398"/>
      <c r="G142" s="259"/>
      <c r="H142" s="259"/>
      <c r="I142" s="259"/>
      <c r="J142" s="259"/>
      <c r="K142" s="259"/>
      <c r="L142" s="255"/>
      <c r="M142" s="259"/>
      <c r="N142" s="259"/>
      <c r="O142" s="259"/>
    </row>
    <row r="143" hidden="1">
      <c r="A143" s="34"/>
      <c r="B143" s="261"/>
      <c r="C143" s="259"/>
      <c r="D143" s="259"/>
      <c r="E143" s="259"/>
      <c r="F143" s="398"/>
      <c r="G143" s="259"/>
      <c r="H143" s="259"/>
      <c r="I143" s="259"/>
      <c r="J143" s="259"/>
      <c r="K143" s="259"/>
      <c r="L143" s="255"/>
      <c r="M143" s="259"/>
      <c r="N143" s="259"/>
      <c r="O143" s="259"/>
    </row>
    <row r="144" hidden="1">
      <c r="A144" s="34">
        <v>17.0</v>
      </c>
      <c r="B144" s="261"/>
      <c r="C144" s="259"/>
      <c r="D144" s="259"/>
      <c r="E144" s="259"/>
      <c r="F144" s="398"/>
      <c r="G144" s="259"/>
      <c r="H144" s="259"/>
      <c r="I144" s="259"/>
      <c r="J144" s="259"/>
      <c r="K144" s="259"/>
      <c r="L144" s="255"/>
      <c r="M144" s="259"/>
      <c r="N144" s="259"/>
      <c r="O144" s="259"/>
    </row>
    <row r="145" hidden="1">
      <c r="A145" s="34"/>
      <c r="B145" s="261"/>
      <c r="C145" s="259"/>
      <c r="D145" s="259"/>
      <c r="E145" s="259"/>
      <c r="F145" s="398"/>
      <c r="G145" s="259"/>
      <c r="H145" s="259"/>
      <c r="I145" s="259"/>
      <c r="J145" s="259"/>
      <c r="K145" s="259"/>
      <c r="L145" s="255"/>
      <c r="M145" s="259"/>
      <c r="N145" s="259"/>
      <c r="O145" s="259"/>
    </row>
    <row r="146" hidden="1">
      <c r="A146" s="34"/>
      <c r="B146" s="261"/>
      <c r="C146" s="259"/>
      <c r="D146" s="259"/>
      <c r="E146" s="259"/>
      <c r="F146" s="398"/>
      <c r="G146" s="259"/>
      <c r="H146" s="259"/>
      <c r="I146" s="259"/>
      <c r="J146" s="259"/>
      <c r="K146" s="259"/>
      <c r="L146" s="255"/>
      <c r="M146" s="259"/>
      <c r="N146" s="259"/>
      <c r="O146" s="259"/>
    </row>
    <row r="147" hidden="1">
      <c r="A147" s="34"/>
      <c r="B147" s="261"/>
      <c r="C147" s="259"/>
      <c r="D147" s="259"/>
      <c r="E147" s="259"/>
      <c r="F147" s="398"/>
      <c r="G147" s="259"/>
      <c r="H147" s="259"/>
      <c r="I147" s="259"/>
      <c r="J147" s="259"/>
      <c r="K147" s="259"/>
      <c r="L147" s="255"/>
      <c r="M147" s="259"/>
      <c r="N147" s="259"/>
      <c r="O147" s="259"/>
    </row>
    <row r="148" hidden="1">
      <c r="A148" s="34">
        <v>18.0</v>
      </c>
      <c r="B148" s="261"/>
      <c r="C148" s="259"/>
      <c r="D148" s="259"/>
      <c r="E148" s="259"/>
      <c r="F148" s="398"/>
      <c r="G148" s="259"/>
      <c r="H148" s="259"/>
      <c r="I148" s="259"/>
      <c r="J148" s="259"/>
      <c r="K148" s="259"/>
      <c r="L148" s="255"/>
      <c r="M148" s="259"/>
      <c r="N148" s="259"/>
      <c r="O148" s="259"/>
    </row>
    <row r="149" hidden="1">
      <c r="A149" s="34"/>
      <c r="B149" s="261"/>
      <c r="C149" s="259"/>
      <c r="D149" s="259"/>
      <c r="E149" s="259"/>
      <c r="F149" s="398"/>
      <c r="G149" s="259"/>
      <c r="H149" s="259"/>
      <c r="I149" s="259"/>
      <c r="J149" s="259"/>
      <c r="K149" s="259"/>
      <c r="L149" s="255"/>
      <c r="M149" s="259"/>
      <c r="N149" s="259"/>
      <c r="O149" s="259"/>
    </row>
    <row r="150" hidden="1">
      <c r="A150" s="34"/>
      <c r="B150" s="261"/>
      <c r="C150" s="259"/>
      <c r="D150" s="259"/>
      <c r="E150" s="259"/>
      <c r="F150" s="398"/>
      <c r="G150" s="259"/>
      <c r="H150" s="259"/>
      <c r="I150" s="259"/>
      <c r="J150" s="259"/>
      <c r="K150" s="259"/>
      <c r="L150" s="255"/>
      <c r="M150" s="259"/>
      <c r="N150" s="259"/>
      <c r="O150" s="259"/>
    </row>
    <row r="151" hidden="1">
      <c r="A151" s="34"/>
      <c r="B151" s="261"/>
      <c r="C151" s="259"/>
      <c r="D151" s="259"/>
      <c r="E151" s="259"/>
      <c r="F151" s="398"/>
      <c r="G151" s="259"/>
      <c r="H151" s="259"/>
      <c r="I151" s="259"/>
      <c r="J151" s="259"/>
      <c r="K151" s="259"/>
      <c r="L151" s="255"/>
      <c r="M151" s="259"/>
      <c r="N151" s="259"/>
      <c r="O151" s="259"/>
    </row>
    <row r="152" hidden="1">
      <c r="A152" s="34">
        <v>19.0</v>
      </c>
      <c r="B152" s="261"/>
      <c r="C152" s="259"/>
      <c r="D152" s="259"/>
      <c r="E152" s="259"/>
      <c r="F152" s="398"/>
      <c r="G152" s="259"/>
      <c r="H152" s="259"/>
      <c r="I152" s="259"/>
      <c r="J152" s="259"/>
      <c r="K152" s="259"/>
      <c r="L152" s="255"/>
      <c r="M152" s="259"/>
      <c r="N152" s="259"/>
      <c r="O152" s="259"/>
    </row>
    <row r="153" hidden="1">
      <c r="A153" s="34"/>
      <c r="B153" s="261"/>
      <c r="C153" s="259"/>
      <c r="D153" s="259"/>
      <c r="E153" s="259"/>
      <c r="F153" s="398"/>
      <c r="G153" s="259"/>
      <c r="H153" s="259"/>
      <c r="I153" s="259"/>
      <c r="J153" s="259"/>
      <c r="K153" s="259"/>
      <c r="L153" s="255"/>
      <c r="M153" s="259"/>
      <c r="N153" s="259"/>
      <c r="O153" s="259"/>
    </row>
    <row r="154" hidden="1">
      <c r="A154" s="34"/>
      <c r="B154" s="261"/>
      <c r="C154" s="259"/>
      <c r="D154" s="259"/>
      <c r="E154" s="259"/>
      <c r="F154" s="398"/>
      <c r="G154" s="259"/>
      <c r="H154" s="259"/>
      <c r="I154" s="259"/>
      <c r="J154" s="259"/>
      <c r="K154" s="259"/>
      <c r="L154" s="255"/>
      <c r="M154" s="259"/>
      <c r="N154" s="259"/>
      <c r="O154" s="259"/>
    </row>
    <row r="155" hidden="1">
      <c r="A155" s="34"/>
      <c r="B155" s="261"/>
      <c r="C155" s="259"/>
      <c r="D155" s="259"/>
      <c r="E155" s="259"/>
      <c r="F155" s="398"/>
      <c r="G155" s="259"/>
      <c r="H155" s="259"/>
      <c r="I155" s="259"/>
      <c r="J155" s="259"/>
      <c r="K155" s="259"/>
      <c r="L155" s="255"/>
      <c r="M155" s="259"/>
      <c r="N155" s="259"/>
      <c r="O155" s="259"/>
    </row>
    <row r="156" hidden="1">
      <c r="A156" s="34">
        <v>20.0</v>
      </c>
      <c r="B156" s="261"/>
      <c r="C156" s="259"/>
      <c r="D156" s="259"/>
      <c r="E156" s="259"/>
      <c r="F156" s="398"/>
      <c r="G156" s="259"/>
      <c r="H156" s="259"/>
      <c r="I156" s="259"/>
      <c r="J156" s="259"/>
      <c r="K156" s="259"/>
      <c r="L156" s="255"/>
      <c r="M156" s="259"/>
      <c r="N156" s="259"/>
      <c r="O156" s="259"/>
    </row>
    <row r="157" hidden="1">
      <c r="A157" s="34"/>
      <c r="B157" s="261"/>
      <c r="C157" s="259"/>
      <c r="D157" s="259"/>
      <c r="E157" s="259"/>
      <c r="F157" s="398"/>
      <c r="G157" s="259"/>
      <c r="H157" s="259"/>
      <c r="I157" s="259"/>
      <c r="J157" s="259"/>
      <c r="K157" s="259"/>
      <c r="L157" s="255"/>
      <c r="M157" s="259"/>
      <c r="N157" s="259"/>
      <c r="O157" s="259"/>
    </row>
    <row r="158" hidden="1">
      <c r="A158" s="34"/>
      <c r="B158" s="261"/>
      <c r="C158" s="259"/>
      <c r="D158" s="259"/>
      <c r="E158" s="259"/>
      <c r="F158" s="398"/>
      <c r="G158" s="259"/>
      <c r="H158" s="259"/>
      <c r="I158" s="259"/>
      <c r="J158" s="259"/>
      <c r="K158" s="259"/>
      <c r="L158" s="255"/>
      <c r="M158" s="259"/>
      <c r="N158" s="259"/>
      <c r="O158" s="259"/>
    </row>
    <row r="159" hidden="1">
      <c r="A159" s="34"/>
      <c r="B159" s="261"/>
      <c r="C159" s="259"/>
      <c r="D159" s="259"/>
      <c r="E159" s="259"/>
      <c r="F159" s="398"/>
      <c r="G159" s="259"/>
      <c r="H159" s="259"/>
      <c r="I159" s="259"/>
      <c r="J159" s="259"/>
      <c r="K159" s="259"/>
      <c r="L159" s="255"/>
      <c r="M159" s="259"/>
      <c r="N159" s="259"/>
      <c r="O159" s="259"/>
    </row>
    <row r="160" hidden="1">
      <c r="A160" s="34">
        <v>21.0</v>
      </c>
      <c r="B160" s="261"/>
      <c r="C160" s="259"/>
      <c r="D160" s="259"/>
      <c r="E160" s="259"/>
      <c r="F160" s="398"/>
      <c r="G160" s="259"/>
      <c r="H160" s="259"/>
      <c r="I160" s="259"/>
      <c r="J160" s="259"/>
      <c r="K160" s="259"/>
      <c r="L160" s="255"/>
      <c r="M160" s="259"/>
      <c r="N160" s="259"/>
      <c r="O160" s="259"/>
    </row>
    <row r="161" hidden="1">
      <c r="A161" s="34"/>
      <c r="B161" s="261"/>
      <c r="C161" s="259"/>
      <c r="D161" s="259"/>
      <c r="E161" s="259"/>
      <c r="F161" s="398"/>
      <c r="G161" s="259"/>
      <c r="H161" s="259"/>
      <c r="I161" s="259"/>
      <c r="J161" s="259"/>
      <c r="K161" s="259"/>
      <c r="L161" s="255"/>
      <c r="M161" s="259"/>
      <c r="N161" s="259"/>
      <c r="O161" s="259"/>
    </row>
    <row r="162" hidden="1">
      <c r="A162" s="34"/>
      <c r="B162" s="261"/>
      <c r="C162" s="259"/>
      <c r="D162" s="259"/>
      <c r="E162" s="259"/>
      <c r="F162" s="398"/>
      <c r="G162" s="259"/>
      <c r="H162" s="259"/>
      <c r="I162" s="259"/>
      <c r="J162" s="259"/>
      <c r="K162" s="259"/>
      <c r="L162" s="255"/>
      <c r="M162" s="259"/>
      <c r="N162" s="259"/>
      <c r="O162" s="259"/>
    </row>
    <row r="163" hidden="1">
      <c r="A163" s="34"/>
      <c r="B163" s="261"/>
      <c r="C163" s="259"/>
      <c r="D163" s="259"/>
      <c r="E163" s="259"/>
      <c r="F163" s="398"/>
      <c r="G163" s="259"/>
      <c r="H163" s="259"/>
      <c r="I163" s="259"/>
      <c r="J163" s="259"/>
      <c r="K163" s="259"/>
      <c r="L163" s="255"/>
      <c r="M163" s="259"/>
      <c r="N163" s="259"/>
      <c r="O163" s="259"/>
    </row>
    <row r="164" hidden="1">
      <c r="A164" s="34">
        <v>22.0</v>
      </c>
      <c r="B164" s="261"/>
      <c r="C164" s="259"/>
      <c r="D164" s="259"/>
      <c r="E164" s="259"/>
      <c r="F164" s="398"/>
      <c r="G164" s="259"/>
      <c r="H164" s="259"/>
      <c r="I164" s="259"/>
      <c r="J164" s="259"/>
      <c r="K164" s="259"/>
      <c r="L164" s="255"/>
      <c r="M164" s="259"/>
      <c r="N164" s="259"/>
      <c r="O164" s="259"/>
    </row>
    <row r="165" hidden="1">
      <c r="A165" s="34"/>
      <c r="B165" s="261"/>
      <c r="C165" s="259"/>
      <c r="D165" s="259"/>
      <c r="E165" s="259"/>
      <c r="F165" s="398"/>
      <c r="G165" s="259"/>
      <c r="H165" s="259"/>
      <c r="I165" s="259"/>
      <c r="J165" s="259"/>
      <c r="K165" s="259"/>
      <c r="L165" s="255"/>
      <c r="M165" s="259"/>
      <c r="N165" s="259"/>
      <c r="O165" s="259"/>
    </row>
    <row r="166" hidden="1">
      <c r="A166" s="34"/>
      <c r="B166" s="261"/>
      <c r="C166" s="259"/>
      <c r="D166" s="259"/>
      <c r="E166" s="259"/>
      <c r="F166" s="398"/>
      <c r="G166" s="259"/>
      <c r="H166" s="259"/>
      <c r="I166" s="259"/>
      <c r="J166" s="259"/>
      <c r="K166" s="259"/>
      <c r="L166" s="255"/>
      <c r="M166" s="259"/>
      <c r="N166" s="259"/>
      <c r="O166" s="259"/>
    </row>
    <row r="167" hidden="1">
      <c r="A167" s="34"/>
      <c r="B167" s="261"/>
      <c r="C167" s="259"/>
      <c r="D167" s="259"/>
      <c r="E167" s="259"/>
      <c r="F167" s="398"/>
      <c r="G167" s="259"/>
      <c r="H167" s="259"/>
      <c r="I167" s="259"/>
      <c r="J167" s="259"/>
      <c r="K167" s="259"/>
      <c r="L167" s="255"/>
      <c r="M167" s="259"/>
      <c r="N167" s="259"/>
      <c r="O167" s="259"/>
    </row>
    <row r="168" hidden="1">
      <c r="A168" s="34">
        <v>23.0</v>
      </c>
      <c r="B168" s="261"/>
      <c r="C168" s="259"/>
      <c r="D168" s="259"/>
      <c r="E168" s="259"/>
      <c r="F168" s="398"/>
      <c r="G168" s="259"/>
      <c r="H168" s="259"/>
      <c r="I168" s="259"/>
      <c r="J168" s="259"/>
      <c r="K168" s="259"/>
      <c r="L168" s="255"/>
      <c r="M168" s="259"/>
      <c r="N168" s="259"/>
      <c r="O168" s="259"/>
    </row>
    <row r="169" hidden="1">
      <c r="A169" s="34"/>
      <c r="B169" s="261"/>
      <c r="C169" s="259"/>
      <c r="D169" s="259"/>
      <c r="E169" s="259"/>
      <c r="F169" s="398"/>
      <c r="G169" s="259"/>
      <c r="H169" s="259"/>
      <c r="I169" s="259"/>
      <c r="J169" s="259"/>
      <c r="K169" s="259"/>
      <c r="L169" s="255"/>
      <c r="M169" s="259"/>
      <c r="N169" s="259"/>
      <c r="O169" s="259"/>
    </row>
    <row r="170" hidden="1">
      <c r="A170" s="34"/>
      <c r="B170" s="261"/>
      <c r="C170" s="259"/>
      <c r="D170" s="259"/>
      <c r="E170" s="259"/>
      <c r="F170" s="398"/>
      <c r="G170" s="259"/>
      <c r="H170" s="259"/>
      <c r="I170" s="259"/>
      <c r="J170" s="259"/>
      <c r="K170" s="259"/>
      <c r="L170" s="255"/>
      <c r="M170" s="259"/>
      <c r="N170" s="259"/>
      <c r="O170" s="259"/>
    </row>
    <row r="171" hidden="1">
      <c r="A171" s="34"/>
      <c r="B171" s="261"/>
      <c r="C171" s="259"/>
      <c r="D171" s="259"/>
      <c r="E171" s="259"/>
      <c r="F171" s="398"/>
      <c r="G171" s="259"/>
      <c r="H171" s="259"/>
      <c r="I171" s="259"/>
      <c r="J171" s="259"/>
      <c r="K171" s="259"/>
      <c r="L171" s="255"/>
      <c r="M171" s="259"/>
      <c r="N171" s="259"/>
      <c r="O171" s="259"/>
    </row>
    <row r="172" hidden="1">
      <c r="A172" s="34">
        <v>24.0</v>
      </c>
      <c r="B172" s="261"/>
      <c r="C172" s="259"/>
      <c r="D172" s="259"/>
      <c r="E172" s="259"/>
      <c r="F172" s="398"/>
      <c r="G172" s="259"/>
      <c r="H172" s="259"/>
      <c r="I172" s="259"/>
      <c r="J172" s="259"/>
      <c r="K172" s="259"/>
      <c r="L172" s="255"/>
      <c r="M172" s="259"/>
      <c r="N172" s="259"/>
      <c r="O172" s="259"/>
    </row>
    <row r="173" hidden="1">
      <c r="A173" s="34"/>
      <c r="B173" s="261"/>
      <c r="C173" s="259"/>
      <c r="D173" s="259"/>
      <c r="E173" s="259"/>
      <c r="F173" s="398"/>
      <c r="G173" s="259"/>
      <c r="H173" s="259"/>
      <c r="I173" s="259"/>
      <c r="J173" s="259"/>
      <c r="K173" s="259"/>
      <c r="L173" s="255"/>
      <c r="M173" s="259"/>
      <c r="N173" s="259"/>
      <c r="O173" s="259"/>
    </row>
    <row r="174" hidden="1">
      <c r="A174" s="34"/>
      <c r="B174" s="261"/>
      <c r="C174" s="259"/>
      <c r="D174" s="259"/>
      <c r="E174" s="259"/>
      <c r="F174" s="398"/>
      <c r="G174" s="259"/>
      <c r="H174" s="259"/>
      <c r="I174" s="259"/>
      <c r="J174" s="259"/>
      <c r="K174" s="259"/>
      <c r="L174" s="255"/>
      <c r="M174" s="259"/>
      <c r="N174" s="259"/>
      <c r="O174" s="259"/>
    </row>
    <row r="175" hidden="1">
      <c r="A175" s="34"/>
      <c r="B175" s="261"/>
      <c r="C175" s="259"/>
      <c r="D175" s="259"/>
      <c r="E175" s="259"/>
      <c r="F175" s="398"/>
      <c r="G175" s="259"/>
      <c r="H175" s="259"/>
      <c r="I175" s="259"/>
      <c r="J175" s="259"/>
      <c r="K175" s="259"/>
      <c r="L175" s="255"/>
      <c r="M175" s="259"/>
      <c r="N175" s="259"/>
      <c r="O175" s="259"/>
    </row>
    <row r="176" hidden="1">
      <c r="A176" s="34">
        <v>25.0</v>
      </c>
      <c r="B176" s="261"/>
      <c r="C176" s="259"/>
      <c r="D176" s="259"/>
      <c r="E176" s="259"/>
      <c r="F176" s="398"/>
      <c r="G176" s="259"/>
      <c r="H176" s="259"/>
      <c r="I176" s="259"/>
      <c r="J176" s="259"/>
      <c r="K176" s="259"/>
      <c r="L176" s="255"/>
      <c r="M176" s="259"/>
      <c r="N176" s="259"/>
      <c r="O176" s="259"/>
    </row>
    <row r="177" hidden="1">
      <c r="A177" s="34"/>
      <c r="B177" s="261"/>
      <c r="C177" s="259"/>
      <c r="D177" s="259"/>
      <c r="E177" s="259"/>
      <c r="F177" s="398"/>
      <c r="G177" s="259"/>
      <c r="H177" s="259"/>
      <c r="I177" s="259"/>
      <c r="J177" s="259"/>
      <c r="K177" s="259"/>
      <c r="L177" s="255"/>
      <c r="M177" s="259"/>
      <c r="N177" s="259"/>
      <c r="O177" s="259"/>
    </row>
    <row r="178" hidden="1">
      <c r="A178" s="34"/>
      <c r="B178" s="261"/>
      <c r="C178" s="259"/>
      <c r="D178" s="259"/>
      <c r="E178" s="259"/>
      <c r="F178" s="398"/>
      <c r="G178" s="259"/>
      <c r="H178" s="259"/>
      <c r="I178" s="259"/>
      <c r="J178" s="259"/>
      <c r="K178" s="259"/>
      <c r="L178" s="255"/>
      <c r="M178" s="259"/>
      <c r="N178" s="259"/>
      <c r="O178" s="259"/>
    </row>
    <row r="179" hidden="1">
      <c r="A179" s="34"/>
      <c r="B179" s="261"/>
      <c r="C179" s="259"/>
      <c r="D179" s="259"/>
      <c r="E179" s="259"/>
      <c r="F179" s="398"/>
      <c r="G179" s="259"/>
      <c r="H179" s="259"/>
      <c r="I179" s="259"/>
      <c r="J179" s="259"/>
      <c r="K179" s="259"/>
      <c r="L179" s="255"/>
      <c r="M179" s="259"/>
      <c r="N179" s="259"/>
      <c r="O179" s="259"/>
    </row>
    <row r="180" hidden="1">
      <c r="A180" s="34">
        <v>26.0</v>
      </c>
      <c r="B180" s="261"/>
      <c r="C180" s="259"/>
      <c r="D180" s="259"/>
      <c r="E180" s="259"/>
      <c r="F180" s="398"/>
      <c r="G180" s="259"/>
      <c r="H180" s="259"/>
      <c r="I180" s="259"/>
      <c r="J180" s="259"/>
      <c r="K180" s="259"/>
      <c r="L180" s="255"/>
      <c r="M180" s="259"/>
      <c r="N180" s="259"/>
      <c r="O180" s="259"/>
    </row>
    <row r="181" hidden="1">
      <c r="A181" s="34"/>
      <c r="B181" s="261"/>
      <c r="C181" s="259"/>
      <c r="D181" s="259"/>
      <c r="E181" s="259"/>
      <c r="F181" s="398"/>
      <c r="G181" s="259"/>
      <c r="H181" s="259"/>
      <c r="I181" s="259"/>
      <c r="J181" s="259"/>
      <c r="K181" s="259"/>
      <c r="L181" s="255"/>
      <c r="M181" s="259"/>
      <c r="N181" s="259"/>
      <c r="O181" s="259"/>
    </row>
    <row r="182" hidden="1">
      <c r="A182" s="34"/>
      <c r="B182" s="261"/>
      <c r="C182" s="259"/>
      <c r="D182" s="259"/>
      <c r="E182" s="259"/>
      <c r="F182" s="398"/>
      <c r="G182" s="259"/>
      <c r="H182" s="259"/>
      <c r="I182" s="259"/>
      <c r="J182" s="259"/>
      <c r="K182" s="259"/>
      <c r="L182" s="255"/>
      <c r="M182" s="259"/>
      <c r="N182" s="259"/>
      <c r="O182" s="259"/>
    </row>
    <row r="183" hidden="1">
      <c r="A183" s="34"/>
      <c r="B183" s="261"/>
      <c r="C183" s="259"/>
      <c r="D183" s="259"/>
      <c r="E183" s="259"/>
      <c r="F183" s="398"/>
      <c r="G183" s="259"/>
      <c r="H183" s="259"/>
      <c r="I183" s="259"/>
      <c r="J183" s="259"/>
      <c r="K183" s="259"/>
      <c r="L183" s="255"/>
      <c r="M183" s="259"/>
      <c r="N183" s="259"/>
      <c r="O183" s="259"/>
    </row>
    <row r="184" hidden="1">
      <c r="A184" s="34">
        <v>27.0</v>
      </c>
      <c r="B184" s="261"/>
      <c r="C184" s="259"/>
      <c r="D184" s="259"/>
      <c r="E184" s="259"/>
      <c r="F184" s="398"/>
      <c r="G184" s="259"/>
      <c r="H184" s="259"/>
      <c r="I184" s="259"/>
      <c r="J184" s="259"/>
      <c r="K184" s="259"/>
      <c r="L184" s="255"/>
      <c r="M184" s="259"/>
      <c r="N184" s="259"/>
      <c r="O184" s="259"/>
    </row>
    <row r="185" hidden="1">
      <c r="A185" s="34"/>
      <c r="B185" s="261"/>
      <c r="C185" s="259"/>
      <c r="D185" s="259"/>
      <c r="E185" s="259"/>
      <c r="F185" s="398"/>
      <c r="G185" s="259"/>
      <c r="H185" s="259"/>
      <c r="I185" s="259"/>
      <c r="J185" s="259"/>
      <c r="K185" s="259"/>
      <c r="L185" s="255"/>
      <c r="M185" s="259"/>
      <c r="N185" s="259"/>
      <c r="O185" s="259"/>
    </row>
    <row r="186" hidden="1">
      <c r="A186" s="34"/>
      <c r="B186" s="261"/>
      <c r="C186" s="259"/>
      <c r="D186" s="259"/>
      <c r="E186" s="259"/>
      <c r="F186" s="398"/>
      <c r="G186" s="259"/>
      <c r="H186" s="259"/>
      <c r="I186" s="259"/>
      <c r="J186" s="259"/>
      <c r="K186" s="259"/>
      <c r="L186" s="255"/>
      <c r="M186" s="259"/>
      <c r="N186" s="259"/>
      <c r="O186" s="259"/>
    </row>
    <row r="187" hidden="1">
      <c r="A187" s="34"/>
      <c r="B187" s="261"/>
      <c r="C187" s="259"/>
      <c r="D187" s="259"/>
      <c r="E187" s="259"/>
      <c r="F187" s="398"/>
      <c r="G187" s="259"/>
      <c r="H187" s="259"/>
      <c r="I187" s="259"/>
      <c r="J187" s="259"/>
      <c r="K187" s="259"/>
      <c r="L187" s="255"/>
      <c r="M187" s="259"/>
      <c r="N187" s="259"/>
      <c r="O187" s="259"/>
    </row>
    <row r="188" hidden="1">
      <c r="A188" s="34">
        <v>28.0</v>
      </c>
      <c r="B188" s="261"/>
      <c r="C188" s="259"/>
      <c r="D188" s="259"/>
      <c r="E188" s="259"/>
      <c r="F188" s="398"/>
      <c r="G188" s="259"/>
      <c r="H188" s="259"/>
      <c r="I188" s="259"/>
      <c r="J188" s="259"/>
      <c r="K188" s="259"/>
      <c r="L188" s="255"/>
      <c r="M188" s="259"/>
      <c r="N188" s="259"/>
      <c r="O188" s="259"/>
    </row>
    <row r="189" hidden="1">
      <c r="A189" s="34"/>
      <c r="B189" s="261"/>
      <c r="C189" s="259"/>
      <c r="D189" s="259"/>
      <c r="E189" s="259"/>
      <c r="F189" s="398"/>
      <c r="G189" s="259"/>
      <c r="H189" s="259"/>
      <c r="I189" s="259"/>
      <c r="J189" s="259"/>
      <c r="K189" s="259"/>
      <c r="L189" s="255"/>
      <c r="M189" s="259"/>
      <c r="N189" s="259"/>
      <c r="O189" s="259"/>
    </row>
    <row r="190" hidden="1">
      <c r="A190" s="34"/>
      <c r="B190" s="261"/>
      <c r="C190" s="259"/>
      <c r="D190" s="259"/>
      <c r="E190" s="259"/>
      <c r="F190" s="398"/>
      <c r="G190" s="259"/>
      <c r="H190" s="259"/>
      <c r="I190" s="259"/>
      <c r="J190" s="259"/>
      <c r="K190" s="259"/>
      <c r="L190" s="255"/>
      <c r="M190" s="259"/>
      <c r="N190" s="259"/>
      <c r="O190" s="259"/>
    </row>
    <row r="191" hidden="1">
      <c r="A191" s="34"/>
      <c r="B191" s="261"/>
      <c r="C191" s="259"/>
      <c r="D191" s="259"/>
      <c r="E191" s="259"/>
      <c r="F191" s="398"/>
      <c r="G191" s="259"/>
      <c r="H191" s="259"/>
      <c r="I191" s="259"/>
      <c r="J191" s="259"/>
      <c r="K191" s="259"/>
      <c r="L191" s="255"/>
      <c r="M191" s="259"/>
      <c r="N191" s="259"/>
      <c r="O191" s="259"/>
    </row>
    <row r="192" hidden="1">
      <c r="A192" s="34">
        <v>29.0</v>
      </c>
      <c r="B192" s="261"/>
      <c r="C192" s="259"/>
      <c r="D192" s="259"/>
      <c r="E192" s="259"/>
      <c r="F192" s="398"/>
      <c r="G192" s="259"/>
      <c r="H192" s="259"/>
      <c r="I192" s="259"/>
      <c r="J192" s="259"/>
      <c r="K192" s="259"/>
      <c r="L192" s="255"/>
      <c r="M192" s="259"/>
      <c r="N192" s="259"/>
      <c r="O192" s="259"/>
    </row>
    <row r="193" hidden="1">
      <c r="A193" s="34"/>
      <c r="B193" s="261"/>
      <c r="C193" s="259"/>
      <c r="D193" s="259"/>
      <c r="E193" s="259"/>
      <c r="F193" s="398"/>
      <c r="G193" s="259"/>
      <c r="H193" s="259"/>
      <c r="I193" s="259"/>
      <c r="J193" s="259"/>
      <c r="K193" s="259"/>
      <c r="L193" s="255"/>
      <c r="M193" s="259"/>
      <c r="N193" s="259"/>
      <c r="O193" s="259"/>
    </row>
    <row r="194" hidden="1">
      <c r="A194" s="34"/>
      <c r="B194" s="261"/>
      <c r="C194" s="259"/>
      <c r="D194" s="259"/>
      <c r="E194" s="259"/>
      <c r="F194" s="398"/>
      <c r="G194" s="259"/>
      <c r="H194" s="259"/>
      <c r="I194" s="259"/>
      <c r="J194" s="259"/>
      <c r="K194" s="259"/>
      <c r="L194" s="255"/>
      <c r="M194" s="259"/>
      <c r="N194" s="259"/>
      <c r="O194" s="259"/>
    </row>
    <row r="195" hidden="1">
      <c r="A195" s="34"/>
      <c r="B195" s="261"/>
      <c r="C195" s="259"/>
      <c r="D195" s="259"/>
      <c r="E195" s="259"/>
      <c r="F195" s="398"/>
      <c r="G195" s="259"/>
      <c r="H195" s="259"/>
      <c r="I195" s="259"/>
      <c r="J195" s="259"/>
      <c r="K195" s="259"/>
      <c r="L195" s="255"/>
      <c r="M195" s="259"/>
      <c r="N195" s="259"/>
      <c r="O195" s="259"/>
    </row>
    <row r="196" hidden="1">
      <c r="A196" s="34">
        <v>30.0</v>
      </c>
      <c r="B196" s="261"/>
      <c r="C196" s="259"/>
      <c r="D196" s="259"/>
      <c r="E196" s="259"/>
      <c r="F196" s="398"/>
      <c r="G196" s="259"/>
      <c r="H196" s="259"/>
      <c r="I196" s="259"/>
      <c r="J196" s="259"/>
      <c r="K196" s="259"/>
      <c r="L196" s="255"/>
      <c r="M196" s="259"/>
      <c r="N196" s="259"/>
      <c r="O196" s="259"/>
    </row>
    <row r="197" hidden="1">
      <c r="A197" s="34"/>
      <c r="B197" s="261"/>
      <c r="C197" s="259"/>
      <c r="D197" s="259"/>
      <c r="E197" s="259"/>
      <c r="F197" s="398"/>
      <c r="G197" s="259"/>
      <c r="H197" s="259"/>
      <c r="I197" s="259"/>
      <c r="J197" s="259"/>
      <c r="K197" s="259"/>
      <c r="L197" s="255"/>
      <c r="M197" s="259"/>
      <c r="N197" s="259"/>
      <c r="O197" s="259"/>
    </row>
    <row r="198" hidden="1">
      <c r="A198" s="34"/>
      <c r="B198" s="261"/>
      <c r="C198" s="259"/>
      <c r="D198" s="259"/>
      <c r="E198" s="259"/>
      <c r="F198" s="398"/>
      <c r="G198" s="259"/>
      <c r="H198" s="259"/>
      <c r="I198" s="259"/>
      <c r="J198" s="259"/>
      <c r="K198" s="259"/>
      <c r="L198" s="255"/>
      <c r="M198" s="259"/>
      <c r="N198" s="259"/>
      <c r="O198" s="259"/>
    </row>
    <row r="199" hidden="1">
      <c r="A199" s="34"/>
      <c r="B199" s="261"/>
      <c r="C199" s="259"/>
      <c r="D199" s="259"/>
      <c r="E199" s="259"/>
      <c r="F199" s="398"/>
      <c r="G199" s="259"/>
      <c r="H199" s="259"/>
      <c r="I199" s="259"/>
      <c r="J199" s="259"/>
      <c r="K199" s="259"/>
      <c r="L199" s="255"/>
      <c r="M199" s="259"/>
      <c r="N199" s="259"/>
      <c r="O199" s="259"/>
    </row>
    <row r="200" hidden="1">
      <c r="A200" s="34">
        <v>31.0</v>
      </c>
      <c r="B200" s="261"/>
      <c r="C200" s="259"/>
      <c r="D200" s="259"/>
      <c r="E200" s="259"/>
      <c r="F200" s="398"/>
      <c r="G200" s="259"/>
      <c r="H200" s="259"/>
      <c r="I200" s="259"/>
      <c r="J200" s="259"/>
      <c r="K200" s="259"/>
      <c r="L200" s="255"/>
      <c r="M200" s="259"/>
      <c r="N200" s="259"/>
      <c r="O200" s="259"/>
    </row>
    <row r="201" hidden="1">
      <c r="A201" s="34"/>
      <c r="B201" s="261"/>
      <c r="C201" s="259"/>
      <c r="D201" s="259"/>
      <c r="E201" s="259"/>
      <c r="F201" s="398"/>
      <c r="G201" s="259"/>
      <c r="H201" s="259"/>
      <c r="I201" s="259"/>
      <c r="J201" s="259"/>
      <c r="K201" s="259"/>
      <c r="L201" s="255"/>
      <c r="M201" s="259"/>
      <c r="N201" s="259"/>
      <c r="O201" s="259"/>
    </row>
    <row r="202" hidden="1">
      <c r="A202" s="34"/>
      <c r="B202" s="261"/>
      <c r="C202" s="259"/>
      <c r="D202" s="259"/>
      <c r="E202" s="259"/>
      <c r="F202" s="398"/>
      <c r="G202" s="259"/>
      <c r="H202" s="259"/>
      <c r="I202" s="259"/>
      <c r="J202" s="259"/>
      <c r="K202" s="259"/>
      <c r="L202" s="255"/>
      <c r="M202" s="259"/>
      <c r="N202" s="259"/>
      <c r="O202" s="259"/>
    </row>
    <row r="203" hidden="1">
      <c r="A203" s="34"/>
      <c r="B203" s="261"/>
      <c r="C203" s="259"/>
      <c r="D203" s="259"/>
      <c r="E203" s="259"/>
      <c r="F203" s="398"/>
      <c r="G203" s="259"/>
      <c r="H203" s="259"/>
      <c r="I203" s="259"/>
      <c r="J203" s="259"/>
      <c r="K203" s="259"/>
      <c r="L203" s="255"/>
      <c r="M203" s="259"/>
      <c r="N203" s="259"/>
      <c r="O203" s="259"/>
    </row>
    <row r="204" hidden="1">
      <c r="A204" s="34">
        <v>32.0</v>
      </c>
      <c r="B204" s="261"/>
      <c r="C204" s="259"/>
      <c r="D204" s="259"/>
      <c r="E204" s="259"/>
      <c r="F204" s="398"/>
      <c r="G204" s="259"/>
      <c r="H204" s="259"/>
      <c r="I204" s="259"/>
      <c r="J204" s="259"/>
      <c r="K204" s="259"/>
      <c r="L204" s="255"/>
      <c r="M204" s="259"/>
      <c r="N204" s="259"/>
      <c r="O204" s="259"/>
    </row>
    <row r="205" hidden="1">
      <c r="A205" s="34"/>
      <c r="B205" s="261"/>
      <c r="C205" s="259"/>
      <c r="D205" s="259"/>
      <c r="E205" s="259"/>
      <c r="F205" s="398"/>
      <c r="G205" s="259"/>
      <c r="H205" s="259"/>
      <c r="I205" s="259"/>
      <c r="J205" s="259"/>
      <c r="K205" s="259"/>
      <c r="L205" s="255"/>
      <c r="M205" s="259"/>
      <c r="N205" s="259"/>
      <c r="O205" s="259"/>
    </row>
    <row r="206" hidden="1">
      <c r="A206" s="34"/>
      <c r="B206" s="261"/>
      <c r="C206" s="259"/>
      <c r="D206" s="259"/>
      <c r="E206" s="259"/>
      <c r="F206" s="398"/>
      <c r="G206" s="259"/>
      <c r="H206" s="259"/>
      <c r="I206" s="259"/>
      <c r="J206" s="259"/>
      <c r="K206" s="259"/>
      <c r="L206" s="255"/>
      <c r="M206" s="259"/>
      <c r="N206" s="259"/>
      <c r="O206" s="259"/>
    </row>
    <row r="207" hidden="1">
      <c r="A207" s="34"/>
      <c r="B207" s="261"/>
      <c r="C207" s="259"/>
      <c r="D207" s="259"/>
      <c r="E207" s="259"/>
      <c r="F207" s="398"/>
      <c r="G207" s="259"/>
      <c r="H207" s="259"/>
      <c r="I207" s="259"/>
      <c r="J207" s="259"/>
      <c r="K207" s="259"/>
      <c r="L207" s="255"/>
      <c r="M207" s="259"/>
      <c r="N207" s="259"/>
      <c r="O207" s="259"/>
    </row>
    <row r="208" hidden="1">
      <c r="A208" s="34">
        <v>33.0</v>
      </c>
      <c r="B208" s="261"/>
      <c r="C208" s="259"/>
      <c r="D208" s="259"/>
      <c r="E208" s="259"/>
      <c r="F208" s="398"/>
      <c r="G208" s="259"/>
      <c r="H208" s="259"/>
      <c r="I208" s="259"/>
      <c r="J208" s="259"/>
      <c r="K208" s="259"/>
      <c r="L208" s="255"/>
      <c r="M208" s="259"/>
      <c r="N208" s="259"/>
      <c r="O208" s="259"/>
    </row>
    <row r="209" hidden="1">
      <c r="A209" s="34"/>
      <c r="B209" s="261"/>
      <c r="C209" s="259"/>
      <c r="D209" s="259"/>
      <c r="E209" s="259"/>
      <c r="F209" s="398"/>
      <c r="G209" s="259"/>
      <c r="H209" s="259"/>
      <c r="I209" s="259"/>
      <c r="J209" s="259"/>
      <c r="K209" s="259"/>
      <c r="L209" s="255"/>
      <c r="M209" s="259"/>
      <c r="N209" s="259"/>
      <c r="O209" s="259"/>
    </row>
    <row r="210" hidden="1">
      <c r="A210" s="34"/>
      <c r="B210" s="261"/>
      <c r="C210" s="259"/>
      <c r="D210" s="259"/>
      <c r="E210" s="259"/>
      <c r="F210" s="398"/>
      <c r="G210" s="259"/>
      <c r="H210" s="259"/>
      <c r="I210" s="259"/>
      <c r="J210" s="259"/>
      <c r="K210" s="259"/>
      <c r="L210" s="255"/>
      <c r="M210" s="259"/>
      <c r="N210" s="259"/>
      <c r="O210" s="259"/>
    </row>
    <row r="211" hidden="1">
      <c r="A211" s="34"/>
      <c r="B211" s="261"/>
      <c r="C211" s="259"/>
      <c r="D211" s="259"/>
      <c r="E211" s="259"/>
      <c r="F211" s="398"/>
      <c r="G211" s="259"/>
      <c r="H211" s="259"/>
      <c r="I211" s="259"/>
      <c r="J211" s="259"/>
      <c r="K211" s="259"/>
      <c r="L211" s="255"/>
      <c r="M211" s="259"/>
      <c r="N211" s="259"/>
      <c r="O211" s="259"/>
    </row>
    <row r="212" hidden="1">
      <c r="A212" s="34">
        <v>34.0</v>
      </c>
      <c r="B212" s="261"/>
      <c r="C212" s="259"/>
      <c r="D212" s="259"/>
      <c r="E212" s="259"/>
      <c r="F212" s="398"/>
      <c r="G212" s="259"/>
      <c r="H212" s="259"/>
      <c r="I212" s="259"/>
      <c r="J212" s="259"/>
      <c r="K212" s="259"/>
      <c r="L212" s="255"/>
      <c r="M212" s="259"/>
      <c r="N212" s="259"/>
      <c r="O212" s="259"/>
    </row>
    <row r="213" hidden="1">
      <c r="A213" s="34"/>
      <c r="B213" s="261"/>
      <c r="C213" s="259"/>
      <c r="D213" s="259"/>
      <c r="E213" s="259"/>
      <c r="F213" s="398"/>
      <c r="G213" s="259"/>
      <c r="H213" s="259"/>
      <c r="I213" s="259"/>
      <c r="J213" s="259"/>
      <c r="K213" s="259"/>
      <c r="L213" s="255"/>
      <c r="M213" s="259"/>
      <c r="N213" s="259"/>
      <c r="O213" s="259"/>
    </row>
    <row r="214" hidden="1">
      <c r="A214" s="34"/>
      <c r="B214" s="261"/>
      <c r="C214" s="259"/>
      <c r="D214" s="259"/>
      <c r="E214" s="259"/>
      <c r="F214" s="398"/>
      <c r="G214" s="259"/>
      <c r="H214" s="259"/>
      <c r="I214" s="259"/>
      <c r="J214" s="259"/>
      <c r="K214" s="259"/>
      <c r="L214" s="255"/>
      <c r="M214" s="259"/>
      <c r="N214" s="259"/>
      <c r="O214" s="259"/>
    </row>
    <row r="215" hidden="1">
      <c r="A215" s="34"/>
      <c r="B215" s="261"/>
      <c r="C215" s="259"/>
      <c r="D215" s="259"/>
      <c r="E215" s="259"/>
      <c r="F215" s="398"/>
      <c r="G215" s="259"/>
      <c r="H215" s="259"/>
      <c r="I215" s="259"/>
      <c r="J215" s="259"/>
      <c r="K215" s="259"/>
      <c r="L215" s="255"/>
      <c r="M215" s="259"/>
      <c r="N215" s="259"/>
      <c r="O215" s="259"/>
    </row>
    <row r="216" hidden="1">
      <c r="A216" s="34">
        <v>35.0</v>
      </c>
      <c r="B216" s="261"/>
      <c r="C216" s="259"/>
      <c r="D216" s="259"/>
      <c r="E216" s="259"/>
      <c r="F216" s="398"/>
      <c r="G216" s="259"/>
      <c r="H216" s="259"/>
      <c r="I216" s="259"/>
      <c r="J216" s="259"/>
      <c r="K216" s="259"/>
      <c r="L216" s="255"/>
      <c r="M216" s="259"/>
      <c r="N216" s="259"/>
      <c r="O216" s="259"/>
    </row>
    <row r="217" hidden="1">
      <c r="A217" s="34"/>
      <c r="B217" s="261"/>
      <c r="C217" s="259"/>
      <c r="D217" s="259"/>
      <c r="E217" s="259"/>
      <c r="F217" s="398"/>
      <c r="G217" s="259"/>
      <c r="H217" s="259"/>
      <c r="I217" s="259"/>
      <c r="J217" s="259"/>
      <c r="K217" s="259"/>
      <c r="L217" s="255"/>
      <c r="M217" s="259"/>
      <c r="N217" s="259"/>
      <c r="O217" s="259"/>
    </row>
    <row r="218" hidden="1">
      <c r="A218" s="34"/>
      <c r="B218" s="261"/>
      <c r="C218" s="259"/>
      <c r="D218" s="259"/>
      <c r="E218" s="259"/>
      <c r="F218" s="398"/>
      <c r="G218" s="259"/>
      <c r="H218" s="259"/>
      <c r="I218" s="259"/>
      <c r="J218" s="259"/>
      <c r="K218" s="259"/>
      <c r="L218" s="255"/>
      <c r="M218" s="259"/>
      <c r="N218" s="259"/>
      <c r="O218" s="259"/>
    </row>
    <row r="219" hidden="1">
      <c r="A219" s="34"/>
      <c r="B219" s="261"/>
      <c r="C219" s="259"/>
      <c r="D219" s="259"/>
      <c r="E219" s="259"/>
      <c r="F219" s="398"/>
      <c r="G219" s="259"/>
      <c r="H219" s="259"/>
      <c r="I219" s="259"/>
      <c r="J219" s="259"/>
      <c r="K219" s="259"/>
      <c r="L219" s="255"/>
      <c r="M219" s="259"/>
      <c r="N219" s="259"/>
      <c r="O219" s="259"/>
    </row>
    <row r="220" hidden="1">
      <c r="A220" s="34">
        <v>36.0</v>
      </c>
      <c r="B220" s="261"/>
      <c r="C220" s="259"/>
      <c r="D220" s="259"/>
      <c r="E220" s="259"/>
      <c r="F220" s="398"/>
      <c r="G220" s="259"/>
      <c r="H220" s="259"/>
      <c r="I220" s="259"/>
      <c r="J220" s="259"/>
      <c r="K220" s="259"/>
      <c r="L220" s="255"/>
      <c r="M220" s="259"/>
      <c r="N220" s="259"/>
      <c r="O220" s="259"/>
    </row>
    <row r="221" hidden="1">
      <c r="A221" s="34"/>
      <c r="B221" s="261"/>
      <c r="C221" s="259"/>
      <c r="D221" s="259"/>
      <c r="E221" s="259"/>
      <c r="F221" s="398"/>
      <c r="G221" s="259"/>
      <c r="H221" s="259"/>
      <c r="I221" s="259"/>
      <c r="J221" s="259"/>
      <c r="K221" s="259"/>
      <c r="L221" s="255"/>
      <c r="M221" s="259"/>
      <c r="N221" s="259"/>
      <c r="O221" s="259"/>
    </row>
    <row r="222" hidden="1">
      <c r="A222" s="34"/>
      <c r="B222" s="261"/>
      <c r="C222" s="259"/>
      <c r="D222" s="259"/>
      <c r="E222" s="259"/>
      <c r="F222" s="398"/>
      <c r="G222" s="259"/>
      <c r="H222" s="259"/>
      <c r="I222" s="259"/>
      <c r="J222" s="259"/>
      <c r="K222" s="259"/>
      <c r="L222" s="255"/>
      <c r="M222" s="259"/>
      <c r="N222" s="259"/>
      <c r="O222" s="259"/>
    </row>
    <row r="223" hidden="1">
      <c r="A223" s="34"/>
      <c r="B223" s="261"/>
      <c r="C223" s="259"/>
      <c r="D223" s="259"/>
      <c r="E223" s="259"/>
      <c r="F223" s="398"/>
      <c r="G223" s="259"/>
      <c r="H223" s="259"/>
      <c r="I223" s="259"/>
      <c r="J223" s="259"/>
      <c r="K223" s="259"/>
      <c r="L223" s="255"/>
      <c r="M223" s="259"/>
      <c r="N223" s="259"/>
      <c r="O223" s="259"/>
    </row>
    <row r="224" hidden="1">
      <c r="A224" s="34">
        <v>37.0</v>
      </c>
      <c r="B224" s="261"/>
      <c r="C224" s="259"/>
      <c r="D224" s="259"/>
      <c r="E224" s="259"/>
      <c r="F224" s="398"/>
      <c r="G224" s="259"/>
      <c r="H224" s="259"/>
      <c r="I224" s="259"/>
      <c r="J224" s="259"/>
      <c r="K224" s="259"/>
      <c r="L224" s="255"/>
      <c r="M224" s="259"/>
      <c r="N224" s="259"/>
      <c r="O224" s="259"/>
    </row>
    <row r="225" hidden="1">
      <c r="A225" s="34"/>
      <c r="B225" s="261"/>
      <c r="C225" s="259"/>
      <c r="D225" s="259"/>
      <c r="E225" s="259"/>
      <c r="F225" s="398"/>
      <c r="G225" s="259"/>
      <c r="H225" s="259"/>
      <c r="I225" s="259"/>
      <c r="J225" s="259"/>
      <c r="K225" s="259"/>
      <c r="L225" s="255"/>
      <c r="M225" s="259"/>
      <c r="N225" s="259"/>
      <c r="O225" s="259"/>
    </row>
    <row r="226" hidden="1">
      <c r="A226" s="34"/>
      <c r="B226" s="261"/>
      <c r="C226" s="259"/>
      <c r="D226" s="259"/>
      <c r="E226" s="259"/>
      <c r="F226" s="398"/>
      <c r="G226" s="259"/>
      <c r="H226" s="259"/>
      <c r="I226" s="259"/>
      <c r="J226" s="259"/>
      <c r="K226" s="259"/>
      <c r="L226" s="255"/>
      <c r="M226" s="259"/>
      <c r="N226" s="259"/>
      <c r="O226" s="259"/>
    </row>
    <row r="227" hidden="1">
      <c r="A227" s="34"/>
      <c r="B227" s="261"/>
      <c r="C227" s="259"/>
      <c r="D227" s="259"/>
      <c r="E227" s="259"/>
      <c r="F227" s="398"/>
      <c r="G227" s="259"/>
      <c r="H227" s="259"/>
      <c r="I227" s="259"/>
      <c r="J227" s="259"/>
      <c r="K227" s="259"/>
      <c r="L227" s="255"/>
      <c r="M227" s="259"/>
      <c r="N227" s="259"/>
      <c r="O227" s="259"/>
    </row>
    <row r="228" hidden="1">
      <c r="A228" s="34">
        <v>38.0</v>
      </c>
      <c r="B228" s="261"/>
      <c r="C228" s="259"/>
      <c r="D228" s="259"/>
      <c r="E228" s="259"/>
      <c r="F228" s="398"/>
      <c r="G228" s="259"/>
      <c r="H228" s="259"/>
      <c r="I228" s="259"/>
      <c r="J228" s="259"/>
      <c r="K228" s="259"/>
      <c r="L228" s="255"/>
      <c r="M228" s="259"/>
      <c r="N228" s="259"/>
      <c r="O228" s="259"/>
    </row>
    <row r="229" hidden="1">
      <c r="A229" s="34"/>
      <c r="B229" s="261"/>
      <c r="C229" s="259"/>
      <c r="D229" s="259"/>
      <c r="E229" s="259"/>
      <c r="F229" s="398"/>
      <c r="G229" s="259"/>
      <c r="H229" s="259"/>
      <c r="I229" s="259"/>
      <c r="J229" s="259"/>
      <c r="K229" s="259"/>
      <c r="L229" s="255"/>
      <c r="M229" s="259"/>
      <c r="N229" s="259"/>
      <c r="O229" s="259"/>
    </row>
    <row r="230" hidden="1">
      <c r="A230" s="34"/>
      <c r="B230" s="261"/>
      <c r="C230" s="259"/>
      <c r="D230" s="259"/>
      <c r="E230" s="259"/>
      <c r="F230" s="398"/>
      <c r="G230" s="259"/>
      <c r="H230" s="259"/>
      <c r="I230" s="259"/>
      <c r="J230" s="259"/>
      <c r="K230" s="259"/>
      <c r="L230" s="255"/>
      <c r="M230" s="259"/>
      <c r="N230" s="259"/>
      <c r="O230" s="259"/>
    </row>
    <row r="231" hidden="1">
      <c r="A231" s="34"/>
      <c r="B231" s="261"/>
      <c r="C231" s="259"/>
      <c r="D231" s="259"/>
      <c r="E231" s="259"/>
      <c r="F231" s="398"/>
      <c r="G231" s="259"/>
      <c r="H231" s="259"/>
      <c r="I231" s="259"/>
      <c r="J231" s="259"/>
      <c r="K231" s="259"/>
      <c r="L231" s="255"/>
      <c r="M231" s="259"/>
      <c r="N231" s="259"/>
      <c r="O231" s="259"/>
    </row>
    <row r="232" hidden="1">
      <c r="A232" s="34">
        <v>39.0</v>
      </c>
      <c r="B232" s="261"/>
      <c r="C232" s="259"/>
      <c r="D232" s="259"/>
      <c r="E232" s="259"/>
      <c r="F232" s="398"/>
      <c r="G232" s="259"/>
      <c r="H232" s="259"/>
      <c r="I232" s="259"/>
      <c r="J232" s="259"/>
      <c r="K232" s="259"/>
      <c r="L232" s="255"/>
      <c r="M232" s="259"/>
      <c r="N232" s="259"/>
      <c r="O232" s="259"/>
    </row>
    <row r="233" hidden="1">
      <c r="A233" s="34"/>
      <c r="B233" s="261"/>
      <c r="C233" s="259"/>
      <c r="D233" s="259"/>
      <c r="E233" s="259"/>
      <c r="F233" s="398"/>
      <c r="G233" s="259"/>
      <c r="H233" s="259"/>
      <c r="I233" s="259"/>
      <c r="J233" s="259"/>
      <c r="K233" s="259"/>
      <c r="L233" s="255"/>
      <c r="M233" s="259"/>
      <c r="N233" s="259"/>
      <c r="O233" s="259"/>
    </row>
    <row r="234" hidden="1">
      <c r="A234" s="34"/>
      <c r="B234" s="261"/>
      <c r="C234" s="259"/>
      <c r="D234" s="259"/>
      <c r="E234" s="259"/>
      <c r="F234" s="398"/>
      <c r="G234" s="259"/>
      <c r="H234" s="259"/>
      <c r="I234" s="259"/>
      <c r="J234" s="259"/>
      <c r="K234" s="259"/>
      <c r="L234" s="255"/>
      <c r="M234" s="259"/>
      <c r="N234" s="259"/>
      <c r="O234" s="259"/>
    </row>
    <row r="235" hidden="1">
      <c r="A235" s="34"/>
      <c r="B235" s="261"/>
      <c r="C235" s="259"/>
      <c r="D235" s="259"/>
      <c r="E235" s="259"/>
      <c r="F235" s="398"/>
      <c r="G235" s="259"/>
      <c r="H235" s="259"/>
      <c r="I235" s="259"/>
      <c r="J235" s="259"/>
      <c r="K235" s="259"/>
      <c r="L235" s="255"/>
      <c r="M235" s="259"/>
      <c r="N235" s="259"/>
      <c r="O235" s="259"/>
    </row>
    <row r="236" hidden="1">
      <c r="A236" s="34">
        <v>40.0</v>
      </c>
      <c r="B236" s="261"/>
      <c r="C236" s="259"/>
      <c r="D236" s="259"/>
      <c r="E236" s="259"/>
      <c r="F236" s="398"/>
      <c r="G236" s="259"/>
      <c r="H236" s="259"/>
      <c r="I236" s="259"/>
      <c r="J236" s="259"/>
      <c r="K236" s="259"/>
      <c r="L236" s="255"/>
      <c r="M236" s="259"/>
      <c r="N236" s="259"/>
      <c r="O236" s="259"/>
    </row>
    <row r="237" hidden="1">
      <c r="A237" s="34"/>
      <c r="B237" s="261"/>
      <c r="C237" s="259"/>
      <c r="D237" s="259"/>
      <c r="E237" s="259"/>
      <c r="F237" s="398"/>
      <c r="G237" s="259"/>
      <c r="H237" s="259"/>
      <c r="I237" s="259"/>
      <c r="J237" s="259"/>
      <c r="K237" s="259"/>
      <c r="L237" s="255"/>
      <c r="M237" s="259"/>
      <c r="N237" s="259"/>
      <c r="O237" s="259"/>
    </row>
    <row r="238" hidden="1">
      <c r="A238" s="34"/>
      <c r="B238" s="261"/>
      <c r="C238" s="259"/>
      <c r="D238" s="259"/>
      <c r="E238" s="259"/>
      <c r="F238" s="398"/>
      <c r="G238" s="259"/>
      <c r="H238" s="259"/>
      <c r="I238" s="259"/>
      <c r="J238" s="259"/>
      <c r="K238" s="259"/>
      <c r="L238" s="255"/>
      <c r="M238" s="259"/>
      <c r="N238" s="259"/>
      <c r="O238" s="259"/>
    </row>
    <row r="239" hidden="1">
      <c r="A239" s="34"/>
      <c r="B239" s="261"/>
      <c r="C239" s="259"/>
      <c r="D239" s="259"/>
      <c r="E239" s="259"/>
      <c r="F239" s="398"/>
      <c r="G239" s="259"/>
      <c r="H239" s="259"/>
      <c r="I239" s="259"/>
      <c r="J239" s="259"/>
      <c r="K239" s="259"/>
      <c r="L239" s="255"/>
      <c r="M239" s="259"/>
      <c r="N239" s="259"/>
      <c r="O239" s="259"/>
    </row>
    <row r="240" hidden="1">
      <c r="A240" s="34">
        <v>41.0</v>
      </c>
      <c r="B240" s="261"/>
      <c r="C240" s="259"/>
      <c r="D240" s="259"/>
      <c r="E240" s="259"/>
      <c r="F240" s="398"/>
      <c r="G240" s="259"/>
      <c r="H240" s="259"/>
      <c r="I240" s="259"/>
      <c r="J240" s="259"/>
      <c r="K240" s="259"/>
      <c r="L240" s="255"/>
      <c r="M240" s="259"/>
      <c r="N240" s="259"/>
      <c r="O240" s="259"/>
    </row>
    <row r="241" hidden="1">
      <c r="A241" s="34"/>
      <c r="B241" s="261"/>
      <c r="C241" s="259"/>
      <c r="D241" s="259"/>
      <c r="E241" s="259"/>
      <c r="F241" s="398"/>
      <c r="G241" s="259"/>
      <c r="H241" s="259"/>
      <c r="I241" s="259"/>
      <c r="J241" s="259"/>
      <c r="K241" s="259"/>
      <c r="L241" s="255"/>
      <c r="M241" s="259"/>
      <c r="N241" s="259"/>
      <c r="O241" s="259"/>
    </row>
    <row r="242" hidden="1">
      <c r="A242" s="34"/>
      <c r="B242" s="261"/>
      <c r="C242" s="259"/>
      <c r="D242" s="259"/>
      <c r="E242" s="259"/>
      <c r="F242" s="398"/>
      <c r="G242" s="259"/>
      <c r="H242" s="259"/>
      <c r="I242" s="259"/>
      <c r="J242" s="259"/>
      <c r="K242" s="259"/>
      <c r="L242" s="255"/>
      <c r="M242" s="259"/>
      <c r="N242" s="259"/>
      <c r="O242" s="259"/>
    </row>
    <row r="243" hidden="1">
      <c r="A243" s="34"/>
      <c r="B243" s="261"/>
      <c r="C243" s="259"/>
      <c r="D243" s="259"/>
      <c r="E243" s="259"/>
      <c r="F243" s="398"/>
      <c r="G243" s="259"/>
      <c r="H243" s="259"/>
      <c r="I243" s="259"/>
      <c r="J243" s="259"/>
      <c r="K243" s="259"/>
      <c r="L243" s="255"/>
      <c r="M243" s="259"/>
      <c r="N243" s="259"/>
      <c r="O243" s="259"/>
    </row>
    <row r="244" hidden="1">
      <c r="A244" s="34">
        <v>42.0</v>
      </c>
      <c r="B244" s="261"/>
      <c r="C244" s="259"/>
      <c r="D244" s="259"/>
      <c r="E244" s="259"/>
      <c r="F244" s="398"/>
      <c r="G244" s="259"/>
      <c r="H244" s="259"/>
      <c r="I244" s="259"/>
      <c r="J244" s="259"/>
      <c r="K244" s="259"/>
      <c r="L244" s="255"/>
      <c r="M244" s="259"/>
      <c r="N244" s="259"/>
      <c r="O244" s="259"/>
    </row>
    <row r="245" hidden="1">
      <c r="A245" s="34"/>
      <c r="B245" s="261"/>
      <c r="C245" s="259"/>
      <c r="D245" s="259"/>
      <c r="E245" s="259"/>
      <c r="F245" s="398"/>
      <c r="G245" s="259"/>
      <c r="H245" s="259"/>
      <c r="I245" s="259"/>
      <c r="J245" s="259"/>
      <c r="K245" s="259"/>
      <c r="L245" s="255"/>
      <c r="M245" s="259"/>
      <c r="N245" s="259"/>
      <c r="O245" s="259"/>
    </row>
    <row r="246" hidden="1">
      <c r="A246" s="34"/>
      <c r="B246" s="261"/>
      <c r="C246" s="259"/>
      <c r="D246" s="259"/>
      <c r="E246" s="259"/>
      <c r="F246" s="398"/>
      <c r="G246" s="259"/>
      <c r="H246" s="259"/>
      <c r="I246" s="259"/>
      <c r="J246" s="259"/>
      <c r="K246" s="259"/>
      <c r="L246" s="255"/>
      <c r="M246" s="259"/>
      <c r="N246" s="259"/>
      <c r="O246" s="259"/>
    </row>
    <row r="247" hidden="1">
      <c r="A247" s="34"/>
      <c r="B247" s="261"/>
      <c r="C247" s="259"/>
      <c r="D247" s="259"/>
      <c r="E247" s="259"/>
      <c r="F247" s="398"/>
      <c r="G247" s="259"/>
      <c r="H247" s="259"/>
      <c r="I247" s="259"/>
      <c r="J247" s="259"/>
      <c r="K247" s="259"/>
      <c r="L247" s="255"/>
      <c r="M247" s="259"/>
      <c r="N247" s="259"/>
      <c r="O247" s="259"/>
    </row>
    <row r="248" hidden="1">
      <c r="A248" s="34">
        <v>43.0</v>
      </c>
      <c r="B248" s="261"/>
      <c r="C248" s="259"/>
      <c r="D248" s="259"/>
      <c r="E248" s="259"/>
      <c r="F248" s="398"/>
      <c r="G248" s="259"/>
      <c r="H248" s="259"/>
      <c r="I248" s="259"/>
      <c r="J248" s="259"/>
      <c r="K248" s="259"/>
      <c r="L248" s="255"/>
      <c r="M248" s="259"/>
      <c r="N248" s="259"/>
      <c r="O248" s="259"/>
    </row>
    <row r="249" hidden="1">
      <c r="A249" s="34"/>
      <c r="B249" s="261"/>
      <c r="C249" s="259"/>
      <c r="D249" s="259"/>
      <c r="E249" s="259"/>
      <c r="F249" s="398"/>
      <c r="G249" s="259"/>
      <c r="H249" s="259"/>
      <c r="I249" s="259"/>
      <c r="J249" s="259"/>
      <c r="K249" s="259"/>
      <c r="L249" s="255"/>
      <c r="M249" s="259"/>
      <c r="N249" s="259"/>
      <c r="O249" s="259"/>
    </row>
    <row r="250" hidden="1">
      <c r="A250" s="34"/>
      <c r="B250" s="261"/>
      <c r="C250" s="259"/>
      <c r="D250" s="259"/>
      <c r="E250" s="259"/>
      <c r="F250" s="398"/>
      <c r="G250" s="259"/>
      <c r="H250" s="259"/>
      <c r="I250" s="259"/>
      <c r="J250" s="259"/>
      <c r="K250" s="259"/>
      <c r="L250" s="255"/>
      <c r="M250" s="259"/>
      <c r="N250" s="259"/>
      <c r="O250" s="259"/>
    </row>
    <row r="251" hidden="1">
      <c r="A251" s="34"/>
      <c r="B251" s="261"/>
      <c r="C251" s="259"/>
      <c r="D251" s="259"/>
      <c r="E251" s="259"/>
      <c r="F251" s="398"/>
      <c r="G251" s="259"/>
      <c r="H251" s="259"/>
      <c r="I251" s="259"/>
      <c r="J251" s="259"/>
      <c r="K251" s="259"/>
      <c r="L251" s="255"/>
      <c r="M251" s="259"/>
      <c r="N251" s="259"/>
      <c r="O251" s="259"/>
    </row>
    <row r="252" hidden="1">
      <c r="A252" s="34">
        <v>44.0</v>
      </c>
      <c r="B252" s="261"/>
      <c r="C252" s="259"/>
      <c r="D252" s="259"/>
      <c r="E252" s="259"/>
      <c r="F252" s="398"/>
      <c r="G252" s="259"/>
      <c r="H252" s="259"/>
      <c r="I252" s="259"/>
      <c r="J252" s="259"/>
      <c r="K252" s="259"/>
      <c r="L252" s="255"/>
      <c r="M252" s="259"/>
      <c r="N252" s="259"/>
      <c r="O252" s="259"/>
    </row>
    <row r="253" hidden="1">
      <c r="A253" s="34"/>
      <c r="B253" s="261"/>
      <c r="C253" s="259"/>
      <c r="D253" s="259"/>
      <c r="E253" s="259"/>
      <c r="F253" s="398"/>
      <c r="G253" s="259"/>
      <c r="H253" s="259"/>
      <c r="I253" s="259"/>
      <c r="J253" s="259"/>
      <c r="K253" s="259"/>
      <c r="L253" s="255"/>
      <c r="M253" s="259"/>
      <c r="N253" s="259"/>
      <c r="O253" s="259"/>
    </row>
    <row r="254" hidden="1">
      <c r="A254" s="34"/>
      <c r="B254" s="261"/>
      <c r="C254" s="259"/>
      <c r="D254" s="259"/>
      <c r="E254" s="259"/>
      <c r="F254" s="398"/>
      <c r="G254" s="259"/>
      <c r="H254" s="259"/>
      <c r="I254" s="259"/>
      <c r="J254" s="259"/>
      <c r="K254" s="259"/>
      <c r="L254" s="255"/>
      <c r="M254" s="259"/>
      <c r="N254" s="259"/>
      <c r="O254" s="259"/>
    </row>
    <row r="255" hidden="1">
      <c r="A255" s="34"/>
      <c r="B255" s="261"/>
      <c r="C255" s="259"/>
      <c r="D255" s="259"/>
      <c r="E255" s="259"/>
      <c r="F255" s="398"/>
      <c r="G255" s="259"/>
      <c r="H255" s="259"/>
      <c r="I255" s="259"/>
      <c r="J255" s="259"/>
      <c r="K255" s="259"/>
      <c r="L255" s="255"/>
      <c r="M255" s="259"/>
      <c r="N255" s="259"/>
      <c r="O255" s="259"/>
    </row>
    <row r="256" hidden="1">
      <c r="A256" s="34">
        <v>45.0</v>
      </c>
      <c r="B256" s="261"/>
      <c r="C256" s="259"/>
      <c r="D256" s="259"/>
      <c r="E256" s="259"/>
      <c r="F256" s="398"/>
      <c r="G256" s="259"/>
      <c r="H256" s="259"/>
      <c r="I256" s="259"/>
      <c r="J256" s="259"/>
      <c r="K256" s="259"/>
      <c r="L256" s="255"/>
      <c r="M256" s="259"/>
      <c r="N256" s="259"/>
      <c r="O256" s="259"/>
    </row>
    <row r="257" hidden="1">
      <c r="A257" s="34"/>
      <c r="B257" s="261"/>
      <c r="C257" s="259"/>
      <c r="D257" s="259"/>
      <c r="E257" s="259"/>
      <c r="F257" s="398"/>
      <c r="G257" s="259"/>
      <c r="H257" s="259"/>
      <c r="I257" s="259"/>
      <c r="J257" s="259"/>
      <c r="K257" s="259"/>
      <c r="L257" s="255"/>
      <c r="M257" s="259"/>
      <c r="N257" s="259"/>
      <c r="O257" s="259"/>
    </row>
    <row r="258" hidden="1">
      <c r="A258" s="34"/>
      <c r="B258" s="261"/>
      <c r="C258" s="259"/>
      <c r="D258" s="259"/>
      <c r="E258" s="259"/>
      <c r="F258" s="398"/>
      <c r="G258" s="259"/>
      <c r="H258" s="259"/>
      <c r="I258" s="259"/>
      <c r="J258" s="259"/>
      <c r="K258" s="259"/>
      <c r="L258" s="255"/>
      <c r="M258" s="259"/>
      <c r="N258" s="259"/>
      <c r="O258" s="259"/>
    </row>
    <row r="259" hidden="1">
      <c r="A259" s="34"/>
      <c r="B259" s="261"/>
      <c r="C259" s="259"/>
      <c r="D259" s="259"/>
      <c r="E259" s="259"/>
      <c r="F259" s="398"/>
      <c r="G259" s="259"/>
      <c r="H259" s="259"/>
      <c r="I259" s="259"/>
      <c r="J259" s="259"/>
      <c r="K259" s="259"/>
      <c r="L259" s="255"/>
      <c r="M259" s="259"/>
      <c r="N259" s="259"/>
      <c r="O259" s="259"/>
    </row>
    <row r="260" hidden="1">
      <c r="A260" s="34">
        <v>46.0</v>
      </c>
      <c r="B260" s="261"/>
      <c r="C260" s="259"/>
      <c r="D260" s="259"/>
      <c r="E260" s="259"/>
      <c r="F260" s="398"/>
      <c r="G260" s="259"/>
      <c r="H260" s="259"/>
      <c r="I260" s="259"/>
      <c r="J260" s="259"/>
      <c r="K260" s="259"/>
      <c r="L260" s="255"/>
      <c r="M260" s="259"/>
      <c r="N260" s="259"/>
      <c r="O260" s="259"/>
    </row>
    <row r="261" hidden="1">
      <c r="A261" s="34"/>
      <c r="B261" s="261"/>
      <c r="C261" s="259"/>
      <c r="D261" s="259"/>
      <c r="E261" s="259"/>
      <c r="F261" s="398"/>
      <c r="G261" s="259"/>
      <c r="H261" s="259"/>
      <c r="I261" s="259"/>
      <c r="J261" s="259"/>
      <c r="K261" s="259"/>
      <c r="L261" s="255"/>
      <c r="M261" s="259"/>
      <c r="N261" s="259"/>
      <c r="O261" s="259"/>
    </row>
    <row r="262" hidden="1">
      <c r="A262" s="34"/>
      <c r="B262" s="261"/>
      <c r="C262" s="259"/>
      <c r="D262" s="259"/>
      <c r="E262" s="259"/>
      <c r="F262" s="398"/>
      <c r="G262" s="259"/>
      <c r="H262" s="259"/>
      <c r="I262" s="259"/>
      <c r="J262" s="259"/>
      <c r="K262" s="259"/>
      <c r="L262" s="255"/>
      <c r="M262" s="259"/>
      <c r="N262" s="259"/>
      <c r="O262" s="259"/>
    </row>
    <row r="263" hidden="1">
      <c r="A263" s="34"/>
      <c r="B263" s="261"/>
      <c r="C263" s="259"/>
      <c r="D263" s="259"/>
      <c r="E263" s="259"/>
      <c r="F263" s="398"/>
      <c r="G263" s="259"/>
      <c r="H263" s="259"/>
      <c r="I263" s="259"/>
      <c r="J263" s="259"/>
      <c r="K263" s="259"/>
      <c r="L263" s="255"/>
      <c r="M263" s="259"/>
      <c r="N263" s="259"/>
      <c r="O263" s="259"/>
    </row>
    <row r="264" hidden="1">
      <c r="A264" s="34">
        <v>47.0</v>
      </c>
      <c r="B264" s="261"/>
      <c r="C264" s="259"/>
      <c r="D264" s="259"/>
      <c r="E264" s="259"/>
      <c r="F264" s="398"/>
      <c r="G264" s="259"/>
      <c r="H264" s="259"/>
      <c r="I264" s="259"/>
      <c r="J264" s="259"/>
      <c r="K264" s="259"/>
      <c r="L264" s="255"/>
      <c r="M264" s="259"/>
      <c r="N264" s="259"/>
      <c r="O264" s="259"/>
    </row>
    <row r="265" hidden="1">
      <c r="A265" s="34"/>
      <c r="B265" s="261"/>
      <c r="C265" s="259"/>
      <c r="D265" s="259"/>
      <c r="E265" s="259"/>
      <c r="F265" s="398"/>
      <c r="G265" s="259"/>
      <c r="H265" s="259"/>
      <c r="I265" s="259"/>
      <c r="J265" s="259"/>
      <c r="K265" s="259"/>
      <c r="L265" s="255"/>
      <c r="M265" s="259"/>
      <c r="N265" s="259"/>
      <c r="O265" s="259"/>
    </row>
    <row r="266" hidden="1">
      <c r="A266" s="34"/>
      <c r="B266" s="261"/>
      <c r="C266" s="259"/>
      <c r="D266" s="259"/>
      <c r="E266" s="259"/>
      <c r="F266" s="398"/>
      <c r="G266" s="259"/>
      <c r="H266" s="259"/>
      <c r="I266" s="259"/>
      <c r="J266" s="259"/>
      <c r="K266" s="259"/>
      <c r="L266" s="255"/>
      <c r="M266" s="259"/>
      <c r="N266" s="259"/>
      <c r="O266" s="259"/>
    </row>
    <row r="267" hidden="1">
      <c r="A267" s="34"/>
      <c r="B267" s="261"/>
      <c r="C267" s="259"/>
      <c r="D267" s="259"/>
      <c r="E267" s="259"/>
      <c r="F267" s="398"/>
      <c r="G267" s="259"/>
      <c r="H267" s="259"/>
      <c r="I267" s="259"/>
      <c r="J267" s="259"/>
      <c r="K267" s="259"/>
      <c r="L267" s="255"/>
      <c r="M267" s="259"/>
      <c r="N267" s="259"/>
      <c r="O267" s="259"/>
    </row>
    <row r="268" hidden="1">
      <c r="A268" s="34">
        <v>48.0</v>
      </c>
      <c r="B268" s="261"/>
      <c r="C268" s="259"/>
      <c r="D268" s="259"/>
      <c r="E268" s="259"/>
      <c r="F268" s="398"/>
      <c r="G268" s="259"/>
      <c r="H268" s="259"/>
      <c r="I268" s="259"/>
      <c r="J268" s="259"/>
      <c r="K268" s="259"/>
      <c r="L268" s="255"/>
      <c r="M268" s="259"/>
      <c r="N268" s="259"/>
      <c r="O268" s="259"/>
    </row>
    <row r="269" hidden="1">
      <c r="A269" s="34"/>
      <c r="B269" s="261"/>
      <c r="C269" s="259"/>
      <c r="D269" s="259"/>
      <c r="E269" s="259"/>
      <c r="F269" s="398"/>
      <c r="G269" s="259"/>
      <c r="H269" s="259"/>
      <c r="I269" s="259"/>
      <c r="J269" s="259"/>
      <c r="K269" s="259"/>
      <c r="L269" s="255"/>
      <c r="M269" s="259"/>
      <c r="N269" s="259"/>
      <c r="O269" s="259"/>
    </row>
    <row r="270" hidden="1">
      <c r="A270" s="34"/>
      <c r="B270" s="261"/>
      <c r="C270" s="259"/>
      <c r="D270" s="259"/>
      <c r="E270" s="259"/>
      <c r="F270" s="398"/>
      <c r="G270" s="259"/>
      <c r="H270" s="259"/>
      <c r="I270" s="259"/>
      <c r="J270" s="259"/>
      <c r="K270" s="259"/>
      <c r="L270" s="255"/>
      <c r="M270" s="259"/>
      <c r="N270" s="259"/>
      <c r="O270" s="259"/>
    </row>
    <row r="271" hidden="1">
      <c r="A271" s="34"/>
      <c r="B271" s="261"/>
      <c r="C271" s="259"/>
      <c r="D271" s="259"/>
      <c r="E271" s="259"/>
      <c r="F271" s="398"/>
      <c r="G271" s="259"/>
      <c r="H271" s="259"/>
      <c r="I271" s="259"/>
      <c r="J271" s="259"/>
      <c r="K271" s="259"/>
      <c r="L271" s="255"/>
      <c r="M271" s="259"/>
      <c r="N271" s="259"/>
      <c r="O271" s="259"/>
    </row>
    <row r="272" hidden="1">
      <c r="A272" s="34">
        <v>49.0</v>
      </c>
      <c r="B272" s="261"/>
      <c r="C272" s="259"/>
      <c r="D272" s="259"/>
      <c r="E272" s="259"/>
      <c r="F272" s="398"/>
      <c r="G272" s="259"/>
      <c r="H272" s="259"/>
      <c r="I272" s="259"/>
      <c r="J272" s="259"/>
      <c r="K272" s="259"/>
      <c r="L272" s="255"/>
      <c r="M272" s="259"/>
      <c r="N272" s="259"/>
      <c r="O272" s="259"/>
    </row>
    <row r="273" hidden="1">
      <c r="A273" s="34"/>
      <c r="B273" s="261"/>
      <c r="C273" s="259"/>
      <c r="D273" s="259"/>
      <c r="E273" s="259"/>
      <c r="F273" s="398"/>
      <c r="G273" s="259"/>
      <c r="H273" s="259"/>
      <c r="I273" s="259"/>
      <c r="J273" s="259"/>
      <c r="K273" s="259"/>
      <c r="L273" s="255"/>
      <c r="M273" s="259"/>
      <c r="N273" s="259"/>
      <c r="O273" s="259"/>
    </row>
    <row r="274" hidden="1">
      <c r="A274" s="34"/>
      <c r="B274" s="261"/>
      <c r="C274" s="259"/>
      <c r="D274" s="259"/>
      <c r="E274" s="259"/>
      <c r="F274" s="398"/>
      <c r="G274" s="259"/>
      <c r="H274" s="259"/>
      <c r="I274" s="259"/>
      <c r="J274" s="259"/>
      <c r="K274" s="259"/>
      <c r="L274" s="255"/>
      <c r="M274" s="259"/>
      <c r="N274" s="259"/>
      <c r="O274" s="259"/>
    </row>
    <row r="275" hidden="1">
      <c r="A275" s="34"/>
      <c r="B275" s="261"/>
      <c r="C275" s="259"/>
      <c r="D275" s="259"/>
      <c r="E275" s="259"/>
      <c r="F275" s="398"/>
      <c r="G275" s="259"/>
      <c r="H275" s="259"/>
      <c r="I275" s="259"/>
      <c r="J275" s="259"/>
      <c r="K275" s="259"/>
      <c r="L275" s="255"/>
      <c r="M275" s="259"/>
      <c r="N275" s="259"/>
      <c r="O275" s="259"/>
    </row>
    <row r="276" hidden="1">
      <c r="A276" s="34">
        <v>50.0</v>
      </c>
      <c r="B276" s="261"/>
      <c r="C276" s="259"/>
      <c r="D276" s="259"/>
      <c r="E276" s="259"/>
      <c r="F276" s="398"/>
      <c r="G276" s="259"/>
      <c r="H276" s="259"/>
      <c r="I276" s="259"/>
      <c r="J276" s="259"/>
      <c r="K276" s="259"/>
      <c r="L276" s="255"/>
      <c r="M276" s="259"/>
      <c r="N276" s="259"/>
      <c r="O276" s="259"/>
    </row>
    <row r="277" hidden="1">
      <c r="A277" s="34"/>
      <c r="B277" s="261"/>
      <c r="C277" s="259"/>
      <c r="D277" s="259"/>
      <c r="E277" s="259"/>
      <c r="F277" s="398"/>
      <c r="G277" s="259"/>
      <c r="H277" s="259"/>
      <c r="I277" s="259"/>
      <c r="J277" s="259"/>
      <c r="K277" s="259"/>
      <c r="L277" s="255"/>
      <c r="M277" s="259"/>
      <c r="N277" s="259"/>
      <c r="O277" s="259"/>
    </row>
    <row r="278" hidden="1">
      <c r="A278" s="34"/>
      <c r="B278" s="261"/>
      <c r="C278" s="259"/>
      <c r="D278" s="259"/>
      <c r="E278" s="259"/>
      <c r="F278" s="398"/>
      <c r="G278" s="259"/>
      <c r="H278" s="259"/>
      <c r="I278" s="259"/>
      <c r="J278" s="259"/>
      <c r="K278" s="259"/>
      <c r="L278" s="255"/>
      <c r="M278" s="259"/>
      <c r="N278" s="259"/>
      <c r="O278" s="259"/>
    </row>
    <row r="279" hidden="1">
      <c r="A279" s="34"/>
      <c r="B279" s="261"/>
      <c r="C279" s="259"/>
      <c r="D279" s="259"/>
      <c r="E279" s="259"/>
      <c r="F279" s="398"/>
      <c r="G279" s="259"/>
      <c r="H279" s="259"/>
      <c r="I279" s="259"/>
      <c r="J279" s="259"/>
      <c r="K279" s="259"/>
      <c r="L279" s="255"/>
      <c r="M279" s="259"/>
      <c r="N279" s="259"/>
      <c r="O279" s="259"/>
    </row>
    <row r="280" hidden="1">
      <c r="A280" s="244" t="s">
        <v>249</v>
      </c>
    </row>
    <row r="281" hidden="1">
      <c r="A281" s="34">
        <v>1.0</v>
      </c>
      <c r="B281" s="261"/>
      <c r="C281" s="261"/>
      <c r="D281" s="261"/>
      <c r="E281" s="261"/>
      <c r="F281" s="261"/>
      <c r="G281" s="261"/>
      <c r="H281" s="398"/>
      <c r="I281" s="398"/>
      <c r="J281" s="398"/>
      <c r="K281" s="398"/>
      <c r="L281" s="255"/>
      <c r="M281" s="261"/>
      <c r="N281" s="398"/>
      <c r="O281" s="398"/>
    </row>
    <row r="282" hidden="1">
      <c r="A282" s="34"/>
      <c r="B282" s="261"/>
      <c r="C282" s="261"/>
      <c r="D282" s="261"/>
      <c r="E282" s="261"/>
      <c r="F282" s="261"/>
      <c r="G282" s="261"/>
      <c r="H282" s="398"/>
      <c r="I282" s="398"/>
      <c r="J282" s="261"/>
      <c r="K282" s="398"/>
      <c r="L282" s="255"/>
      <c r="M282" s="261"/>
      <c r="N282" s="261"/>
      <c r="O282" s="398"/>
    </row>
    <row r="283" hidden="1">
      <c r="A283" s="34">
        <v>2.0</v>
      </c>
      <c r="B283" s="261"/>
      <c r="C283" s="398"/>
      <c r="D283" s="261"/>
      <c r="E283" s="261"/>
      <c r="F283" s="261"/>
      <c r="G283" s="261"/>
      <c r="H283" s="398"/>
      <c r="I283" s="398"/>
      <c r="J283" s="398"/>
      <c r="K283" s="398"/>
      <c r="L283" s="255"/>
      <c r="M283" s="261"/>
      <c r="N283" s="398"/>
      <c r="O283" s="398"/>
    </row>
    <row r="284" hidden="1">
      <c r="A284" s="34"/>
      <c r="B284" s="261"/>
      <c r="C284" s="261"/>
      <c r="D284" s="259"/>
      <c r="E284" s="259"/>
      <c r="F284" s="398"/>
      <c r="G284" s="259"/>
      <c r="H284" s="259"/>
      <c r="I284" s="259"/>
      <c r="J284" s="259"/>
      <c r="K284" s="259"/>
      <c r="L284" s="255"/>
      <c r="M284" s="259"/>
      <c r="N284" s="259"/>
      <c r="O284" s="259"/>
    </row>
    <row r="285" hidden="1">
      <c r="A285" s="34">
        <v>3.0</v>
      </c>
      <c r="B285" s="261"/>
      <c r="C285" s="398"/>
      <c r="D285" s="261"/>
      <c r="E285" s="261"/>
      <c r="F285" s="261"/>
      <c r="G285" s="261"/>
      <c r="H285" s="398"/>
      <c r="I285" s="398"/>
      <c r="J285" s="398"/>
      <c r="K285" s="398"/>
      <c r="L285" s="255"/>
      <c r="M285" s="261"/>
      <c r="N285" s="398"/>
      <c r="O285" s="398"/>
    </row>
    <row r="286" hidden="1">
      <c r="A286" s="34"/>
      <c r="B286" s="261"/>
      <c r="C286" s="261"/>
      <c r="D286" s="259"/>
      <c r="E286" s="259"/>
      <c r="F286" s="398"/>
      <c r="G286" s="259"/>
      <c r="H286" s="259"/>
      <c r="I286" s="259"/>
      <c r="J286" s="259"/>
      <c r="K286" s="259"/>
      <c r="L286" s="255"/>
      <c r="M286" s="259"/>
      <c r="N286" s="259"/>
      <c r="O286" s="259"/>
    </row>
    <row r="287" hidden="1">
      <c r="A287" s="34">
        <v>4.0</v>
      </c>
      <c r="B287" s="261"/>
      <c r="C287" s="259"/>
      <c r="D287" s="259"/>
      <c r="E287" s="259"/>
      <c r="F287" s="398"/>
      <c r="G287" s="259"/>
      <c r="H287" s="259"/>
      <c r="I287" s="259"/>
      <c r="J287" s="259"/>
      <c r="K287" s="259"/>
      <c r="L287" s="255"/>
      <c r="M287" s="259"/>
      <c r="N287" s="259"/>
      <c r="O287" s="259"/>
    </row>
    <row r="288" hidden="1">
      <c r="A288" s="34"/>
      <c r="B288" s="261"/>
      <c r="C288" s="259"/>
      <c r="D288" s="259"/>
      <c r="E288" s="259"/>
      <c r="F288" s="398"/>
      <c r="G288" s="259"/>
      <c r="H288" s="259"/>
      <c r="I288" s="259"/>
      <c r="J288" s="259"/>
      <c r="K288" s="259"/>
      <c r="L288" s="255"/>
      <c r="M288" s="259"/>
      <c r="N288" s="259"/>
      <c r="O288" s="259"/>
    </row>
    <row r="289" hidden="1">
      <c r="A289" s="34">
        <v>5.0</v>
      </c>
      <c r="B289" s="261"/>
      <c r="C289" s="259"/>
      <c r="D289" s="259"/>
      <c r="E289" s="259"/>
      <c r="F289" s="398"/>
      <c r="G289" s="259"/>
      <c r="H289" s="259"/>
      <c r="I289" s="259"/>
      <c r="J289" s="259"/>
      <c r="K289" s="259"/>
      <c r="L289" s="255"/>
      <c r="M289" s="259"/>
      <c r="N289" s="259"/>
      <c r="O289" s="259"/>
    </row>
    <row r="290" hidden="1">
      <c r="A290" s="34"/>
      <c r="B290" s="261"/>
      <c r="C290" s="259"/>
      <c r="D290" s="259"/>
      <c r="E290" s="259"/>
      <c r="F290" s="398"/>
      <c r="G290" s="259"/>
      <c r="H290" s="259"/>
      <c r="I290" s="259"/>
      <c r="J290" s="259"/>
      <c r="K290" s="259"/>
      <c r="L290" s="255"/>
      <c r="M290" s="259"/>
      <c r="N290" s="259"/>
      <c r="O290" s="259"/>
    </row>
    <row r="291" hidden="1">
      <c r="A291" s="34">
        <v>6.0</v>
      </c>
      <c r="B291" s="261"/>
      <c r="C291" s="259"/>
      <c r="D291" s="259"/>
      <c r="E291" s="259"/>
      <c r="F291" s="398"/>
      <c r="G291" s="259"/>
      <c r="H291" s="259"/>
      <c r="I291" s="259"/>
      <c r="J291" s="259"/>
      <c r="K291" s="259"/>
      <c r="L291" s="255"/>
      <c r="M291" s="259"/>
      <c r="N291" s="259"/>
      <c r="O291" s="259"/>
    </row>
    <row r="292" hidden="1">
      <c r="A292" s="34"/>
      <c r="B292" s="261"/>
      <c r="C292" s="259"/>
      <c r="D292" s="259"/>
      <c r="E292" s="259"/>
      <c r="F292" s="398"/>
      <c r="G292" s="259"/>
      <c r="H292" s="259"/>
      <c r="I292" s="259"/>
      <c r="J292" s="259"/>
      <c r="K292" s="259"/>
      <c r="L292" s="255"/>
      <c r="M292" s="259"/>
      <c r="N292" s="259"/>
      <c r="O292" s="259"/>
    </row>
    <row r="293" hidden="1">
      <c r="A293" s="34">
        <v>7.0</v>
      </c>
      <c r="B293" s="261"/>
      <c r="C293" s="259"/>
      <c r="D293" s="259"/>
      <c r="E293" s="259"/>
      <c r="F293" s="398"/>
      <c r="G293" s="259"/>
      <c r="H293" s="259"/>
      <c r="I293" s="259"/>
      <c r="J293" s="259"/>
      <c r="K293" s="259"/>
      <c r="L293" s="255"/>
      <c r="M293" s="259"/>
      <c r="N293" s="259"/>
      <c r="O293" s="259"/>
    </row>
    <row r="294" hidden="1">
      <c r="A294" s="34"/>
      <c r="B294" s="261"/>
      <c r="C294" s="259"/>
      <c r="D294" s="259"/>
      <c r="E294" s="259"/>
      <c r="F294" s="398"/>
      <c r="G294" s="259"/>
      <c r="H294" s="259"/>
      <c r="I294" s="259"/>
      <c r="J294" s="259"/>
      <c r="K294" s="259"/>
      <c r="L294" s="255"/>
      <c r="M294" s="259"/>
      <c r="N294" s="259"/>
      <c r="O294" s="259"/>
    </row>
    <row r="295" hidden="1">
      <c r="A295" s="34">
        <v>8.0</v>
      </c>
      <c r="B295" s="261"/>
      <c r="C295" s="259"/>
      <c r="D295" s="259"/>
      <c r="E295" s="259"/>
      <c r="F295" s="398"/>
      <c r="G295" s="259"/>
      <c r="H295" s="259"/>
      <c r="I295" s="259"/>
      <c r="J295" s="259"/>
      <c r="K295" s="259"/>
      <c r="L295" s="255"/>
      <c r="M295" s="259"/>
      <c r="N295" s="259"/>
      <c r="O295" s="259"/>
    </row>
    <row r="296" hidden="1">
      <c r="A296" s="34"/>
      <c r="B296" s="261"/>
      <c r="C296" s="259"/>
      <c r="D296" s="259"/>
      <c r="E296" s="259"/>
      <c r="F296" s="398"/>
      <c r="G296" s="259"/>
      <c r="H296" s="259"/>
      <c r="I296" s="259"/>
      <c r="J296" s="259"/>
      <c r="K296" s="259"/>
      <c r="L296" s="255"/>
      <c r="M296" s="259"/>
      <c r="N296" s="259"/>
      <c r="O296" s="259"/>
    </row>
    <row r="297" hidden="1">
      <c r="A297" s="34">
        <v>9.0</v>
      </c>
      <c r="B297" s="261"/>
      <c r="C297" s="259"/>
      <c r="D297" s="259"/>
      <c r="E297" s="259"/>
      <c r="F297" s="398"/>
      <c r="G297" s="259"/>
      <c r="H297" s="259"/>
      <c r="I297" s="259"/>
      <c r="J297" s="259"/>
      <c r="K297" s="259"/>
      <c r="L297" s="255"/>
      <c r="M297" s="259"/>
      <c r="N297" s="259"/>
      <c r="O297" s="259"/>
    </row>
    <row r="298" hidden="1">
      <c r="A298" s="34"/>
      <c r="B298" s="261"/>
      <c r="C298" s="259"/>
      <c r="D298" s="259"/>
      <c r="E298" s="259"/>
      <c r="F298" s="398"/>
      <c r="G298" s="259"/>
      <c r="H298" s="259"/>
      <c r="I298" s="259"/>
      <c r="J298" s="259"/>
      <c r="K298" s="259"/>
      <c r="L298" s="255"/>
      <c r="M298" s="259"/>
      <c r="N298" s="259"/>
      <c r="O298" s="259"/>
    </row>
    <row r="299" hidden="1">
      <c r="A299" s="34">
        <v>10.0</v>
      </c>
      <c r="B299" s="261"/>
      <c r="C299" s="259"/>
      <c r="D299" s="259"/>
      <c r="E299" s="259"/>
      <c r="F299" s="398"/>
      <c r="G299" s="259"/>
      <c r="H299" s="259"/>
      <c r="I299" s="259"/>
      <c r="J299" s="259"/>
      <c r="K299" s="259"/>
      <c r="L299" s="255"/>
      <c r="M299" s="259"/>
      <c r="N299" s="259"/>
      <c r="O299" s="259"/>
    </row>
    <row r="300" hidden="1">
      <c r="A300" s="34"/>
      <c r="B300" s="261"/>
      <c r="C300" s="259"/>
      <c r="D300" s="259"/>
      <c r="E300" s="259"/>
      <c r="F300" s="398"/>
      <c r="G300" s="259"/>
      <c r="H300" s="259"/>
      <c r="I300" s="259"/>
      <c r="J300" s="259"/>
      <c r="K300" s="259"/>
      <c r="L300" s="255"/>
      <c r="M300" s="259"/>
      <c r="N300" s="259"/>
      <c r="O300" s="259"/>
    </row>
    <row r="301" hidden="1">
      <c r="A301" s="34">
        <v>11.0</v>
      </c>
      <c r="B301" s="261"/>
      <c r="C301" s="259"/>
      <c r="D301" s="259"/>
      <c r="E301" s="259"/>
      <c r="F301" s="398"/>
      <c r="G301" s="259"/>
      <c r="H301" s="259"/>
      <c r="I301" s="259"/>
      <c r="J301" s="259"/>
      <c r="K301" s="259"/>
      <c r="L301" s="255"/>
      <c r="M301" s="259"/>
      <c r="N301" s="259"/>
      <c r="O301" s="259"/>
    </row>
    <row r="302" hidden="1">
      <c r="A302" s="34"/>
      <c r="B302" s="261"/>
      <c r="C302" s="259"/>
      <c r="D302" s="259"/>
      <c r="E302" s="259"/>
      <c r="F302" s="398"/>
      <c r="G302" s="259"/>
      <c r="H302" s="259"/>
      <c r="I302" s="259"/>
      <c r="J302" s="259"/>
      <c r="K302" s="259"/>
      <c r="L302" s="255"/>
      <c r="M302" s="259"/>
      <c r="N302" s="259"/>
      <c r="O302" s="259"/>
    </row>
    <row r="303" hidden="1">
      <c r="A303" s="34">
        <v>12.0</v>
      </c>
      <c r="B303" s="261"/>
      <c r="C303" s="259"/>
      <c r="D303" s="259"/>
      <c r="E303" s="259"/>
      <c r="F303" s="398"/>
      <c r="G303" s="259"/>
      <c r="H303" s="259"/>
      <c r="I303" s="259"/>
      <c r="J303" s="259"/>
      <c r="K303" s="259"/>
      <c r="L303" s="255"/>
      <c r="M303" s="259"/>
      <c r="N303" s="259"/>
      <c r="O303" s="259"/>
    </row>
    <row r="304" hidden="1">
      <c r="A304" s="34"/>
      <c r="B304" s="261"/>
      <c r="C304" s="259"/>
      <c r="D304" s="259"/>
      <c r="E304" s="259"/>
      <c r="F304" s="398"/>
      <c r="G304" s="259"/>
      <c r="H304" s="259"/>
      <c r="I304" s="259"/>
      <c r="J304" s="259"/>
      <c r="K304" s="259"/>
      <c r="L304" s="255"/>
      <c r="M304" s="259"/>
      <c r="N304" s="259"/>
      <c r="O304" s="259"/>
    </row>
    <row r="305" hidden="1">
      <c r="A305" s="34">
        <v>13.0</v>
      </c>
      <c r="B305" s="9"/>
      <c r="C305" s="9"/>
      <c r="D305" s="9"/>
      <c r="E305" s="9"/>
      <c r="F305" s="9"/>
      <c r="G305" s="9"/>
      <c r="H305" s="9"/>
      <c r="I305" s="9"/>
      <c r="J305" s="9"/>
      <c r="K305" s="9"/>
      <c r="L305" s="9"/>
      <c r="M305" s="9"/>
      <c r="N305" s="9"/>
      <c r="O305" s="9"/>
    </row>
    <row r="306" hidden="1">
      <c r="A306" s="34"/>
      <c r="B306" s="9"/>
      <c r="C306" s="9"/>
      <c r="D306" s="9"/>
      <c r="E306" s="9"/>
      <c r="F306" s="9"/>
      <c r="G306" s="9"/>
      <c r="H306" s="9"/>
      <c r="I306" s="9"/>
      <c r="J306" s="9"/>
      <c r="K306" s="9"/>
      <c r="L306" s="9"/>
      <c r="M306" s="9"/>
      <c r="N306" s="9"/>
      <c r="O306" s="9"/>
    </row>
    <row r="307" hidden="1">
      <c r="A307" s="34">
        <v>14.0</v>
      </c>
      <c r="B307" s="9"/>
      <c r="C307" s="9"/>
      <c r="D307" s="9"/>
      <c r="E307" s="9"/>
      <c r="F307" s="9"/>
      <c r="G307" s="9"/>
      <c r="H307" s="9"/>
      <c r="I307" s="9"/>
      <c r="J307" s="9"/>
      <c r="K307" s="9"/>
      <c r="L307" s="9"/>
      <c r="M307" s="9"/>
      <c r="N307" s="9"/>
      <c r="O307" s="9"/>
    </row>
    <row r="308" hidden="1">
      <c r="A308" s="34"/>
      <c r="B308" s="9"/>
      <c r="C308" s="9"/>
      <c r="D308" s="9"/>
      <c r="E308" s="9"/>
      <c r="F308" s="9"/>
      <c r="G308" s="9"/>
      <c r="H308" s="9"/>
      <c r="I308" s="9"/>
      <c r="J308" s="9"/>
      <c r="K308" s="9"/>
      <c r="L308" s="9"/>
      <c r="M308" s="9"/>
      <c r="N308" s="9"/>
      <c r="O308" s="9"/>
    </row>
    <row r="309" hidden="1">
      <c r="A309" s="34">
        <v>15.0</v>
      </c>
      <c r="B309" s="9"/>
      <c r="C309" s="9"/>
      <c r="D309" s="9"/>
      <c r="E309" s="9"/>
      <c r="F309" s="9"/>
      <c r="G309" s="9"/>
      <c r="H309" s="9"/>
      <c r="I309" s="9"/>
      <c r="J309" s="9"/>
      <c r="K309" s="9"/>
      <c r="L309" s="9"/>
      <c r="M309" s="9"/>
      <c r="N309" s="9"/>
      <c r="O309" s="9"/>
    </row>
    <row r="310" hidden="1">
      <c r="A310" s="34"/>
      <c r="B310" s="9"/>
      <c r="C310" s="9"/>
      <c r="D310" s="9"/>
      <c r="E310" s="9"/>
      <c r="F310" s="9"/>
      <c r="G310" s="9"/>
      <c r="H310" s="9"/>
      <c r="I310" s="9"/>
      <c r="J310" s="9"/>
      <c r="K310" s="9"/>
      <c r="L310" s="9"/>
      <c r="M310" s="9"/>
      <c r="N310" s="9"/>
      <c r="O310" s="9"/>
    </row>
    <row r="311" hidden="1">
      <c r="A311" s="34">
        <v>16.0</v>
      </c>
      <c r="B311" s="9"/>
      <c r="C311" s="9"/>
      <c r="D311" s="9"/>
      <c r="E311" s="9"/>
      <c r="F311" s="9"/>
      <c r="G311" s="9"/>
      <c r="H311" s="9"/>
      <c r="I311" s="9"/>
      <c r="J311" s="9"/>
      <c r="K311" s="9"/>
      <c r="L311" s="9"/>
      <c r="M311" s="9"/>
      <c r="N311" s="9"/>
      <c r="O311" s="9"/>
    </row>
    <row r="312" hidden="1">
      <c r="A312" s="34"/>
      <c r="B312" s="9"/>
      <c r="C312" s="9"/>
      <c r="D312" s="9"/>
      <c r="E312" s="9"/>
      <c r="F312" s="9"/>
      <c r="G312" s="9"/>
      <c r="H312" s="9"/>
      <c r="I312" s="9"/>
      <c r="J312" s="9"/>
      <c r="K312" s="9"/>
      <c r="L312" s="9"/>
      <c r="M312" s="9"/>
      <c r="N312" s="9"/>
      <c r="O312" s="9"/>
    </row>
    <row r="313" hidden="1">
      <c r="A313" s="34">
        <v>17.0</v>
      </c>
      <c r="B313" s="9"/>
      <c r="C313" s="9"/>
      <c r="D313" s="9"/>
      <c r="E313" s="9"/>
      <c r="F313" s="9"/>
      <c r="G313" s="9"/>
      <c r="H313" s="9"/>
      <c r="I313" s="9"/>
      <c r="J313" s="9"/>
      <c r="K313" s="9"/>
      <c r="L313" s="9"/>
      <c r="M313" s="9"/>
      <c r="N313" s="9"/>
      <c r="O313" s="9"/>
    </row>
    <row r="314" hidden="1">
      <c r="A314" s="34"/>
      <c r="B314" s="9"/>
      <c r="C314" s="9"/>
      <c r="D314" s="9"/>
      <c r="E314" s="9"/>
      <c r="F314" s="9"/>
      <c r="G314" s="9"/>
      <c r="H314" s="9"/>
      <c r="I314" s="9"/>
      <c r="J314" s="9"/>
      <c r="K314" s="9"/>
      <c r="L314" s="9"/>
      <c r="M314" s="9"/>
      <c r="N314" s="9"/>
      <c r="O314" s="9"/>
    </row>
    <row r="315" hidden="1">
      <c r="A315" s="34">
        <v>18.0</v>
      </c>
      <c r="B315" s="9"/>
      <c r="C315" s="9"/>
      <c r="D315" s="9"/>
      <c r="E315" s="9"/>
      <c r="F315" s="9"/>
      <c r="G315" s="9"/>
      <c r="H315" s="9"/>
      <c r="I315" s="9"/>
      <c r="J315" s="9"/>
      <c r="K315" s="9"/>
      <c r="L315" s="9"/>
      <c r="M315" s="9"/>
      <c r="N315" s="9"/>
      <c r="O315" s="9"/>
    </row>
    <row r="316" hidden="1">
      <c r="A316" s="34"/>
      <c r="B316" s="9"/>
      <c r="C316" s="9"/>
      <c r="D316" s="9"/>
      <c r="E316" s="9"/>
      <c r="F316" s="9"/>
      <c r="G316" s="9"/>
      <c r="H316" s="9"/>
      <c r="I316" s="9"/>
      <c r="J316" s="9"/>
      <c r="K316" s="9"/>
      <c r="L316" s="9"/>
      <c r="M316" s="9"/>
      <c r="N316" s="9"/>
      <c r="O316" s="9"/>
    </row>
    <row r="317" hidden="1">
      <c r="A317" s="34">
        <v>19.0</v>
      </c>
      <c r="B317" s="9"/>
      <c r="C317" s="9"/>
      <c r="D317" s="9"/>
      <c r="E317" s="9"/>
      <c r="F317" s="9"/>
      <c r="G317" s="9"/>
      <c r="H317" s="9"/>
      <c r="I317" s="9"/>
      <c r="J317" s="9"/>
      <c r="K317" s="9"/>
      <c r="L317" s="9"/>
      <c r="M317" s="9"/>
      <c r="N317" s="9"/>
      <c r="O317" s="9"/>
    </row>
    <row r="318" hidden="1">
      <c r="A318" s="34"/>
      <c r="B318" s="9"/>
      <c r="C318" s="9"/>
      <c r="D318" s="9"/>
      <c r="E318" s="9"/>
      <c r="F318" s="9"/>
      <c r="G318" s="9"/>
      <c r="H318" s="9"/>
      <c r="I318" s="9"/>
      <c r="J318" s="9"/>
      <c r="K318" s="9"/>
      <c r="L318" s="9"/>
      <c r="M318" s="9"/>
      <c r="N318" s="9"/>
      <c r="O318" s="9"/>
    </row>
    <row r="319" hidden="1">
      <c r="A319" s="34">
        <v>20.0</v>
      </c>
      <c r="B319" s="9"/>
      <c r="C319" s="9"/>
      <c r="D319" s="9"/>
      <c r="E319" s="9"/>
      <c r="F319" s="9"/>
      <c r="G319" s="9"/>
      <c r="H319" s="9"/>
      <c r="I319" s="9"/>
      <c r="J319" s="9"/>
      <c r="K319" s="9"/>
      <c r="L319" s="9"/>
      <c r="M319" s="9"/>
      <c r="N319" s="9"/>
      <c r="O319" s="9"/>
    </row>
    <row r="320" hidden="1">
      <c r="A320" s="34"/>
      <c r="B320" s="9"/>
      <c r="C320" s="9"/>
      <c r="D320" s="9"/>
      <c r="E320" s="9"/>
      <c r="F320" s="9"/>
      <c r="G320" s="9"/>
      <c r="H320" s="9"/>
      <c r="I320" s="9"/>
      <c r="J320" s="9"/>
      <c r="K320" s="9"/>
      <c r="L320" s="9"/>
      <c r="M320" s="9"/>
      <c r="N320" s="9"/>
      <c r="O320" s="9"/>
    </row>
    <row r="321" hidden="1">
      <c r="A321" s="34">
        <v>21.0</v>
      </c>
      <c r="B321" s="9"/>
      <c r="C321" s="9"/>
      <c r="D321" s="9"/>
      <c r="E321" s="9"/>
      <c r="F321" s="9"/>
      <c r="G321" s="9"/>
      <c r="H321" s="9"/>
      <c r="I321" s="9"/>
      <c r="J321" s="9"/>
      <c r="K321" s="9"/>
      <c r="L321" s="9"/>
      <c r="M321" s="9"/>
      <c r="N321" s="9"/>
      <c r="O321" s="9"/>
    </row>
    <row r="322" hidden="1">
      <c r="A322" s="34"/>
      <c r="B322" s="9"/>
      <c r="C322" s="9"/>
      <c r="D322" s="9"/>
      <c r="E322" s="9"/>
      <c r="F322" s="9"/>
      <c r="G322" s="9"/>
      <c r="H322" s="9"/>
      <c r="I322" s="9"/>
      <c r="J322" s="9"/>
      <c r="K322" s="9"/>
      <c r="L322" s="9"/>
      <c r="M322" s="9"/>
      <c r="N322" s="9"/>
      <c r="O322" s="9"/>
    </row>
    <row r="323" hidden="1">
      <c r="A323" s="34">
        <v>22.0</v>
      </c>
      <c r="B323" s="9"/>
      <c r="C323" s="9"/>
      <c r="D323" s="9"/>
      <c r="E323" s="9"/>
      <c r="F323" s="9"/>
      <c r="G323" s="9"/>
      <c r="H323" s="9"/>
      <c r="I323" s="9"/>
      <c r="J323" s="9"/>
      <c r="K323" s="9"/>
      <c r="L323" s="9"/>
      <c r="M323" s="9"/>
      <c r="N323" s="9"/>
      <c r="O323" s="9"/>
    </row>
    <row r="324" hidden="1">
      <c r="A324" s="34"/>
      <c r="B324" s="9"/>
      <c r="C324" s="9"/>
      <c r="D324" s="9"/>
      <c r="E324" s="9"/>
      <c r="F324" s="9"/>
      <c r="G324" s="9"/>
      <c r="H324" s="9"/>
      <c r="I324" s="9"/>
      <c r="J324" s="9"/>
      <c r="K324" s="9"/>
      <c r="L324" s="9"/>
      <c r="M324" s="9"/>
      <c r="N324" s="9"/>
      <c r="O324" s="9"/>
    </row>
    <row r="325" hidden="1">
      <c r="A325" s="34">
        <v>23.0</v>
      </c>
      <c r="B325" s="9"/>
      <c r="C325" s="9"/>
      <c r="D325" s="9"/>
      <c r="E325" s="9"/>
      <c r="F325" s="9"/>
      <c r="G325" s="9"/>
      <c r="H325" s="9"/>
      <c r="I325" s="9"/>
      <c r="J325" s="9"/>
      <c r="K325" s="9"/>
      <c r="L325" s="9"/>
      <c r="M325" s="9"/>
      <c r="N325" s="9"/>
      <c r="O325" s="9"/>
    </row>
    <row r="326" hidden="1">
      <c r="A326" s="34"/>
      <c r="B326" s="9"/>
      <c r="C326" s="9"/>
      <c r="D326" s="9"/>
      <c r="E326" s="9"/>
      <c r="F326" s="9"/>
      <c r="G326" s="9"/>
      <c r="H326" s="9"/>
      <c r="I326" s="9"/>
      <c r="J326" s="9"/>
      <c r="K326" s="9"/>
      <c r="L326" s="9"/>
      <c r="M326" s="9"/>
      <c r="N326" s="9"/>
      <c r="O326" s="9"/>
    </row>
    <row r="327" hidden="1">
      <c r="A327" s="34">
        <v>24.0</v>
      </c>
      <c r="B327" s="9"/>
      <c r="C327" s="9"/>
      <c r="D327" s="9"/>
      <c r="E327" s="9"/>
      <c r="F327" s="9"/>
      <c r="G327" s="9"/>
      <c r="H327" s="9"/>
      <c r="I327" s="9"/>
      <c r="J327" s="9"/>
      <c r="K327" s="9"/>
      <c r="L327" s="9"/>
      <c r="M327" s="9"/>
      <c r="N327" s="9"/>
      <c r="O327" s="9"/>
    </row>
    <row r="328" hidden="1">
      <c r="A328" s="34"/>
      <c r="B328" s="9"/>
      <c r="C328" s="9"/>
      <c r="D328" s="9"/>
      <c r="E328" s="9"/>
      <c r="F328" s="9"/>
      <c r="G328" s="9"/>
      <c r="H328" s="9"/>
      <c r="I328" s="9"/>
      <c r="J328" s="9"/>
      <c r="K328" s="9"/>
      <c r="L328" s="9"/>
      <c r="M328" s="9"/>
      <c r="N328" s="9"/>
      <c r="O328" s="9"/>
    </row>
    <row r="329" hidden="1">
      <c r="A329" s="34">
        <v>25.0</v>
      </c>
      <c r="B329" s="9"/>
      <c r="C329" s="9"/>
      <c r="D329" s="9"/>
      <c r="E329" s="9"/>
      <c r="F329" s="9"/>
      <c r="G329" s="9"/>
      <c r="H329" s="9"/>
      <c r="I329" s="9"/>
      <c r="J329" s="9"/>
      <c r="K329" s="9"/>
      <c r="L329" s="9"/>
      <c r="M329" s="9"/>
      <c r="N329" s="9"/>
      <c r="O329" s="9"/>
    </row>
    <row r="330" hidden="1">
      <c r="A330" s="34"/>
      <c r="B330" s="9"/>
      <c r="C330" s="9"/>
      <c r="D330" s="9"/>
      <c r="E330" s="9"/>
      <c r="F330" s="9"/>
      <c r="G330" s="9"/>
      <c r="H330" s="9"/>
      <c r="I330" s="9"/>
      <c r="J330" s="9"/>
      <c r="K330" s="9"/>
      <c r="L330" s="9"/>
      <c r="M330" s="9"/>
      <c r="N330" s="9"/>
      <c r="O330" s="9"/>
    </row>
    <row r="331" hidden="1">
      <c r="A331" s="34">
        <v>26.0</v>
      </c>
      <c r="B331" s="9"/>
      <c r="C331" s="9"/>
      <c r="D331" s="9"/>
      <c r="E331" s="9"/>
      <c r="F331" s="9"/>
      <c r="G331" s="9"/>
      <c r="H331" s="9"/>
      <c r="I331" s="9"/>
      <c r="J331" s="9"/>
      <c r="K331" s="9"/>
      <c r="L331" s="9"/>
      <c r="M331" s="9"/>
      <c r="N331" s="9"/>
      <c r="O331" s="9"/>
    </row>
    <row r="332" hidden="1">
      <c r="A332" s="34"/>
      <c r="B332" s="9"/>
      <c r="C332" s="9"/>
      <c r="D332" s="9"/>
      <c r="E332" s="9"/>
      <c r="F332" s="9"/>
      <c r="G332" s="9"/>
      <c r="H332" s="9"/>
      <c r="I332" s="9"/>
      <c r="J332" s="9"/>
      <c r="K332" s="9"/>
      <c r="L332" s="9"/>
      <c r="M332" s="9"/>
      <c r="N332" s="9"/>
      <c r="O332" s="9"/>
    </row>
    <row r="333" hidden="1">
      <c r="A333" s="34">
        <v>27.0</v>
      </c>
      <c r="B333" s="9"/>
      <c r="C333" s="9"/>
      <c r="D333" s="9"/>
      <c r="E333" s="9"/>
      <c r="F333" s="9"/>
      <c r="G333" s="9"/>
      <c r="H333" s="9"/>
      <c r="I333" s="9"/>
      <c r="J333" s="9"/>
      <c r="K333" s="9"/>
      <c r="L333" s="9"/>
      <c r="M333" s="9"/>
      <c r="N333" s="9"/>
      <c r="O333" s="9"/>
    </row>
    <row r="334" hidden="1">
      <c r="A334" s="34"/>
      <c r="B334" s="9"/>
      <c r="C334" s="9"/>
      <c r="D334" s="9"/>
      <c r="E334" s="9"/>
      <c r="F334" s="9"/>
      <c r="G334" s="9"/>
      <c r="H334" s="9"/>
      <c r="I334" s="9"/>
      <c r="J334" s="9"/>
      <c r="K334" s="9"/>
      <c r="L334" s="9"/>
      <c r="M334" s="9"/>
      <c r="N334" s="9"/>
      <c r="O334" s="9"/>
    </row>
    <row r="335" hidden="1">
      <c r="A335" s="34">
        <v>28.0</v>
      </c>
      <c r="B335" s="9"/>
      <c r="C335" s="9"/>
      <c r="D335" s="9"/>
      <c r="E335" s="9"/>
      <c r="F335" s="9"/>
      <c r="G335" s="9"/>
      <c r="H335" s="9"/>
      <c r="I335" s="9"/>
      <c r="J335" s="9"/>
      <c r="K335" s="9"/>
      <c r="L335" s="9"/>
      <c r="M335" s="9"/>
      <c r="N335" s="9"/>
      <c r="O335" s="9"/>
    </row>
    <row r="336" hidden="1">
      <c r="A336" s="34"/>
      <c r="B336" s="9"/>
      <c r="C336" s="9"/>
      <c r="D336" s="9"/>
      <c r="E336" s="9"/>
      <c r="F336" s="9"/>
      <c r="G336" s="9"/>
      <c r="H336" s="9"/>
      <c r="I336" s="9"/>
      <c r="J336" s="9"/>
      <c r="K336" s="9"/>
      <c r="L336" s="9"/>
      <c r="M336" s="9"/>
      <c r="N336" s="9"/>
      <c r="O336" s="9"/>
    </row>
    <row r="337" hidden="1">
      <c r="A337" s="34">
        <v>29.0</v>
      </c>
      <c r="B337" s="9"/>
      <c r="C337" s="9"/>
      <c r="D337" s="9"/>
      <c r="E337" s="9"/>
      <c r="F337" s="9"/>
      <c r="G337" s="9"/>
      <c r="H337" s="9"/>
      <c r="I337" s="9"/>
      <c r="J337" s="9"/>
      <c r="K337" s="9"/>
      <c r="L337" s="9"/>
      <c r="M337" s="9"/>
      <c r="N337" s="9"/>
      <c r="O337" s="9"/>
    </row>
    <row r="338" hidden="1">
      <c r="A338" s="34"/>
      <c r="B338" s="9"/>
      <c r="C338" s="9"/>
      <c r="D338" s="9"/>
      <c r="E338" s="9"/>
      <c r="F338" s="9"/>
      <c r="G338" s="9"/>
      <c r="H338" s="9"/>
      <c r="I338" s="9"/>
      <c r="J338" s="9"/>
      <c r="K338" s="9"/>
      <c r="L338" s="9"/>
      <c r="M338" s="9"/>
      <c r="N338" s="9"/>
      <c r="O338" s="9"/>
    </row>
    <row r="339" hidden="1">
      <c r="A339" s="34">
        <v>30.0</v>
      </c>
      <c r="B339" s="9"/>
      <c r="C339" s="9"/>
      <c r="D339" s="9"/>
      <c r="E339" s="9"/>
      <c r="F339" s="9"/>
      <c r="G339" s="9"/>
      <c r="H339" s="9"/>
      <c r="I339" s="9"/>
      <c r="J339" s="9"/>
      <c r="K339" s="9"/>
      <c r="L339" s="9"/>
      <c r="M339" s="9"/>
      <c r="N339" s="9"/>
      <c r="O339" s="9"/>
    </row>
    <row r="340" hidden="1">
      <c r="A340" s="34"/>
      <c r="B340" s="9"/>
      <c r="C340" s="9"/>
      <c r="D340" s="9"/>
      <c r="E340" s="9"/>
      <c r="F340" s="9"/>
      <c r="G340" s="9"/>
      <c r="H340" s="9"/>
      <c r="I340" s="9"/>
      <c r="J340" s="9"/>
      <c r="K340" s="9"/>
      <c r="L340" s="9"/>
      <c r="M340" s="9"/>
      <c r="N340" s="9"/>
      <c r="O340" s="9"/>
    </row>
    <row r="341" hidden="1">
      <c r="A341" s="34">
        <v>31.0</v>
      </c>
      <c r="B341" s="9"/>
      <c r="C341" s="9"/>
      <c r="D341" s="9"/>
      <c r="E341" s="9"/>
      <c r="F341" s="9"/>
      <c r="G341" s="9"/>
      <c r="H341" s="9"/>
      <c r="I341" s="9"/>
      <c r="J341" s="9"/>
      <c r="K341" s="9"/>
      <c r="L341" s="9"/>
      <c r="M341" s="9"/>
      <c r="N341" s="9"/>
      <c r="O341" s="9"/>
    </row>
    <row r="342" hidden="1">
      <c r="A342" s="34"/>
      <c r="B342" s="9"/>
      <c r="C342" s="9"/>
      <c r="D342" s="9"/>
      <c r="E342" s="9"/>
      <c r="F342" s="9"/>
      <c r="G342" s="9"/>
      <c r="H342" s="9"/>
      <c r="I342" s="9"/>
      <c r="J342" s="9"/>
      <c r="K342" s="9"/>
      <c r="L342" s="9"/>
      <c r="M342" s="9"/>
      <c r="N342" s="9"/>
      <c r="O342" s="9"/>
    </row>
    <row r="343" hidden="1">
      <c r="A343" s="34">
        <v>32.0</v>
      </c>
      <c r="B343" s="9"/>
      <c r="C343" s="9"/>
      <c r="D343" s="9"/>
      <c r="E343" s="9"/>
      <c r="F343" s="9"/>
      <c r="G343" s="9"/>
      <c r="H343" s="9"/>
      <c r="I343" s="9"/>
      <c r="J343" s="9"/>
      <c r="K343" s="9"/>
      <c r="L343" s="9"/>
      <c r="M343" s="9"/>
      <c r="N343" s="9"/>
      <c r="O343" s="9"/>
    </row>
    <row r="344" hidden="1">
      <c r="A344" s="34"/>
      <c r="B344" s="9"/>
      <c r="C344" s="9"/>
      <c r="D344" s="9"/>
      <c r="E344" s="9"/>
      <c r="F344" s="9"/>
      <c r="G344" s="9"/>
      <c r="H344" s="9"/>
      <c r="I344" s="9"/>
      <c r="J344" s="9"/>
      <c r="K344" s="9"/>
      <c r="L344" s="9"/>
      <c r="M344" s="9"/>
      <c r="N344" s="9"/>
      <c r="O344" s="9"/>
    </row>
    <row r="345" hidden="1">
      <c r="A345" s="34">
        <v>33.0</v>
      </c>
      <c r="B345" s="9"/>
      <c r="C345" s="9"/>
      <c r="D345" s="9"/>
      <c r="E345" s="9"/>
      <c r="F345" s="9"/>
      <c r="G345" s="9"/>
      <c r="H345" s="9"/>
      <c r="I345" s="9"/>
      <c r="J345" s="9"/>
      <c r="K345" s="9"/>
      <c r="L345" s="9"/>
      <c r="M345" s="9"/>
      <c r="N345" s="9"/>
      <c r="O345" s="9"/>
    </row>
    <row r="346" hidden="1">
      <c r="A346" s="34"/>
      <c r="B346" s="9"/>
      <c r="C346" s="9"/>
      <c r="D346" s="9"/>
      <c r="E346" s="9"/>
      <c r="F346" s="9"/>
      <c r="G346" s="9"/>
      <c r="H346" s="9"/>
      <c r="I346" s="9"/>
      <c r="J346" s="9"/>
      <c r="K346" s="9"/>
      <c r="L346" s="9"/>
      <c r="M346" s="9"/>
      <c r="N346" s="9"/>
      <c r="O346" s="9"/>
    </row>
    <row r="347" hidden="1">
      <c r="A347" s="34">
        <v>34.0</v>
      </c>
      <c r="B347" s="9"/>
      <c r="C347" s="9"/>
      <c r="D347" s="9"/>
      <c r="E347" s="9"/>
      <c r="F347" s="9"/>
      <c r="G347" s="9"/>
      <c r="H347" s="9"/>
      <c r="I347" s="9"/>
      <c r="J347" s="9"/>
      <c r="K347" s="9"/>
      <c r="L347" s="9"/>
      <c r="M347" s="9"/>
      <c r="N347" s="9"/>
      <c r="O347" s="9"/>
    </row>
    <row r="348" hidden="1">
      <c r="A348" s="34"/>
      <c r="B348" s="9"/>
      <c r="C348" s="9"/>
      <c r="D348" s="9"/>
      <c r="E348" s="9"/>
      <c r="F348" s="9"/>
      <c r="G348" s="9"/>
      <c r="H348" s="9"/>
      <c r="I348" s="9"/>
      <c r="J348" s="9"/>
      <c r="K348" s="9"/>
      <c r="L348" s="9"/>
      <c r="M348" s="9"/>
      <c r="N348" s="9"/>
      <c r="O348" s="9"/>
    </row>
    <row r="349" hidden="1">
      <c r="A349" s="34">
        <v>35.0</v>
      </c>
      <c r="B349" s="9"/>
      <c r="C349" s="9"/>
      <c r="D349" s="9"/>
      <c r="E349" s="9"/>
      <c r="F349" s="9"/>
      <c r="G349" s="9"/>
      <c r="H349" s="9"/>
      <c r="I349" s="9"/>
      <c r="J349" s="9"/>
      <c r="K349" s="9"/>
      <c r="L349" s="9"/>
      <c r="M349" s="9"/>
      <c r="N349" s="9"/>
      <c r="O349" s="9"/>
    </row>
    <row r="350" hidden="1">
      <c r="A350" s="34"/>
      <c r="B350" s="9"/>
      <c r="C350" s="9"/>
      <c r="D350" s="9"/>
      <c r="E350" s="9"/>
      <c r="F350" s="9"/>
      <c r="G350" s="9"/>
      <c r="H350" s="9"/>
      <c r="I350" s="9"/>
      <c r="J350" s="9"/>
      <c r="K350" s="9"/>
      <c r="L350" s="9"/>
      <c r="M350" s="9"/>
      <c r="N350" s="9"/>
      <c r="O350" s="9"/>
    </row>
    <row r="351" hidden="1">
      <c r="A351" s="34">
        <v>36.0</v>
      </c>
      <c r="B351" s="9"/>
      <c r="C351" s="9"/>
      <c r="D351" s="9"/>
      <c r="E351" s="9"/>
      <c r="F351" s="9"/>
      <c r="G351" s="9"/>
      <c r="H351" s="9"/>
      <c r="I351" s="9"/>
      <c r="J351" s="9"/>
      <c r="K351" s="9"/>
      <c r="L351" s="9"/>
      <c r="M351" s="9"/>
      <c r="N351" s="9"/>
      <c r="O351" s="9"/>
    </row>
    <row r="352" hidden="1">
      <c r="A352" s="34"/>
      <c r="B352" s="9"/>
      <c r="C352" s="9"/>
      <c r="D352" s="9"/>
      <c r="E352" s="9"/>
      <c r="F352" s="9"/>
      <c r="G352" s="9"/>
      <c r="H352" s="9"/>
      <c r="I352" s="9"/>
      <c r="J352" s="9"/>
      <c r="K352" s="9"/>
      <c r="L352" s="9"/>
      <c r="M352" s="9"/>
      <c r="N352" s="9"/>
      <c r="O352" s="9"/>
    </row>
    <row r="353" hidden="1">
      <c r="A353" s="34">
        <v>37.0</v>
      </c>
      <c r="B353" s="9"/>
      <c r="C353" s="9"/>
      <c r="D353" s="9"/>
      <c r="E353" s="9"/>
      <c r="F353" s="9"/>
      <c r="G353" s="9"/>
      <c r="H353" s="9"/>
      <c r="I353" s="9"/>
      <c r="J353" s="9"/>
      <c r="K353" s="9"/>
      <c r="L353" s="9"/>
      <c r="M353" s="9"/>
      <c r="N353" s="9"/>
      <c r="O353" s="9"/>
    </row>
    <row r="354" hidden="1">
      <c r="A354" s="34"/>
      <c r="B354" s="9"/>
      <c r="C354" s="9"/>
      <c r="D354" s="9"/>
      <c r="E354" s="9"/>
      <c r="F354" s="9"/>
      <c r="G354" s="9"/>
      <c r="H354" s="9"/>
      <c r="I354" s="9"/>
      <c r="J354" s="9"/>
      <c r="K354" s="9"/>
      <c r="L354" s="9"/>
      <c r="M354" s="9"/>
      <c r="N354" s="9"/>
      <c r="O354" s="9"/>
    </row>
    <row r="355" hidden="1">
      <c r="A355" s="34">
        <v>38.0</v>
      </c>
      <c r="B355" s="9"/>
      <c r="C355" s="9"/>
      <c r="D355" s="9"/>
      <c r="E355" s="9"/>
      <c r="F355" s="9"/>
      <c r="G355" s="9"/>
      <c r="H355" s="9"/>
      <c r="I355" s="9"/>
      <c r="J355" s="9"/>
      <c r="K355" s="9"/>
      <c r="L355" s="9"/>
      <c r="M355" s="9"/>
      <c r="N355" s="9"/>
      <c r="O355" s="9"/>
    </row>
    <row r="356" hidden="1">
      <c r="A356" s="34"/>
      <c r="B356" s="9"/>
      <c r="C356" s="9"/>
      <c r="D356" s="9"/>
      <c r="E356" s="9"/>
      <c r="F356" s="9"/>
      <c r="G356" s="9"/>
      <c r="H356" s="9"/>
      <c r="I356" s="9"/>
      <c r="J356" s="9"/>
      <c r="K356" s="9"/>
      <c r="L356" s="9"/>
      <c r="M356" s="9"/>
      <c r="N356" s="9"/>
      <c r="O356" s="9"/>
    </row>
    <row r="357" hidden="1">
      <c r="A357" s="34">
        <v>39.0</v>
      </c>
      <c r="B357" s="9"/>
      <c r="C357" s="9"/>
      <c r="D357" s="9"/>
      <c r="E357" s="9"/>
      <c r="F357" s="9"/>
      <c r="G357" s="9"/>
      <c r="H357" s="9"/>
      <c r="I357" s="9"/>
      <c r="J357" s="9"/>
      <c r="K357" s="9"/>
      <c r="L357" s="9"/>
      <c r="M357" s="9"/>
      <c r="N357" s="9"/>
      <c r="O357" s="9"/>
    </row>
    <row r="358" hidden="1">
      <c r="A358" s="34"/>
      <c r="B358" s="9"/>
      <c r="C358" s="9"/>
      <c r="D358" s="9"/>
      <c r="E358" s="9"/>
      <c r="F358" s="9"/>
      <c r="G358" s="9"/>
      <c r="H358" s="9"/>
      <c r="I358" s="9"/>
      <c r="J358" s="9"/>
      <c r="K358" s="9"/>
      <c r="L358" s="9"/>
      <c r="M358" s="9"/>
      <c r="N358" s="9"/>
      <c r="O358" s="9"/>
    </row>
    <row r="359" hidden="1">
      <c r="A359" s="34">
        <v>40.0</v>
      </c>
      <c r="B359" s="9"/>
      <c r="C359" s="9"/>
      <c r="D359" s="9"/>
      <c r="E359" s="9"/>
      <c r="F359" s="9"/>
      <c r="G359" s="9"/>
      <c r="H359" s="9"/>
      <c r="I359" s="9"/>
      <c r="J359" s="9"/>
      <c r="K359" s="9"/>
      <c r="L359" s="9"/>
      <c r="M359" s="9"/>
      <c r="N359" s="9"/>
      <c r="O359" s="9"/>
    </row>
    <row r="360" hidden="1">
      <c r="A360" s="34"/>
      <c r="B360" s="9"/>
      <c r="C360" s="9"/>
      <c r="D360" s="9"/>
      <c r="E360" s="9"/>
      <c r="F360" s="9"/>
      <c r="G360" s="9"/>
      <c r="H360" s="9"/>
      <c r="I360" s="9"/>
      <c r="J360" s="9"/>
      <c r="K360" s="9"/>
      <c r="L360" s="9"/>
      <c r="M360" s="9"/>
      <c r="N360" s="9"/>
      <c r="O360" s="9"/>
    </row>
    <row r="361" hidden="1">
      <c r="A361" s="34">
        <v>41.0</v>
      </c>
      <c r="B361" s="9"/>
      <c r="C361" s="9"/>
      <c r="D361" s="9"/>
      <c r="E361" s="9"/>
      <c r="F361" s="9"/>
      <c r="G361" s="9"/>
      <c r="H361" s="9"/>
      <c r="I361" s="9"/>
      <c r="J361" s="9"/>
      <c r="K361" s="9"/>
      <c r="L361" s="9"/>
      <c r="M361" s="9"/>
      <c r="N361" s="9"/>
      <c r="O361" s="9"/>
    </row>
    <row r="362" hidden="1">
      <c r="A362" s="34"/>
      <c r="B362" s="9"/>
      <c r="C362" s="9"/>
      <c r="D362" s="9"/>
      <c r="E362" s="9"/>
      <c r="F362" s="9"/>
      <c r="G362" s="9"/>
      <c r="H362" s="9"/>
      <c r="I362" s="9"/>
      <c r="J362" s="9"/>
      <c r="K362" s="9"/>
      <c r="L362" s="9"/>
      <c r="M362" s="9"/>
      <c r="N362" s="9"/>
      <c r="O362" s="9"/>
    </row>
    <row r="363" hidden="1">
      <c r="A363" s="34">
        <v>42.0</v>
      </c>
      <c r="B363" s="9"/>
      <c r="C363" s="9"/>
      <c r="D363" s="9"/>
      <c r="E363" s="9"/>
      <c r="F363" s="9"/>
      <c r="G363" s="9"/>
      <c r="H363" s="9"/>
      <c r="I363" s="9"/>
      <c r="J363" s="9"/>
      <c r="K363" s="9"/>
      <c r="L363" s="9"/>
      <c r="M363" s="9"/>
      <c r="N363" s="9"/>
      <c r="O363" s="9"/>
    </row>
    <row r="364" hidden="1">
      <c r="A364" s="34"/>
      <c r="B364" s="9"/>
      <c r="C364" s="9"/>
      <c r="D364" s="9"/>
      <c r="E364" s="9"/>
      <c r="F364" s="9"/>
      <c r="G364" s="9"/>
      <c r="H364" s="9"/>
      <c r="I364" s="9"/>
      <c r="J364" s="9"/>
      <c r="K364" s="9"/>
      <c r="L364" s="9"/>
      <c r="M364" s="9"/>
      <c r="N364" s="9"/>
      <c r="O364" s="9"/>
    </row>
    <row r="365" hidden="1">
      <c r="A365" s="34">
        <v>43.0</v>
      </c>
      <c r="B365" s="9"/>
      <c r="C365" s="9"/>
      <c r="D365" s="9"/>
      <c r="E365" s="9"/>
      <c r="F365" s="9"/>
      <c r="G365" s="9"/>
      <c r="H365" s="9"/>
      <c r="I365" s="9"/>
      <c r="J365" s="9"/>
      <c r="K365" s="9"/>
      <c r="L365" s="9"/>
      <c r="M365" s="9"/>
      <c r="N365" s="9"/>
      <c r="O365" s="9"/>
    </row>
    <row r="366" hidden="1">
      <c r="A366" s="34"/>
      <c r="B366" s="9"/>
      <c r="C366" s="9"/>
      <c r="D366" s="9"/>
      <c r="E366" s="9"/>
      <c r="F366" s="9"/>
      <c r="G366" s="9"/>
      <c r="H366" s="9"/>
      <c r="I366" s="9"/>
      <c r="J366" s="9"/>
      <c r="K366" s="9"/>
      <c r="L366" s="9"/>
      <c r="M366" s="9"/>
      <c r="N366" s="9"/>
      <c r="O366" s="9"/>
    </row>
    <row r="367" hidden="1">
      <c r="A367" s="34">
        <v>44.0</v>
      </c>
      <c r="B367" s="9"/>
      <c r="C367" s="9"/>
      <c r="D367" s="9"/>
      <c r="E367" s="9"/>
      <c r="F367" s="9"/>
      <c r="G367" s="9"/>
      <c r="H367" s="9"/>
      <c r="I367" s="9"/>
      <c r="J367" s="9"/>
      <c r="K367" s="9"/>
      <c r="L367" s="9"/>
      <c r="M367" s="9"/>
      <c r="N367" s="9"/>
      <c r="O367" s="9"/>
    </row>
    <row r="368" hidden="1">
      <c r="A368" s="34"/>
      <c r="B368" s="9"/>
      <c r="C368" s="9"/>
      <c r="D368" s="9"/>
      <c r="E368" s="9"/>
      <c r="F368" s="9"/>
      <c r="G368" s="9"/>
      <c r="H368" s="9"/>
      <c r="I368" s="9"/>
      <c r="J368" s="9"/>
      <c r="K368" s="9"/>
      <c r="L368" s="9"/>
      <c r="M368" s="9"/>
      <c r="N368" s="9"/>
      <c r="O368" s="9"/>
    </row>
    <row r="369" hidden="1">
      <c r="A369" s="34">
        <v>45.0</v>
      </c>
      <c r="B369" s="9"/>
      <c r="C369" s="9"/>
      <c r="D369" s="9"/>
      <c r="E369" s="9"/>
      <c r="F369" s="9"/>
      <c r="G369" s="9"/>
      <c r="H369" s="9"/>
      <c r="I369" s="9"/>
      <c r="J369" s="9"/>
      <c r="K369" s="9"/>
      <c r="L369" s="9"/>
      <c r="M369" s="9"/>
      <c r="N369" s="9"/>
      <c r="O369" s="9"/>
    </row>
    <row r="370" hidden="1">
      <c r="A370" s="34"/>
      <c r="B370" s="9"/>
      <c r="C370" s="9"/>
      <c r="D370" s="9"/>
      <c r="E370" s="9"/>
      <c r="F370" s="9"/>
      <c r="G370" s="9"/>
      <c r="H370" s="9"/>
      <c r="I370" s="9"/>
      <c r="J370" s="9"/>
      <c r="K370" s="9"/>
      <c r="L370" s="9"/>
      <c r="M370" s="9"/>
      <c r="N370" s="9"/>
      <c r="O370" s="9"/>
    </row>
    <row r="371" hidden="1">
      <c r="A371" s="34">
        <v>46.0</v>
      </c>
      <c r="B371" s="9"/>
      <c r="C371" s="9"/>
      <c r="D371" s="9"/>
      <c r="E371" s="9"/>
      <c r="F371" s="9"/>
      <c r="G371" s="9"/>
      <c r="H371" s="9"/>
      <c r="I371" s="9"/>
      <c r="J371" s="9"/>
      <c r="K371" s="9"/>
      <c r="L371" s="9"/>
      <c r="M371" s="9"/>
      <c r="N371" s="9"/>
      <c r="O371" s="9"/>
    </row>
    <row r="372" hidden="1">
      <c r="A372" s="34"/>
      <c r="B372" s="9"/>
      <c r="C372" s="9"/>
      <c r="D372" s="9"/>
      <c r="E372" s="9"/>
      <c r="F372" s="9"/>
      <c r="G372" s="9"/>
      <c r="H372" s="9"/>
      <c r="I372" s="9"/>
      <c r="J372" s="9"/>
      <c r="K372" s="9"/>
      <c r="L372" s="9"/>
      <c r="M372" s="9"/>
      <c r="N372" s="9"/>
      <c r="O372" s="9"/>
    </row>
    <row r="373" hidden="1">
      <c r="A373" s="34">
        <v>47.0</v>
      </c>
      <c r="B373" s="9"/>
      <c r="C373" s="9"/>
      <c r="D373" s="9"/>
      <c r="E373" s="9"/>
      <c r="F373" s="9"/>
      <c r="G373" s="9"/>
      <c r="H373" s="9"/>
      <c r="I373" s="9"/>
      <c r="J373" s="9"/>
      <c r="K373" s="9"/>
      <c r="L373" s="9"/>
      <c r="M373" s="9"/>
      <c r="N373" s="9"/>
      <c r="O373" s="9"/>
    </row>
    <row r="374" hidden="1">
      <c r="A374" s="34"/>
      <c r="B374" s="9"/>
      <c r="C374" s="9"/>
      <c r="D374" s="9"/>
      <c r="E374" s="9"/>
      <c r="F374" s="9"/>
      <c r="G374" s="9"/>
      <c r="H374" s="9"/>
      <c r="I374" s="9"/>
      <c r="J374" s="9"/>
      <c r="K374" s="9"/>
      <c r="L374" s="9"/>
      <c r="M374" s="9"/>
      <c r="N374" s="9"/>
      <c r="O374" s="9"/>
    </row>
    <row r="375" hidden="1">
      <c r="A375" s="34">
        <v>48.0</v>
      </c>
      <c r="B375" s="9"/>
      <c r="C375" s="9"/>
      <c r="D375" s="9"/>
      <c r="E375" s="9"/>
      <c r="F375" s="9"/>
      <c r="G375" s="9"/>
      <c r="H375" s="9"/>
      <c r="I375" s="9"/>
      <c r="J375" s="9"/>
      <c r="K375" s="9"/>
      <c r="L375" s="9"/>
      <c r="M375" s="9"/>
      <c r="N375" s="9"/>
      <c r="O375" s="9"/>
    </row>
    <row r="376" hidden="1">
      <c r="A376" s="34"/>
      <c r="B376" s="9"/>
      <c r="C376" s="9"/>
      <c r="D376" s="9"/>
      <c r="E376" s="9"/>
      <c r="F376" s="9"/>
      <c r="G376" s="9"/>
      <c r="H376" s="9"/>
      <c r="I376" s="9"/>
      <c r="J376" s="9"/>
      <c r="K376" s="9"/>
      <c r="L376" s="9"/>
      <c r="M376" s="9"/>
      <c r="N376" s="9"/>
      <c r="O376" s="9"/>
    </row>
    <row r="377" hidden="1">
      <c r="A377" s="34">
        <v>49.0</v>
      </c>
      <c r="B377" s="9"/>
      <c r="C377" s="9"/>
      <c r="D377" s="9"/>
      <c r="E377" s="9"/>
      <c r="F377" s="9"/>
      <c r="G377" s="9"/>
      <c r="H377" s="9"/>
      <c r="I377" s="9"/>
      <c r="J377" s="9"/>
      <c r="K377" s="9"/>
      <c r="L377" s="9"/>
      <c r="M377" s="9"/>
      <c r="N377" s="9"/>
      <c r="O377" s="9"/>
    </row>
    <row r="378" hidden="1">
      <c r="A378" s="34"/>
      <c r="B378" s="9"/>
      <c r="C378" s="9"/>
      <c r="D378" s="9"/>
      <c r="E378" s="9"/>
      <c r="F378" s="9"/>
      <c r="G378" s="9"/>
      <c r="H378" s="9"/>
      <c r="I378" s="9"/>
      <c r="J378" s="9"/>
      <c r="K378" s="9"/>
      <c r="L378" s="9"/>
      <c r="M378" s="9"/>
      <c r="N378" s="9"/>
      <c r="O378" s="9"/>
    </row>
    <row r="379" hidden="1">
      <c r="A379" s="34">
        <v>50.0</v>
      </c>
      <c r="B379" s="9"/>
      <c r="C379" s="9"/>
      <c r="D379" s="9"/>
      <c r="E379" s="9"/>
      <c r="F379" s="9"/>
      <c r="G379" s="9"/>
      <c r="H379" s="9"/>
      <c r="I379" s="9"/>
      <c r="J379" s="9"/>
      <c r="K379" s="9"/>
      <c r="L379" s="9"/>
      <c r="M379" s="9"/>
      <c r="N379" s="9"/>
      <c r="O379" s="9"/>
    </row>
    <row r="380" hidden="1">
      <c r="A380" s="34"/>
      <c r="B380" s="9"/>
      <c r="C380" s="9"/>
      <c r="D380" s="9"/>
      <c r="E380" s="9"/>
      <c r="F380" s="9"/>
      <c r="G380" s="9"/>
      <c r="H380" s="9"/>
      <c r="I380" s="9"/>
      <c r="J380" s="9"/>
      <c r="K380" s="9"/>
      <c r="L380" s="9"/>
      <c r="M380" s="9"/>
      <c r="N380" s="9"/>
      <c r="O380" s="9"/>
    </row>
  </sheetData>
  <mergeCells count="99">
    <mergeCell ref="B1:E1"/>
    <mergeCell ref="F1:J1"/>
    <mergeCell ref="K1:N1"/>
    <mergeCell ref="B2:D2"/>
    <mergeCell ref="K2:N2"/>
    <mergeCell ref="B5:D5"/>
    <mergeCell ref="B6:D6"/>
    <mergeCell ref="H14:J14"/>
    <mergeCell ref="H15:J15"/>
    <mergeCell ref="L6:N6"/>
    <mergeCell ref="L7:N10"/>
    <mergeCell ref="J9:J10"/>
    <mergeCell ref="B13:D13"/>
    <mergeCell ref="H13:J13"/>
    <mergeCell ref="B14:D14"/>
    <mergeCell ref="B15:D15"/>
    <mergeCell ref="M20:N20"/>
    <mergeCell ref="M21:N21"/>
    <mergeCell ref="M22:N22"/>
    <mergeCell ref="M23:N23"/>
    <mergeCell ref="B17:D17"/>
    <mergeCell ref="L17:N17"/>
    <mergeCell ref="B18:D18"/>
    <mergeCell ref="L18:N18"/>
    <mergeCell ref="B19:D19"/>
    <mergeCell ref="M19:N19"/>
    <mergeCell ref="B20:D20"/>
    <mergeCell ref="L33:N33"/>
    <mergeCell ref="L34:N34"/>
    <mergeCell ref="M35:N35"/>
    <mergeCell ref="M36:N36"/>
    <mergeCell ref="B29:D29"/>
    <mergeCell ref="B30:D30"/>
    <mergeCell ref="B31:D31"/>
    <mergeCell ref="B33:D33"/>
    <mergeCell ref="F33:J33"/>
    <mergeCell ref="B34:D34"/>
    <mergeCell ref="F34:J34"/>
    <mergeCell ref="C48:D48"/>
    <mergeCell ref="C49:D49"/>
    <mergeCell ref="C50:D50"/>
    <mergeCell ref="C47:D47"/>
    <mergeCell ref="F47:H47"/>
    <mergeCell ref="I47:J47"/>
    <mergeCell ref="F48:H48"/>
    <mergeCell ref="I48:J48"/>
    <mergeCell ref="L48:L49"/>
    <mergeCell ref="M48:N49"/>
    <mergeCell ref="J70:M70"/>
    <mergeCell ref="A79:O79"/>
    <mergeCell ref="A280:O280"/>
    <mergeCell ref="F49:H49"/>
    <mergeCell ref="I49:J49"/>
    <mergeCell ref="H50:L50"/>
    <mergeCell ref="J52:N52"/>
    <mergeCell ref="J66:N67"/>
    <mergeCell ref="J68:M68"/>
    <mergeCell ref="J69:M69"/>
    <mergeCell ref="F37:H37"/>
    <mergeCell ref="I37:J37"/>
    <mergeCell ref="M37:N37"/>
    <mergeCell ref="C35:D35"/>
    <mergeCell ref="F35:H35"/>
    <mergeCell ref="I35:J35"/>
    <mergeCell ref="C36:D36"/>
    <mergeCell ref="F36:H36"/>
    <mergeCell ref="I36:J36"/>
    <mergeCell ref="C37:D37"/>
    <mergeCell ref="C38:D38"/>
    <mergeCell ref="F38:H38"/>
    <mergeCell ref="I38:J38"/>
    <mergeCell ref="M38:N38"/>
    <mergeCell ref="F39:H39"/>
    <mergeCell ref="I39:J39"/>
    <mergeCell ref="M39:N39"/>
    <mergeCell ref="M40:N40"/>
    <mergeCell ref="M41:N41"/>
    <mergeCell ref="M42:N42"/>
    <mergeCell ref="M43:N43"/>
    <mergeCell ref="M44:N44"/>
    <mergeCell ref="M45:N45"/>
    <mergeCell ref="M46:N46"/>
    <mergeCell ref="C39:D39"/>
    <mergeCell ref="C40:D40"/>
    <mergeCell ref="F40:H40"/>
    <mergeCell ref="I40:J40"/>
    <mergeCell ref="C41:D41"/>
    <mergeCell ref="I41:J41"/>
    <mergeCell ref="C42:D42"/>
    <mergeCell ref="I42:J42"/>
    <mergeCell ref="F45:J45"/>
    <mergeCell ref="F46:J46"/>
    <mergeCell ref="F41:H41"/>
    <mergeCell ref="F42:H42"/>
    <mergeCell ref="F43:H43"/>
    <mergeCell ref="I43:J43"/>
    <mergeCell ref="B44:D44"/>
    <mergeCell ref="B45:D45"/>
    <mergeCell ref="C46:D46"/>
  </mergeCells>
  <conditionalFormatting sqref="J66:M67">
    <cfRule type="notContainsBlanks" dxfId="40" priority="1">
      <formula>LEN(TRIM(J66))&gt;0</formula>
    </cfRule>
  </conditionalFormatting>
  <conditionalFormatting sqref="K13">
    <cfRule type="expression" dxfId="18" priority="2">
      <formula>K13=TRUE</formula>
    </cfRule>
  </conditionalFormatting>
  <conditionalFormatting sqref="K13">
    <cfRule type="expression" dxfId="18" priority="3">
      <formula>K13=FALSE</formula>
    </cfRule>
  </conditionalFormatting>
  <conditionalFormatting sqref="B30:D30 F30 H30">
    <cfRule type="expression" dxfId="41" priority="4">
      <formula>$K$13=TRUE</formula>
    </cfRule>
  </conditionalFormatting>
  <conditionalFormatting sqref="B31:D31 F31 H31">
    <cfRule type="expression" dxfId="42" priority="5">
      <formula>$K$13=TRUE</formula>
    </cfRule>
  </conditionalFormatting>
  <conditionalFormatting sqref="B35:B42 F35:H43 L35:L46 B46:B49 F47:H49">
    <cfRule type="expression" dxfId="26" priority="6">
      <formula>$K$13=TRUE</formula>
    </cfRule>
  </conditionalFormatting>
  <conditionalFormatting sqref="B30:D30 F30 H30">
    <cfRule type="expression" dxfId="2" priority="7">
      <formula>$K$13=FALSE</formula>
    </cfRule>
  </conditionalFormatting>
  <conditionalFormatting sqref="B29">
    <cfRule type="expression" dxfId="43" priority="8">
      <formula>$K$13=TRUE</formula>
    </cfRule>
  </conditionalFormatting>
  <conditionalFormatting sqref="B29">
    <cfRule type="expression" dxfId="2" priority="9">
      <formula>$K$13=FALSE</formula>
    </cfRule>
  </conditionalFormatting>
  <conditionalFormatting sqref="B31:D31 F31 H31">
    <cfRule type="expression" dxfId="2" priority="10">
      <formula>$K$13=FALSE</formula>
    </cfRule>
  </conditionalFormatting>
  <conditionalFormatting sqref="B35:B42 F35:H43 L35:L46 B46:B49 F47:H49">
    <cfRule type="expression" dxfId="2" priority="11">
      <formula>$K$13=FALSE</formula>
    </cfRule>
  </conditionalFormatting>
  <conditionalFormatting sqref="J30">
    <cfRule type="expression" dxfId="44" priority="12">
      <formula>$K$13=TRUE</formula>
    </cfRule>
  </conditionalFormatting>
  <conditionalFormatting sqref="J30">
    <cfRule type="expression" dxfId="2" priority="13">
      <formula>$K$13=FALSE</formula>
    </cfRule>
  </conditionalFormatting>
  <conditionalFormatting sqref="B34:D34 F34:J34 L34:N34 B45:D45 F46:J46 J31">
    <cfRule type="expression" dxfId="45" priority="14">
      <formula>$K$13=TRUE</formula>
    </cfRule>
  </conditionalFormatting>
  <conditionalFormatting sqref="B34:D34 F34:J34 L34:N34 B45:D45 F46:J46 J31">
    <cfRule type="expression" dxfId="2" priority="15">
      <formula>$K$13=FALSE</formula>
    </cfRule>
  </conditionalFormatting>
  <conditionalFormatting sqref="L30">
    <cfRule type="expression" dxfId="46" priority="16">
      <formula>$K$13=TRUE</formula>
    </cfRule>
  </conditionalFormatting>
  <conditionalFormatting sqref="L30">
    <cfRule type="expression" dxfId="2" priority="17">
      <formula>$K$13=FALSE</formula>
    </cfRule>
  </conditionalFormatting>
  <conditionalFormatting sqref="L31">
    <cfRule type="expression" dxfId="47" priority="18">
      <formula>$K$13=TRUE</formula>
    </cfRule>
  </conditionalFormatting>
  <conditionalFormatting sqref="L31">
    <cfRule type="expression" dxfId="2" priority="19">
      <formula>$K$13=FALSE</formula>
    </cfRule>
  </conditionalFormatting>
  <conditionalFormatting sqref="N30">
    <cfRule type="expression" dxfId="48" priority="20">
      <formula>$K$13=TRUE</formula>
    </cfRule>
  </conditionalFormatting>
  <conditionalFormatting sqref="N30">
    <cfRule type="expression" dxfId="2" priority="21">
      <formula>$K$13=FALSE</formula>
    </cfRule>
  </conditionalFormatting>
  <conditionalFormatting sqref="N31">
    <cfRule type="expression" dxfId="49" priority="22">
      <formula>$K$13=TRUE</formula>
    </cfRule>
  </conditionalFormatting>
  <conditionalFormatting sqref="N31">
    <cfRule type="expression" dxfId="2" priority="23">
      <formula>$K$13=FALSE</formula>
    </cfRule>
  </conditionalFormatting>
  <conditionalFormatting sqref="C35:D42 C46:D49 I35:J43 I47:J49 M35:N46">
    <cfRule type="expression" dxfId="50" priority="24">
      <formula>$K$13=TRUE</formula>
    </cfRule>
  </conditionalFormatting>
  <conditionalFormatting sqref="C35:D42 C46:D49 I35:J43 I47:J49 M35:N46">
    <cfRule type="expression" dxfId="2" priority="25">
      <formula>$K$13=FALSE</formula>
    </cfRule>
  </conditionalFormatting>
  <conditionalFormatting sqref="B33:D33 F33:J33 L33:N33 B44:D44 F45:J45">
    <cfRule type="expression" dxfId="51" priority="26">
      <formula>$K$13=TRUE</formula>
    </cfRule>
  </conditionalFormatting>
  <conditionalFormatting sqref="B33:D33 F33:J33 L33:N33 B44:D44 F45:J45">
    <cfRule type="expression" dxfId="2" priority="27">
      <formula>$K$13=FALSE</formula>
    </cfRule>
  </conditionalFormatting>
  <dataValidations>
    <dataValidation type="list" allowBlank="1" showErrorMessage="1" sqref="B1">
      <formula1>"- LET THEM COOK LEADS -"</formula1>
    </dataValidation>
    <dataValidation type="list" allowBlank="1" showErrorMessage="1" sqref="H15">
      <formula1>"NO REHAB,LIGHT REHAB,MEDIUM REHAB,HEAVY REHAB"</formula1>
    </dataValidation>
    <dataValidation type="list" allowBlank="1" showErrorMessage="1" sqref="K1">
      <formula1>"- CHOOSE INTERESTED LEAD -,1900 Tolkien Ln Jacksonville, FL 32225,sales guy addy here test,5700 Pickettville Road, Jacksonville, Fl 32254,5851 Pickettville Road, Jacksonville, Fl 32254,3300 Testimony St, Melbourne, FL 32901,1120 S Court St, Montgomery, AL"&amp;" 36104,1090 Tolkien Ln Jacksonville, FL 32225"</formula1>
    </dataValidation>
  </dataValidations>
  <hyperlinks>
    <hyperlink r:id="rId2" ref="K2"/>
  </hyperlinks>
  <drawing r:id="rId3"/>
  <legacyDrawing r:id="rId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showGridLines="0" workbookViewId="0"/>
  </sheetViews>
  <sheetFormatPr customHeight="1" defaultColWidth="12.63" defaultRowHeight="15.75"/>
  <cols>
    <col customWidth="1" min="1" max="1" width="3.25"/>
    <col customWidth="1" min="2" max="2" width="30.63"/>
    <col customWidth="1" min="3" max="3" width="14.13"/>
    <col customWidth="1" min="4" max="4" width="3.25"/>
    <col customWidth="1" min="5" max="5" width="25.13"/>
    <col customWidth="1" min="7" max="7" width="3.25"/>
    <col customWidth="1" min="9" max="9" width="19.5"/>
    <col customWidth="1" min="10" max="10" width="18.88"/>
    <col customWidth="1" min="11" max="11" width="2.25"/>
  </cols>
  <sheetData>
    <row r="1" ht="28.5" customHeight="1">
      <c r="A1" s="400" t="s">
        <v>250</v>
      </c>
      <c r="B1" s="264"/>
      <c r="C1" s="264"/>
      <c r="D1" s="264"/>
      <c r="E1" s="264"/>
      <c r="F1" s="264"/>
      <c r="G1" s="264"/>
      <c r="H1" s="264"/>
      <c r="I1" s="264"/>
      <c r="J1" s="264"/>
      <c r="K1" s="264"/>
    </row>
    <row r="2" ht="18.75" customHeight="1">
      <c r="A2" s="25"/>
      <c r="B2" s="25"/>
      <c r="C2" s="25"/>
      <c r="D2" s="25"/>
      <c r="E2" s="25"/>
      <c r="F2" s="25"/>
      <c r="G2" s="25"/>
      <c r="H2" s="25"/>
      <c r="I2" s="25"/>
      <c r="J2" s="25"/>
      <c r="K2" s="25"/>
    </row>
    <row r="3">
      <c r="A3" s="25"/>
      <c r="B3" s="401" t="s">
        <v>251</v>
      </c>
      <c r="C3" s="402"/>
      <c r="D3" s="25"/>
      <c r="E3" s="403" t="s">
        <v>252</v>
      </c>
      <c r="F3" s="404"/>
      <c r="G3" s="25"/>
      <c r="H3" s="405" t="s">
        <v>253</v>
      </c>
      <c r="I3" s="406"/>
      <c r="J3" s="407"/>
      <c r="K3" s="25"/>
    </row>
    <row r="4">
      <c r="A4" s="25"/>
      <c r="B4" s="408"/>
      <c r="C4" s="409"/>
      <c r="D4" s="25"/>
      <c r="E4" s="410"/>
      <c r="F4" s="411"/>
      <c r="G4" s="25"/>
      <c r="H4" s="412"/>
      <c r="I4" s="413"/>
      <c r="J4" s="414"/>
      <c r="K4" s="25"/>
    </row>
    <row r="5">
      <c r="A5" s="25"/>
      <c r="B5" s="415" t="s">
        <v>254</v>
      </c>
      <c r="C5" s="416" t="s">
        <v>255</v>
      </c>
      <c r="D5" s="25"/>
      <c r="E5" s="417" t="s">
        <v>256</v>
      </c>
      <c r="F5" s="418">
        <f>IF(C5 = "On Market", IF(C40 = "YES", C39, IF(C40 = "NO", C6 - 5000, "")), C39)</f>
        <v>67000</v>
      </c>
      <c r="G5" s="25"/>
      <c r="H5" s="419" t="s">
        <v>251</v>
      </c>
      <c r="J5" s="420"/>
      <c r="K5" s="25"/>
    </row>
    <row r="6">
      <c r="A6" s="25"/>
      <c r="B6" s="415" t="s">
        <v>257</v>
      </c>
      <c r="C6" s="421">
        <v>72000.0</v>
      </c>
      <c r="D6" s="25"/>
      <c r="E6" s="422" t="s">
        <v>258</v>
      </c>
      <c r="F6" s="423">
        <f>F5-10000</f>
        <v>57000</v>
      </c>
      <c r="G6" s="25"/>
      <c r="H6" s="424" t="s">
        <v>259</v>
      </c>
      <c r="I6" s="425"/>
      <c r="J6" s="426"/>
      <c r="K6" s="25"/>
    </row>
    <row r="7">
      <c r="A7" s="25"/>
      <c r="B7" s="415" t="s">
        <v>260</v>
      </c>
      <c r="C7" s="421">
        <v>1500.0</v>
      </c>
      <c r="D7" s="25"/>
      <c r="E7" s="25"/>
      <c r="F7" s="25"/>
      <c r="G7" s="25"/>
      <c r="H7" s="25"/>
      <c r="I7" s="25"/>
      <c r="J7" s="25"/>
      <c r="K7" s="25"/>
    </row>
    <row r="8">
      <c r="A8" s="25"/>
      <c r="B8" s="415" t="s">
        <v>261</v>
      </c>
      <c r="C8" s="427">
        <v>45.0</v>
      </c>
      <c r="D8" s="25"/>
      <c r="E8" s="25"/>
      <c r="F8" s="25"/>
      <c r="G8" s="25"/>
      <c r="H8" s="403" t="s">
        <v>262</v>
      </c>
      <c r="I8" s="428"/>
      <c r="J8" s="404"/>
      <c r="K8" s="25"/>
    </row>
    <row r="9">
      <c r="A9" s="25"/>
      <c r="B9" s="429" t="s">
        <v>263</v>
      </c>
      <c r="C9" s="430">
        <v>34.0</v>
      </c>
      <c r="D9" s="25"/>
      <c r="E9" s="25"/>
      <c r="F9" s="25"/>
      <c r="G9" s="25"/>
      <c r="H9" s="410"/>
      <c r="I9" s="413"/>
      <c r="J9" s="411"/>
      <c r="K9" s="25"/>
    </row>
    <row r="10">
      <c r="A10" s="25"/>
      <c r="B10" s="25"/>
      <c r="C10" s="25"/>
      <c r="D10" s="25"/>
      <c r="E10" s="25"/>
      <c r="F10" s="25"/>
      <c r="G10" s="25"/>
      <c r="H10" s="431" t="s">
        <v>264</v>
      </c>
      <c r="J10" s="432" t="s">
        <v>265</v>
      </c>
      <c r="K10" s="25"/>
    </row>
    <row r="11">
      <c r="A11" s="25"/>
      <c r="B11" s="25"/>
      <c r="C11" s="25"/>
      <c r="D11" s="25"/>
      <c r="E11" s="25"/>
      <c r="F11" s="25"/>
      <c r="G11" s="25"/>
      <c r="H11" s="433" t="s">
        <v>266</v>
      </c>
      <c r="I11" s="434"/>
      <c r="J11" s="435" t="s">
        <v>267</v>
      </c>
      <c r="K11" s="25"/>
    </row>
    <row r="12">
      <c r="A12" s="25"/>
      <c r="B12" s="436" t="s">
        <v>136</v>
      </c>
      <c r="C12" s="437"/>
      <c r="D12" s="25"/>
      <c r="E12" s="25"/>
      <c r="F12" s="25"/>
      <c r="G12" s="25"/>
      <c r="H12" s="25"/>
      <c r="I12" s="25"/>
      <c r="J12" s="25"/>
      <c r="K12" s="25"/>
    </row>
    <row r="13">
      <c r="A13" s="25"/>
      <c r="B13" s="438" t="s">
        <v>268</v>
      </c>
      <c r="C13" s="439"/>
      <c r="D13" s="25"/>
      <c r="E13" s="25"/>
      <c r="F13" s="25"/>
      <c r="G13" s="25"/>
      <c r="H13" s="403" t="s">
        <v>269</v>
      </c>
      <c r="I13" s="428"/>
      <c r="J13" s="404"/>
      <c r="K13" s="25"/>
    </row>
    <row r="14">
      <c r="A14" s="25"/>
      <c r="B14" s="440"/>
      <c r="C14" s="439"/>
      <c r="D14" s="25"/>
      <c r="E14" s="25"/>
      <c r="F14" s="25"/>
      <c r="G14" s="25"/>
      <c r="H14" s="410"/>
      <c r="I14" s="413"/>
      <c r="J14" s="411"/>
      <c r="K14" s="25"/>
    </row>
    <row r="15">
      <c r="A15" s="25"/>
      <c r="B15" s="440"/>
      <c r="C15" s="439"/>
      <c r="D15" s="25"/>
      <c r="E15" s="25"/>
      <c r="F15" s="25"/>
      <c r="G15" s="25"/>
      <c r="H15" s="441" t="s">
        <v>270</v>
      </c>
      <c r="I15" s="442"/>
      <c r="J15" s="443"/>
      <c r="K15" s="25"/>
    </row>
    <row r="16">
      <c r="A16" s="25"/>
      <c r="B16" s="440"/>
      <c r="C16" s="439"/>
      <c r="D16" s="25"/>
      <c r="E16" s="25"/>
      <c r="F16" s="25"/>
      <c r="G16" s="25"/>
      <c r="H16" s="444"/>
      <c r="I16" s="445"/>
      <c r="J16" s="432"/>
      <c r="K16" s="25"/>
    </row>
    <row r="17">
      <c r="A17" s="25"/>
      <c r="B17" s="440"/>
      <c r="C17" s="439"/>
      <c r="D17" s="25"/>
      <c r="E17" s="25"/>
      <c r="F17" s="25"/>
      <c r="G17" s="25"/>
      <c r="H17" s="444" t="s">
        <v>271</v>
      </c>
      <c r="J17" s="446"/>
      <c r="K17" s="25"/>
    </row>
    <row r="18">
      <c r="A18" s="25"/>
      <c r="B18" s="440"/>
      <c r="C18" s="439"/>
      <c r="D18" s="25"/>
      <c r="E18" s="25"/>
      <c r="F18" s="25"/>
      <c r="G18" s="25"/>
      <c r="H18" s="444" t="s">
        <v>272</v>
      </c>
      <c r="J18" s="446"/>
      <c r="K18" s="25"/>
    </row>
    <row r="19">
      <c r="A19" s="25"/>
      <c r="B19" s="440"/>
      <c r="C19" s="439"/>
      <c r="D19" s="278"/>
      <c r="E19" s="447" t="s">
        <v>191</v>
      </c>
      <c r="F19" s="25"/>
      <c r="G19" s="25"/>
      <c r="H19" s="444" t="s">
        <v>273</v>
      </c>
      <c r="J19" s="446"/>
      <c r="K19" s="25"/>
    </row>
    <row r="20">
      <c r="A20" s="25"/>
      <c r="B20" s="440"/>
      <c r="C20" s="439"/>
      <c r="D20" s="448"/>
      <c r="E20" s="25"/>
      <c r="F20" s="25"/>
      <c r="G20" s="25"/>
      <c r="H20" s="444" t="s">
        <v>274</v>
      </c>
      <c r="J20" s="446"/>
      <c r="K20" s="25"/>
    </row>
    <row r="21">
      <c r="A21" s="25"/>
      <c r="B21" s="449"/>
      <c r="C21" s="450"/>
      <c r="D21" s="448"/>
      <c r="E21" s="25"/>
      <c r="F21" s="25"/>
      <c r="G21" s="25"/>
      <c r="H21" s="417" t="s">
        <v>275</v>
      </c>
      <c r="J21" s="446"/>
      <c r="K21" s="25"/>
    </row>
    <row r="22">
      <c r="A22" s="25"/>
      <c r="B22" s="278"/>
      <c r="C22" s="278"/>
      <c r="D22" s="448"/>
      <c r="E22" s="25"/>
      <c r="F22" s="25"/>
      <c r="G22" s="25"/>
      <c r="H22" s="417" t="s">
        <v>276</v>
      </c>
      <c r="J22" s="446"/>
      <c r="K22" s="25"/>
    </row>
    <row r="23">
      <c r="A23" s="25"/>
      <c r="B23" s="278"/>
      <c r="C23" s="278"/>
      <c r="D23" s="448"/>
      <c r="E23" s="25"/>
      <c r="F23" s="25"/>
      <c r="G23" s="25"/>
      <c r="H23" s="417"/>
      <c r="I23" s="451"/>
      <c r="J23" s="452"/>
      <c r="K23" s="25"/>
    </row>
    <row r="24">
      <c r="A24" s="25"/>
      <c r="B24" s="25"/>
      <c r="C24" s="25"/>
      <c r="D24" s="25"/>
      <c r="E24" s="25"/>
      <c r="F24" s="25"/>
      <c r="G24" s="453"/>
      <c r="H24" s="454" t="s">
        <v>277</v>
      </c>
      <c r="I24" s="455"/>
      <c r="J24" s="456"/>
      <c r="K24" s="25"/>
    </row>
    <row r="25">
      <c r="A25" s="25"/>
      <c r="B25" s="25"/>
      <c r="C25" s="25"/>
      <c r="D25" s="25"/>
      <c r="E25" s="25"/>
      <c r="F25" s="25"/>
      <c r="G25" s="453"/>
      <c r="H25" s="457" t="s">
        <v>278</v>
      </c>
      <c r="J25" s="446"/>
      <c r="K25" s="25"/>
    </row>
    <row r="26">
      <c r="A26" s="25"/>
      <c r="B26" s="25"/>
      <c r="C26" s="25"/>
      <c r="D26" s="25"/>
      <c r="E26" s="25"/>
      <c r="F26" s="25"/>
      <c r="G26" s="458"/>
      <c r="H26" s="459" t="s">
        <v>279</v>
      </c>
      <c r="I26" s="434"/>
      <c r="J26" s="460"/>
      <c r="K26" s="25"/>
    </row>
    <row r="27">
      <c r="A27" s="25"/>
      <c r="B27" s="25"/>
      <c r="C27" s="25"/>
      <c r="D27" s="25"/>
      <c r="E27" s="25"/>
      <c r="F27" s="25"/>
      <c r="G27" s="461"/>
      <c r="H27" s="25"/>
      <c r="I27" s="25"/>
      <c r="J27" s="25"/>
      <c r="K27" s="25"/>
    </row>
    <row r="28">
      <c r="A28" s="25"/>
      <c r="B28" s="25"/>
      <c r="C28" s="25"/>
      <c r="D28" s="25"/>
      <c r="E28" s="25"/>
      <c r="F28" s="25"/>
      <c r="G28" s="25"/>
      <c r="H28" s="25"/>
      <c r="I28" s="25"/>
      <c r="J28" s="25"/>
      <c r="K28" s="25"/>
    </row>
    <row r="29" hidden="1">
      <c r="A29" s="25"/>
      <c r="B29" s="462" t="s">
        <v>280</v>
      </c>
      <c r="C29" s="463">
        <f t="shared" ref="C29:C30" si="1">C6*0.8</f>
        <v>57600</v>
      </c>
      <c r="D29" s="25"/>
      <c r="E29" s="25"/>
      <c r="F29" s="25"/>
      <c r="G29" s="25"/>
      <c r="H29" s="25"/>
      <c r="I29" s="25"/>
      <c r="J29" s="25"/>
      <c r="K29" s="25"/>
    </row>
    <row r="30" hidden="1">
      <c r="A30" s="25"/>
      <c r="B30" s="464" t="s">
        <v>281</v>
      </c>
      <c r="C30" s="463">
        <f t="shared" si="1"/>
        <v>1200</v>
      </c>
      <c r="D30" s="25"/>
      <c r="E30" s="25"/>
      <c r="F30" s="25"/>
      <c r="G30" s="25"/>
      <c r="H30" s="25"/>
      <c r="I30" s="25"/>
      <c r="J30" s="25"/>
      <c r="K30" s="25"/>
    </row>
    <row r="31" hidden="1">
      <c r="A31" s="25"/>
      <c r="B31" s="465" t="s">
        <v>282</v>
      </c>
      <c r="C31" s="466">
        <f>(C30-(C30*0.2))</f>
        <v>960</v>
      </c>
      <c r="D31" s="25"/>
      <c r="E31" s="25"/>
      <c r="F31" s="25"/>
      <c r="G31" s="25"/>
      <c r="H31" s="25"/>
      <c r="I31" s="25"/>
      <c r="J31" s="25"/>
      <c r="K31" s="25"/>
    </row>
    <row r="32" hidden="1">
      <c r="A32" s="25"/>
      <c r="B32" s="465" t="s">
        <v>283</v>
      </c>
      <c r="C32" s="466">
        <f>SUM(C8+C9)</f>
        <v>79</v>
      </c>
      <c r="D32" s="25"/>
      <c r="E32" s="25"/>
      <c r="F32" s="25"/>
      <c r="G32" s="25"/>
      <c r="H32" s="25"/>
      <c r="I32" s="25"/>
      <c r="J32" s="25"/>
      <c r="K32" s="25"/>
    </row>
    <row r="33" hidden="1">
      <c r="A33" s="25"/>
      <c r="B33" s="465" t="s">
        <v>284</v>
      </c>
      <c r="C33" s="466">
        <f>SUM(C31-C32)</f>
        <v>881</v>
      </c>
      <c r="D33" s="25"/>
      <c r="E33" s="25"/>
      <c r="F33" s="25"/>
      <c r="G33" s="25"/>
      <c r="H33" s="25"/>
      <c r="I33" s="25"/>
      <c r="J33" s="25"/>
      <c r="K33" s="25"/>
    </row>
    <row r="34" hidden="1">
      <c r="A34" s="25"/>
      <c r="B34" s="465" t="s">
        <v>285</v>
      </c>
      <c r="C34" s="467">
        <v>325.0</v>
      </c>
      <c r="D34" s="25"/>
      <c r="E34" s="25"/>
      <c r="F34" s="25"/>
      <c r="G34" s="25"/>
      <c r="H34" s="25"/>
      <c r="I34" s="25"/>
      <c r="J34" s="25"/>
      <c r="K34" s="25"/>
    </row>
    <row r="35" hidden="1">
      <c r="A35" s="25"/>
      <c r="B35" s="465" t="s">
        <v>286</v>
      </c>
      <c r="C35" s="466">
        <f>C33-C34</f>
        <v>556</v>
      </c>
      <c r="D35" s="25"/>
      <c r="E35" s="25"/>
      <c r="F35" s="25"/>
      <c r="G35" s="25"/>
      <c r="H35" s="25"/>
      <c r="I35" s="25"/>
      <c r="J35" s="25"/>
      <c r="K35" s="25"/>
    </row>
    <row r="36" hidden="1">
      <c r="A36" s="25"/>
      <c r="B36" s="465" t="s">
        <v>287</v>
      </c>
      <c r="C36" s="468">
        <v>0.07</v>
      </c>
      <c r="D36" s="25"/>
      <c r="E36" s="25"/>
      <c r="F36" s="25"/>
      <c r="G36" s="25"/>
      <c r="H36" s="25"/>
      <c r="I36" s="25"/>
      <c r="J36" s="25"/>
      <c r="K36" s="25"/>
    </row>
    <row r="37" hidden="1">
      <c r="A37" s="25"/>
      <c r="B37" s="465" t="s">
        <v>288</v>
      </c>
      <c r="C37" s="469">
        <v>30.0</v>
      </c>
      <c r="D37" s="25"/>
      <c r="E37" s="25"/>
      <c r="F37" s="25"/>
      <c r="G37" s="25"/>
      <c r="H37" s="25"/>
      <c r="I37" s="25"/>
      <c r="J37" s="25"/>
      <c r="K37" s="25"/>
    </row>
    <row r="38" hidden="1">
      <c r="A38" s="25"/>
      <c r="B38" s="465" t="s">
        <v>289</v>
      </c>
      <c r="C38" s="470">
        <f>C35 * (1 - (1 + C36/12)^(-C37*12)) / (C36/12)</f>
        <v>83571.00778</v>
      </c>
      <c r="D38" s="25"/>
      <c r="E38" s="25"/>
      <c r="F38" s="25"/>
      <c r="G38" s="25"/>
      <c r="H38" s="25"/>
      <c r="I38" s="25"/>
      <c r="J38" s="25"/>
      <c r="K38" s="25"/>
    </row>
    <row r="39" hidden="1">
      <c r="A39" s="25"/>
      <c r="B39" s="465" t="s">
        <v>290</v>
      </c>
      <c r="C39" s="466">
        <f>C38/0.8</f>
        <v>104463.7597</v>
      </c>
      <c r="D39" s="25"/>
      <c r="E39" s="25"/>
      <c r="F39" s="25"/>
      <c r="G39" s="25"/>
      <c r="H39" s="25"/>
      <c r="I39" s="25"/>
      <c r="J39" s="25"/>
      <c r="K39" s="25"/>
    </row>
    <row r="40" hidden="1">
      <c r="A40" s="25"/>
      <c r="B40" s="471" t="s">
        <v>291</v>
      </c>
      <c r="C40" s="472" t="str">
        <f>IF(C4 -C39  &gt;= 5000, "YES", "NO")</f>
        <v>NO</v>
      </c>
      <c r="D40" s="25"/>
      <c r="E40" s="25"/>
      <c r="F40" s="25"/>
      <c r="G40" s="25"/>
      <c r="H40" s="25"/>
      <c r="I40" s="25"/>
      <c r="J40" s="25"/>
      <c r="K40" s="25"/>
    </row>
    <row r="41" hidden="1">
      <c r="A41" s="25"/>
      <c r="B41" s="25"/>
      <c r="C41" s="25"/>
      <c r="D41" s="25"/>
      <c r="E41" s="25"/>
      <c r="F41" s="25"/>
      <c r="G41" s="25"/>
      <c r="H41" s="25"/>
      <c r="I41" s="25"/>
      <c r="J41" s="25"/>
      <c r="K41" s="25"/>
    </row>
  </sheetData>
  <mergeCells count="22">
    <mergeCell ref="A1:K1"/>
    <mergeCell ref="B3:C4"/>
    <mergeCell ref="E3:F4"/>
    <mergeCell ref="H3:J4"/>
    <mergeCell ref="H5:J5"/>
    <mergeCell ref="H6:J6"/>
    <mergeCell ref="H8:J9"/>
    <mergeCell ref="H18:J18"/>
    <mergeCell ref="H19:J19"/>
    <mergeCell ref="H20:J20"/>
    <mergeCell ref="H21:J21"/>
    <mergeCell ref="H22:J22"/>
    <mergeCell ref="H24:J24"/>
    <mergeCell ref="H25:J25"/>
    <mergeCell ref="H26:J26"/>
    <mergeCell ref="H10:I10"/>
    <mergeCell ref="H11:I11"/>
    <mergeCell ref="B12:C12"/>
    <mergeCell ref="B13:C21"/>
    <mergeCell ref="H13:J14"/>
    <mergeCell ref="H15:J15"/>
    <mergeCell ref="H17:J17"/>
  </mergeCells>
  <dataValidations>
    <dataValidation type="list" allowBlank="1" showErrorMessage="1" sqref="C5">
      <formula1>"On Market,Off Market"</formula1>
    </dataValidation>
  </dataValidations>
  <drawing r:id="rId2"/>
  <legacyDrawing r:id="rId3"/>
</worksheet>
</file>