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9.xml" ContentType="application/vnd.openxmlformats-officedocument.spreadsheetml.tab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1fb8698cdf0b1778/Desktop/excelSeminar/"/>
    </mc:Choice>
  </mc:AlternateContent>
  <xr:revisionPtr revIDLastSave="11" documentId="13_ncr:1_{41C66744-6AB2-4CD4-BD18-62B14A0813E0}" xr6:coauthVersionLast="47" xr6:coauthVersionMax="47" xr10:uidLastSave="{375CCE40-981A-4667-B3ED-BE0EAA2DC3E2}"/>
  <bookViews>
    <workbookView xWindow="-103" yWindow="-103" windowWidth="24892" windowHeight="14914" tabRatio="605" firstSheet="5" activeTab="6" xr2:uid="{E619F396-5DCF-4756-9680-707BBF00993B}"/>
  </bookViews>
  <sheets>
    <sheet name="countFormula" sheetId="1" r:id="rId1"/>
    <sheet name="sumFormula" sheetId="2" r:id="rId2"/>
    <sheet name="if" sheetId="3" r:id="rId3"/>
    <sheet name="or&amp;and" sheetId="4" r:id="rId4"/>
    <sheet name="nested if" sheetId="32" r:id="rId5"/>
    <sheet name="dynamic array" sheetId="30" r:id="rId6"/>
    <sheet name="datefunction" sheetId="5" r:id="rId7"/>
    <sheet name="vlookup" sheetId="6" r:id="rId8"/>
    <sheet name="hlookup" sheetId="7" r:id="rId9"/>
    <sheet name="tricksOfLookUp" sheetId="8" r:id="rId10"/>
    <sheet name="Offset" sheetId="10" r:id="rId11"/>
    <sheet name="indirect" sheetId="31" r:id="rId12"/>
    <sheet name="sequence" sheetId="11" r:id="rId13"/>
    <sheet name="xlookup" sheetId="9" r:id="rId14"/>
    <sheet name="Sheet4" sheetId="33" r:id="rId15"/>
    <sheet name="pivotTable" sheetId="12" r:id="rId16"/>
    <sheet name="power pivot" sheetId="13" r:id="rId17"/>
    <sheet name="power pivot 2" sheetId="20" r:id="rId18"/>
    <sheet name="power query intro" sheetId="22" r:id="rId19"/>
    <sheet name="power query TextData" sheetId="23" r:id="rId20"/>
    <sheet name="power query append method" sheetId="24" r:id="rId21"/>
    <sheet name="2024 Summer Olympics medal tabl" sheetId="34" r:id="rId22"/>
    <sheet name="power query webapp" sheetId="25" r:id="rId23"/>
    <sheet name="power query formula append" sheetId="26" r:id="rId24"/>
    <sheet name="combining charts" sheetId="27" r:id="rId25"/>
    <sheet name="chart1-donutChart" sheetId="28" r:id="rId26"/>
    <sheet name="chart2-ProgressChart" sheetId="29" r:id="rId27"/>
  </sheets>
  <definedNames>
    <definedName name="_xlchart.v1.0" hidden="1">'chart1-donutChart'!$A$4:$A$5</definedName>
    <definedName name="_xlchart.v1.1" hidden="1">'chart1-donutChart'!$B$4:$B$5</definedName>
    <definedName name="ankit">indirect!$D$3:$D$7</definedName>
    <definedName name="anvi">indirect!$B$3:$B$7</definedName>
    <definedName name="ashish">indirect!$C$3:$C$7</definedName>
    <definedName name="ExternalData_1" localSheetId="21" hidden="1">'2024 Summer Olympics medal tabl'!$A$1:$H$94</definedName>
    <definedName name="_xlnm.Print_Area" localSheetId="3">'or&amp;and'!$A$1:$S$24</definedName>
    <definedName name="Slicer_Product">#N/A</definedName>
    <definedName name="Slicer_Salesman">#N/A</definedName>
    <definedName name="Slicer_Salesman1">#N/A</definedName>
  </definedNames>
  <calcPr calcId="191029"/>
  <pivotCaches>
    <pivotCache cacheId="4" r:id="rId28"/>
    <pivotCache cacheId="5" r:id="rId29"/>
  </pivotCaches>
  <extLst>
    <ext xmlns:x14="http://schemas.microsoft.com/office/spreadsheetml/2009/9/main" uri="{BBE1A952-AA13-448e-AADC-164F8A28A991}">
      <x14:slicerCaches>
        <x14:slicerCache r:id="rId30"/>
        <x14:slicerCache r:id="rId31"/>
        <x14:slicerCache r:id="rId3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30" l="1" a="1"/>
  <c r="C12" i="30" s="1"/>
  <c r="A12" i="30" a="1"/>
  <c r="A12" i="30" s="1"/>
  <c r="B5" i="30" s="1"/>
  <c r="H10" i="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6" i="12"/>
  <c r="F21" i="9"/>
  <c r="F20" i="9" a="1"/>
  <c r="F20" i="9" s="1"/>
  <c r="G19" i="9"/>
  <c r="G18" i="9"/>
  <c r="G13" i="6"/>
  <c r="F10" i="6"/>
  <c r="G8" i="6"/>
  <c r="F37" i="30"/>
  <c r="G3" i="30" a="1"/>
  <c r="G3" i="30" s="1"/>
  <c r="E12" i="30" a="1"/>
  <c r="E12" i="30" s="1"/>
  <c r="D14" i="7" a="1"/>
  <c r="D14" i="7" s="1"/>
  <c r="H19" i="7"/>
  <c r="G9" i="6"/>
  <c r="D17" i="5"/>
  <c r="D16" i="5"/>
  <c r="D15" i="5"/>
  <c r="G11" i="5"/>
  <c r="F11" i="5"/>
  <c r="E13" i="5"/>
  <c r="E12" i="5"/>
  <c r="E11" i="5"/>
  <c r="E8" i="5"/>
  <c r="E6" i="5"/>
  <c r="E7" i="5" s="1"/>
  <c r="E2" i="5"/>
  <c r="E3" i="5" s="1"/>
  <c r="E1" i="5"/>
  <c r="E4" i="5" s="1"/>
  <c r="C4" i="32"/>
  <c r="C6" i="32"/>
  <c r="C7" i="32"/>
  <c r="C8" i="32"/>
  <c r="C9" i="32"/>
  <c r="C10" i="32"/>
  <c r="K13" i="4"/>
  <c r="J13" i="4"/>
  <c r="B12" i="10"/>
  <c r="B5" i="28"/>
  <c r="A2" i="11" a="1"/>
  <c r="A2" i="11" s="1"/>
  <c r="G6" i="10" a="1"/>
  <c r="G6" i="10" s="1"/>
  <c r="I14" i="9" a="1"/>
  <c r="I14" i="9" s="1"/>
  <c r="I13" i="9"/>
  <c r="I12" i="9"/>
  <c r="I11" i="9"/>
  <c r="I10" i="9"/>
  <c r="I9" i="9"/>
  <c r="I8" i="9"/>
  <c r="I7" i="9" a="1"/>
  <c r="I7" i="9" s="1"/>
  <c r="I6" i="9" a="1"/>
  <c r="I6" i="9" s="1"/>
  <c r="I5" i="9" a="1"/>
  <c r="I5" i="9" s="1"/>
  <c r="I4" i="9" a="1"/>
  <c r="I4" i="9" s="1"/>
  <c r="A1" i="31" a="1"/>
  <c r="J6" i="9"/>
  <c r="J13" i="9"/>
  <c r="J14" i="9"/>
  <c r="J11" i="9"/>
  <c r="J5" i="9"/>
  <c r="J9" i="9"/>
  <c r="J7" i="9"/>
  <c r="B12" i="31"/>
  <c r="B11" i="31"/>
  <c r="J10" i="9"/>
  <c r="J8" i="9"/>
  <c r="J4" i="9"/>
  <c r="J12" i="9"/>
  <c r="H7" i="2" l="1"/>
  <c r="G12" i="5"/>
  <c r="E9" i="5"/>
  <c r="E5" i="5"/>
  <c r="A1" i="31"/>
  <c r="I14"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13B7AC-AFFB-40B5-A18A-D340494DCB66}" keepAlive="1" name="Query - 2024 Summer Olympics medal table[19][B][C]" description="Connection to the '2024 Summer Olympics medal table[19][B][C]' query in the workbook." type="5" refreshedVersion="8" background="1" saveData="1">
    <dbPr connection="Provider=Microsoft.Mashup.OleDb.1;Data Source=$Workbook$;Location=&quot;2024 Summer Olympics medal table[19][B][C]&quot;;Extended Properties=&quot;&quot;" command="SELECT * FROM [2024 Summer Olympics medal table[19]][B]][C]]]"/>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<sst xmlns="http://schemas.openxmlformats.org/spreadsheetml/2006/main" count="3719" uniqueCount="964">
  <si>
    <t>count</t>
  </si>
  <si>
    <t>counta</t>
  </si>
  <si>
    <t>countblank</t>
  </si>
  <si>
    <t>countif</t>
  </si>
  <si>
    <t>countifs</t>
  </si>
  <si>
    <t>sum</t>
  </si>
  <si>
    <t>sumif</t>
  </si>
  <si>
    <t>sumifs</t>
  </si>
  <si>
    <t>Sales Person</t>
  </si>
  <si>
    <t>No. Customers</t>
  </si>
  <si>
    <t xml:space="preserve"> Net Sales </t>
  </si>
  <si>
    <t xml:space="preserve"> Profit / Loss </t>
  </si>
  <si>
    <t>Joseph</t>
  </si>
  <si>
    <t>John</t>
  </si>
  <si>
    <t>Josh</t>
  </si>
  <si>
    <t>Jamie</t>
  </si>
  <si>
    <t>Jackie</t>
  </si>
  <si>
    <t>Johnson</t>
  </si>
  <si>
    <t>Jonathan</t>
  </si>
  <si>
    <t>Jagjit</t>
  </si>
  <si>
    <t>Jairam</t>
  </si>
  <si>
    <t>Jessy</t>
  </si>
  <si>
    <t>Javed</t>
  </si>
  <si>
    <t>Jimmy</t>
  </si>
  <si>
    <t>Juno</t>
  </si>
  <si>
    <t>anand</t>
  </si>
  <si>
    <t>ashish</t>
  </si>
  <si>
    <t>ayush</t>
  </si>
  <si>
    <t>ankita</t>
  </si>
  <si>
    <t>shweta</t>
  </si>
  <si>
    <t>anvi</t>
  </si>
  <si>
    <t>sumit</t>
  </si>
  <si>
    <t>shivani</t>
  </si>
  <si>
    <t>jai</t>
  </si>
  <si>
    <t>priya</t>
  </si>
  <si>
    <t>annu</t>
  </si>
  <si>
    <t>annie</t>
  </si>
  <si>
    <t>a</t>
  </si>
  <si>
    <t>Vlookup</t>
  </si>
  <si>
    <t>Hlookup</t>
  </si>
  <si>
    <t>Product ID</t>
  </si>
  <si>
    <t>April</t>
  </si>
  <si>
    <t>May</t>
  </si>
  <si>
    <t>June</t>
  </si>
  <si>
    <t>Product name</t>
  </si>
  <si>
    <t>P26-x-13</t>
  </si>
  <si>
    <t>P26-x-18</t>
  </si>
  <si>
    <t>P24-x-20</t>
  </si>
  <si>
    <t>P26-x-19</t>
  </si>
  <si>
    <t>P26-x-15</t>
  </si>
  <si>
    <t>P24-x-17</t>
  </si>
  <si>
    <t>P26-x-17</t>
  </si>
  <si>
    <t>P24-x-14</t>
  </si>
  <si>
    <t>P26-x-14</t>
  </si>
  <si>
    <t>P26-x-16</t>
  </si>
  <si>
    <t>P24-x-19</t>
  </si>
  <si>
    <t>New Products</t>
  </si>
  <si>
    <t>Old Products</t>
  </si>
  <si>
    <t>Name</t>
  </si>
  <si>
    <t>Milk Bars</t>
  </si>
  <si>
    <t>99% Dark &amp; Pure</t>
  </si>
  <si>
    <t>50% Dark Bites</t>
  </si>
  <si>
    <t>Orange Choco</t>
  </si>
  <si>
    <t>Almond Choco</t>
  </si>
  <si>
    <t>Spicy Special Slims</t>
  </si>
  <si>
    <t>Raspberry Choco</t>
  </si>
  <si>
    <t>After Nines</t>
  </si>
  <si>
    <t>Mint Chip Choco</t>
  </si>
  <si>
    <t>Eclairs</t>
  </si>
  <si>
    <t>Drinking Coco</t>
  </si>
  <si>
    <t>trickOne(2 table)</t>
  </si>
  <si>
    <t>trickTwo(multiple column)</t>
  </si>
  <si>
    <t>abhishek</t>
  </si>
  <si>
    <t>jitesh</t>
  </si>
  <si>
    <t>rohan</t>
  </si>
  <si>
    <t>vivek</t>
  </si>
  <si>
    <t>saurav</t>
  </si>
  <si>
    <t>trickThree(textjoin)</t>
  </si>
  <si>
    <t>somethingBetter</t>
  </si>
  <si>
    <t>Net Sales</t>
  </si>
  <si>
    <t>Profit / Loss</t>
  </si>
  <si>
    <t>Lookup</t>
  </si>
  <si>
    <t>Question</t>
  </si>
  <si>
    <t>Answer</t>
  </si>
  <si>
    <t>Formula</t>
  </si>
  <si>
    <t>What is the net sales?</t>
  </si>
  <si>
    <t>Whose sales are this?</t>
  </si>
  <si>
    <t>Who has most sales?</t>
  </si>
  <si>
    <t>Who has this many customers?</t>
  </si>
  <si>
    <t>Who is the last person to have this many customers?</t>
  </si>
  <si>
    <t>Whose sales are closest to this number, but not more?</t>
  </si>
  <si>
    <t>Ju</t>
  </si>
  <si>
    <t>What is the profit of person whose name begins with this?</t>
  </si>
  <si>
    <t>Who has least sales?</t>
  </si>
  <si>
    <t>What is the sales for very last person?</t>
  </si>
  <si>
    <t>Who is the very last person?</t>
  </si>
  <si>
    <t>What is H11 for Johnson?</t>
  </si>
  <si>
    <t>Karl</t>
  </si>
  <si>
    <t>Reference</t>
  </si>
  <si>
    <t>b</t>
  </si>
  <si>
    <t>c</t>
  </si>
  <si>
    <t>d</t>
  </si>
  <si>
    <t>e</t>
  </si>
  <si>
    <t>f</t>
  </si>
  <si>
    <t>Select a Program</t>
  </si>
  <si>
    <t>Ben Ten</t>
  </si>
  <si>
    <t>Sum of Viewers</t>
  </si>
  <si>
    <t>Program</t>
  </si>
  <si>
    <t>East</t>
  </si>
  <si>
    <t>North</t>
  </si>
  <si>
    <t>South</t>
  </si>
  <si>
    <t>West</t>
  </si>
  <si>
    <t>Bat Man</t>
  </si>
  <si>
    <t>Bob The Builder</t>
  </si>
  <si>
    <t>Mr Maker</t>
  </si>
  <si>
    <t>Night Garden</t>
  </si>
  <si>
    <t>Spider Man</t>
  </si>
  <si>
    <t>Wiggles</t>
  </si>
  <si>
    <t>Grand Total</t>
  </si>
  <si>
    <t>sr.no</t>
  </si>
  <si>
    <t>pet</t>
  </si>
  <si>
    <t>dog</t>
  </si>
  <si>
    <t>cat</t>
  </si>
  <si>
    <t>parrot</t>
  </si>
  <si>
    <t>cow</t>
  </si>
  <si>
    <t>horse</t>
  </si>
  <si>
    <t>tiger</t>
  </si>
  <si>
    <t>lion</t>
  </si>
  <si>
    <t>mouse</t>
  </si>
  <si>
    <t>snake</t>
  </si>
  <si>
    <t>Month</t>
  </si>
  <si>
    <t>Salesman</t>
  </si>
  <si>
    <t>Region</t>
  </si>
  <si>
    <t>Product</t>
  </si>
  <si>
    <t>FastCar</t>
  </si>
  <si>
    <t>RapidZoo</t>
  </si>
  <si>
    <t>SuperGlue</t>
  </si>
  <si>
    <t>Middle</t>
  </si>
  <si>
    <t>Lawrence</t>
  </si>
  <si>
    <t>Maria</t>
  </si>
  <si>
    <t>Matt</t>
  </si>
  <si>
    <t>Pivot table</t>
  </si>
  <si>
    <t>Row Labels</t>
  </si>
  <si>
    <t>Sum of Net Sales</t>
  </si>
  <si>
    <t>Sum of No. Customers</t>
  </si>
  <si>
    <t>Sales by Region and Product (on report filter)</t>
  </si>
  <si>
    <t>Sales by Region and Person (Two Dimensional Pivot)</t>
  </si>
  <si>
    <t>Customer Count by Sales Person (Sorted)</t>
  </si>
  <si>
    <t>Pivot Chart + Slicers - Visualization</t>
  </si>
  <si>
    <t>Compact vs. Tabular Layout</t>
  </si>
  <si>
    <t>Column Labels</t>
  </si>
  <si>
    <t xml:space="preserve"> </t>
  </si>
  <si>
    <t>Filtering sales for only a specific product - with report filters( region vs saleperson and filter product name)\</t>
  </si>
  <si>
    <t>filter via slicer , region vs saleperson filter -&gt; product</t>
  </si>
  <si>
    <t>Cost Centre</t>
  </si>
  <si>
    <t>Emp ID number</t>
  </si>
  <si>
    <t>Gender</t>
  </si>
  <si>
    <t>Department</t>
  </si>
  <si>
    <t>Start Date</t>
  </si>
  <si>
    <t>FTE</t>
  </si>
  <si>
    <t>Employee type</t>
  </si>
  <si>
    <t>VT</t>
  </si>
  <si>
    <t>03048</t>
  </si>
  <si>
    <t>Christoph Stretton</t>
  </si>
  <si>
    <t>Female</t>
  </si>
  <si>
    <t>Business Development</t>
  </si>
  <si>
    <t>Temporary</t>
  </si>
  <si>
    <t>04373</t>
  </si>
  <si>
    <t>Edi Hofton</t>
  </si>
  <si>
    <t>Male</t>
  </si>
  <si>
    <t>Research and Development</t>
  </si>
  <si>
    <t>SQ</t>
  </si>
  <si>
    <t>02465</t>
  </si>
  <si>
    <t>Bernie Gorges</t>
  </si>
  <si>
    <t>Training</t>
  </si>
  <si>
    <t>Permanent</t>
  </si>
  <si>
    <t>PR</t>
  </si>
  <si>
    <t>01346</t>
  </si>
  <si>
    <t>Adolph McNalley</t>
  </si>
  <si>
    <t>02321</t>
  </si>
  <si>
    <t>Evanne Sheryn</t>
  </si>
  <si>
    <t>Services</t>
  </si>
  <si>
    <t>00360</t>
  </si>
  <si>
    <t>Orlando Gorstidge</t>
  </si>
  <si>
    <t>Marketing</t>
  </si>
  <si>
    <t>01803</t>
  </si>
  <si>
    <t>Freddy Linford</t>
  </si>
  <si>
    <t>Fixed Term</t>
  </si>
  <si>
    <t>00105</t>
  </si>
  <si>
    <t>Melisa Knott</t>
  </si>
  <si>
    <t>02417</t>
  </si>
  <si>
    <t>Evangelina Lergan</t>
  </si>
  <si>
    <t>Support</t>
  </si>
  <si>
    <t>04415</t>
  </si>
  <si>
    <t>Malory Biles</t>
  </si>
  <si>
    <t>TN</t>
  </si>
  <si>
    <t>04892</t>
  </si>
  <si>
    <t>Luca Wolstenholme</t>
  </si>
  <si>
    <t>Engineering</t>
  </si>
  <si>
    <t>02749</t>
  </si>
  <si>
    <t>Mackenzie Hannis</t>
  </si>
  <si>
    <t>03158</t>
  </si>
  <si>
    <t>Danica Nayshe</t>
  </si>
  <si>
    <t>04608</t>
  </si>
  <si>
    <t>Roanne Phizacklea</t>
  </si>
  <si>
    <t>Product Management</t>
  </si>
  <si>
    <t>00841</t>
  </si>
  <si>
    <t>01476</t>
  </si>
  <si>
    <t>Joli Jodrelle</t>
  </si>
  <si>
    <t>04613</t>
  </si>
  <si>
    <t>Kelly Corkitt</t>
  </si>
  <si>
    <t>Human Resources</t>
  </si>
  <si>
    <t>02532</t>
  </si>
  <si>
    <t>Adey Ryal</t>
  </si>
  <si>
    <t>Legal</t>
  </si>
  <si>
    <t>01055</t>
  </si>
  <si>
    <t>Gavan Puttan</t>
  </si>
  <si>
    <t>Accounting</t>
  </si>
  <si>
    <t>01893</t>
  </si>
  <si>
    <t>Lindy Guillet</t>
  </si>
  <si>
    <t>01620</t>
  </si>
  <si>
    <t>Westbrook Brandino</t>
  </si>
  <si>
    <t>02035</t>
  </si>
  <si>
    <t>Anni Izzard</t>
  </si>
  <si>
    <t>01684</t>
  </si>
  <si>
    <t>Audry Yu</t>
  </si>
  <si>
    <t>02638</t>
  </si>
  <si>
    <t>Cara Havers</t>
  </si>
  <si>
    <t>01939</t>
  </si>
  <si>
    <t>Foss Asquez</t>
  </si>
  <si>
    <t>01943</t>
  </si>
  <si>
    <t>Erin Androsik</t>
  </si>
  <si>
    <t>03210</t>
  </si>
  <si>
    <t>Kellsie Waby</t>
  </si>
  <si>
    <t>00070</t>
  </si>
  <si>
    <t>Larissa Ingledow</t>
  </si>
  <si>
    <t>02223</t>
  </si>
  <si>
    <t>Pippy Shepperd</t>
  </si>
  <si>
    <t>04101</t>
  </si>
  <si>
    <t>Marline Wahncke</t>
  </si>
  <si>
    <t>01101</t>
  </si>
  <si>
    <t>Adela Dowsett</t>
  </si>
  <si>
    <t>02491</t>
  </si>
  <si>
    <t>Alexis Gotfrey</t>
  </si>
  <si>
    <t>04905</t>
  </si>
  <si>
    <t>Bryant Scamp</t>
  </si>
  <si>
    <t>01996</t>
  </si>
  <si>
    <t>Hali Behnecke</t>
  </si>
  <si>
    <t>03321</t>
  </si>
  <si>
    <t>Gradey Litton</t>
  </si>
  <si>
    <t>01092</t>
  </si>
  <si>
    <t>Tabby Astall</t>
  </si>
  <si>
    <t>04552</t>
  </si>
  <si>
    <t>Theresita Chasmer</t>
  </si>
  <si>
    <t>03109</t>
  </si>
  <si>
    <t>Martelle Brise</t>
  </si>
  <si>
    <t>03476</t>
  </si>
  <si>
    <t>Inger Andriveaux</t>
  </si>
  <si>
    <t>Other</t>
  </si>
  <si>
    <t>02883</t>
  </si>
  <si>
    <t>Iain Wiburn</t>
  </si>
  <si>
    <t>Sales</t>
  </si>
  <si>
    <t>03125</t>
  </si>
  <si>
    <t>Danielle Johananoff</t>
  </si>
  <si>
    <t>04634</t>
  </si>
  <si>
    <t>Vasily MacVanamy</t>
  </si>
  <si>
    <t>01028</t>
  </si>
  <si>
    <t>Alicea Pudsall</t>
  </si>
  <si>
    <t>00083</t>
  </si>
  <si>
    <t>Tammi Lackham</t>
  </si>
  <si>
    <t>01730</t>
  </si>
  <si>
    <t>Austine Littlewood</t>
  </si>
  <si>
    <t>00113</t>
  </si>
  <si>
    <t>Van Tuxwell</t>
  </si>
  <si>
    <t>02374</t>
  </si>
  <si>
    <t>Delphine Jewis</t>
  </si>
  <si>
    <t>03024</t>
  </si>
  <si>
    <t>Inge Creer</t>
  </si>
  <si>
    <t>01697</t>
  </si>
  <si>
    <t>Frasier Straw</t>
  </si>
  <si>
    <t>02570</t>
  </si>
  <si>
    <t>Grady Rochelle</t>
  </si>
  <si>
    <t>03271</t>
  </si>
  <si>
    <t>Stan Tolliday</t>
  </si>
  <si>
    <t>04603</t>
  </si>
  <si>
    <t>Natalee Craiker</t>
  </si>
  <si>
    <t>02397</t>
  </si>
  <si>
    <t>Mendel Gentsch</t>
  </si>
  <si>
    <t>03169</t>
  </si>
  <si>
    <t>Doe Clubley</t>
  </si>
  <si>
    <t>03355</t>
  </si>
  <si>
    <t>Ruby Cracie</t>
  </si>
  <si>
    <t>03951</t>
  </si>
  <si>
    <t>Meredith Rucklidge</t>
  </si>
  <si>
    <t>01956</t>
  </si>
  <si>
    <t>Jamesy O'Ferris</t>
  </si>
  <si>
    <t>00233</t>
  </si>
  <si>
    <t>Marlowe Constantine</t>
  </si>
  <si>
    <t>01662</t>
  </si>
  <si>
    <t>Genevra Friday</t>
  </si>
  <si>
    <t>02496</t>
  </si>
  <si>
    <t>Anjanette Ferre</t>
  </si>
  <si>
    <t>01703</t>
  </si>
  <si>
    <t>Abigael Basire</t>
  </si>
  <si>
    <t>04175</t>
  </si>
  <si>
    <t>Hinda Label</t>
  </si>
  <si>
    <t>04681</t>
  </si>
  <si>
    <t>Nickolai Artin</t>
  </si>
  <si>
    <t>02788</t>
  </si>
  <si>
    <t>Daryn Kniveton</t>
  </si>
  <si>
    <t>00328</t>
  </si>
  <si>
    <t>Jeannie Petracco</t>
  </si>
  <si>
    <t>02539</t>
  </si>
  <si>
    <t>Devinne Tuny</t>
  </si>
  <si>
    <t>00735</t>
  </si>
  <si>
    <t>Caresa Christer</t>
  </si>
  <si>
    <t>01610</t>
  </si>
  <si>
    <t>Gilles Jaquet</t>
  </si>
  <si>
    <t>02371</t>
  </si>
  <si>
    <t>Alida Welman</t>
  </si>
  <si>
    <t>03068</t>
  </si>
  <si>
    <t>Dare Tully</t>
  </si>
  <si>
    <t>02436</t>
  </si>
  <si>
    <t>Marmaduke Worssam</t>
  </si>
  <si>
    <t>00612</t>
  </si>
  <si>
    <t>Leena Bruckshaw</t>
  </si>
  <si>
    <t>02798</t>
  </si>
  <si>
    <t>Thorvald Milliken</t>
  </si>
  <si>
    <t>04366</t>
  </si>
  <si>
    <t>Carry Loblie</t>
  </si>
  <si>
    <t>02205</t>
  </si>
  <si>
    <t>Myer McCory</t>
  </si>
  <si>
    <t>04428</t>
  </si>
  <si>
    <t>Tadio Audritt</t>
  </si>
  <si>
    <t>01396</t>
  </si>
  <si>
    <t>Koral Gerriet</t>
  </si>
  <si>
    <t>01878</t>
  </si>
  <si>
    <t>Josepha Keningham</t>
  </si>
  <si>
    <t>02319</t>
  </si>
  <si>
    <t>Aluin Churly</t>
  </si>
  <si>
    <t>04488</t>
  </si>
  <si>
    <t>Yanaton Wooster</t>
  </si>
  <si>
    <t>00419</t>
  </si>
  <si>
    <t>Billi Fellgate</t>
  </si>
  <si>
    <t>00727</t>
  </si>
  <si>
    <t>Dulsea Folkes</t>
  </si>
  <si>
    <t>03097</t>
  </si>
  <si>
    <t>Bendite Bloan</t>
  </si>
  <si>
    <t>03575</t>
  </si>
  <si>
    <t>Janina Wolverson</t>
  </si>
  <si>
    <t>01637</t>
  </si>
  <si>
    <t>Joaquin McVitty</t>
  </si>
  <si>
    <t>03350</t>
  </si>
  <si>
    <t>Felice McMurty</t>
  </si>
  <si>
    <t>00476</t>
  </si>
  <si>
    <t>Adolph Hartin</t>
  </si>
  <si>
    <t>03116</t>
  </si>
  <si>
    <t>Syd Fearn</t>
  </si>
  <si>
    <t>02424</t>
  </si>
  <si>
    <t>Novelia Pyffe</t>
  </si>
  <si>
    <t>01519</t>
  </si>
  <si>
    <t>Caron Kolakovic</t>
  </si>
  <si>
    <t>04058</t>
  </si>
  <si>
    <t>Bari Toffano</t>
  </si>
  <si>
    <t>02140</t>
  </si>
  <si>
    <t>Fanchon Furney</t>
  </si>
  <si>
    <t>04067</t>
  </si>
  <si>
    <t>Lea Chaplin</t>
  </si>
  <si>
    <t>01701</t>
  </si>
  <si>
    <t>Yves Pawlik</t>
  </si>
  <si>
    <t>03849</t>
  </si>
  <si>
    <t>Leonidas Cavaney</t>
  </si>
  <si>
    <t>04018</t>
  </si>
  <si>
    <t>Brig Dewi</t>
  </si>
  <si>
    <t>04598</t>
  </si>
  <si>
    <t>Pearla Beteriss</t>
  </si>
  <si>
    <t>01415</t>
  </si>
  <si>
    <t>Colly Littledike</t>
  </si>
  <si>
    <t>00687</t>
  </si>
  <si>
    <t>Adrianne Gave</t>
  </si>
  <si>
    <t>01210</t>
  </si>
  <si>
    <t>Alyosha Riquet</t>
  </si>
  <si>
    <t>03331</t>
  </si>
  <si>
    <t>Crawford Scad</t>
  </si>
  <si>
    <t>04137</t>
  </si>
  <si>
    <t>Marissa Infante</t>
  </si>
  <si>
    <t>04851</t>
  </si>
  <si>
    <t>Rodina Drinan</t>
  </si>
  <si>
    <t>02782</t>
  </si>
  <si>
    <t>Isaak Rawne</t>
  </si>
  <si>
    <t>01854</t>
  </si>
  <si>
    <t>Jessica Callcott</t>
  </si>
  <si>
    <t>02703</t>
  </si>
  <si>
    <t>North Bertomeu</t>
  </si>
  <si>
    <t>02495</t>
  </si>
  <si>
    <t>Shelbi Aldin</t>
  </si>
  <si>
    <t>02643</t>
  </si>
  <si>
    <t>Niko MacGille</t>
  </si>
  <si>
    <t>01740</t>
  </si>
  <si>
    <t>Ginger Myott</t>
  </si>
  <si>
    <t>02582</t>
  </si>
  <si>
    <t>Grier Kidsley</t>
  </si>
  <si>
    <t>00698</t>
  </si>
  <si>
    <t>Barbara-anne Kenchington</t>
  </si>
  <si>
    <t>00576</t>
  </si>
  <si>
    <t>Lion Adcock</t>
  </si>
  <si>
    <t>04273</t>
  </si>
  <si>
    <t>Brad Gumb</t>
  </si>
  <si>
    <t>03307</t>
  </si>
  <si>
    <t>Tallie Chaikovski</t>
  </si>
  <si>
    <t>01323</t>
  </si>
  <si>
    <t>Lissy McCoy</t>
  </si>
  <si>
    <t>02957</t>
  </si>
  <si>
    <t>Vaughn Carvill</t>
  </si>
  <si>
    <t>04686</t>
  </si>
  <si>
    <t>Oona Donan</t>
  </si>
  <si>
    <t>03988</t>
  </si>
  <si>
    <t>Oby Sorrel</t>
  </si>
  <si>
    <t>01829</t>
  </si>
  <si>
    <t>Mabel Orrow</t>
  </si>
  <si>
    <t>03689</t>
  </si>
  <si>
    <t>Mariann Mowat</t>
  </si>
  <si>
    <t>02727</t>
  </si>
  <si>
    <t>Wald Bountiff</t>
  </si>
  <si>
    <t>01912</t>
  </si>
  <si>
    <t>Fred Dudeney</t>
  </si>
  <si>
    <t>03253</t>
  </si>
  <si>
    <t>Meryl Waggatt</t>
  </si>
  <si>
    <t>04437</t>
  </si>
  <si>
    <t>Hephzibah Summerell</t>
  </si>
  <si>
    <t>00691</t>
  </si>
  <si>
    <t>Verla Timmis</t>
  </si>
  <si>
    <t>04775</t>
  </si>
  <si>
    <t>Desi Peniman</t>
  </si>
  <si>
    <t>02275</t>
  </si>
  <si>
    <t>Louise Lamming</t>
  </si>
  <si>
    <t>02377</t>
  </si>
  <si>
    <t>Anjela Spancock</t>
  </si>
  <si>
    <t>04380</t>
  </si>
  <si>
    <t>00336</t>
  </si>
  <si>
    <t>Giselbert Newlands</t>
  </si>
  <si>
    <t>02603</t>
  </si>
  <si>
    <t>Daisie Dahlman</t>
  </si>
  <si>
    <t>00182</t>
  </si>
  <si>
    <t>Camilla Castle</t>
  </si>
  <si>
    <t>03701</t>
  </si>
  <si>
    <t>Richy Gray</t>
  </si>
  <si>
    <t>04665</t>
  </si>
  <si>
    <t>Collin Jagson</t>
  </si>
  <si>
    <t>02613</t>
  </si>
  <si>
    <t>Hoyt D'Alesco</t>
  </si>
  <si>
    <t>00814</t>
  </si>
  <si>
    <t>Franchot Crocken</t>
  </si>
  <si>
    <t>02313</t>
  </si>
  <si>
    <t>Thekla Lynnett</t>
  </si>
  <si>
    <t>03416</t>
  </si>
  <si>
    <t>Seward Kubera</t>
  </si>
  <si>
    <t>04740</t>
  </si>
  <si>
    <t>Tristam Cuming</t>
  </si>
  <si>
    <t>04203</t>
  </si>
  <si>
    <t>Fidelio Rigmond</t>
  </si>
  <si>
    <t>04960</t>
  </si>
  <si>
    <t>Gilda Richen</t>
  </si>
  <si>
    <t>00214</t>
  </si>
  <si>
    <t>Jo-anne Gobeau</t>
  </si>
  <si>
    <t>02559</t>
  </si>
  <si>
    <t>Aldrich Glenny</t>
  </si>
  <si>
    <t>03532</t>
  </si>
  <si>
    <t>02246</t>
  </si>
  <si>
    <t>Matias Cormack</t>
  </si>
  <si>
    <t>03566</t>
  </si>
  <si>
    <t>Christos Wintle</t>
  </si>
  <si>
    <t>00095</t>
  </si>
  <si>
    <t>Ardella Dyment</t>
  </si>
  <si>
    <t>00740</t>
  </si>
  <si>
    <t>Dayle O'Luney</t>
  </si>
  <si>
    <t>00960</t>
  </si>
  <si>
    <t>Calvin O'Carroll</t>
  </si>
  <si>
    <t>03298</t>
  </si>
  <si>
    <t>Nonah Bissell</t>
  </si>
  <si>
    <t>01613</t>
  </si>
  <si>
    <t>Saundra O'Connel</t>
  </si>
  <si>
    <t>01281</t>
  </si>
  <si>
    <t>Cletus McGarahan</t>
  </si>
  <si>
    <t>00464</t>
  </si>
  <si>
    <t>Maritsa Marusic</t>
  </si>
  <si>
    <t>02288</t>
  </si>
  <si>
    <t>Althea Bronger</t>
  </si>
  <si>
    <t>02373</t>
  </si>
  <si>
    <t>Sandy Cadden</t>
  </si>
  <si>
    <t>01523</t>
  </si>
  <si>
    <t>Charmane Heistermann</t>
  </si>
  <si>
    <t>04028</t>
  </si>
  <si>
    <t>Michale Rolf</t>
  </si>
  <si>
    <t>03625</t>
  </si>
  <si>
    <t>Fidela Artis</t>
  </si>
  <si>
    <t>04612</t>
  </si>
  <si>
    <t>Mick Spraberry</t>
  </si>
  <si>
    <t>01762</t>
  </si>
  <si>
    <t>Mata Fishley</t>
  </si>
  <si>
    <t>00746</t>
  </si>
  <si>
    <t>Hogan Iles</t>
  </si>
  <si>
    <t>00022</t>
  </si>
  <si>
    <t>Carlin Demke</t>
  </si>
  <si>
    <t>01256</t>
  </si>
  <si>
    <t>Ignacius Losel</t>
  </si>
  <si>
    <t>03112</t>
  </si>
  <si>
    <t>Vlad Strangeway</t>
  </si>
  <si>
    <t>02260</t>
  </si>
  <si>
    <t>Rhiamon Mollison</t>
  </si>
  <si>
    <t>00534</t>
  </si>
  <si>
    <t>Roselle Wandrach</t>
  </si>
  <si>
    <t>03387</t>
  </si>
  <si>
    <t>Robinia Scholling</t>
  </si>
  <si>
    <t>00450</t>
  </si>
  <si>
    <t>04093</t>
  </si>
  <si>
    <t>Ewart Hovel</t>
  </si>
  <si>
    <t>01632</t>
  </si>
  <si>
    <t>Katya Hundy</t>
  </si>
  <si>
    <t>03980</t>
  </si>
  <si>
    <t>Kath Bletsoe</t>
  </si>
  <si>
    <t>01340</t>
  </si>
  <si>
    <t>Granny Spencelayh</t>
  </si>
  <si>
    <t>00914</t>
  </si>
  <si>
    <t>Ansley Gounel</t>
  </si>
  <si>
    <t>00910</t>
  </si>
  <si>
    <t>03537</t>
  </si>
  <si>
    <t>Renaldo Thomassin</t>
  </si>
  <si>
    <t>02247</t>
  </si>
  <si>
    <t>Kayley Southwell</t>
  </si>
  <si>
    <t>04984</t>
  </si>
  <si>
    <t>Dell Molloy</t>
  </si>
  <si>
    <t>01176</t>
  </si>
  <si>
    <t>Gerrard Doorey</t>
  </si>
  <si>
    <t>02010</t>
  </si>
  <si>
    <t>Eilis Pavlasek</t>
  </si>
  <si>
    <t>00579</t>
  </si>
  <si>
    <t>Rafaelita Blaksland</t>
  </si>
  <si>
    <t>04350</t>
  </si>
  <si>
    <t>Trix Lutsch</t>
  </si>
  <si>
    <t>00007</t>
  </si>
  <si>
    <t>Torrance Collier</t>
  </si>
  <si>
    <t>03947</t>
  </si>
  <si>
    <t>Sheff Gerdts</t>
  </si>
  <si>
    <t>02801</t>
  </si>
  <si>
    <t>Shellysheldon Mahady</t>
  </si>
  <si>
    <t>02204</t>
  </si>
  <si>
    <t>02648</t>
  </si>
  <si>
    <t>Madelene Upcott</t>
  </si>
  <si>
    <t>01876</t>
  </si>
  <si>
    <t>Aileen McCritchie</t>
  </si>
  <si>
    <t>01283</t>
  </si>
  <si>
    <t>Barr Faughny</t>
  </si>
  <si>
    <t>04246</t>
  </si>
  <si>
    <t>Shaylyn Ransbury</t>
  </si>
  <si>
    <t>03844</t>
  </si>
  <si>
    <t>Brose MacCorkell</t>
  </si>
  <si>
    <t>04166</t>
  </si>
  <si>
    <t>Tadio Dowdle</t>
  </si>
  <si>
    <t>04467</t>
  </si>
  <si>
    <t>Carolyn Attack</t>
  </si>
  <si>
    <t>01306</t>
  </si>
  <si>
    <t>Patti Dradey</t>
  </si>
  <si>
    <t>00808</t>
  </si>
  <si>
    <t>Kit Battlestone</t>
  </si>
  <si>
    <t>01177</t>
  </si>
  <si>
    <t>Riccardo Hagan</t>
  </si>
  <si>
    <t>00770</t>
  </si>
  <si>
    <t>Beryl Burnsyde</t>
  </si>
  <si>
    <t>01246</t>
  </si>
  <si>
    <t>Zach Polon</t>
  </si>
  <si>
    <t>00596</t>
  </si>
  <si>
    <t>Letisha Carrett</t>
  </si>
  <si>
    <t>00258</t>
  </si>
  <si>
    <t>Joyce Leyband</t>
  </si>
  <si>
    <t>00144</t>
  </si>
  <si>
    <t>Collen Dunbleton</t>
  </si>
  <si>
    <t>03771</t>
  </si>
  <si>
    <t>Marjie Bamford</t>
  </si>
  <si>
    <t>02876</t>
  </si>
  <si>
    <t>Katey Cadany</t>
  </si>
  <si>
    <t>03704</t>
  </si>
  <si>
    <t>Egor Minto</t>
  </si>
  <si>
    <t>00227</t>
  </si>
  <si>
    <t>Lincoln Cord</t>
  </si>
  <si>
    <t>03709</t>
  </si>
  <si>
    <t>Jedd Moretto</t>
  </si>
  <si>
    <t>00187</t>
  </si>
  <si>
    <t>Karlen McCaffrey</t>
  </si>
  <si>
    <t>01566</t>
  </si>
  <si>
    <t>Fonzie O'Shea</t>
  </si>
  <si>
    <t>02113</t>
  </si>
  <si>
    <t>Beverie Moffet</t>
  </si>
  <si>
    <t>03137</t>
  </si>
  <si>
    <t>Nolan Tortis</t>
  </si>
  <si>
    <t>03804</t>
  </si>
  <si>
    <t>Vere Kulic</t>
  </si>
  <si>
    <t>00246</t>
  </si>
  <si>
    <t>Husein Augar</t>
  </si>
  <si>
    <t>04660</t>
  </si>
  <si>
    <t>Thedrick Bothwell</t>
  </si>
  <si>
    <t>03032</t>
  </si>
  <si>
    <t>Debera Gow</t>
  </si>
  <si>
    <t>01395</t>
  </si>
  <si>
    <t>Dennison Crosswaite</t>
  </si>
  <si>
    <t>02525</t>
  </si>
  <si>
    <t>Mickie Dagwell</t>
  </si>
  <si>
    <t>01211</t>
  </si>
  <si>
    <t>Enoch Dowrey</t>
  </si>
  <si>
    <t>02663</t>
  </si>
  <si>
    <t>01383</t>
  </si>
  <si>
    <t>Addi Studdeard</t>
  </si>
  <si>
    <t>01026</t>
  </si>
  <si>
    <t>Faun Rickeard</t>
  </si>
  <si>
    <t>00890</t>
  </si>
  <si>
    <t>Dean Biggam</t>
  </si>
  <si>
    <t>02266</t>
  </si>
  <si>
    <t>Loren Bentote</t>
  </si>
  <si>
    <t>03421</t>
  </si>
  <si>
    <t>Alic Bagg</t>
  </si>
  <si>
    <t>01601</t>
  </si>
  <si>
    <t>Melva Jickells</t>
  </si>
  <si>
    <t>00893</t>
  </si>
  <si>
    <t>Daisie McNeice</t>
  </si>
  <si>
    <t>03993</t>
  </si>
  <si>
    <t>Dulce Colbeck</t>
  </si>
  <si>
    <t>00882</t>
  </si>
  <si>
    <t>Jill Shipsey</t>
  </si>
  <si>
    <t>04473</t>
  </si>
  <si>
    <t>Wyn Treadger</t>
  </si>
  <si>
    <t>02208</t>
  </si>
  <si>
    <t>Vernor Atyea</t>
  </si>
  <si>
    <t>03394</t>
  </si>
  <si>
    <t>Andrea Penfold</t>
  </si>
  <si>
    <t>03500</t>
  </si>
  <si>
    <t>Floyd Cowgill</t>
  </si>
  <si>
    <t>03552</t>
  </si>
  <si>
    <t>Karyn Creeghan</t>
  </si>
  <si>
    <t>00286</t>
  </si>
  <si>
    <t>Sile Whorton</t>
  </si>
  <si>
    <t>03546</t>
  </si>
  <si>
    <t>Alexandros Rackley</t>
  </si>
  <si>
    <t>04627</t>
  </si>
  <si>
    <t>Yvette Bett</t>
  </si>
  <si>
    <t>00194</t>
  </si>
  <si>
    <t>Violante Courtonne</t>
  </si>
  <si>
    <t>00498</t>
  </si>
  <si>
    <t>Amery Ofer</t>
  </si>
  <si>
    <t>01998</t>
  </si>
  <si>
    <t>Layton Crayden</t>
  </si>
  <si>
    <t>02076</t>
  </si>
  <si>
    <t>Max Shower</t>
  </si>
  <si>
    <t>03626</t>
  </si>
  <si>
    <t>Easter Pyke</t>
  </si>
  <si>
    <t>03491</t>
  </si>
  <si>
    <t>Freda Legan</t>
  </si>
  <si>
    <t>02565</t>
  </si>
  <si>
    <t>Konstantin Timblett</t>
  </si>
  <si>
    <t>01269</t>
  </si>
  <si>
    <t>Eleonore Airdrie</t>
  </si>
  <si>
    <t>04446</t>
  </si>
  <si>
    <t>Giffer Berlin</t>
  </si>
  <si>
    <t>03886</t>
  </si>
  <si>
    <t>Edd MacKnockiter</t>
  </si>
  <si>
    <t>03445</t>
  </si>
  <si>
    <t>Myrle Prandoni</t>
  </si>
  <si>
    <t>04265</t>
  </si>
  <si>
    <t>Rey Chartman</t>
  </si>
  <si>
    <t>02618</t>
  </si>
  <si>
    <t>Amitie Mawson</t>
  </si>
  <si>
    <t>salary</t>
  </si>
  <si>
    <t>salaryBuget</t>
  </si>
  <si>
    <t>data</t>
  </si>
  <si>
    <t>Sales Document</t>
  </si>
  <si>
    <t>Document Date</t>
  </si>
  <si>
    <t>Customer</t>
  </si>
  <si>
    <t>Quantity</t>
  </si>
  <si>
    <t>Sales Value</t>
  </si>
  <si>
    <t>Arun Vats</t>
  </si>
  <si>
    <t>Sandeep Aswal</t>
  </si>
  <si>
    <t>file used</t>
  </si>
  <si>
    <t>data link</t>
  </si>
  <si>
    <t>January</t>
  </si>
  <si>
    <t>February</t>
  </si>
  <si>
    <t>March</t>
  </si>
  <si>
    <t>July</t>
  </si>
  <si>
    <t>August</t>
  </si>
  <si>
    <t>September</t>
  </si>
  <si>
    <t>October</t>
  </si>
  <si>
    <t>November</t>
  </si>
  <si>
    <t>December</t>
  </si>
  <si>
    <t>average Rainfall(mm)</t>
  </si>
  <si>
    <t xml:space="preserve">average temperature </t>
  </si>
  <si>
    <t>window vs mac</t>
  </si>
  <si>
    <t>users</t>
  </si>
  <si>
    <t>mac</t>
  </si>
  <si>
    <t>windows</t>
  </si>
  <si>
    <t>Expense Budget vs Actuals</t>
  </si>
  <si>
    <t>Categories</t>
  </si>
  <si>
    <t>Budget</t>
  </si>
  <si>
    <t>actual</t>
  </si>
  <si>
    <t>employees</t>
  </si>
  <si>
    <t>office space</t>
  </si>
  <si>
    <t>marketing</t>
  </si>
  <si>
    <t>Transport</t>
  </si>
  <si>
    <t>Salary</t>
  </si>
  <si>
    <t>Laurette Watson-Brown</t>
  </si>
  <si>
    <t>Lucila McDermott-Row</t>
  </si>
  <si>
    <t>Caresa Copsey</t>
  </si>
  <si>
    <t>Dan Rose</t>
  </si>
  <si>
    <t>Hilly Shopcott</t>
  </si>
  <si>
    <t>Melanie Killelay</t>
  </si>
  <si>
    <t>Skelly Tawse</t>
  </si>
  <si>
    <t>Guss Yellowlees</t>
  </si>
  <si>
    <t>training</t>
  </si>
  <si>
    <t>Merry Hobbing</t>
  </si>
  <si>
    <t>Derron Vankin</t>
  </si>
  <si>
    <t>Jorgan Sharpous</t>
  </si>
  <si>
    <t>Lisle Verzey</t>
  </si>
  <si>
    <t>Mathian Guenther</t>
  </si>
  <si>
    <t>Alexia Britt</t>
  </si>
  <si>
    <t>Clio Magnar</t>
  </si>
  <si>
    <t>Ermengarde Claringbold</t>
  </si>
  <si>
    <t>Kent Sidey</t>
  </si>
  <si>
    <t>Patty Kharchinski</t>
  </si>
  <si>
    <t>Vincenz D'Souza</t>
  </si>
  <si>
    <t>Jamill Halso</t>
  </si>
  <si>
    <t>Viole Yannoni</t>
  </si>
  <si>
    <t>Meredeth Whotton</t>
  </si>
  <si>
    <t>Nicholle Pargetter</t>
  </si>
  <si>
    <t>Almeta Jewett</t>
  </si>
  <si>
    <t>Keelby Lockhurst</t>
  </si>
  <si>
    <t>Shay Chasney</t>
  </si>
  <si>
    <t>Austina Hattrick</t>
  </si>
  <si>
    <t>Chelsea Harlick</t>
  </si>
  <si>
    <t>Cicely Vassar</t>
  </si>
  <si>
    <t>Giulia Duffill</t>
  </si>
  <si>
    <t>Salary Below</t>
  </si>
  <si>
    <t>Number of people</t>
  </si>
  <si>
    <t>Total Salary</t>
  </si>
  <si>
    <t>Average Salary</t>
  </si>
  <si>
    <t>filter, unique and #</t>
  </si>
  <si>
    <t>hello world</t>
  </si>
  <si>
    <t>student_name</t>
  </si>
  <si>
    <t>maths</t>
  </si>
  <si>
    <t>science</t>
  </si>
  <si>
    <t>english</t>
  </si>
  <si>
    <t>computers</t>
  </si>
  <si>
    <t>ankit</t>
  </si>
  <si>
    <t>student name</t>
  </si>
  <si>
    <t>average</t>
  </si>
  <si>
    <t>total</t>
  </si>
  <si>
    <t>nested if</t>
  </si>
  <si>
    <t>sale person</t>
  </si>
  <si>
    <t>arnav</t>
  </si>
  <si>
    <t>sales</t>
  </si>
  <si>
    <t>1000-2000</t>
  </si>
  <si>
    <t>2000-4000</t>
  </si>
  <si>
    <t>4000-5000</t>
  </si>
  <si>
    <t>5000-7000</t>
  </si>
  <si>
    <t>Adventure Junky</t>
  </si>
  <si>
    <t>destination</t>
  </si>
  <si>
    <t>shimla</t>
  </si>
  <si>
    <t>manali</t>
  </si>
  <si>
    <t>chandigarh</t>
  </si>
  <si>
    <t>oaty</t>
  </si>
  <si>
    <t>ladakh</t>
  </si>
  <si>
    <t>distance</t>
  </si>
  <si>
    <t>budget</t>
  </si>
  <si>
    <t>varanasi</t>
  </si>
  <si>
    <t>verdict</t>
  </si>
  <si>
    <t>ASHISH</t>
  </si>
  <si>
    <t>PHY</t>
  </si>
  <si>
    <t>CHEM</t>
  </si>
  <si>
    <t>COM</t>
  </si>
  <si>
    <t>Bonus</t>
  </si>
  <si>
    <t>&gt;7000</t>
  </si>
  <si>
    <t>now</t>
  </si>
  <si>
    <t>today</t>
  </si>
  <si>
    <t>day</t>
  </si>
  <si>
    <t>month</t>
  </si>
  <si>
    <t>year</t>
  </si>
  <si>
    <t>addition  of days</t>
  </si>
  <si>
    <t>days</t>
  </si>
  <si>
    <t>datedif in terms of yrs</t>
  </si>
  <si>
    <t>PRODUCT NAME2</t>
  </si>
  <si>
    <t>Column1</t>
  </si>
  <si>
    <t>Column2</t>
  </si>
  <si>
    <t>ANKITA</t>
  </si>
  <si>
    <t>profit</t>
  </si>
  <si>
    <t>JAMIE</t>
  </si>
  <si>
    <t>sales2</t>
  </si>
  <si>
    <t>Rank</t>
  </si>
  <si>
    <t>NOC</t>
  </si>
  <si>
    <t>Gold</t>
  </si>
  <si>
    <t>Silver</t>
  </si>
  <si>
    <t>Bronze</t>
  </si>
  <si>
    <t>Total</t>
  </si>
  <si>
    <t>Division</t>
  </si>
  <si>
    <t>Division.1</t>
  </si>
  <si>
    <t>1</t>
  </si>
  <si>
    <t>United States‡</t>
  </si>
  <si>
    <t>2</t>
  </si>
  <si>
    <t>China</t>
  </si>
  <si>
    <t>3</t>
  </si>
  <si>
    <t>Japan</t>
  </si>
  <si>
    <t>4</t>
  </si>
  <si>
    <t>Australia</t>
  </si>
  <si>
    <t>5</t>
  </si>
  <si>
    <t>France*</t>
  </si>
  <si>
    <t>6</t>
  </si>
  <si>
    <t>Netherlands</t>
  </si>
  <si>
    <t>7</t>
  </si>
  <si>
    <t>Great Britain</t>
  </si>
  <si>
    <t>8</t>
  </si>
  <si>
    <t>South Korea</t>
  </si>
  <si>
    <t>9</t>
  </si>
  <si>
    <t>Italy</t>
  </si>
  <si>
    <t>10</t>
  </si>
  <si>
    <t>Germany</t>
  </si>
  <si>
    <t>11</t>
  </si>
  <si>
    <t>New Zealand</t>
  </si>
  <si>
    <t>12</t>
  </si>
  <si>
    <t>Canada</t>
  </si>
  <si>
    <t>13</t>
  </si>
  <si>
    <t>Uzbekistan</t>
  </si>
  <si>
    <t>14</t>
  </si>
  <si>
    <t>Hungary</t>
  </si>
  <si>
    <t>15</t>
  </si>
  <si>
    <t>Spain</t>
  </si>
  <si>
    <t>16</t>
  </si>
  <si>
    <t>Sweden</t>
  </si>
  <si>
    <t>17</t>
  </si>
  <si>
    <t>Kenya</t>
  </si>
  <si>
    <t>18</t>
  </si>
  <si>
    <t>Norway</t>
  </si>
  <si>
    <t>19</t>
  </si>
  <si>
    <t>Ireland</t>
  </si>
  <si>
    <t>20</t>
  </si>
  <si>
    <t>Brazil</t>
  </si>
  <si>
    <t>21</t>
  </si>
  <si>
    <t>Iran</t>
  </si>
  <si>
    <t>22</t>
  </si>
  <si>
    <t>Ukraine</t>
  </si>
  <si>
    <t>23</t>
  </si>
  <si>
    <t>Romania‡</t>
  </si>
  <si>
    <t>24</t>
  </si>
  <si>
    <t>Georgia</t>
  </si>
  <si>
    <t>25</t>
  </si>
  <si>
    <t>Belgium</t>
  </si>
  <si>
    <t>26</t>
  </si>
  <si>
    <t>Bulgaria</t>
  </si>
  <si>
    <t>27</t>
  </si>
  <si>
    <t>Serbia</t>
  </si>
  <si>
    <t>28</t>
  </si>
  <si>
    <t>Czech Republic</t>
  </si>
  <si>
    <t>29</t>
  </si>
  <si>
    <t>Denmark</t>
  </si>
  <si>
    <t>30</t>
  </si>
  <si>
    <t>Azerbaijan</t>
  </si>
  <si>
    <t>Croatia</t>
  </si>
  <si>
    <t>32</t>
  </si>
  <si>
    <t>Cuba</t>
  </si>
  <si>
    <t>33</t>
  </si>
  <si>
    <t>Bahrain</t>
  </si>
  <si>
    <t>34</t>
  </si>
  <si>
    <t>Slovenia</t>
  </si>
  <si>
    <t>35</t>
  </si>
  <si>
    <t>Chinese Taipei</t>
  </si>
  <si>
    <t>36</t>
  </si>
  <si>
    <t>Austria</t>
  </si>
  <si>
    <t>37</t>
  </si>
  <si>
    <t>Hong Kong</t>
  </si>
  <si>
    <t>Philippines</t>
  </si>
  <si>
    <t>39</t>
  </si>
  <si>
    <t>Algeria</t>
  </si>
  <si>
    <t>Indonesia</t>
  </si>
  <si>
    <t>41</t>
  </si>
  <si>
    <t>Israel</t>
  </si>
  <si>
    <t>42</t>
  </si>
  <si>
    <t>Poland</t>
  </si>
  <si>
    <t>43</t>
  </si>
  <si>
    <t>Kazakhstan</t>
  </si>
  <si>
    <t>44</t>
  </si>
  <si>
    <t>Jamaica</t>
  </si>
  <si>
    <t>South Africa</t>
  </si>
  <si>
    <t>Thailand</t>
  </si>
  <si>
    <t>–</t>
  </si>
  <si>
    <t>Individual Neutral Athletes[A][B]</t>
  </si>
  <si>
    <t>47</t>
  </si>
  <si>
    <t>Ethiopia</t>
  </si>
  <si>
    <t>48</t>
  </si>
  <si>
    <t>Switzerland</t>
  </si>
  <si>
    <t>49</t>
  </si>
  <si>
    <t>Ecuador</t>
  </si>
  <si>
    <t>50</t>
  </si>
  <si>
    <t>Portugal</t>
  </si>
  <si>
    <t>51</t>
  </si>
  <si>
    <t>Greece</t>
  </si>
  <si>
    <t>52</t>
  </si>
  <si>
    <t>Argentina</t>
  </si>
  <si>
    <t>Egypt</t>
  </si>
  <si>
    <t>Tunisia</t>
  </si>
  <si>
    <t>55</t>
  </si>
  <si>
    <t>Botswana</t>
  </si>
  <si>
    <t>Chile</t>
  </si>
  <si>
    <t>Saint Lucia</t>
  </si>
  <si>
    <t>Uganda</t>
  </si>
  <si>
    <t>59</t>
  </si>
  <si>
    <t>Dominican Republic</t>
  </si>
  <si>
    <t>60</t>
  </si>
  <si>
    <t>Guatemala</t>
  </si>
  <si>
    <t>Morocco</t>
  </si>
  <si>
    <t>62</t>
  </si>
  <si>
    <t>Dominica</t>
  </si>
  <si>
    <t>Pakistan</t>
  </si>
  <si>
    <t>64</t>
  </si>
  <si>
    <t>Turkey</t>
  </si>
  <si>
    <t>65</t>
  </si>
  <si>
    <t>Mexico</t>
  </si>
  <si>
    <t>66</t>
  </si>
  <si>
    <t>Armenia</t>
  </si>
  <si>
    <t>Colombia</t>
  </si>
  <si>
    <t>68</t>
  </si>
  <si>
    <t>Kyrgyzstan</t>
  </si>
  <si>
    <t>North Korea</t>
  </si>
  <si>
    <t>70</t>
  </si>
  <si>
    <t>Lithuania</t>
  </si>
  <si>
    <t>71</t>
  </si>
  <si>
    <t>India</t>
  </si>
  <si>
    <t>72</t>
  </si>
  <si>
    <t>Moldova</t>
  </si>
  <si>
    <t>73</t>
  </si>
  <si>
    <t>Kosovo</t>
  </si>
  <si>
    <t>74</t>
  </si>
  <si>
    <t>Cyprus</t>
  </si>
  <si>
    <t>Fiji</t>
  </si>
  <si>
    <t>Jordan</t>
  </si>
  <si>
    <t>Mongolia</t>
  </si>
  <si>
    <t>Panama</t>
  </si>
  <si>
    <t>79</t>
  </si>
  <si>
    <t>Tajikistan</t>
  </si>
  <si>
    <t>80</t>
  </si>
  <si>
    <t>Albania</t>
  </si>
  <si>
    <t>Grenada</t>
  </si>
  <si>
    <t>Malaysia</t>
  </si>
  <si>
    <t>Puerto Rico</t>
  </si>
  <si>
    <t>84</t>
  </si>
  <si>
    <t>Cape Verde</t>
  </si>
  <si>
    <t>Ivory Coast</t>
  </si>
  <si>
    <t>Peru</t>
  </si>
  <si>
    <t>Qatar</t>
  </si>
  <si>
    <t>Refugee Olympic Team</t>
  </si>
  <si>
    <t>Singapore</t>
  </si>
  <si>
    <t>Slovakia</t>
  </si>
  <si>
    <t>Zambia</t>
  </si>
  <si>
    <t>Totals (91 entries)</t>
  </si>
  <si>
    <t>check for whether person is underage or of legal age via if</t>
  </si>
  <si>
    <t>less then 50</t>
  </si>
  <si>
    <t>count all the number</t>
  </si>
  <si>
    <t>count all thing excepts space</t>
  </si>
  <si>
    <t>count only  spaces</t>
  </si>
  <si>
    <t>count based on one condition</t>
  </si>
  <si>
    <t>count based on mulitiple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</si>
</sst>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_-;\-* #,##0_-;_-* &quot;-&quot;??_-;_-@_-"/>
    <numFmt numFmtId="166" formatCode="mmm\ yyyy"/>
    <numFmt numFmtId="167" formatCode="&quot;₹&quot;\ #,##0.00"/>
    <numFmt numFmtId="168" formatCode="&quot;₹&quot;\ #,##0"/>
    <numFmt numFmtId="169" formatCode="dddd"/>
    <numFmt numFmtId="170" formatCode="[$-F800]dddd\,\ mmmm\ dd\,\ yyyy"/>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4"/>
      <color theme="1"/>
      <name val="Calibri"/>
      <family val="2"/>
      <scheme val="minor"/>
    </font>
    <font>
      <sz val="72"/>
      <color theme="1"/>
      <name val="Calibri"/>
      <family val="2"/>
      <scheme val="minor"/>
    </font>
    <font>
      <sz val="11"/>
      <name val="Calibri"/>
      <family val="2"/>
      <scheme val="minor"/>
    </font>
    <font>
      <b/>
      <sz val="48"/>
      <color theme="0"/>
      <name val="Calibri"/>
      <family val="2"/>
      <scheme val="minor"/>
    </font>
    <font>
      <sz val="12"/>
      <color theme="0"/>
      <name val="Calibri"/>
      <family val="2"/>
      <scheme val="minor"/>
    </font>
    <font>
      <sz val="48"/>
      <color theme="0"/>
      <name val="Calibri"/>
      <family val="2"/>
      <scheme val="minor"/>
    </font>
    <font>
      <sz val="10"/>
      <name val="Arial"/>
      <family val="2"/>
    </font>
    <font>
      <sz val="11"/>
      <name val="Segoe Print"/>
    </font>
    <font>
      <sz val="10"/>
      <color theme="1"/>
      <name val="Arial"/>
      <family val="2"/>
    </font>
    <font>
      <b/>
      <sz val="10"/>
      <color theme="0"/>
      <name val="Arial"/>
      <family val="2"/>
    </font>
    <font>
      <sz val="10"/>
      <name val="Calibri"/>
      <family val="2"/>
      <scheme val="minor"/>
    </font>
    <font>
      <b/>
      <sz val="10"/>
      <color theme="1"/>
      <name val="Arial"/>
      <family val="2"/>
    </font>
    <font>
      <sz val="11"/>
      <color rgb="FFFF0000"/>
      <name val="Calibri"/>
      <family val="2"/>
      <scheme val="minor"/>
    </font>
    <font>
      <b/>
      <sz val="18"/>
      <color theme="0"/>
      <name val="Calibri"/>
      <family val="2"/>
      <scheme val="minor"/>
    </font>
    <font>
      <sz val="18"/>
      <color theme="1"/>
      <name val="Calibri"/>
      <family val="2"/>
      <scheme val="minor"/>
    </font>
    <font>
      <sz val="36"/>
      <color rgb="FFFF0000"/>
      <name val="Calibri"/>
      <family val="2"/>
      <scheme val="minor"/>
    </font>
    <font>
      <b/>
      <sz val="26"/>
      <color rgb="FFFF0000"/>
      <name val="Calibri"/>
      <family val="2"/>
      <scheme val="minor"/>
    </font>
    <font>
      <u/>
      <sz val="11"/>
      <color theme="10"/>
      <name val="Calibri"/>
      <family val="2"/>
      <scheme val="minor"/>
    </font>
    <font>
      <b/>
      <u/>
      <sz val="26"/>
      <color theme="10"/>
      <name val="Calibri"/>
      <family val="2"/>
      <scheme val="minor"/>
    </font>
    <font>
      <sz val="8"/>
      <name val="Calibri"/>
      <family val="2"/>
      <scheme val="minor"/>
    </font>
    <font>
      <b/>
      <sz val="22"/>
      <color theme="1"/>
      <name val="Calibri"/>
      <family val="2"/>
      <scheme val="minor"/>
    </font>
    <font>
      <sz val="28"/>
      <color rgb="FFFF0000"/>
      <name val="Calibri"/>
      <family val="2"/>
      <scheme val="minor"/>
    </font>
    <font>
      <b/>
      <sz val="20"/>
      <color theme="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4"/>
        <bgColor indexed="6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3"/>
        <bgColor indexed="64"/>
      </patternFill>
    </fill>
    <fill>
      <patternFill patternType="solid">
        <fgColor theme="4"/>
        <bgColor theme="4"/>
      </patternFill>
    </fill>
    <fill>
      <patternFill patternType="solid">
        <fgColor theme="6"/>
        <bgColor theme="6"/>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4.9989318521683403E-2"/>
        <bgColor indexed="64"/>
      </patternFill>
    </fill>
    <fill>
      <patternFill patternType="solid">
        <fgColor theme="6" tint="0.59999389629810485"/>
        <bgColor theme="6" tint="0.59999389629810485"/>
      </patternFill>
    </fill>
    <fill>
      <patternFill patternType="solid">
        <fgColor rgb="FFFFFF00"/>
        <bgColor indexed="64"/>
      </patternFill>
    </fill>
    <fill>
      <patternFill patternType="solid">
        <fgColor theme="4" tint="0.59999389629810485"/>
        <bgColor theme="4" tint="0.59999389629810485"/>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6" tint="0.39997558519241921"/>
      </top>
      <bottom/>
      <diagonal/>
    </border>
    <border>
      <left/>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right>
      <top style="medium">
        <color indexed="64"/>
      </top>
      <bottom/>
      <diagonal/>
    </border>
    <border>
      <left/>
      <right style="thin">
        <color theme="0"/>
      </right>
      <top/>
      <bottom/>
      <diagonal/>
    </border>
    <border>
      <left/>
      <right style="thin">
        <color theme="0"/>
      </right>
      <top/>
      <bottom style="thin">
        <color theme="0"/>
      </bottom>
      <diagonal/>
    </border>
    <border>
      <left/>
      <right/>
      <top/>
      <bottom style="thin">
        <color theme="0"/>
      </bottom>
      <diagonal/>
    </border>
    <border>
      <left/>
      <right style="thin">
        <color theme="0"/>
      </right>
      <top/>
      <bottom style="thick">
        <color theme="0"/>
      </bottom>
      <diagonal/>
    </border>
    <border>
      <left/>
      <right/>
      <top style="thin">
        <color theme="4" tint="0.3999755851924192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4" tint="0.39997558519241921"/>
      </top>
      <bottom/>
      <diagonal/>
    </border>
    <border>
      <left/>
      <right/>
      <top style="thin">
        <color theme="0" tint="-0.24994659260841701"/>
      </top>
      <bottom style="thin">
        <color theme="0" tint="-0.24994659260841701"/>
      </bottom>
      <diagonal/>
    </border>
    <border>
      <left style="thin">
        <color theme="4" tint="0.39997558519241921"/>
      </left>
      <right/>
      <top/>
      <bottom/>
      <diagonal/>
    </border>
    <border>
      <left style="thin">
        <color theme="0"/>
      </left>
      <right style="thin">
        <color theme="6" tint="0.39997558519241921"/>
      </right>
      <top style="thin">
        <color theme="0"/>
      </top>
      <bottom style="thin">
        <color theme="6" tint="0.39997558519241921"/>
      </bottom>
      <diagonal/>
    </border>
    <border>
      <left style="thin">
        <color theme="4" tint="0.39997558519241921"/>
      </left>
      <right/>
      <top style="thin">
        <color theme="6" tint="0.39997558519241921"/>
      </top>
      <bottom/>
      <diagonal/>
    </border>
    <border>
      <left style="thin">
        <color theme="0"/>
      </left>
      <right style="thin">
        <color theme="6" tint="0.39997558519241921"/>
      </right>
      <top style="thin">
        <color theme="6" tint="0.39997558519241921"/>
      </top>
      <bottom/>
      <diagonal/>
    </border>
    <border>
      <left style="thin">
        <color theme="0"/>
      </left>
      <right style="thin">
        <color theme="6" tint="0.39997558519241921"/>
      </right>
      <top style="thick">
        <color theme="0"/>
      </top>
      <bottom/>
      <diagonal/>
    </border>
    <border>
      <left style="thin">
        <color theme="0"/>
      </left>
      <right style="thin">
        <color theme="6" tint="0.39997558519241921"/>
      </right>
      <top style="thin">
        <color theme="0"/>
      </top>
      <bottom/>
      <diagonal/>
    </border>
  </borders>
  <cellStyleXfs count="5">
    <xf numFmtId="0" fontId="0" fillId="0" borderId="0"/>
    <xf numFmtId="0" fontId="1" fillId="2" borderId="0" applyNumberFormat="0" applyBorder="0" applyAlignment="0" applyProtection="0"/>
    <xf numFmtId="0" fontId="10" fillId="0" borderId="0"/>
    <xf numFmtId="164" fontId="10" fillId="0" borderId="0" applyFont="0" applyFill="0" applyBorder="0" applyAlignment="0" applyProtection="0"/>
    <xf numFmtId="0" fontId="21" fillId="0" borderId="0" applyNumberFormat="0" applyFill="0" applyBorder="0" applyAlignment="0" applyProtection="0"/>
  </cellStyleXfs>
  <cellXfs count="114">
    <xf numFmtId="0" fontId="0" fillId="0" borderId="0" xfId="0"/>
    <xf numFmtId="0" fontId="0" fillId="0" borderId="1" xfId="0" applyBorder="1"/>
    <xf numFmtId="0" fontId="0" fillId="5" borderId="0" xfId="0" applyFill="1"/>
    <xf numFmtId="0" fontId="8" fillId="5" borderId="0" xfId="0" applyFont="1" applyFill="1"/>
    <xf numFmtId="15" fontId="0" fillId="0" borderId="0" xfId="0" applyNumberFormat="1" applyAlignment="1">
      <alignment horizontal="right"/>
    </xf>
    <xf numFmtId="15" fontId="0" fillId="0" borderId="0" xfId="0" applyNumberFormat="1" applyAlignment="1">
      <alignment horizontal="left"/>
    </xf>
    <xf numFmtId="0" fontId="2" fillId="3" borderId="0" xfId="0" applyFont="1" applyFill="1"/>
    <xf numFmtId="0" fontId="2" fillId="6" borderId="0" xfId="0" applyFont="1" applyFill="1"/>
    <xf numFmtId="0" fontId="2" fillId="8" borderId="5" xfId="0" applyFont="1" applyFill="1" applyBorder="1"/>
    <xf numFmtId="0" fontId="1" fillId="0" borderId="0" xfId="1" applyFill="1"/>
    <xf numFmtId="0" fontId="0" fillId="2" borderId="0" xfId="1" applyFont="1"/>
    <xf numFmtId="0" fontId="3" fillId="10" borderId="7" xfId="0" applyFont="1" applyFill="1" applyBorder="1"/>
    <xf numFmtId="0" fontId="3" fillId="10" borderId="7" xfId="0" applyFont="1" applyFill="1" applyBorder="1" applyAlignment="1">
      <alignment horizontal="center"/>
    </xf>
    <xf numFmtId="0" fontId="0" fillId="0" borderId="7" xfId="0" applyBorder="1" applyAlignment="1">
      <alignment horizontal="center" vertical="top"/>
    </xf>
    <xf numFmtId="0" fontId="0" fillId="0" borderId="7" xfId="0" applyBorder="1" applyAlignment="1">
      <alignment vertical="top"/>
    </xf>
    <xf numFmtId="0" fontId="0" fillId="11" borderId="7" xfId="0" applyFill="1" applyBorder="1" applyAlignment="1">
      <alignment horizontal="center" vertical="top"/>
    </xf>
    <xf numFmtId="0" fontId="0" fillId="11" borderId="7" xfId="0" applyFill="1" applyBorder="1" applyAlignment="1">
      <alignment vertical="top"/>
    </xf>
    <xf numFmtId="0" fontId="4" fillId="0" borderId="0" xfId="0" applyFont="1"/>
    <xf numFmtId="0" fontId="0" fillId="11" borderId="7" xfId="0" applyFill="1" applyBorder="1" applyAlignment="1">
      <alignment vertical="top" wrapText="1"/>
    </xf>
    <xf numFmtId="165" fontId="14" fillId="0" borderId="0" xfId="3" applyNumberFormat="1" applyFont="1" applyAlignment="1">
      <alignment vertical="center"/>
    </xf>
    <xf numFmtId="0" fontId="11" fillId="0" borderId="0" xfId="0" applyFont="1" applyAlignment="1">
      <alignment horizontal="center" vertical="center"/>
    </xf>
    <xf numFmtId="0" fontId="15" fillId="9" borderId="2" xfId="0" applyFont="1" applyFill="1" applyBorder="1" applyAlignment="1">
      <alignment horizontal="left" vertical="center" wrapText="1"/>
    </xf>
    <xf numFmtId="0" fontId="12" fillId="9" borderId="1" xfId="0" applyFont="1" applyFill="1" applyBorder="1" applyAlignment="1">
      <alignment horizontal="center" vertical="center"/>
    </xf>
    <xf numFmtId="0" fontId="6" fillId="0" borderId="0" xfId="0" applyFont="1" applyAlignment="1">
      <alignment vertical="center"/>
    </xf>
    <xf numFmtId="0" fontId="12" fillId="12" borderId="1" xfId="0" applyFont="1" applyFill="1" applyBorder="1" applyAlignment="1">
      <alignment horizontal="center" vertical="center"/>
    </xf>
    <xf numFmtId="0" fontId="6" fillId="0" borderId="0" xfId="0" quotePrefix="1" applyFont="1" applyAlignment="1">
      <alignment vertical="center"/>
    </xf>
    <xf numFmtId="0" fontId="6" fillId="0" borderId="0" xfId="0" applyFont="1" applyAlignment="1">
      <alignment horizontal="center" vertical="center"/>
    </xf>
    <xf numFmtId="0" fontId="11" fillId="0" borderId="0" xfId="0" applyFont="1"/>
    <xf numFmtId="0" fontId="13" fillId="8" borderId="12" xfId="0" applyFont="1" applyFill="1" applyBorder="1" applyAlignment="1">
      <alignment horizontal="left" vertical="center" wrapText="1"/>
    </xf>
    <xf numFmtId="0" fontId="13" fillId="8" borderId="12" xfId="0" applyFont="1" applyFill="1" applyBorder="1" applyAlignment="1">
      <alignment horizontal="center" vertical="center"/>
    </xf>
    <xf numFmtId="0" fontId="12" fillId="12" borderId="10" xfId="0" applyFont="1" applyFill="1" applyBorder="1" applyAlignment="1">
      <alignment horizontal="left" vertical="center" wrapText="1"/>
    </xf>
    <xf numFmtId="0" fontId="12" fillId="12" borderId="9" xfId="0" applyFont="1" applyFill="1" applyBorder="1" applyAlignment="1">
      <alignment horizontal="center" vertical="center"/>
    </xf>
    <xf numFmtId="0" fontId="12" fillId="9" borderId="11" xfId="0" applyFont="1" applyFill="1" applyBorder="1" applyAlignment="1">
      <alignment horizontal="left" vertical="center" wrapText="1"/>
    </xf>
    <xf numFmtId="0" fontId="12" fillId="12" borderId="10" xfId="0" applyFont="1" applyFill="1" applyBorder="1" applyAlignment="1">
      <alignment horizontal="center" vertical="center"/>
    </xf>
    <xf numFmtId="0" fontId="12" fillId="9" borderId="10" xfId="0" applyFont="1" applyFill="1" applyBorder="1" applyAlignment="1">
      <alignment horizontal="left" vertical="center" wrapText="1"/>
    </xf>
    <xf numFmtId="0" fontId="12" fillId="9" borderId="10" xfId="0" applyFont="1" applyFill="1" applyBorder="1" applyAlignment="1">
      <alignment horizontal="center" vertical="center"/>
    </xf>
    <xf numFmtId="0" fontId="12" fillId="12" borderId="9" xfId="0" applyFont="1" applyFill="1" applyBorder="1" applyAlignment="1">
      <alignment horizontal="left" vertical="center" wrapText="1"/>
    </xf>
    <xf numFmtId="0" fontId="12" fillId="9" borderId="8" xfId="0" applyFont="1" applyFill="1" applyBorder="1" applyAlignment="1">
      <alignment horizontal="left" vertical="center"/>
    </xf>
    <xf numFmtId="0" fontId="12" fillId="9" borderId="8" xfId="0" applyFont="1" applyFill="1" applyBorder="1" applyAlignment="1">
      <alignment horizontal="center" vertical="center"/>
    </xf>
    <xf numFmtId="0" fontId="15" fillId="12" borderId="1" xfId="0" applyFont="1" applyFill="1" applyBorder="1" applyAlignment="1">
      <alignment horizontal="left" vertical="center" wrapText="1"/>
    </xf>
    <xf numFmtId="0" fontId="17" fillId="7" borderId="3" xfId="0" applyFont="1" applyFill="1" applyBorder="1"/>
    <xf numFmtId="0" fontId="17" fillId="7" borderId="13" xfId="0" applyFont="1" applyFill="1" applyBorder="1"/>
    <xf numFmtId="0" fontId="17" fillId="7" borderId="13" xfId="0" applyFont="1" applyFill="1" applyBorder="1" applyAlignment="1">
      <alignment horizontal="right"/>
    </xf>
    <xf numFmtId="0" fontId="17" fillId="7" borderId="4" xfId="0" applyFont="1" applyFill="1" applyBorder="1" applyAlignment="1">
      <alignment horizontal="right"/>
    </xf>
    <xf numFmtId="166" fontId="18" fillId="4" borderId="3" xfId="0" applyNumberFormat="1" applyFont="1" applyFill="1" applyBorder="1" applyAlignment="1">
      <alignment horizontal="left"/>
    </xf>
    <xf numFmtId="0" fontId="18" fillId="4" borderId="13" xfId="0" applyFont="1" applyFill="1" applyBorder="1"/>
    <xf numFmtId="0" fontId="18" fillId="4" borderId="4" xfId="0" applyFont="1" applyFill="1" applyBorder="1"/>
    <xf numFmtId="166" fontId="18" fillId="0" borderId="3" xfId="0" applyNumberFormat="1" applyFont="1" applyBorder="1" applyAlignment="1">
      <alignment horizontal="left"/>
    </xf>
    <xf numFmtId="0" fontId="18" fillId="0" borderId="13" xfId="0" applyFont="1" applyBorder="1"/>
    <xf numFmtId="0" fontId="18" fillId="0" borderId="4" xfId="0" applyFont="1" applyBorder="1"/>
    <xf numFmtId="0" fontId="0" fillId="0" borderId="0" xfId="0" pivotButton="1"/>
    <xf numFmtId="0" fontId="0" fillId="0" borderId="0" xfId="0" applyAlignment="1">
      <alignment horizontal="left"/>
    </xf>
    <xf numFmtId="167" fontId="0" fillId="0" borderId="0" xfId="0" applyNumberFormat="1"/>
    <xf numFmtId="0" fontId="3" fillId="0" borderId="0" xfId="0" applyFont="1"/>
    <xf numFmtId="15" fontId="0" fillId="0" borderId="1" xfId="0" applyNumberFormat="1" applyBorder="1"/>
    <xf numFmtId="168" fontId="0" fillId="0" borderId="1" xfId="0" applyNumberFormat="1" applyBorder="1"/>
    <xf numFmtId="0" fontId="0" fillId="0" borderId="14" xfId="0" applyBorder="1"/>
    <xf numFmtId="0" fontId="0" fillId="0" borderId="2" xfId="0" applyBorder="1"/>
    <xf numFmtId="0" fontId="2" fillId="3" borderId="15" xfId="0" applyFont="1" applyFill="1" applyBorder="1"/>
    <xf numFmtId="0" fontId="2" fillId="3" borderId="16" xfId="0" applyFont="1" applyFill="1" applyBorder="1"/>
    <xf numFmtId="0" fontId="2" fillId="3" borderId="16" xfId="0" applyFont="1" applyFill="1" applyBorder="1" applyAlignment="1">
      <alignment horizontal="right"/>
    </xf>
    <xf numFmtId="0" fontId="2" fillId="3" borderId="17" xfId="0" applyFont="1" applyFill="1" applyBorder="1"/>
    <xf numFmtId="0" fontId="0" fillId="0" borderId="18" xfId="0" applyBorder="1"/>
    <xf numFmtId="0" fontId="0" fillId="0" borderId="19" xfId="0" applyBorder="1"/>
    <xf numFmtId="168" fontId="0" fillId="0" borderId="19" xfId="0" applyNumberFormat="1" applyBorder="1"/>
    <xf numFmtId="15" fontId="0" fillId="0" borderId="19" xfId="0" applyNumberFormat="1" applyBorder="1"/>
    <xf numFmtId="0" fontId="0" fillId="0" borderId="20" xfId="0" applyBorder="1"/>
    <xf numFmtId="0" fontId="21" fillId="0" borderId="0" xfId="4"/>
    <xf numFmtId="9" fontId="0" fillId="0" borderId="0" xfId="0" applyNumberFormat="1"/>
    <xf numFmtId="0" fontId="0" fillId="0" borderId="0" xfId="0" applyAlignment="1">
      <alignment horizontal="right"/>
    </xf>
    <xf numFmtId="0" fontId="0" fillId="0" borderId="3" xfId="0" applyBorder="1"/>
    <xf numFmtId="0" fontId="0" fillId="0" borderId="22" xfId="0" applyBorder="1"/>
    <xf numFmtId="0" fontId="0" fillId="0" borderId="0" xfId="0" applyAlignment="1">
      <alignment horizontal="center" vertical="center"/>
    </xf>
    <xf numFmtId="22" fontId="0" fillId="0" borderId="0" xfId="0" applyNumberFormat="1"/>
    <xf numFmtId="14" fontId="0" fillId="0" borderId="0" xfId="0" applyNumberFormat="1"/>
    <xf numFmtId="169" fontId="0" fillId="0" borderId="0" xfId="0" applyNumberFormat="1"/>
    <xf numFmtId="170" fontId="0" fillId="0" borderId="0" xfId="0" applyNumberFormat="1"/>
    <xf numFmtId="0" fontId="0" fillId="4" borderId="21" xfId="0" applyFill="1" applyBorder="1"/>
    <xf numFmtId="0" fontId="0" fillId="0" borderId="21" xfId="0" applyBorder="1"/>
    <xf numFmtId="0" fontId="2" fillId="7" borderId="0" xfId="0" applyFont="1" applyFill="1"/>
    <xf numFmtId="0" fontId="2" fillId="8" borderId="0" xfId="0" applyFont="1" applyFill="1"/>
    <xf numFmtId="0" fontId="2" fillId="8" borderId="26" xfId="0" applyFont="1" applyFill="1" applyBorder="1"/>
    <xf numFmtId="0" fontId="0" fillId="9" borderId="25" xfId="0" applyFill="1" applyBorder="1"/>
    <xf numFmtId="0" fontId="0" fillId="14" borderId="27" xfId="0" applyFill="1" applyBorder="1"/>
    <xf numFmtId="0" fontId="0" fillId="4" borderId="25" xfId="0" applyFill="1" applyBorder="1"/>
    <xf numFmtId="0" fontId="0" fillId="4" borderId="28" xfId="0" applyFill="1" applyBorder="1"/>
    <xf numFmtId="0" fontId="0" fillId="14" borderId="28" xfId="0" applyFill="1" applyBorder="1"/>
    <xf numFmtId="0" fontId="0" fillId="4" borderId="24" xfId="0" applyFill="1" applyBorder="1"/>
    <xf numFmtId="0" fontId="0" fillId="9" borderId="5" xfId="0" applyFill="1" applyBorder="1"/>
    <xf numFmtId="0" fontId="0" fillId="4" borderId="5" xfId="0" applyFill="1" applyBorder="1"/>
    <xf numFmtId="0" fontId="0" fillId="4" borderId="6" xfId="0" applyFill="1" applyBorder="1"/>
    <xf numFmtId="0" fontId="2" fillId="8" borderId="23" xfId="0" applyFont="1" applyFill="1" applyBorder="1"/>
    <xf numFmtId="0" fontId="2" fillId="3" borderId="20" xfId="0" applyFont="1" applyFill="1" applyBorder="1"/>
    <xf numFmtId="0" fontId="2" fillId="3" borderId="19" xfId="0" applyFont="1" applyFill="1" applyBorder="1"/>
    <xf numFmtId="0" fontId="0" fillId="4" borderId="20" xfId="0" applyFill="1" applyBorder="1"/>
    <xf numFmtId="3" fontId="0" fillId="4" borderId="20" xfId="0" applyNumberFormat="1" applyFill="1" applyBorder="1"/>
    <xf numFmtId="0" fontId="0" fillId="4" borderId="19" xfId="0" applyFill="1" applyBorder="1"/>
    <xf numFmtId="3" fontId="0" fillId="0" borderId="20" xfId="0" applyNumberFormat="1" applyBorder="1"/>
    <xf numFmtId="0" fontId="0" fillId="4" borderId="2" xfId="0" applyFill="1" applyBorder="1"/>
    <xf numFmtId="3" fontId="0" fillId="4" borderId="2" xfId="0" applyNumberFormat="1" applyFill="1" applyBorder="1"/>
    <xf numFmtId="3" fontId="0" fillId="4" borderId="1" xfId="0" applyNumberFormat="1" applyFill="1" applyBorder="1"/>
    <xf numFmtId="0" fontId="17" fillId="7" borderId="0" xfId="0" applyFont="1" applyFill="1" applyAlignment="1">
      <alignment horizontal="right"/>
    </xf>
    <xf numFmtId="0" fontId="26" fillId="0" borderId="0" xfId="0" applyFont="1"/>
    <xf numFmtId="0" fontId="20" fillId="13" borderId="0" xfId="0" applyFont="1" applyFill="1" applyAlignment="1">
      <alignment horizontal="center"/>
    </xf>
    <xf numFmtId="0" fontId="25" fillId="13" borderId="0" xfId="0" applyFont="1" applyFill="1" applyAlignment="1">
      <alignment horizontal="center"/>
    </xf>
    <xf numFmtId="0" fontId="16" fillId="13" borderId="0" xfId="0" applyFont="1" applyFill="1" applyAlignment="1">
      <alignment horizontal="center"/>
    </xf>
    <xf numFmtId="0" fontId="7" fillId="5" borderId="0" xfId="0" applyFont="1" applyFill="1" applyAlignment="1">
      <alignment horizontal="left"/>
    </xf>
    <xf numFmtId="0" fontId="5" fillId="5" borderId="0" xfId="0" applyFont="1" applyFill="1" applyAlignment="1">
      <alignment horizontal="left"/>
    </xf>
    <xf numFmtId="0" fontId="9" fillId="5" borderId="0" xfId="0" applyFont="1" applyFill="1" applyAlignment="1">
      <alignment horizontal="center"/>
    </xf>
    <xf numFmtId="0" fontId="19" fillId="13" borderId="0" xfId="0" applyFont="1" applyFill="1" applyAlignment="1">
      <alignment horizontal="center"/>
    </xf>
    <xf numFmtId="0" fontId="3" fillId="0" borderId="0" xfId="0" applyFont="1" applyAlignment="1">
      <alignment horizontal="center"/>
    </xf>
    <xf numFmtId="0" fontId="22" fillId="13" borderId="0" xfId="4" applyFont="1" applyFill="1" applyAlignment="1">
      <alignment horizontal="center"/>
    </xf>
    <xf numFmtId="0" fontId="24" fillId="0" borderId="0" xfId="0" applyFont="1" applyAlignment="1">
      <alignment horizontal="center"/>
    </xf>
    <xf numFmtId="0" fontId="20" fillId="0" borderId="0" xfId="0" applyFont="1" applyAlignment="1">
      <alignment horizontal="center"/>
    </xf>
  </cellXfs>
  <cellStyles count="5">
    <cellStyle name="20% - Accent2" xfId="1" builtinId="34"/>
    <cellStyle name="Comma 2" xfId="3" xr:uid="{00E5D59D-9D9A-41EB-B93F-CC4B978415AC}"/>
    <cellStyle name="Hyperlink" xfId="4" builtinId="8"/>
    <cellStyle name="Normal" xfId="0" builtinId="0"/>
    <cellStyle name="Normal 2" xfId="2" xr:uid="{E48F9B2A-6A38-4AB1-AF62-3545C07FF688}"/>
  </cellStyles>
  <dxfs count="32">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0" formatCode="dd/mmm/yy"/>
      <border diagonalUp="0" diagonalDown="0">
        <left style="thin">
          <color indexed="64"/>
        </left>
        <right style="thin">
          <color indexed="64"/>
        </right>
        <top style="thin">
          <color indexed="64"/>
        </top>
        <bottom style="thin">
          <color indexed="64"/>
        </bottom>
        <vertical/>
        <horizontal/>
      </border>
    </dxf>
    <dxf>
      <numFmt numFmtId="168" formatCode="&quot;₹&quot;\ #,##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4"/>
        </patternFill>
      </fill>
      <border diagonalUp="0" diagonalDown="0" outline="0">
        <left style="thin">
          <color indexed="64"/>
        </left>
        <right style="thin">
          <color indexed="64"/>
        </right>
        <top/>
        <bottom/>
      </border>
    </dxf>
    <dxf>
      <numFmt numFmtId="167" formatCode="&quot;₹&quot;\ #,##0.0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border outline="0">
        <left style="thin">
          <color theme="6" tint="0.39997558519241921"/>
        </left>
        <right style="thin">
          <color theme="0"/>
        </right>
        <top style="thin">
          <color theme="6" tint="0.39997558519241921"/>
        </top>
        <bottom style="thin">
          <color theme="6" tint="0.39997558519241921"/>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167"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07/relationships/slicerCache" Target="slicerCaches/slicerCache3.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microsoft.com/office/2007/relationships/slicerCache" Target="slicerCaches/slicerCache1.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[class1.xlsx]Sheet4!PivotTable1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FastCar</c:v>
                </c:pt>
              </c:strCache>
            </c:strRef>
          </c:tx>
          <c:spPr>
            <a:solidFill>
              <a:schemeClr val="accent1"/>
            </a:solidFill>
            <a:ln>
              <a:noFill/>
            </a:ln>
            <a:effectLst/>
          </c:spPr>
          <c:invertIfNegative val="0"/>
          <c:cat>
            <c:strRef>
              <c:f>Sheet4!$A$5:$A$7</c:f>
              <c:strCache>
                <c:ptCount val="3"/>
                <c:pt idx="0">
                  <c:v>Middle</c:v>
                </c:pt>
                <c:pt idx="1">
                  <c:v>North</c:v>
                </c:pt>
                <c:pt idx="2">
                  <c:v>West</c:v>
                </c:pt>
              </c:strCache>
            </c:strRef>
          </c:cat>
          <c:val>
            <c:numRef>
              <c:f>Sheet4!$B$5:$B$7</c:f>
              <c:numCache>
                <c:formatCode>General</c:formatCode>
                <c:ptCount val="3"/>
                <c:pt idx="0">
                  <c:v>58807</c:v>
                </c:pt>
                <c:pt idx="1">
                  <c:v>56446</c:v>
                </c:pt>
                <c:pt idx="2">
                  <c:v>58537</c:v>
                </c:pt>
              </c:numCache>
            </c:numRef>
          </c:val>
          <c:extLst>
            <c:ext xmlns:c16="http://schemas.microsoft.com/office/drawing/2014/chart" uri="{C3380CC4-5D6E-409C-BE32-E72D297353CC}">
              <c16:uniqueId val="{00000000-D73E-4AD0-A47C-54A3E540D09B}"/>
            </c:ext>
          </c:extLst>
        </c:ser>
        <c:ser>
          <c:idx val="1"/>
          <c:order val="1"/>
          <c:tx>
            <c:strRef>
              <c:f>Sheet4!$C$3:$C$4</c:f>
              <c:strCache>
                <c:ptCount val="1"/>
                <c:pt idx="0">
                  <c:v>RapidZoo</c:v>
                </c:pt>
              </c:strCache>
            </c:strRef>
          </c:tx>
          <c:spPr>
            <a:solidFill>
              <a:schemeClr val="accent2"/>
            </a:solidFill>
            <a:ln>
              <a:noFill/>
            </a:ln>
            <a:effectLst/>
          </c:spPr>
          <c:invertIfNegative val="0"/>
          <c:cat>
            <c:strRef>
              <c:f>Sheet4!$A$5:$A$7</c:f>
              <c:strCache>
                <c:ptCount val="3"/>
                <c:pt idx="0">
                  <c:v>Middle</c:v>
                </c:pt>
                <c:pt idx="1">
                  <c:v>North</c:v>
                </c:pt>
                <c:pt idx="2">
                  <c:v>West</c:v>
                </c:pt>
              </c:strCache>
            </c:strRef>
          </c:cat>
          <c:val>
            <c:numRef>
              <c:f>Sheet4!$C$5:$C$7</c:f>
              <c:numCache>
                <c:formatCode>General</c:formatCode>
                <c:ptCount val="3"/>
                <c:pt idx="0">
                  <c:v>56415</c:v>
                </c:pt>
                <c:pt idx="1">
                  <c:v>62499</c:v>
                </c:pt>
                <c:pt idx="2">
                  <c:v>57355</c:v>
                </c:pt>
              </c:numCache>
            </c:numRef>
          </c:val>
          <c:extLst>
            <c:ext xmlns:c16="http://schemas.microsoft.com/office/drawing/2014/chart" uri="{C3380CC4-5D6E-409C-BE32-E72D297353CC}">
              <c16:uniqueId val="{00000001-D73E-4AD0-A47C-54A3E540D09B}"/>
            </c:ext>
          </c:extLst>
        </c:ser>
        <c:ser>
          <c:idx val="2"/>
          <c:order val="2"/>
          <c:tx>
            <c:strRef>
              <c:f>Sheet4!$D$3:$D$4</c:f>
              <c:strCache>
                <c:ptCount val="1"/>
                <c:pt idx="0">
                  <c:v>SuperGlue</c:v>
                </c:pt>
              </c:strCache>
            </c:strRef>
          </c:tx>
          <c:spPr>
            <a:solidFill>
              <a:schemeClr val="accent3"/>
            </a:solidFill>
            <a:ln>
              <a:noFill/>
            </a:ln>
            <a:effectLst/>
          </c:spPr>
          <c:invertIfNegative val="0"/>
          <c:cat>
            <c:strRef>
              <c:f>Sheet4!$A$5:$A$7</c:f>
              <c:strCache>
                <c:ptCount val="3"/>
                <c:pt idx="0">
                  <c:v>Middle</c:v>
                </c:pt>
                <c:pt idx="1">
                  <c:v>North</c:v>
                </c:pt>
                <c:pt idx="2">
                  <c:v>West</c:v>
                </c:pt>
              </c:strCache>
            </c:strRef>
          </c:cat>
          <c:val>
            <c:numRef>
              <c:f>Sheet4!$D$5:$D$7</c:f>
              <c:numCache>
                <c:formatCode>General</c:formatCode>
                <c:ptCount val="3"/>
                <c:pt idx="0">
                  <c:v>58295</c:v>
                </c:pt>
                <c:pt idx="1">
                  <c:v>56657</c:v>
                </c:pt>
                <c:pt idx="2">
                  <c:v>61617</c:v>
                </c:pt>
              </c:numCache>
            </c:numRef>
          </c:val>
          <c:extLst>
            <c:ext xmlns:c16="http://schemas.microsoft.com/office/drawing/2014/chart" uri="{C3380CC4-5D6E-409C-BE32-E72D297353CC}">
              <c16:uniqueId val="{00000002-D73E-4AD0-A47C-54A3E540D09B}"/>
            </c:ext>
          </c:extLst>
        </c:ser>
        <c:dLbls>
          <c:showLegendKey val="0"/>
          <c:showVal val="0"/>
          <c:showCatName val="0"/>
          <c:showSerName val="0"/>
          <c:showPercent val="0"/>
          <c:showBubbleSize val="0"/>
        </c:dLbls>
        <c:gapWidth val="219"/>
        <c:overlap val="-27"/>
        <c:axId val="532875743"/>
        <c:axId val="532873823"/>
      </c:barChart>
      <c:catAx>
        <c:axId val="532875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873823"/>
        <c:crosses val="autoZero"/>
        <c:auto val="1"/>
        <c:lblAlgn val="ctr"/>
        <c:lblOffset val="100"/>
        <c:noMultiLvlLbl val="0"/>
      </c:catAx>
      <c:valAx>
        <c:axId val="532873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875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[class1.xlsx]pivotTable!PivotTable9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pivotTable!$N$57:$N$58</c:f>
              <c:strCache>
                <c:ptCount val="1"/>
                <c:pt idx="0">
                  <c:v>FastCar</c:v>
                </c:pt>
              </c:strCache>
            </c:strRef>
          </c:tx>
          <c:spPr>
            <a:solidFill>
              <a:schemeClr val="accent1"/>
            </a:solidFill>
            <a:ln>
              <a:noFill/>
            </a:ln>
            <a:effectLst/>
          </c:spPr>
          <c:invertIfNegative val="0"/>
          <c:cat>
            <c:strRef>
              <c:f>pivotTable!$M$59:$M$62</c:f>
              <c:strCache>
                <c:ptCount val="3"/>
                <c:pt idx="0">
                  <c:v>Middle</c:v>
                </c:pt>
                <c:pt idx="1">
                  <c:v>North</c:v>
                </c:pt>
                <c:pt idx="2">
                  <c:v>West</c:v>
                </c:pt>
              </c:strCache>
            </c:strRef>
          </c:cat>
          <c:val>
            <c:numRef>
              <c:f>pivotTable!$N$59:$N$62</c:f>
              <c:numCache>
                <c:formatCode>General</c:formatCode>
                <c:ptCount val="3"/>
                <c:pt idx="0">
                  <c:v>17357</c:v>
                </c:pt>
                <c:pt idx="1">
                  <c:v>18710</c:v>
                </c:pt>
                <c:pt idx="2">
                  <c:v>20631</c:v>
                </c:pt>
              </c:numCache>
            </c:numRef>
          </c:val>
          <c:extLst>
            <c:ext xmlns:c16="http://schemas.microsoft.com/office/drawing/2014/chart" uri="{C3380CC4-5D6E-409C-BE32-E72D297353CC}">
              <c16:uniqueId val="{00000000-31F7-4E01-B941-3880AA98D580}"/>
            </c:ext>
          </c:extLst>
        </c:ser>
        <c:ser>
          <c:idx val="1"/>
          <c:order val="1"/>
          <c:tx>
            <c:strRef>
              <c:f>pivotTable!$O$57:$O$58</c:f>
              <c:strCache>
                <c:ptCount val="1"/>
                <c:pt idx="0">
                  <c:v>RapidZoo</c:v>
                </c:pt>
              </c:strCache>
            </c:strRef>
          </c:tx>
          <c:spPr>
            <a:solidFill>
              <a:schemeClr val="accent2"/>
            </a:solidFill>
            <a:ln>
              <a:noFill/>
            </a:ln>
            <a:effectLst/>
          </c:spPr>
          <c:invertIfNegative val="0"/>
          <c:cat>
            <c:strRef>
              <c:f>pivotTable!$M$59:$M$62</c:f>
              <c:strCache>
                <c:ptCount val="3"/>
                <c:pt idx="0">
                  <c:v>Middle</c:v>
                </c:pt>
                <c:pt idx="1">
                  <c:v>North</c:v>
                </c:pt>
                <c:pt idx="2">
                  <c:v>West</c:v>
                </c:pt>
              </c:strCache>
            </c:strRef>
          </c:cat>
          <c:val>
            <c:numRef>
              <c:f>pivotTable!$O$59:$O$62</c:f>
              <c:numCache>
                <c:formatCode>General</c:formatCode>
                <c:ptCount val="3"/>
                <c:pt idx="0">
                  <c:v>19439</c:v>
                </c:pt>
                <c:pt idx="1">
                  <c:v>16170</c:v>
                </c:pt>
                <c:pt idx="2">
                  <c:v>21129</c:v>
                </c:pt>
              </c:numCache>
            </c:numRef>
          </c:val>
          <c:extLst>
            <c:ext xmlns:c16="http://schemas.microsoft.com/office/drawing/2014/chart" uri="{C3380CC4-5D6E-409C-BE32-E72D297353CC}">
              <c16:uniqueId val="{00000001-31F7-4E01-B941-3880AA98D580}"/>
            </c:ext>
          </c:extLst>
        </c:ser>
        <c:ser>
          <c:idx val="2"/>
          <c:order val="2"/>
          <c:tx>
            <c:strRef>
              <c:f>pivotTable!$P$57:$P$58</c:f>
              <c:strCache>
                <c:ptCount val="1"/>
                <c:pt idx="0">
                  <c:v>SuperGlue</c:v>
                </c:pt>
              </c:strCache>
            </c:strRef>
          </c:tx>
          <c:spPr>
            <a:solidFill>
              <a:schemeClr val="accent3"/>
            </a:solidFill>
            <a:ln>
              <a:noFill/>
            </a:ln>
            <a:effectLst/>
          </c:spPr>
          <c:invertIfNegative val="0"/>
          <c:cat>
            <c:strRef>
              <c:f>pivotTable!$M$59:$M$62</c:f>
              <c:strCache>
                <c:ptCount val="3"/>
                <c:pt idx="0">
                  <c:v>Middle</c:v>
                </c:pt>
                <c:pt idx="1">
                  <c:v>North</c:v>
                </c:pt>
                <c:pt idx="2">
                  <c:v>West</c:v>
                </c:pt>
              </c:strCache>
            </c:strRef>
          </c:cat>
          <c:val>
            <c:numRef>
              <c:f>pivotTable!$P$59:$P$62</c:f>
              <c:numCache>
                <c:formatCode>General</c:formatCode>
                <c:ptCount val="3"/>
                <c:pt idx="0">
                  <c:v>20607</c:v>
                </c:pt>
                <c:pt idx="1">
                  <c:v>19386</c:v>
                </c:pt>
                <c:pt idx="2">
                  <c:v>19932</c:v>
                </c:pt>
              </c:numCache>
            </c:numRef>
          </c:val>
          <c:extLst>
            <c:ext xmlns:c16="http://schemas.microsoft.com/office/drawing/2014/chart" uri="{C3380CC4-5D6E-409C-BE32-E72D297353CC}">
              <c16:uniqueId val="{00000002-31F7-4E01-B941-3880AA98D580}"/>
            </c:ext>
          </c:extLst>
        </c:ser>
        <c:dLbls>
          <c:showLegendKey val="0"/>
          <c:showVal val="0"/>
          <c:showCatName val="0"/>
          <c:showSerName val="0"/>
          <c:showPercent val="0"/>
          <c:showBubbleSize val="0"/>
        </c:dLbls>
        <c:gapWidth val="219"/>
        <c:overlap val="-27"/>
        <c:axId val="1140524496"/>
        <c:axId val="1140525456"/>
      </c:barChart>
      <c:catAx>
        <c:axId val="1140524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525456"/>
        <c:crosses val="autoZero"/>
        <c:auto val="1"/>
        <c:lblAlgn val="ctr"/>
        <c:lblOffset val="100"/>
        <c:noMultiLvlLbl val="0"/>
      </c:catAx>
      <c:valAx>
        <c:axId val="1140525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52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'combining charts'!$A$4</c:f>
              <c:strCache>
                <c:ptCount val="1"/>
                <c:pt idx="0">
                  <c:v>average temperature </c:v>
                </c:pt>
              </c:strCache>
            </c:strRef>
          </c:tx>
          <c:spPr>
            <a:solidFill>
              <a:schemeClr val="accent1"/>
            </a:solidFill>
            <a:ln>
              <a:noFill/>
            </a:ln>
            <a:effectLst/>
          </c:spPr>
          <c:invertIfNegative val="0"/>
          <c:cat>
            <c:strRef>
              <c:f>'combining charts'!$B$3:$M$3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'combining charts'!$B$5:$M$5</c:f>
              <c:numCache>
                <c:formatCode>General</c:formatCode>
                <c:ptCount val="12"/>
                <c:pt idx="0">
                  <c:v>30</c:v>
                </c:pt>
                <c:pt idx="1">
                  <c:v>35</c:v>
                </c:pt>
                <c:pt idx="2">
                  <c:v>25</c:v>
                </c:pt>
                <c:pt idx="3">
                  <c:v>27</c:v>
                </c:pt>
                <c:pt idx="4">
                  <c:v>45</c:v>
                </c:pt>
                <c:pt idx="5">
                  <c:v>40</c:v>
                </c:pt>
                <c:pt idx="6">
                  <c:v>50</c:v>
                </c:pt>
                <c:pt idx="7">
                  <c:v>55</c:v>
                </c:pt>
                <c:pt idx="8">
                  <c:v>60</c:v>
                </c:pt>
                <c:pt idx="9">
                  <c:v>40</c:v>
                </c:pt>
                <c:pt idx="10">
                  <c:v>45</c:v>
                </c:pt>
                <c:pt idx="11">
                  <c:v>50</c:v>
                </c:pt>
              </c:numCache>
            </c:numRef>
          </c:val>
          <c:extLst>
            <c:ext xmlns:c16="http://schemas.microsoft.com/office/drawing/2014/chart" uri="{C3380CC4-5D6E-409C-BE32-E72D297353CC}">
              <c16:uniqueId val="{00000000-6FA7-42A1-8F3F-413ABA44D33F}"/>
            </c:ext>
          </c:extLst>
        </c:ser>
        <c:dLbls>
          <c:showLegendKey val="0"/>
          <c:showVal val="0"/>
          <c:showCatName val="0"/>
          <c:showSerName val="0"/>
          <c:showPercent val="0"/>
          <c:showBubbleSize val="0"/>
        </c:dLbls>
        <c:gapWidth val="219"/>
        <c:overlap val="-27"/>
        <c:axId val="927228112"/>
        <c:axId val="2093277663"/>
      </c:barChart>
      <c:lineChart>
        <c:grouping val="standard"/>
        <c:varyColors val="0"/>
        <c:ser>
          <c:idx val="1"/>
          <c:order val="1"/>
          <c:tx>
            <c:strRef>
              <c:f>'combining charts'!$A$5</c:f>
              <c:strCache>
                <c:ptCount val="1"/>
                <c:pt idx="0">
                  <c:v>average Rainfall(mm)</c:v>
                </c:pt>
              </c:strCache>
            </c:strRef>
          </c:tx>
          <c:spPr>
            <a:ln w="28575" cap="rnd">
              <a:solidFill>
                <a:schemeClr val="accent2"/>
              </a:solidFill>
              <a:round/>
            </a:ln>
            <a:effectLst/>
          </c:spPr>
          <c:marker>
            <c:symbol val="none"/>
          </c:marker>
          <c:val>
            <c:numRef>
              <c:f>'combining charts'!$B$5:$M$5</c:f>
              <c:numCache>
                <c:formatCode>General</c:formatCode>
                <c:ptCount val="12"/>
                <c:pt idx="0">
                  <c:v>30</c:v>
                </c:pt>
                <c:pt idx="1">
                  <c:v>35</c:v>
                </c:pt>
                <c:pt idx="2">
                  <c:v>25</c:v>
                </c:pt>
                <c:pt idx="3">
                  <c:v>27</c:v>
                </c:pt>
                <c:pt idx="4">
                  <c:v>45</c:v>
                </c:pt>
                <c:pt idx="5">
                  <c:v>40</c:v>
                </c:pt>
                <c:pt idx="6">
                  <c:v>50</c:v>
                </c:pt>
                <c:pt idx="7">
                  <c:v>55</c:v>
                </c:pt>
                <c:pt idx="8">
                  <c:v>60</c:v>
                </c:pt>
                <c:pt idx="9">
                  <c:v>40</c:v>
                </c:pt>
                <c:pt idx="10">
                  <c:v>45</c:v>
                </c:pt>
                <c:pt idx="11">
                  <c:v>50</c:v>
                </c:pt>
              </c:numCache>
            </c:numRef>
          </c:val>
          <c:smooth val="0"/>
          <c:extLst>
            <c:ext xmlns:c16="http://schemas.microsoft.com/office/drawing/2014/chart" uri="{C3380CC4-5D6E-409C-BE32-E72D297353CC}">
              <c16:uniqueId val="{00000002-6FA7-42A1-8F3F-413ABA44D33F}"/>
            </c:ext>
          </c:extLst>
        </c:ser>
        <c:dLbls>
          <c:showLegendKey val="0"/>
          <c:showVal val="0"/>
          <c:showCatName val="0"/>
          <c:showSerName val="0"/>
          <c:showPercent val="0"/>
          <c:showBubbleSize val="0"/>
        </c:dLbls>
        <c:marker val="1"/>
        <c:smooth val="0"/>
        <c:axId val="1550026975"/>
        <c:axId val="1550027455"/>
      </c:lineChart>
      <c:catAx>
        <c:axId val="92722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277663"/>
        <c:crosses val="autoZero"/>
        <c:auto val="1"/>
        <c:lblAlgn val="ctr"/>
        <c:lblOffset val="100"/>
        <c:noMultiLvlLbl val="0"/>
      </c:catAx>
      <c:valAx>
        <c:axId val="209327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228112"/>
        <c:crosses val="autoZero"/>
        <c:crossBetween val="between"/>
      </c:valAx>
      <c:valAx>
        <c:axId val="155002745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026975"/>
        <c:crosses val="max"/>
        <c:crossBetween val="between"/>
      </c:valAx>
      <c:catAx>
        <c:axId val="1550026975"/>
        <c:scaling>
          <c:orientation val="minMax"/>
        </c:scaling>
        <c:delete val="1"/>
        <c:axPos val="b"/>
        <c:majorTickMark val="out"/>
        <c:minorTickMark val="none"/>
        <c:tickLblPos val="nextTo"/>
        <c:crossAx val="155002745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'chart2-ProgressChart'!$B$4</c:f>
              <c:strCache>
                <c:ptCount val="1"/>
                <c:pt idx="0">
                  <c:v>Budget</c:v>
                </c:pt>
              </c:strCache>
            </c:strRef>
          </c:tx>
          <c:spPr>
            <a:solidFill>
              <a:schemeClr val="accent2">
                <a:lumMod val="40000"/>
                <a:lumOff val="60000"/>
              </a:schemeClr>
            </a:solidFill>
            <a:ln>
              <a:solidFill>
                <a:srgbClr val="C00000"/>
              </a:solidFill>
            </a:ln>
            <a:effectLst/>
          </c:spPr>
          <c:invertIfNegative val="0"/>
          <c:cat>
            <c:strRef>
              <c:f>'chart2-ProgressChart'!$A$5:$A$9</c:f>
              <c:strCache>
                <c:ptCount val="5"/>
                <c:pt idx="0">
                  <c:v>employees</c:v>
                </c:pt>
                <c:pt idx="1">
                  <c:v>office space</c:v>
                </c:pt>
                <c:pt idx="2">
                  <c:v>marketing</c:v>
                </c:pt>
                <c:pt idx="3">
                  <c:v>Transport</c:v>
                </c:pt>
                <c:pt idx="4">
                  <c:v>Other</c:v>
                </c:pt>
              </c:strCache>
            </c:strRef>
          </c:cat>
          <c:val>
            <c:numRef>
              <c:f>'chart2-ProgressChart'!$B$5:$B$9</c:f>
              <c:numCache>
                <c:formatCode>General</c:formatCode>
                <c:ptCount val="5"/>
                <c:pt idx="0">
                  <c:v>500</c:v>
                </c:pt>
                <c:pt idx="1">
                  <c:v>600</c:v>
                </c:pt>
                <c:pt idx="2">
                  <c:v>400</c:v>
                </c:pt>
                <c:pt idx="3">
                  <c:v>450</c:v>
                </c:pt>
                <c:pt idx="4">
                  <c:v>700</c:v>
                </c:pt>
              </c:numCache>
            </c:numRef>
          </c:val>
          <c:extLst>
            <c:ext xmlns:c16="http://schemas.microsoft.com/office/drawing/2014/chart" uri="{C3380CC4-5D6E-409C-BE32-E72D297353CC}">
              <c16:uniqueId val="{00000000-98AB-40C5-A0EA-2B83A2B261F3}"/>
            </c:ext>
          </c:extLst>
        </c:ser>
        <c:dLbls>
          <c:showLegendKey val="0"/>
          <c:showVal val="0"/>
          <c:showCatName val="0"/>
          <c:showSerName val="0"/>
          <c:showPercent val="0"/>
          <c:showBubbleSize val="0"/>
        </c:dLbls>
        <c:gapWidth val="219"/>
        <c:overlap val="-27"/>
        <c:axId val="1900240527"/>
        <c:axId val="1900241007"/>
      </c:barChart>
      <c:barChart>
        <c:barDir val="col"/>
        <c:grouping val="clustered"/>
        <c:varyColors val="0"/>
        <c:ser>
          <c:idx val="1"/>
          <c:order val="1"/>
          <c:tx>
            <c:strRef>
              <c:f>'chart2-ProgressChart'!$C$4</c:f>
              <c:strCache>
                <c:ptCount val="1"/>
                <c:pt idx="0">
                  <c:v>actual</c:v>
                </c:pt>
              </c:strCache>
            </c:strRef>
          </c:tx>
          <c:spPr>
            <a:solidFill>
              <a:srgbClr val="C00000"/>
            </a:solidFill>
            <a:ln>
              <a:noFill/>
            </a:ln>
            <a:effectLst/>
          </c:spPr>
          <c:invertIfNegative val="0"/>
          <c:cat>
            <c:strRef>
              <c:f>'chart2-ProgressChart'!$A$5:$A$9</c:f>
              <c:strCache>
                <c:ptCount val="5"/>
                <c:pt idx="0">
                  <c:v>employees</c:v>
                </c:pt>
                <c:pt idx="1">
                  <c:v>office space</c:v>
                </c:pt>
                <c:pt idx="2">
                  <c:v>marketing</c:v>
                </c:pt>
                <c:pt idx="3">
                  <c:v>Transport</c:v>
                </c:pt>
                <c:pt idx="4">
                  <c:v>Other</c:v>
                </c:pt>
              </c:strCache>
            </c:strRef>
          </c:cat>
          <c:val>
            <c:numRef>
              <c:f>'chart2-ProgressChart'!$C$5:$C$9</c:f>
              <c:numCache>
                <c:formatCode>General</c:formatCode>
                <c:ptCount val="5"/>
                <c:pt idx="0">
                  <c:v>365</c:v>
                </c:pt>
                <c:pt idx="1">
                  <c:v>670</c:v>
                </c:pt>
                <c:pt idx="2">
                  <c:v>200</c:v>
                </c:pt>
                <c:pt idx="3">
                  <c:v>430</c:v>
                </c:pt>
                <c:pt idx="4">
                  <c:v>750</c:v>
                </c:pt>
              </c:numCache>
            </c:numRef>
          </c:val>
          <c:extLst>
            <c:ext xmlns:c16="http://schemas.microsoft.com/office/drawing/2014/chart" uri="{C3380CC4-5D6E-409C-BE32-E72D297353CC}">
              <c16:uniqueId val="{00000001-98AB-40C5-A0EA-2B83A2B261F3}"/>
            </c:ext>
          </c:extLst>
        </c:ser>
        <c:dLbls>
          <c:showLegendKey val="0"/>
          <c:showVal val="0"/>
          <c:showCatName val="0"/>
          <c:showSerName val="0"/>
          <c:showPercent val="0"/>
          <c:showBubbleSize val="0"/>
        </c:dLbls>
        <c:gapWidth val="400"/>
        <c:overlap val="-27"/>
        <c:axId val="1264898816"/>
        <c:axId val="1264899776"/>
      </c:barChart>
      <c:catAx>
        <c:axId val="190024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241007"/>
        <c:crosses val="autoZero"/>
        <c:auto val="1"/>
        <c:lblAlgn val="ctr"/>
        <c:lblOffset val="100"/>
        <c:noMultiLvlLbl val="0"/>
      </c:catAx>
      <c:valAx>
        <c:axId val="1900241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240527"/>
        <c:crosses val="autoZero"/>
        <c:crossBetween val="between"/>
      </c:valAx>
      <c:valAx>
        <c:axId val="1264899776"/>
        <c:scaling>
          <c:orientation val="minMax"/>
        </c:scaling>
        <c:delete val="1"/>
        <c:axPos val="r"/>
        <c:numFmt formatCode="General" sourceLinked="1"/>
        <c:majorTickMark val="out"/>
        <c:minorTickMark val="none"/>
        <c:tickLblPos val="nextTo"/>
        <c:crossAx val="1264898816"/>
        <c:crosses val="max"/>
        <c:crossBetween val="between"/>
      </c:valAx>
      <c:catAx>
        <c:axId val="1264898816"/>
        <c:scaling>
          <c:orientation val="minMax"/>
        </c:scaling>
        <c:delete val="1"/>
        <c:axPos val="b"/>
        <c:numFmt formatCode="General" sourceLinked="1"/>
        <c:majorTickMark val="out"/>
        <c:minorTickMark val="none"/>
        <c:tickLblPos val="nextTo"/>
        <c:crossAx val="12648997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sunburst" uniqueId="{90A79E89-CC4F-4AF9-BA8F-BCC5ED5F2AE0}">
          <cx:dataLabels pos="ct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337963</xdr:colOff>
      <xdr:row>6</xdr:row>
      <xdr:rowOff>172145</xdr:rowOff>
    </xdr:from>
    <xdr:to>
      <xdr:col>7</xdr:col>
      <xdr:colOff>265814</xdr:colOff>
      <xdr:row>16</xdr:row>
      <xdr:rowOff>66578</xdr:rowOff>
    </xdr:to>
    <xdr:graphicFrame macro="">
      <xdr:nvGraphicFramePr>
        <xdr:cNvPr id="6" name="Chart 5">
          <a:extLst>
            <a:ext uri="{FF2B5EF4-FFF2-40B4-BE49-F238E27FC236}">
              <a16:creationId xmlns:a16="http://schemas.microsoft.com/office/drawing/2014/main" id="{62925EEC-2284-D43D-B3BA-50F494D3F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104450</xdr:colOff>
      <xdr:row>7</xdr:row>
      <xdr:rowOff>72053</xdr:rowOff>
    </xdr:from>
    <xdr:to>
      <xdr:col>2</xdr:col>
      <xdr:colOff>207087</xdr:colOff>
      <xdr:row>21</xdr:row>
      <xdr:rowOff>60707</xdr:rowOff>
    </xdr:to>
    <mc:AlternateContent xmlns:mc="http://schemas.openxmlformats.org/markup-compatibility/2006" xmlns:a14="http://schemas.microsoft.com/office/drawing/2010/main">
      <mc:Choice Requires="a14">
        <xdr:graphicFrame macro="">
          <xdr:nvGraphicFramePr>
            <xdr:cNvPr id="7" name="Salesman 1">
              <a:extLst>
                <a:ext uri="{FF2B5EF4-FFF2-40B4-BE49-F238E27FC236}">
                  <a16:creationId xmlns:a16="http://schemas.microsoft.com/office/drawing/2014/main" id="{0F3B6A9E-19CC-4416-8B1A-986CDD31FFA7}"/>
                </a:ext>
              </a:extLst>
            </xdr:cNvPr>
            <xdr:cNvGraphicFramePr/>
          </xdr:nvGraphicFramePr>
          <xdr:xfrm>
            <a:off x="0" y="0"/>
            <a:ext cx="0" cy="0"/>
          </xdr:xfrm>
          <a:graphic>
            <a:graphicData uri="http://schemas.microsoft.com/office/drawing/2010/slicer">
              <sle:slicer xmlns:sle="http://schemas.microsoft.com/office/drawing/2010/slicer" name="Salesman 1"/>
            </a:graphicData>
          </a:graphic>
        </xdr:graphicFrame>
      </mc:Choice>
      <mc:Fallback xmlns="">
        <xdr:sp macro="" textlink="">
          <xdr:nvSpPr>
            <xdr:cNvPr id="0" name=""/>
            <xdr:cNvSpPr>
              <a:spLocks noTextEdit="1"/>
            </xdr:cNvSpPr>
          </xdr:nvSpPr>
          <xdr:spPr>
            <a:xfrm>
              <a:off x="104450" y="1360196"/>
              <a:ext cx="1828800" cy="2564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487362</xdr:colOff>
      <xdr:row>44</xdr:row>
      <xdr:rowOff>152399</xdr:rowOff>
    </xdr:from>
    <xdr:to>
      <xdr:col>21</xdr:col>
      <xdr:colOff>374252</xdr:colOff>
      <xdr:row>53</xdr:row>
      <xdr:rowOff>23075</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4C30CFCE-67BF-355A-740C-B72EB556BD4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5595372" y="12627428"/>
              <a:ext cx="1830669" cy="25138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242887</xdr:colOff>
      <xdr:row>55</xdr:row>
      <xdr:rowOff>203199</xdr:rowOff>
    </xdr:from>
    <xdr:to>
      <xdr:col>11</xdr:col>
      <xdr:colOff>806450</xdr:colOff>
      <xdr:row>62</xdr:row>
      <xdr:rowOff>234950</xdr:rowOff>
    </xdr:to>
    <xdr:graphicFrame macro="">
      <xdr:nvGraphicFramePr>
        <xdr:cNvPr id="5" name="Chart 4">
          <a:extLst>
            <a:ext uri="{FF2B5EF4-FFF2-40B4-BE49-F238E27FC236}">
              <a16:creationId xmlns:a16="http://schemas.microsoft.com/office/drawing/2014/main" id="{757D50C2-2BAF-7310-3C68-C1BF1BABC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455612</xdr:colOff>
      <xdr:row>62</xdr:row>
      <xdr:rowOff>109537</xdr:rowOff>
    </xdr:from>
    <xdr:to>
      <xdr:col>16</xdr:col>
      <xdr:colOff>86801</xdr:colOff>
      <xdr:row>70</xdr:row>
      <xdr:rowOff>251715</xdr:rowOff>
    </xdr:to>
    <mc:AlternateContent xmlns:mc="http://schemas.openxmlformats.org/markup-compatibility/2006" xmlns:a14="http://schemas.microsoft.com/office/drawing/2010/main">
      <mc:Choice Requires="a14">
        <xdr:graphicFrame macro="">
          <xdr:nvGraphicFramePr>
            <xdr:cNvPr id="6" name="Salesman">
              <a:extLst>
                <a:ext uri="{FF2B5EF4-FFF2-40B4-BE49-F238E27FC236}">
                  <a16:creationId xmlns:a16="http://schemas.microsoft.com/office/drawing/2014/main" id="{42EF8198-461F-E8EF-A0D3-E08E328CB852}"/>
                </a:ext>
              </a:extLst>
            </xdr:cNvPr>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mlns="">
        <xdr:sp macro="" textlink="">
          <xdr:nvSpPr>
            <xdr:cNvPr id="0" name=""/>
            <xdr:cNvSpPr>
              <a:spLocks noTextEdit="1"/>
            </xdr:cNvSpPr>
          </xdr:nvSpPr>
          <xdr:spPr>
            <a:xfrm>
              <a:off x="12206741" y="17874342"/>
              <a:ext cx="1829421" cy="24921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480060</xdr:colOff>
      <xdr:row>6</xdr:row>
      <xdr:rowOff>34290</xdr:rowOff>
    </xdr:from>
    <xdr:to>
      <xdr:col>12</xdr:col>
      <xdr:colOff>464820</xdr:colOff>
      <xdr:row>21</xdr:row>
      <xdr:rowOff>34290</xdr:rowOff>
    </xdr:to>
    <xdr:graphicFrame macro="">
      <xdr:nvGraphicFramePr>
        <xdr:cNvPr id="2" name="Chart 1">
          <a:extLst>
            <a:ext uri="{FF2B5EF4-FFF2-40B4-BE49-F238E27FC236}">
              <a16:creationId xmlns:a16="http://schemas.microsoft.com/office/drawing/2014/main" id="{D6570278-119E-7B65-E3C9-97449320B8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7</xdr:row>
      <xdr:rowOff>21227</xdr:rowOff>
    </xdr:from>
    <xdr:to>
      <xdr:col>6</xdr:col>
      <xdr:colOff>641168</xdr:colOff>
      <xdr:row>22</xdr:row>
      <xdr:rowOff>21227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4B87C0D-2011-9E96-2516-5523E1FC12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1316627"/>
              <a:ext cx="4560025" cy="277585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594360</xdr:colOff>
      <xdr:row>14</xdr:row>
      <xdr:rowOff>7620</xdr:rowOff>
    </xdr:from>
    <xdr:to>
      <xdr:col>3</xdr:col>
      <xdr:colOff>632460</xdr:colOff>
      <xdr:row>16</xdr:row>
      <xdr:rowOff>175260</xdr:rowOff>
    </xdr:to>
    <xdr:sp macro="" textlink="$B$4">
      <xdr:nvSpPr>
        <xdr:cNvPr id="5" name="TextBox 4">
          <a:extLst>
            <a:ext uri="{FF2B5EF4-FFF2-40B4-BE49-F238E27FC236}">
              <a16:creationId xmlns:a16="http://schemas.microsoft.com/office/drawing/2014/main" id="{0A80067D-EA8C-F6CC-3A68-A4304663D94C}"/>
            </a:ext>
          </a:extLst>
        </xdr:cNvPr>
        <xdr:cNvSpPr txBox="1"/>
      </xdr:nvSpPr>
      <xdr:spPr>
        <a:xfrm>
          <a:off x="1905000" y="2567940"/>
          <a:ext cx="6934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1A97AC-20FF-4BE5-AA37-88691BA28C15}" type="TxLink">
            <a:rPr lang="en-US" sz="1100" b="0" i="0" u="none" strike="noStrike">
              <a:solidFill>
                <a:srgbClr val="000000"/>
              </a:solidFill>
              <a:latin typeface="Calibri"/>
              <a:ea typeface="Calibri"/>
              <a:cs typeface="Calibri"/>
            </a:rPr>
            <a:pPr algn="ctr"/>
            <a:t>90%</a:t>
          </a:fld>
          <a:endParaRPr lang="en-IN" sz="3200" b="1">
            <a:solidFill>
              <a:schemeClr val="accent2">
                <a:lumMod val="60000"/>
                <a:lumOff val="40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640080</xdr:colOff>
      <xdr:row>6</xdr:row>
      <xdr:rowOff>41910</xdr:rowOff>
    </xdr:from>
    <xdr:to>
      <xdr:col>10</xdr:col>
      <xdr:colOff>624840</xdr:colOff>
      <xdr:row>21</xdr:row>
      <xdr:rowOff>41910</xdr:rowOff>
    </xdr:to>
    <xdr:graphicFrame macro="">
      <xdr:nvGraphicFramePr>
        <xdr:cNvPr id="2" name="Chart 1">
          <a:extLst>
            <a:ext uri="{FF2B5EF4-FFF2-40B4-BE49-F238E27FC236}">
              <a16:creationId xmlns:a16="http://schemas.microsoft.com/office/drawing/2014/main" id="{283DA2F5-4975-BB57-1735-3D843B341D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sh Raghuvanshi" refreshedDate="45526.619233796293" createdVersion="8" refreshedVersion="8" minRefreshableVersion="3" recordCount="431" xr:uid="{E40E672C-BDF8-4FD4-BCEE-19F69BC2F1F7}">
  <cacheSource type="worksheet">
    <worksheetSource ref="A5:G436" sheet="pivotTable"/>
  </cacheSource>
  <cacheFields count="7">
    <cacheField name="Month" numFmtId="166">
      <sharedItems containsSemiMixedTypes="0" containsNonDate="0" containsDate="1" containsString="0" minDate="2019-01-01T00:00:00" maxDate="2019-12-02T00:00:00"/>
    </cacheField>
    <cacheField name="Salesman" numFmtId="0">
      <sharedItems count="4">
        <s v="Joseph"/>
        <s v="Lawrence"/>
        <s v="Maria"/>
        <s v="Matt"/>
      </sharedItems>
    </cacheField>
    <cacheField name="Region" numFmtId="0">
      <sharedItems count="3">
        <s v="North"/>
        <s v="West"/>
        <s v="Middle"/>
      </sharedItems>
    </cacheField>
    <cacheField name="Product" numFmtId="0">
      <sharedItems count="3">
        <s v="RapidZoo"/>
        <s v="SuperGlue"/>
        <s v="FastCar"/>
      </sharedItems>
    </cacheField>
    <cacheField name="No. Customers" numFmtId="0">
      <sharedItems containsSemiMixedTypes="0" containsString="0" containsNumber="1" containsInteger="1" minValue="6" maxValue="10"/>
    </cacheField>
    <cacheField name="Net Sales" numFmtId="0">
      <sharedItems containsSemiMixedTypes="0" containsString="0" containsNumber="1" containsInteger="1" minValue="618" maxValue="3000"/>
    </cacheField>
    <cacheField name="Profit / Loss" numFmtId="0">
      <sharedItems containsSemiMixedTypes="0" containsString="0" containsNumber="1" containsInteger="1" minValue="206" maxValue="1313"/>
    </cacheField>
  </cacheFields>
  <extLst>
    <ext xmlns:x14="http://schemas.microsoft.com/office/spreadsheetml/2009/9/main" uri="{725AE2AE-9491-48be-B2B4-4EB974FC3084}">
      <x14:pivotCacheDefinition pivotCacheId="14046254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sh Raghuvanshi" refreshedDate="45526.620901967595" createdVersion="8" refreshedVersion="8" minRefreshableVersion="3" recordCount="431" xr:uid="{A023E235-7237-4285-8C04-C5EE74A46E82}">
  <cacheSource type="worksheet">
    <worksheetSource ref="A5:H436" sheet="pivotTable"/>
  </cacheSource>
  <cacheFields count="8">
    <cacheField name="Month" numFmtId="166">
      <sharedItems containsSemiMixedTypes="0" containsNonDate="0" containsDate="1" containsString="0" minDate="2019-01-01T00:00:00" maxDate="2019-12-02T00:00:00"/>
    </cacheField>
    <cacheField name="Salesman" numFmtId="0">
      <sharedItems count="4">
        <s v="Joseph"/>
        <s v="Lawrence"/>
        <s v="Maria"/>
        <s v="Matt"/>
      </sharedItems>
    </cacheField>
    <cacheField name="Region" numFmtId="0">
      <sharedItems count="3">
        <s v="North"/>
        <s v="West"/>
        <s v="Middle"/>
      </sharedItems>
    </cacheField>
    <cacheField name="Product" numFmtId="0">
      <sharedItems count="3">
        <s v="RapidZoo"/>
        <s v="SuperGlue"/>
        <s v="FastCar"/>
      </sharedItems>
    </cacheField>
    <cacheField name="No. Customers" numFmtId="0">
      <sharedItems containsSemiMixedTypes="0" containsString="0" containsNumber="1" containsInteger="1" minValue="6" maxValue="10"/>
    </cacheField>
    <cacheField name="Net Sales" numFmtId="0">
      <sharedItems containsSemiMixedTypes="0" containsString="0" containsNumber="1" containsInteger="1" minValue="618" maxValue="3000"/>
    </cacheField>
    <cacheField name="Profit / Loss" numFmtId="0">
      <sharedItems containsSemiMixedTypes="0" containsString="0" containsNumber="1" containsInteger="1" minValue="206" maxValue="1313"/>
    </cacheField>
    <cacheField name="sales2" numFmtId="0">
      <sharedItems containsSemiMixedTypes="0" containsString="0" containsNumber="1" containsInteger="1" minValue="100" maxValue="996"/>
    </cacheField>
  </cacheFields>
  <extLst>
    <ext xmlns:x14="http://schemas.microsoft.com/office/spreadsheetml/2009/9/main" uri="{725AE2AE-9491-48be-B2B4-4EB974FC3084}">
      <x14:pivotCacheDefinition pivotCacheId="9174585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1">
  <r>
    <d v="2019-01-01T00:00:00"/>
    <x v="0"/>
    <x v="0"/>
    <x v="0"/>
    <n v="8"/>
    <n v="1592"/>
    <n v="563"/>
  </r>
  <r>
    <d v="2019-01-01T00:00:00"/>
    <x v="0"/>
    <x v="0"/>
    <x v="0"/>
    <n v="8"/>
    <n v="1088"/>
    <n v="397"/>
  </r>
  <r>
    <d v="2019-01-01T00:00:00"/>
    <x v="0"/>
    <x v="1"/>
    <x v="1"/>
    <n v="8"/>
    <n v="1680"/>
    <n v="753"/>
  </r>
  <r>
    <d v="2019-01-01T00:00:00"/>
    <x v="0"/>
    <x v="1"/>
    <x v="2"/>
    <n v="9"/>
    <n v="2133"/>
    <n v="923"/>
  </r>
  <r>
    <d v="2019-01-01T00:00:00"/>
    <x v="0"/>
    <x v="1"/>
    <x v="0"/>
    <n v="10"/>
    <n v="1610"/>
    <n v="579"/>
  </r>
  <r>
    <d v="2019-01-01T00:00:00"/>
    <x v="0"/>
    <x v="2"/>
    <x v="1"/>
    <n v="10"/>
    <n v="1540"/>
    <n v="570"/>
  </r>
  <r>
    <d v="2019-01-01T00:00:00"/>
    <x v="0"/>
    <x v="2"/>
    <x v="2"/>
    <n v="7"/>
    <n v="1316"/>
    <n v="428"/>
  </r>
  <r>
    <d v="2019-01-01T00:00:00"/>
    <x v="0"/>
    <x v="2"/>
    <x v="0"/>
    <n v="7"/>
    <n v="1799"/>
    <n v="709"/>
  </r>
  <r>
    <d v="2019-01-01T00:00:00"/>
    <x v="1"/>
    <x v="0"/>
    <x v="1"/>
    <n v="8"/>
    <n v="1624"/>
    <n v="621"/>
  </r>
  <r>
    <d v="2019-01-01T00:00:00"/>
    <x v="1"/>
    <x v="0"/>
    <x v="2"/>
    <n v="6"/>
    <n v="726"/>
    <n v="236"/>
  </r>
  <r>
    <d v="2019-01-01T00:00:00"/>
    <x v="1"/>
    <x v="0"/>
    <x v="0"/>
    <n v="9"/>
    <n v="2277"/>
    <n v="966"/>
  </r>
  <r>
    <d v="2019-01-01T00:00:00"/>
    <x v="1"/>
    <x v="1"/>
    <x v="1"/>
    <n v="6"/>
    <n v="714"/>
    <n v="221"/>
  </r>
  <r>
    <d v="2019-01-01T00:00:00"/>
    <x v="1"/>
    <x v="1"/>
    <x v="2"/>
    <n v="9"/>
    <n v="2682"/>
    <n v="1023"/>
  </r>
  <r>
    <d v="2019-01-01T00:00:00"/>
    <x v="1"/>
    <x v="1"/>
    <x v="0"/>
    <n v="6"/>
    <n v="1500"/>
    <n v="634"/>
  </r>
  <r>
    <d v="2019-01-01T00:00:00"/>
    <x v="1"/>
    <x v="2"/>
    <x v="1"/>
    <n v="7"/>
    <n v="917"/>
    <n v="403"/>
  </r>
  <r>
    <d v="2019-01-01T00:00:00"/>
    <x v="1"/>
    <x v="2"/>
    <x v="2"/>
    <n v="7"/>
    <n v="1939"/>
    <n v="760"/>
  </r>
  <r>
    <d v="2019-01-01T00:00:00"/>
    <x v="1"/>
    <x v="2"/>
    <x v="0"/>
    <n v="6"/>
    <n v="984"/>
    <n v="314"/>
  </r>
  <r>
    <d v="2019-01-01T00:00:00"/>
    <x v="2"/>
    <x v="0"/>
    <x v="1"/>
    <n v="9"/>
    <n v="981"/>
    <n v="372"/>
  </r>
  <r>
    <d v="2019-01-01T00:00:00"/>
    <x v="2"/>
    <x v="0"/>
    <x v="2"/>
    <n v="10"/>
    <n v="1520"/>
    <n v="476"/>
  </r>
  <r>
    <d v="2019-01-01T00:00:00"/>
    <x v="2"/>
    <x v="0"/>
    <x v="0"/>
    <n v="6"/>
    <n v="966"/>
    <n v="330"/>
  </r>
  <r>
    <d v="2019-01-01T00:00:00"/>
    <x v="2"/>
    <x v="1"/>
    <x v="1"/>
    <n v="10"/>
    <n v="2800"/>
    <n v="903"/>
  </r>
  <r>
    <d v="2019-01-01T00:00:00"/>
    <x v="2"/>
    <x v="1"/>
    <x v="2"/>
    <n v="6"/>
    <n v="1536"/>
    <n v="572"/>
  </r>
  <r>
    <d v="2019-01-01T00:00:00"/>
    <x v="2"/>
    <x v="1"/>
    <x v="0"/>
    <n v="8"/>
    <n v="816"/>
    <n v="291"/>
  </r>
  <r>
    <d v="2019-01-01T00:00:00"/>
    <x v="2"/>
    <x v="2"/>
    <x v="1"/>
    <n v="9"/>
    <n v="2547"/>
    <n v="781"/>
  </r>
  <r>
    <d v="2019-01-01T00:00:00"/>
    <x v="2"/>
    <x v="2"/>
    <x v="2"/>
    <n v="10"/>
    <n v="1810"/>
    <n v="664"/>
  </r>
  <r>
    <d v="2019-01-01T00:00:00"/>
    <x v="2"/>
    <x v="2"/>
    <x v="0"/>
    <n v="9"/>
    <n v="2223"/>
    <n v="771"/>
  </r>
  <r>
    <d v="2019-01-01T00:00:00"/>
    <x v="3"/>
    <x v="0"/>
    <x v="1"/>
    <n v="9"/>
    <n v="1377"/>
    <n v="415"/>
  </r>
  <r>
    <d v="2019-01-01T00:00:00"/>
    <x v="3"/>
    <x v="0"/>
    <x v="2"/>
    <n v="7"/>
    <n v="903"/>
    <n v="315"/>
  </r>
  <r>
    <d v="2019-01-01T00:00:00"/>
    <x v="3"/>
    <x v="0"/>
    <x v="0"/>
    <n v="9"/>
    <n v="2232"/>
    <n v="828"/>
  </r>
  <r>
    <d v="2019-01-01T00:00:00"/>
    <x v="3"/>
    <x v="1"/>
    <x v="1"/>
    <n v="10"/>
    <n v="2070"/>
    <n v="903"/>
  </r>
  <r>
    <d v="2019-01-01T00:00:00"/>
    <x v="3"/>
    <x v="1"/>
    <x v="2"/>
    <n v="10"/>
    <n v="2170"/>
    <n v="832"/>
  </r>
  <r>
    <d v="2019-01-01T00:00:00"/>
    <x v="3"/>
    <x v="1"/>
    <x v="0"/>
    <n v="9"/>
    <n v="2610"/>
    <n v="1090"/>
  </r>
  <r>
    <d v="2019-01-01T00:00:00"/>
    <x v="3"/>
    <x v="2"/>
    <x v="1"/>
    <n v="8"/>
    <n v="2312"/>
    <n v="1000"/>
  </r>
  <r>
    <d v="2019-01-01T00:00:00"/>
    <x v="3"/>
    <x v="2"/>
    <x v="2"/>
    <n v="6"/>
    <n v="1020"/>
    <n v="308"/>
  </r>
  <r>
    <d v="2019-01-01T00:00:00"/>
    <x v="3"/>
    <x v="2"/>
    <x v="0"/>
    <n v="8"/>
    <n v="872"/>
    <n v="331"/>
  </r>
  <r>
    <d v="2019-02-01T00:00:00"/>
    <x v="0"/>
    <x v="0"/>
    <x v="1"/>
    <n v="10"/>
    <n v="2030"/>
    <n v="857"/>
  </r>
  <r>
    <d v="2019-02-01T00:00:00"/>
    <x v="0"/>
    <x v="0"/>
    <x v="2"/>
    <n v="7"/>
    <n v="966"/>
    <n v="321"/>
  </r>
  <r>
    <d v="2019-02-01T00:00:00"/>
    <x v="0"/>
    <x v="0"/>
    <x v="0"/>
    <n v="6"/>
    <n v="1608"/>
    <n v="710"/>
  </r>
  <r>
    <d v="2019-02-01T00:00:00"/>
    <x v="0"/>
    <x v="1"/>
    <x v="1"/>
    <n v="8"/>
    <n v="2136"/>
    <n v="669"/>
  </r>
  <r>
    <d v="2019-02-01T00:00:00"/>
    <x v="0"/>
    <x v="1"/>
    <x v="2"/>
    <n v="7"/>
    <n v="1561"/>
    <n v="676"/>
  </r>
  <r>
    <d v="2019-02-01T00:00:00"/>
    <x v="0"/>
    <x v="1"/>
    <x v="0"/>
    <n v="7"/>
    <n v="1869"/>
    <n v="745"/>
  </r>
  <r>
    <d v="2019-02-01T00:00:00"/>
    <x v="0"/>
    <x v="2"/>
    <x v="1"/>
    <n v="8"/>
    <n v="1352"/>
    <n v="410"/>
  </r>
  <r>
    <d v="2019-02-01T00:00:00"/>
    <x v="0"/>
    <x v="2"/>
    <x v="2"/>
    <n v="7"/>
    <n v="1820"/>
    <n v="732"/>
  </r>
  <r>
    <d v="2019-02-01T00:00:00"/>
    <x v="0"/>
    <x v="2"/>
    <x v="0"/>
    <n v="6"/>
    <n v="756"/>
    <n v="334"/>
  </r>
  <r>
    <d v="2019-02-01T00:00:00"/>
    <x v="1"/>
    <x v="0"/>
    <x v="1"/>
    <n v="7"/>
    <n v="1463"/>
    <n v="564"/>
  </r>
  <r>
    <d v="2019-02-01T00:00:00"/>
    <x v="1"/>
    <x v="0"/>
    <x v="2"/>
    <n v="8"/>
    <n v="1536"/>
    <n v="492"/>
  </r>
  <r>
    <d v="2019-02-01T00:00:00"/>
    <x v="1"/>
    <x v="0"/>
    <x v="0"/>
    <n v="10"/>
    <n v="1220"/>
    <n v="368"/>
  </r>
  <r>
    <d v="2019-02-01T00:00:00"/>
    <x v="1"/>
    <x v="1"/>
    <x v="1"/>
    <n v="8"/>
    <n v="1264"/>
    <n v="460"/>
  </r>
  <r>
    <d v="2019-02-01T00:00:00"/>
    <x v="1"/>
    <x v="1"/>
    <x v="2"/>
    <n v="10"/>
    <n v="2980"/>
    <n v="985"/>
  </r>
  <r>
    <d v="2019-02-01T00:00:00"/>
    <x v="1"/>
    <x v="1"/>
    <x v="0"/>
    <n v="6"/>
    <n v="996"/>
    <n v="390"/>
  </r>
  <r>
    <d v="2019-02-01T00:00:00"/>
    <x v="1"/>
    <x v="2"/>
    <x v="1"/>
    <n v="9"/>
    <n v="1386"/>
    <n v="467"/>
  </r>
  <r>
    <d v="2019-02-01T00:00:00"/>
    <x v="1"/>
    <x v="2"/>
    <x v="2"/>
    <n v="6"/>
    <n v="1608"/>
    <n v="693"/>
  </r>
  <r>
    <d v="2019-02-01T00:00:00"/>
    <x v="1"/>
    <x v="2"/>
    <x v="0"/>
    <n v="7"/>
    <n v="931"/>
    <n v="296"/>
  </r>
  <r>
    <d v="2019-02-01T00:00:00"/>
    <x v="2"/>
    <x v="0"/>
    <x v="1"/>
    <n v="8"/>
    <n v="1344"/>
    <n v="514"/>
  </r>
  <r>
    <d v="2019-02-01T00:00:00"/>
    <x v="2"/>
    <x v="0"/>
    <x v="2"/>
    <n v="9"/>
    <n v="2538"/>
    <n v="1053"/>
  </r>
  <r>
    <d v="2019-02-01T00:00:00"/>
    <x v="2"/>
    <x v="0"/>
    <x v="0"/>
    <n v="6"/>
    <n v="828"/>
    <n v="361"/>
  </r>
  <r>
    <d v="2019-02-01T00:00:00"/>
    <x v="2"/>
    <x v="1"/>
    <x v="1"/>
    <n v="10"/>
    <n v="2820"/>
    <n v="939"/>
  </r>
  <r>
    <d v="2019-02-01T00:00:00"/>
    <x v="2"/>
    <x v="1"/>
    <x v="2"/>
    <n v="7"/>
    <n v="1491"/>
    <n v="607"/>
  </r>
  <r>
    <d v="2019-02-01T00:00:00"/>
    <x v="2"/>
    <x v="1"/>
    <x v="0"/>
    <n v="8"/>
    <n v="1904"/>
    <n v="695"/>
  </r>
  <r>
    <d v="2019-02-01T00:00:00"/>
    <x v="2"/>
    <x v="2"/>
    <x v="1"/>
    <n v="8"/>
    <n v="968"/>
    <n v="306"/>
  </r>
  <r>
    <d v="2019-02-01T00:00:00"/>
    <x v="2"/>
    <x v="2"/>
    <x v="2"/>
    <n v="9"/>
    <n v="1080"/>
    <n v="383"/>
  </r>
  <r>
    <d v="2019-02-01T00:00:00"/>
    <x v="2"/>
    <x v="2"/>
    <x v="0"/>
    <n v="9"/>
    <n v="936"/>
    <n v="375"/>
  </r>
  <r>
    <d v="2019-02-01T00:00:00"/>
    <x v="3"/>
    <x v="0"/>
    <x v="1"/>
    <n v="10"/>
    <n v="2120"/>
    <n v="675"/>
  </r>
  <r>
    <d v="2019-02-01T00:00:00"/>
    <x v="3"/>
    <x v="0"/>
    <x v="2"/>
    <n v="6"/>
    <n v="1740"/>
    <n v="702"/>
  </r>
  <r>
    <d v="2019-02-01T00:00:00"/>
    <x v="3"/>
    <x v="0"/>
    <x v="0"/>
    <n v="6"/>
    <n v="1470"/>
    <n v="496"/>
  </r>
  <r>
    <d v="2019-02-01T00:00:00"/>
    <x v="3"/>
    <x v="1"/>
    <x v="1"/>
    <n v="9"/>
    <n v="1683"/>
    <n v="690"/>
  </r>
  <r>
    <d v="2019-02-01T00:00:00"/>
    <x v="3"/>
    <x v="1"/>
    <x v="2"/>
    <n v="9"/>
    <n v="1890"/>
    <n v="779"/>
  </r>
  <r>
    <d v="2019-02-01T00:00:00"/>
    <x v="3"/>
    <x v="1"/>
    <x v="0"/>
    <n v="8"/>
    <n v="1704"/>
    <n v="628"/>
  </r>
  <r>
    <d v="2019-02-01T00:00:00"/>
    <x v="3"/>
    <x v="2"/>
    <x v="1"/>
    <n v="6"/>
    <n v="1644"/>
    <n v="556"/>
  </r>
  <r>
    <d v="2019-02-01T00:00:00"/>
    <x v="3"/>
    <x v="2"/>
    <x v="2"/>
    <n v="9"/>
    <n v="2457"/>
    <n v="1021"/>
  </r>
  <r>
    <d v="2019-02-01T00:00:00"/>
    <x v="3"/>
    <x v="2"/>
    <x v="0"/>
    <n v="7"/>
    <n v="1785"/>
    <n v="566"/>
  </r>
  <r>
    <d v="2019-03-01T00:00:00"/>
    <x v="0"/>
    <x v="0"/>
    <x v="1"/>
    <n v="7"/>
    <n v="973"/>
    <n v="405"/>
  </r>
  <r>
    <d v="2019-03-01T00:00:00"/>
    <x v="0"/>
    <x v="0"/>
    <x v="2"/>
    <n v="6"/>
    <n v="1644"/>
    <n v="606"/>
  </r>
  <r>
    <d v="2019-03-01T00:00:00"/>
    <x v="0"/>
    <x v="0"/>
    <x v="0"/>
    <n v="10"/>
    <n v="2110"/>
    <n v="845"/>
  </r>
  <r>
    <d v="2019-03-01T00:00:00"/>
    <x v="0"/>
    <x v="1"/>
    <x v="1"/>
    <n v="9"/>
    <n v="1179"/>
    <n v="435"/>
  </r>
  <r>
    <d v="2019-03-01T00:00:00"/>
    <x v="0"/>
    <x v="1"/>
    <x v="2"/>
    <n v="10"/>
    <n v="1340"/>
    <n v="429"/>
  </r>
  <r>
    <d v="2019-03-01T00:00:00"/>
    <x v="0"/>
    <x v="1"/>
    <x v="0"/>
    <n v="8"/>
    <n v="984"/>
    <n v="350"/>
  </r>
  <r>
    <d v="2019-03-01T00:00:00"/>
    <x v="0"/>
    <x v="2"/>
    <x v="1"/>
    <n v="9"/>
    <n v="1971"/>
    <n v="649"/>
  </r>
  <r>
    <d v="2019-03-01T00:00:00"/>
    <x v="0"/>
    <x v="2"/>
    <x v="2"/>
    <n v="6"/>
    <n v="1392"/>
    <n v="549"/>
  </r>
  <r>
    <d v="2019-03-01T00:00:00"/>
    <x v="0"/>
    <x v="2"/>
    <x v="0"/>
    <n v="7"/>
    <n v="1099"/>
    <n v="460"/>
  </r>
  <r>
    <d v="2019-03-01T00:00:00"/>
    <x v="1"/>
    <x v="0"/>
    <x v="1"/>
    <n v="9"/>
    <n v="1836"/>
    <n v="799"/>
  </r>
  <r>
    <d v="2019-03-01T00:00:00"/>
    <x v="1"/>
    <x v="0"/>
    <x v="2"/>
    <n v="6"/>
    <n v="732"/>
    <n v="312"/>
  </r>
  <r>
    <d v="2019-03-01T00:00:00"/>
    <x v="1"/>
    <x v="0"/>
    <x v="0"/>
    <n v="9"/>
    <n v="2637"/>
    <n v="984"/>
  </r>
  <r>
    <d v="2019-03-01T00:00:00"/>
    <x v="1"/>
    <x v="1"/>
    <x v="1"/>
    <n v="6"/>
    <n v="1134"/>
    <n v="485"/>
  </r>
  <r>
    <d v="2019-03-01T00:00:00"/>
    <x v="1"/>
    <x v="1"/>
    <x v="2"/>
    <n v="9"/>
    <n v="1062"/>
    <n v="469"/>
  </r>
  <r>
    <d v="2019-03-01T00:00:00"/>
    <x v="1"/>
    <x v="1"/>
    <x v="0"/>
    <n v="10"/>
    <n v="1320"/>
    <n v="591"/>
  </r>
  <r>
    <d v="2019-03-01T00:00:00"/>
    <x v="1"/>
    <x v="2"/>
    <x v="1"/>
    <n v="10"/>
    <n v="1140"/>
    <n v="352"/>
  </r>
  <r>
    <d v="2019-03-01T00:00:00"/>
    <x v="1"/>
    <x v="2"/>
    <x v="2"/>
    <n v="9"/>
    <n v="2205"/>
    <n v="936"/>
  </r>
  <r>
    <d v="2019-03-01T00:00:00"/>
    <x v="1"/>
    <x v="2"/>
    <x v="0"/>
    <n v="9"/>
    <n v="2583"/>
    <n v="943"/>
  </r>
  <r>
    <d v="2019-03-01T00:00:00"/>
    <x v="2"/>
    <x v="0"/>
    <x v="1"/>
    <n v="7"/>
    <n v="1827"/>
    <n v="744"/>
  </r>
  <r>
    <d v="2019-03-01T00:00:00"/>
    <x v="2"/>
    <x v="0"/>
    <x v="2"/>
    <n v="6"/>
    <n v="1488"/>
    <n v="575"/>
  </r>
  <r>
    <d v="2019-03-01T00:00:00"/>
    <x v="2"/>
    <x v="0"/>
    <x v="0"/>
    <n v="6"/>
    <n v="1260"/>
    <n v="483"/>
  </r>
  <r>
    <d v="2019-03-01T00:00:00"/>
    <x v="2"/>
    <x v="1"/>
    <x v="1"/>
    <n v="7"/>
    <n v="931"/>
    <n v="352"/>
  </r>
  <r>
    <d v="2019-03-01T00:00:00"/>
    <x v="2"/>
    <x v="1"/>
    <x v="2"/>
    <n v="7"/>
    <n v="742"/>
    <n v="324"/>
  </r>
  <r>
    <d v="2019-03-01T00:00:00"/>
    <x v="2"/>
    <x v="1"/>
    <x v="0"/>
    <n v="10"/>
    <n v="1110"/>
    <n v="480"/>
  </r>
  <r>
    <d v="2019-03-01T00:00:00"/>
    <x v="2"/>
    <x v="2"/>
    <x v="1"/>
    <n v="9"/>
    <n v="1980"/>
    <n v="708"/>
  </r>
  <r>
    <d v="2019-03-01T00:00:00"/>
    <x v="2"/>
    <x v="2"/>
    <x v="2"/>
    <n v="10"/>
    <n v="2180"/>
    <n v="979"/>
  </r>
  <r>
    <d v="2019-03-01T00:00:00"/>
    <x v="2"/>
    <x v="2"/>
    <x v="0"/>
    <n v="9"/>
    <n v="1215"/>
    <n v="406"/>
  </r>
  <r>
    <d v="2019-03-01T00:00:00"/>
    <x v="3"/>
    <x v="0"/>
    <x v="1"/>
    <n v="8"/>
    <n v="1832"/>
    <n v="729"/>
  </r>
  <r>
    <d v="2019-03-01T00:00:00"/>
    <x v="3"/>
    <x v="0"/>
    <x v="2"/>
    <n v="6"/>
    <n v="1176"/>
    <n v="448"/>
  </r>
  <r>
    <d v="2019-03-01T00:00:00"/>
    <x v="3"/>
    <x v="0"/>
    <x v="0"/>
    <n v="6"/>
    <n v="1044"/>
    <n v="315"/>
  </r>
  <r>
    <d v="2019-03-01T00:00:00"/>
    <x v="3"/>
    <x v="1"/>
    <x v="1"/>
    <n v="9"/>
    <n v="981"/>
    <n v="336"/>
  </r>
  <r>
    <d v="2019-03-01T00:00:00"/>
    <x v="3"/>
    <x v="1"/>
    <x v="2"/>
    <n v="10"/>
    <n v="1350"/>
    <n v="416"/>
  </r>
  <r>
    <d v="2019-03-01T00:00:00"/>
    <x v="3"/>
    <x v="1"/>
    <x v="0"/>
    <n v="9"/>
    <n v="1926"/>
    <n v="838"/>
  </r>
  <r>
    <d v="2019-03-01T00:00:00"/>
    <x v="3"/>
    <x v="2"/>
    <x v="1"/>
    <n v="10"/>
    <n v="1260"/>
    <n v="483"/>
  </r>
  <r>
    <d v="2019-03-01T00:00:00"/>
    <x v="3"/>
    <x v="2"/>
    <x v="2"/>
    <n v="8"/>
    <n v="888"/>
    <n v="296"/>
  </r>
  <r>
    <d v="2019-03-01T00:00:00"/>
    <x v="3"/>
    <x v="2"/>
    <x v="0"/>
    <n v="10"/>
    <n v="1090"/>
    <n v="382"/>
  </r>
  <r>
    <d v="2019-04-01T00:00:00"/>
    <x v="0"/>
    <x v="0"/>
    <x v="1"/>
    <n v="10"/>
    <n v="2940"/>
    <n v="1210"/>
  </r>
  <r>
    <d v="2019-04-01T00:00:00"/>
    <x v="0"/>
    <x v="0"/>
    <x v="2"/>
    <n v="8"/>
    <n v="1336"/>
    <n v="405"/>
  </r>
  <r>
    <d v="2019-04-01T00:00:00"/>
    <x v="0"/>
    <x v="0"/>
    <x v="0"/>
    <n v="6"/>
    <n v="1392"/>
    <n v="432"/>
  </r>
  <r>
    <d v="2019-04-01T00:00:00"/>
    <x v="0"/>
    <x v="1"/>
    <x v="1"/>
    <n v="10"/>
    <n v="1090"/>
    <n v="331"/>
  </r>
  <r>
    <d v="2019-04-01T00:00:00"/>
    <x v="0"/>
    <x v="1"/>
    <x v="2"/>
    <n v="6"/>
    <n v="1350"/>
    <n v="512"/>
  </r>
  <r>
    <d v="2019-04-01T00:00:00"/>
    <x v="0"/>
    <x v="1"/>
    <x v="0"/>
    <n v="8"/>
    <n v="1568"/>
    <n v="682"/>
  </r>
  <r>
    <d v="2019-04-01T00:00:00"/>
    <x v="0"/>
    <x v="2"/>
    <x v="1"/>
    <n v="7"/>
    <n v="1925"/>
    <n v="814"/>
  </r>
  <r>
    <d v="2019-04-01T00:00:00"/>
    <x v="0"/>
    <x v="2"/>
    <x v="2"/>
    <n v="7"/>
    <n v="1358"/>
    <n v="544"/>
  </r>
  <r>
    <d v="2019-04-01T00:00:00"/>
    <x v="0"/>
    <x v="2"/>
    <x v="0"/>
    <n v="6"/>
    <n v="888"/>
    <n v="359"/>
  </r>
  <r>
    <d v="2019-04-01T00:00:00"/>
    <x v="1"/>
    <x v="0"/>
    <x v="1"/>
    <n v="9"/>
    <n v="1845"/>
    <n v="594"/>
  </r>
  <r>
    <d v="2019-04-01T00:00:00"/>
    <x v="1"/>
    <x v="0"/>
    <x v="2"/>
    <n v="7"/>
    <n v="1232"/>
    <n v="403"/>
  </r>
  <r>
    <d v="2019-04-01T00:00:00"/>
    <x v="1"/>
    <x v="0"/>
    <x v="0"/>
    <n v="9"/>
    <n v="2232"/>
    <n v="670"/>
  </r>
  <r>
    <d v="2019-04-01T00:00:00"/>
    <x v="1"/>
    <x v="1"/>
    <x v="1"/>
    <n v="7"/>
    <n v="2079"/>
    <n v="720"/>
  </r>
  <r>
    <d v="2019-04-01T00:00:00"/>
    <x v="1"/>
    <x v="1"/>
    <x v="2"/>
    <n v="8"/>
    <n v="1640"/>
    <n v="701"/>
  </r>
  <r>
    <d v="2019-04-01T00:00:00"/>
    <x v="1"/>
    <x v="1"/>
    <x v="0"/>
    <n v="10"/>
    <n v="2890"/>
    <n v="952"/>
  </r>
  <r>
    <d v="2019-04-01T00:00:00"/>
    <x v="1"/>
    <x v="2"/>
    <x v="1"/>
    <n v="8"/>
    <n v="800"/>
    <n v="289"/>
  </r>
  <r>
    <d v="2019-04-01T00:00:00"/>
    <x v="1"/>
    <x v="2"/>
    <x v="2"/>
    <n v="10"/>
    <n v="2460"/>
    <n v="828"/>
  </r>
  <r>
    <d v="2019-04-01T00:00:00"/>
    <x v="1"/>
    <x v="2"/>
    <x v="0"/>
    <n v="8"/>
    <n v="1872"/>
    <n v="702"/>
  </r>
  <r>
    <d v="2019-04-01T00:00:00"/>
    <x v="2"/>
    <x v="0"/>
    <x v="1"/>
    <n v="7"/>
    <n v="833"/>
    <n v="267"/>
  </r>
  <r>
    <d v="2019-04-01T00:00:00"/>
    <x v="2"/>
    <x v="0"/>
    <x v="2"/>
    <n v="7"/>
    <n v="728"/>
    <n v="231"/>
  </r>
  <r>
    <d v="2019-04-01T00:00:00"/>
    <x v="2"/>
    <x v="0"/>
    <x v="0"/>
    <n v="7"/>
    <n v="2100"/>
    <n v="831"/>
  </r>
  <r>
    <d v="2019-04-01T00:00:00"/>
    <x v="2"/>
    <x v="1"/>
    <x v="1"/>
    <n v="9"/>
    <n v="2367"/>
    <n v="1018"/>
  </r>
  <r>
    <d v="2019-04-01T00:00:00"/>
    <x v="2"/>
    <x v="1"/>
    <x v="2"/>
    <n v="10"/>
    <n v="2110"/>
    <n v="700"/>
  </r>
  <r>
    <d v="2019-04-01T00:00:00"/>
    <x v="2"/>
    <x v="1"/>
    <x v="0"/>
    <n v="8"/>
    <n v="2072"/>
    <n v="879"/>
  </r>
  <r>
    <d v="2019-04-01T00:00:00"/>
    <x v="2"/>
    <x v="2"/>
    <x v="1"/>
    <n v="8"/>
    <n v="1816"/>
    <n v="746"/>
  </r>
  <r>
    <d v="2019-04-01T00:00:00"/>
    <x v="2"/>
    <x v="2"/>
    <x v="2"/>
    <n v="8"/>
    <n v="2152"/>
    <n v="780"/>
  </r>
  <r>
    <d v="2019-04-01T00:00:00"/>
    <x v="2"/>
    <x v="2"/>
    <x v="0"/>
    <n v="6"/>
    <n v="1110"/>
    <n v="493"/>
  </r>
  <r>
    <d v="2019-04-01T00:00:00"/>
    <x v="3"/>
    <x v="0"/>
    <x v="1"/>
    <n v="7"/>
    <n v="1064"/>
    <n v="436"/>
  </r>
  <r>
    <d v="2019-04-01T00:00:00"/>
    <x v="3"/>
    <x v="0"/>
    <x v="2"/>
    <n v="7"/>
    <n v="805"/>
    <n v="261"/>
  </r>
  <r>
    <d v="2019-04-01T00:00:00"/>
    <x v="3"/>
    <x v="0"/>
    <x v="0"/>
    <n v="8"/>
    <n v="1192"/>
    <n v="422"/>
  </r>
  <r>
    <d v="2019-04-01T00:00:00"/>
    <x v="3"/>
    <x v="1"/>
    <x v="1"/>
    <n v="7"/>
    <n v="1085"/>
    <n v="396"/>
  </r>
  <r>
    <d v="2019-04-01T00:00:00"/>
    <x v="3"/>
    <x v="1"/>
    <x v="2"/>
    <n v="10"/>
    <n v="2790"/>
    <n v="1056"/>
  </r>
  <r>
    <d v="2019-04-01T00:00:00"/>
    <x v="3"/>
    <x v="1"/>
    <x v="0"/>
    <n v="6"/>
    <n v="1026"/>
    <n v="366"/>
  </r>
  <r>
    <d v="2019-04-01T00:00:00"/>
    <x v="3"/>
    <x v="2"/>
    <x v="1"/>
    <n v="8"/>
    <n v="2256"/>
    <n v="680"/>
  </r>
  <r>
    <d v="2019-04-01T00:00:00"/>
    <x v="3"/>
    <x v="2"/>
    <x v="2"/>
    <n v="10"/>
    <n v="1590"/>
    <n v="584"/>
  </r>
  <r>
    <d v="2019-04-01T00:00:00"/>
    <x v="3"/>
    <x v="2"/>
    <x v="0"/>
    <n v="6"/>
    <n v="1788"/>
    <n v="629"/>
  </r>
  <r>
    <d v="2019-05-01T00:00:00"/>
    <x v="0"/>
    <x v="0"/>
    <x v="1"/>
    <n v="10"/>
    <n v="2500"/>
    <n v="821"/>
  </r>
  <r>
    <d v="2019-05-01T00:00:00"/>
    <x v="0"/>
    <x v="0"/>
    <x v="2"/>
    <n v="7"/>
    <n v="707"/>
    <n v="295"/>
  </r>
  <r>
    <d v="2019-05-01T00:00:00"/>
    <x v="0"/>
    <x v="0"/>
    <x v="0"/>
    <n v="8"/>
    <n v="1808"/>
    <n v="608"/>
  </r>
  <r>
    <d v="2019-05-01T00:00:00"/>
    <x v="0"/>
    <x v="1"/>
    <x v="1"/>
    <n v="9"/>
    <n v="2322"/>
    <n v="912"/>
  </r>
  <r>
    <d v="2019-05-01T00:00:00"/>
    <x v="0"/>
    <x v="1"/>
    <x v="2"/>
    <n v="9"/>
    <n v="1197"/>
    <n v="452"/>
  </r>
  <r>
    <d v="2019-05-01T00:00:00"/>
    <x v="0"/>
    <x v="1"/>
    <x v="0"/>
    <n v="9"/>
    <n v="2106"/>
    <n v="909"/>
  </r>
  <r>
    <d v="2019-05-01T00:00:00"/>
    <x v="0"/>
    <x v="2"/>
    <x v="1"/>
    <n v="10"/>
    <n v="2610"/>
    <n v="987"/>
  </r>
  <r>
    <d v="2019-05-01T00:00:00"/>
    <x v="0"/>
    <x v="2"/>
    <x v="2"/>
    <n v="7"/>
    <n v="1239"/>
    <n v="443"/>
  </r>
  <r>
    <d v="2019-05-01T00:00:00"/>
    <x v="0"/>
    <x v="2"/>
    <x v="0"/>
    <n v="9"/>
    <n v="2574"/>
    <n v="926"/>
  </r>
  <r>
    <d v="2019-05-01T00:00:00"/>
    <x v="1"/>
    <x v="0"/>
    <x v="1"/>
    <n v="10"/>
    <n v="3000"/>
    <n v="1313"/>
  </r>
  <r>
    <d v="2019-05-01T00:00:00"/>
    <x v="1"/>
    <x v="0"/>
    <x v="2"/>
    <n v="8"/>
    <n v="1944"/>
    <n v="725"/>
  </r>
  <r>
    <d v="2019-05-01T00:00:00"/>
    <x v="1"/>
    <x v="0"/>
    <x v="0"/>
    <n v="10"/>
    <n v="2760"/>
    <n v="864"/>
  </r>
  <r>
    <d v="2019-05-01T00:00:00"/>
    <x v="1"/>
    <x v="1"/>
    <x v="1"/>
    <n v="9"/>
    <n v="2610"/>
    <n v="1143"/>
  </r>
  <r>
    <d v="2019-05-01T00:00:00"/>
    <x v="1"/>
    <x v="1"/>
    <x v="2"/>
    <n v="10"/>
    <n v="1500"/>
    <n v="508"/>
  </r>
  <r>
    <d v="2019-05-01T00:00:00"/>
    <x v="1"/>
    <x v="1"/>
    <x v="0"/>
    <n v="6"/>
    <n v="618"/>
    <n v="237"/>
  </r>
  <r>
    <d v="2019-05-01T00:00:00"/>
    <x v="1"/>
    <x v="2"/>
    <x v="1"/>
    <n v="7"/>
    <n v="1043"/>
    <n v="346"/>
  </r>
  <r>
    <d v="2019-05-01T00:00:00"/>
    <x v="1"/>
    <x v="2"/>
    <x v="2"/>
    <n v="8"/>
    <n v="1896"/>
    <n v="680"/>
  </r>
  <r>
    <d v="2019-05-01T00:00:00"/>
    <x v="1"/>
    <x v="2"/>
    <x v="0"/>
    <n v="10"/>
    <n v="1030"/>
    <n v="355"/>
  </r>
  <r>
    <d v="2019-05-01T00:00:00"/>
    <x v="2"/>
    <x v="0"/>
    <x v="1"/>
    <n v="7"/>
    <n v="1911"/>
    <n v="724"/>
  </r>
  <r>
    <d v="2019-05-01T00:00:00"/>
    <x v="2"/>
    <x v="0"/>
    <x v="2"/>
    <n v="9"/>
    <n v="2547"/>
    <n v="906"/>
  </r>
  <r>
    <d v="2019-05-01T00:00:00"/>
    <x v="2"/>
    <x v="0"/>
    <x v="0"/>
    <n v="6"/>
    <n v="780"/>
    <n v="305"/>
  </r>
  <r>
    <d v="2019-05-01T00:00:00"/>
    <x v="2"/>
    <x v="1"/>
    <x v="1"/>
    <n v="9"/>
    <n v="1305"/>
    <n v="400"/>
  </r>
  <r>
    <d v="2019-05-01T00:00:00"/>
    <x v="2"/>
    <x v="1"/>
    <x v="2"/>
    <n v="7"/>
    <n v="1820"/>
    <n v="733"/>
  </r>
  <r>
    <d v="2019-05-01T00:00:00"/>
    <x v="2"/>
    <x v="1"/>
    <x v="0"/>
    <n v="8"/>
    <n v="1904"/>
    <n v="644"/>
  </r>
  <r>
    <d v="2019-05-01T00:00:00"/>
    <x v="2"/>
    <x v="2"/>
    <x v="1"/>
    <n v="9"/>
    <n v="1512"/>
    <n v="503"/>
  </r>
  <r>
    <d v="2019-05-01T00:00:00"/>
    <x v="2"/>
    <x v="2"/>
    <x v="2"/>
    <n v="10"/>
    <n v="1640"/>
    <n v="612"/>
  </r>
  <r>
    <d v="2019-05-01T00:00:00"/>
    <x v="2"/>
    <x v="2"/>
    <x v="0"/>
    <n v="7"/>
    <n v="763"/>
    <n v="333"/>
  </r>
  <r>
    <d v="2019-05-01T00:00:00"/>
    <x v="3"/>
    <x v="0"/>
    <x v="1"/>
    <n v="10"/>
    <n v="1120"/>
    <n v="408"/>
  </r>
  <r>
    <d v="2019-05-01T00:00:00"/>
    <x v="3"/>
    <x v="0"/>
    <x v="2"/>
    <n v="6"/>
    <n v="1056"/>
    <n v="362"/>
  </r>
  <r>
    <d v="2019-05-01T00:00:00"/>
    <x v="3"/>
    <x v="0"/>
    <x v="0"/>
    <n v="9"/>
    <n v="1314"/>
    <n v="451"/>
  </r>
  <r>
    <d v="2019-05-01T00:00:00"/>
    <x v="3"/>
    <x v="1"/>
    <x v="1"/>
    <n v="10"/>
    <n v="2410"/>
    <n v="778"/>
  </r>
  <r>
    <d v="2019-05-01T00:00:00"/>
    <x v="3"/>
    <x v="1"/>
    <x v="2"/>
    <n v="10"/>
    <n v="1940"/>
    <n v="820"/>
  </r>
  <r>
    <d v="2019-05-01T00:00:00"/>
    <x v="3"/>
    <x v="1"/>
    <x v="0"/>
    <n v="9"/>
    <n v="2268"/>
    <n v="972"/>
  </r>
  <r>
    <d v="2019-05-01T00:00:00"/>
    <x v="3"/>
    <x v="2"/>
    <x v="1"/>
    <n v="7"/>
    <n v="903"/>
    <n v="324"/>
  </r>
  <r>
    <d v="2019-05-01T00:00:00"/>
    <x v="3"/>
    <x v="2"/>
    <x v="2"/>
    <n v="6"/>
    <n v="1596"/>
    <n v="491"/>
  </r>
  <r>
    <d v="2019-05-01T00:00:00"/>
    <x v="3"/>
    <x v="2"/>
    <x v="0"/>
    <n v="10"/>
    <n v="2240"/>
    <n v="722"/>
  </r>
  <r>
    <d v="2019-06-01T00:00:00"/>
    <x v="0"/>
    <x v="0"/>
    <x v="1"/>
    <n v="7"/>
    <n v="1134"/>
    <n v="480"/>
  </r>
  <r>
    <d v="2019-06-01T00:00:00"/>
    <x v="0"/>
    <x v="0"/>
    <x v="2"/>
    <n v="10"/>
    <n v="1600"/>
    <n v="565"/>
  </r>
  <r>
    <d v="2019-06-01T00:00:00"/>
    <x v="0"/>
    <x v="0"/>
    <x v="0"/>
    <n v="9"/>
    <n v="2646"/>
    <n v="1161"/>
  </r>
  <r>
    <d v="2019-06-01T00:00:00"/>
    <x v="0"/>
    <x v="1"/>
    <x v="1"/>
    <n v="7"/>
    <n v="1470"/>
    <n v="559"/>
  </r>
  <r>
    <d v="2019-06-01T00:00:00"/>
    <x v="0"/>
    <x v="1"/>
    <x v="2"/>
    <n v="10"/>
    <n v="2960"/>
    <n v="1198"/>
  </r>
  <r>
    <d v="2019-06-01T00:00:00"/>
    <x v="0"/>
    <x v="1"/>
    <x v="0"/>
    <n v="8"/>
    <n v="1512"/>
    <n v="607"/>
  </r>
  <r>
    <d v="2019-06-01T00:00:00"/>
    <x v="0"/>
    <x v="2"/>
    <x v="1"/>
    <n v="10"/>
    <n v="2520"/>
    <n v="867"/>
  </r>
  <r>
    <d v="2019-06-01T00:00:00"/>
    <x v="0"/>
    <x v="2"/>
    <x v="2"/>
    <n v="9"/>
    <n v="1026"/>
    <n v="435"/>
  </r>
  <r>
    <d v="2019-06-01T00:00:00"/>
    <x v="0"/>
    <x v="2"/>
    <x v="0"/>
    <n v="8"/>
    <n v="1320"/>
    <n v="432"/>
  </r>
  <r>
    <d v="2019-06-01T00:00:00"/>
    <x v="1"/>
    <x v="0"/>
    <x v="1"/>
    <n v="10"/>
    <n v="2840"/>
    <n v="1113"/>
  </r>
  <r>
    <d v="2019-06-01T00:00:00"/>
    <x v="1"/>
    <x v="0"/>
    <x v="2"/>
    <n v="8"/>
    <n v="1280"/>
    <n v="546"/>
  </r>
  <r>
    <d v="2019-06-01T00:00:00"/>
    <x v="1"/>
    <x v="0"/>
    <x v="0"/>
    <n v="7"/>
    <n v="1666"/>
    <n v="525"/>
  </r>
  <r>
    <d v="2019-06-01T00:00:00"/>
    <x v="1"/>
    <x v="1"/>
    <x v="1"/>
    <n v="7"/>
    <n v="1435"/>
    <n v="442"/>
  </r>
  <r>
    <d v="2019-06-01T00:00:00"/>
    <x v="1"/>
    <x v="1"/>
    <x v="2"/>
    <n v="6"/>
    <n v="942"/>
    <n v="406"/>
  </r>
  <r>
    <d v="2019-06-01T00:00:00"/>
    <x v="1"/>
    <x v="1"/>
    <x v="0"/>
    <n v="9"/>
    <n v="1764"/>
    <n v="635"/>
  </r>
  <r>
    <d v="2019-06-01T00:00:00"/>
    <x v="1"/>
    <x v="2"/>
    <x v="1"/>
    <n v="10"/>
    <n v="2750"/>
    <n v="1006"/>
  </r>
  <r>
    <d v="2019-06-01T00:00:00"/>
    <x v="1"/>
    <x v="2"/>
    <x v="2"/>
    <n v="8"/>
    <n v="1552"/>
    <n v="661"/>
  </r>
  <r>
    <d v="2019-06-01T00:00:00"/>
    <x v="1"/>
    <x v="2"/>
    <x v="0"/>
    <n v="10"/>
    <n v="1740"/>
    <n v="596"/>
  </r>
  <r>
    <d v="2019-06-01T00:00:00"/>
    <x v="2"/>
    <x v="0"/>
    <x v="1"/>
    <n v="7"/>
    <n v="868"/>
    <n v="298"/>
  </r>
  <r>
    <d v="2019-06-01T00:00:00"/>
    <x v="2"/>
    <x v="0"/>
    <x v="2"/>
    <n v="10"/>
    <n v="2960"/>
    <n v="1092"/>
  </r>
  <r>
    <d v="2019-06-01T00:00:00"/>
    <x v="2"/>
    <x v="0"/>
    <x v="0"/>
    <n v="8"/>
    <n v="1736"/>
    <n v="667"/>
  </r>
  <r>
    <d v="2019-06-01T00:00:00"/>
    <x v="2"/>
    <x v="1"/>
    <x v="1"/>
    <n v="8"/>
    <n v="1200"/>
    <n v="459"/>
  </r>
  <r>
    <d v="2019-06-01T00:00:00"/>
    <x v="2"/>
    <x v="1"/>
    <x v="2"/>
    <n v="10"/>
    <n v="1590"/>
    <n v="563"/>
  </r>
  <r>
    <d v="2019-06-01T00:00:00"/>
    <x v="2"/>
    <x v="1"/>
    <x v="0"/>
    <n v="9"/>
    <n v="1485"/>
    <n v="642"/>
  </r>
  <r>
    <d v="2019-06-01T00:00:00"/>
    <x v="2"/>
    <x v="2"/>
    <x v="1"/>
    <n v="8"/>
    <n v="2080"/>
    <n v="692"/>
  </r>
  <r>
    <d v="2019-06-01T00:00:00"/>
    <x v="2"/>
    <x v="2"/>
    <x v="2"/>
    <n v="10"/>
    <n v="2710"/>
    <n v="1109"/>
  </r>
  <r>
    <d v="2019-06-01T00:00:00"/>
    <x v="2"/>
    <x v="2"/>
    <x v="0"/>
    <n v="8"/>
    <n v="2096"/>
    <n v="764"/>
  </r>
  <r>
    <d v="2019-06-01T00:00:00"/>
    <x v="3"/>
    <x v="0"/>
    <x v="1"/>
    <n v="10"/>
    <n v="1070"/>
    <n v="395"/>
  </r>
  <r>
    <d v="2019-06-01T00:00:00"/>
    <x v="3"/>
    <x v="0"/>
    <x v="2"/>
    <n v="9"/>
    <n v="2007"/>
    <n v="894"/>
  </r>
  <r>
    <d v="2019-06-01T00:00:00"/>
    <x v="3"/>
    <x v="0"/>
    <x v="0"/>
    <n v="10"/>
    <n v="1420"/>
    <n v="574"/>
  </r>
  <r>
    <d v="2019-06-01T00:00:00"/>
    <x v="3"/>
    <x v="1"/>
    <x v="1"/>
    <n v="6"/>
    <n v="738"/>
    <n v="312"/>
  </r>
  <r>
    <d v="2019-06-01T00:00:00"/>
    <x v="3"/>
    <x v="1"/>
    <x v="2"/>
    <n v="9"/>
    <n v="2007"/>
    <n v="669"/>
  </r>
  <r>
    <d v="2019-06-01T00:00:00"/>
    <x v="3"/>
    <x v="1"/>
    <x v="0"/>
    <n v="8"/>
    <n v="1304"/>
    <n v="506"/>
  </r>
  <r>
    <d v="2019-06-01T00:00:00"/>
    <x v="3"/>
    <x v="2"/>
    <x v="1"/>
    <n v="8"/>
    <n v="1880"/>
    <n v="698"/>
  </r>
  <r>
    <d v="2019-06-01T00:00:00"/>
    <x v="3"/>
    <x v="2"/>
    <x v="2"/>
    <n v="8"/>
    <n v="984"/>
    <n v="426"/>
  </r>
  <r>
    <d v="2019-06-01T00:00:00"/>
    <x v="3"/>
    <x v="2"/>
    <x v="0"/>
    <n v="7"/>
    <n v="2065"/>
    <n v="811"/>
  </r>
  <r>
    <d v="2019-07-01T00:00:00"/>
    <x v="0"/>
    <x v="0"/>
    <x v="1"/>
    <n v="10"/>
    <n v="1110"/>
    <n v="357"/>
  </r>
  <r>
    <d v="2019-07-01T00:00:00"/>
    <x v="0"/>
    <x v="0"/>
    <x v="2"/>
    <n v="9"/>
    <n v="1854"/>
    <n v="684"/>
  </r>
  <r>
    <d v="2019-07-01T00:00:00"/>
    <x v="0"/>
    <x v="0"/>
    <x v="0"/>
    <n v="10"/>
    <n v="1870"/>
    <n v="833"/>
  </r>
  <r>
    <d v="2019-07-01T00:00:00"/>
    <x v="0"/>
    <x v="1"/>
    <x v="1"/>
    <n v="9"/>
    <n v="1674"/>
    <n v="518"/>
  </r>
  <r>
    <d v="2019-07-01T00:00:00"/>
    <x v="0"/>
    <x v="1"/>
    <x v="2"/>
    <n v="6"/>
    <n v="714"/>
    <n v="306"/>
  </r>
  <r>
    <d v="2019-07-01T00:00:00"/>
    <x v="0"/>
    <x v="1"/>
    <x v="0"/>
    <n v="9"/>
    <n v="1485"/>
    <n v="483"/>
  </r>
  <r>
    <d v="2019-07-01T00:00:00"/>
    <x v="0"/>
    <x v="2"/>
    <x v="1"/>
    <n v="6"/>
    <n v="882"/>
    <n v="303"/>
  </r>
  <r>
    <d v="2019-07-01T00:00:00"/>
    <x v="0"/>
    <x v="2"/>
    <x v="2"/>
    <n v="7"/>
    <n v="1960"/>
    <n v="789"/>
  </r>
  <r>
    <d v="2019-07-01T00:00:00"/>
    <x v="0"/>
    <x v="2"/>
    <x v="0"/>
    <n v="7"/>
    <n v="1827"/>
    <n v="650"/>
  </r>
  <r>
    <d v="2019-07-01T00:00:00"/>
    <x v="1"/>
    <x v="0"/>
    <x v="1"/>
    <n v="9"/>
    <n v="2646"/>
    <n v="1023"/>
  </r>
  <r>
    <d v="2019-07-01T00:00:00"/>
    <x v="1"/>
    <x v="0"/>
    <x v="2"/>
    <n v="8"/>
    <n v="2088"/>
    <n v="628"/>
  </r>
  <r>
    <d v="2019-07-01T00:00:00"/>
    <x v="1"/>
    <x v="0"/>
    <x v="0"/>
    <n v="8"/>
    <n v="2352"/>
    <n v="828"/>
  </r>
  <r>
    <d v="2019-07-01T00:00:00"/>
    <x v="1"/>
    <x v="1"/>
    <x v="1"/>
    <n v="6"/>
    <n v="1662"/>
    <n v="595"/>
  </r>
  <r>
    <d v="2019-07-01T00:00:00"/>
    <x v="1"/>
    <x v="1"/>
    <x v="2"/>
    <n v="6"/>
    <n v="1350"/>
    <n v="410"/>
  </r>
  <r>
    <d v="2019-07-01T00:00:00"/>
    <x v="1"/>
    <x v="1"/>
    <x v="0"/>
    <n v="7"/>
    <n v="1316"/>
    <n v="482"/>
  </r>
  <r>
    <d v="2019-07-01T00:00:00"/>
    <x v="1"/>
    <x v="2"/>
    <x v="1"/>
    <n v="6"/>
    <n v="1110"/>
    <n v="410"/>
  </r>
  <r>
    <d v="2019-07-01T00:00:00"/>
    <x v="1"/>
    <x v="2"/>
    <x v="2"/>
    <n v="10"/>
    <n v="2020"/>
    <n v="691"/>
  </r>
  <r>
    <d v="2019-07-01T00:00:00"/>
    <x v="1"/>
    <x v="2"/>
    <x v="0"/>
    <n v="7"/>
    <n v="1267"/>
    <n v="418"/>
  </r>
  <r>
    <d v="2019-07-01T00:00:00"/>
    <x v="2"/>
    <x v="0"/>
    <x v="1"/>
    <n v="8"/>
    <n v="1856"/>
    <n v="652"/>
  </r>
  <r>
    <d v="2019-07-01T00:00:00"/>
    <x v="2"/>
    <x v="0"/>
    <x v="2"/>
    <n v="8"/>
    <n v="1176"/>
    <n v="411"/>
  </r>
  <r>
    <d v="2019-07-01T00:00:00"/>
    <x v="2"/>
    <x v="0"/>
    <x v="0"/>
    <n v="10"/>
    <n v="1090"/>
    <n v="427"/>
  </r>
  <r>
    <d v="2019-07-01T00:00:00"/>
    <x v="2"/>
    <x v="1"/>
    <x v="1"/>
    <n v="10"/>
    <n v="1320"/>
    <n v="533"/>
  </r>
  <r>
    <d v="2019-07-01T00:00:00"/>
    <x v="2"/>
    <x v="1"/>
    <x v="2"/>
    <n v="10"/>
    <n v="2280"/>
    <n v="993"/>
  </r>
  <r>
    <d v="2019-07-01T00:00:00"/>
    <x v="2"/>
    <x v="1"/>
    <x v="0"/>
    <n v="7"/>
    <n v="777"/>
    <n v="334"/>
  </r>
  <r>
    <d v="2019-07-01T00:00:00"/>
    <x v="2"/>
    <x v="2"/>
    <x v="1"/>
    <n v="6"/>
    <n v="1056"/>
    <n v="421"/>
  </r>
  <r>
    <d v="2019-07-01T00:00:00"/>
    <x v="2"/>
    <x v="2"/>
    <x v="2"/>
    <n v="6"/>
    <n v="1530"/>
    <n v="565"/>
  </r>
  <r>
    <d v="2019-07-01T00:00:00"/>
    <x v="2"/>
    <x v="2"/>
    <x v="0"/>
    <n v="9"/>
    <n v="963"/>
    <n v="396"/>
  </r>
  <r>
    <d v="2019-07-01T00:00:00"/>
    <x v="3"/>
    <x v="0"/>
    <x v="1"/>
    <n v="9"/>
    <n v="1926"/>
    <n v="586"/>
  </r>
  <r>
    <d v="2019-07-01T00:00:00"/>
    <x v="3"/>
    <x v="0"/>
    <x v="2"/>
    <n v="9"/>
    <n v="2457"/>
    <n v="780"/>
  </r>
  <r>
    <d v="2019-07-01T00:00:00"/>
    <x v="3"/>
    <x v="0"/>
    <x v="0"/>
    <n v="6"/>
    <n v="792"/>
    <n v="269"/>
  </r>
  <r>
    <d v="2019-07-01T00:00:00"/>
    <x v="3"/>
    <x v="1"/>
    <x v="1"/>
    <n v="9"/>
    <n v="1908"/>
    <n v="790"/>
  </r>
  <r>
    <d v="2019-07-01T00:00:00"/>
    <x v="3"/>
    <x v="1"/>
    <x v="2"/>
    <n v="6"/>
    <n v="1308"/>
    <n v="515"/>
  </r>
  <r>
    <d v="2019-07-01T00:00:00"/>
    <x v="3"/>
    <x v="1"/>
    <x v="0"/>
    <n v="9"/>
    <n v="2493"/>
    <n v="1116"/>
  </r>
  <r>
    <d v="2019-07-01T00:00:00"/>
    <x v="3"/>
    <x v="2"/>
    <x v="1"/>
    <n v="7"/>
    <n v="1596"/>
    <n v="523"/>
  </r>
  <r>
    <d v="2019-07-01T00:00:00"/>
    <x v="3"/>
    <x v="2"/>
    <x v="2"/>
    <n v="8"/>
    <n v="1032"/>
    <n v="456"/>
  </r>
  <r>
    <d v="2019-07-01T00:00:00"/>
    <x v="3"/>
    <x v="2"/>
    <x v="0"/>
    <n v="6"/>
    <n v="1302"/>
    <n v="487"/>
  </r>
  <r>
    <d v="2019-08-01T00:00:00"/>
    <x v="0"/>
    <x v="0"/>
    <x v="1"/>
    <n v="7"/>
    <n v="1169"/>
    <n v="486"/>
  </r>
  <r>
    <d v="2019-08-01T00:00:00"/>
    <x v="0"/>
    <x v="0"/>
    <x v="2"/>
    <n v="9"/>
    <n v="1332"/>
    <n v="584"/>
  </r>
  <r>
    <d v="2019-08-01T00:00:00"/>
    <x v="0"/>
    <x v="0"/>
    <x v="0"/>
    <n v="9"/>
    <n v="1440"/>
    <n v="585"/>
  </r>
  <r>
    <d v="2019-08-01T00:00:00"/>
    <x v="0"/>
    <x v="1"/>
    <x v="1"/>
    <n v="6"/>
    <n v="684"/>
    <n v="225"/>
  </r>
  <r>
    <d v="2019-08-01T00:00:00"/>
    <x v="0"/>
    <x v="1"/>
    <x v="2"/>
    <n v="9"/>
    <n v="2286"/>
    <n v="878"/>
  </r>
  <r>
    <d v="2019-08-01T00:00:00"/>
    <x v="0"/>
    <x v="1"/>
    <x v="0"/>
    <n v="10"/>
    <n v="2520"/>
    <n v="793"/>
  </r>
  <r>
    <d v="2019-08-01T00:00:00"/>
    <x v="0"/>
    <x v="2"/>
    <x v="1"/>
    <n v="10"/>
    <n v="1840"/>
    <n v="793"/>
  </r>
  <r>
    <d v="2019-08-01T00:00:00"/>
    <x v="0"/>
    <x v="2"/>
    <x v="2"/>
    <n v="9"/>
    <n v="1836"/>
    <n v="595"/>
  </r>
  <r>
    <d v="2019-08-01T00:00:00"/>
    <x v="0"/>
    <x v="2"/>
    <x v="0"/>
    <n v="8"/>
    <n v="2232"/>
    <n v="969"/>
  </r>
  <r>
    <d v="2019-08-01T00:00:00"/>
    <x v="1"/>
    <x v="0"/>
    <x v="1"/>
    <n v="8"/>
    <n v="2264"/>
    <n v="907"/>
  </r>
  <r>
    <d v="2019-08-01T00:00:00"/>
    <x v="1"/>
    <x v="0"/>
    <x v="2"/>
    <n v="6"/>
    <n v="774"/>
    <n v="284"/>
  </r>
  <r>
    <d v="2019-08-01T00:00:00"/>
    <x v="1"/>
    <x v="0"/>
    <x v="0"/>
    <n v="7"/>
    <n v="1288"/>
    <n v="573"/>
  </r>
  <r>
    <d v="2019-08-01T00:00:00"/>
    <x v="1"/>
    <x v="1"/>
    <x v="1"/>
    <n v="10"/>
    <n v="1500"/>
    <n v="581"/>
  </r>
  <r>
    <d v="2019-08-01T00:00:00"/>
    <x v="1"/>
    <x v="1"/>
    <x v="2"/>
    <n v="6"/>
    <n v="906"/>
    <n v="392"/>
  </r>
  <r>
    <d v="2019-08-01T00:00:00"/>
    <x v="1"/>
    <x v="1"/>
    <x v="0"/>
    <n v="6"/>
    <n v="786"/>
    <n v="264"/>
  </r>
  <r>
    <d v="2019-08-01T00:00:00"/>
    <x v="1"/>
    <x v="2"/>
    <x v="1"/>
    <n v="10"/>
    <n v="2260"/>
    <n v="900"/>
  </r>
  <r>
    <d v="2019-08-01T00:00:00"/>
    <x v="1"/>
    <x v="2"/>
    <x v="2"/>
    <n v="7"/>
    <n v="1904"/>
    <n v="653"/>
  </r>
  <r>
    <d v="2019-08-01T00:00:00"/>
    <x v="1"/>
    <x v="2"/>
    <x v="0"/>
    <n v="8"/>
    <n v="1968"/>
    <n v="793"/>
  </r>
  <r>
    <d v="2019-08-01T00:00:00"/>
    <x v="2"/>
    <x v="0"/>
    <x v="1"/>
    <n v="6"/>
    <n v="1128"/>
    <n v="465"/>
  </r>
  <r>
    <d v="2019-08-01T00:00:00"/>
    <x v="2"/>
    <x v="0"/>
    <x v="2"/>
    <n v="6"/>
    <n v="1116"/>
    <n v="493"/>
  </r>
  <r>
    <d v="2019-08-01T00:00:00"/>
    <x v="2"/>
    <x v="0"/>
    <x v="0"/>
    <n v="10"/>
    <n v="2720"/>
    <n v="986"/>
  </r>
  <r>
    <d v="2019-08-01T00:00:00"/>
    <x v="2"/>
    <x v="1"/>
    <x v="1"/>
    <n v="7"/>
    <n v="1673"/>
    <n v="573"/>
  </r>
  <r>
    <d v="2019-08-01T00:00:00"/>
    <x v="2"/>
    <x v="1"/>
    <x v="2"/>
    <n v="7"/>
    <n v="770"/>
    <n v="334"/>
  </r>
  <r>
    <d v="2019-08-01T00:00:00"/>
    <x v="2"/>
    <x v="1"/>
    <x v="0"/>
    <n v="9"/>
    <n v="2340"/>
    <n v="830"/>
  </r>
  <r>
    <d v="2019-08-01T00:00:00"/>
    <x v="2"/>
    <x v="2"/>
    <x v="1"/>
    <n v="10"/>
    <n v="2740"/>
    <n v="935"/>
  </r>
  <r>
    <d v="2019-08-01T00:00:00"/>
    <x v="2"/>
    <x v="2"/>
    <x v="2"/>
    <n v="7"/>
    <n v="721"/>
    <n v="266"/>
  </r>
  <r>
    <d v="2019-08-01T00:00:00"/>
    <x v="2"/>
    <x v="2"/>
    <x v="0"/>
    <n v="6"/>
    <n v="1626"/>
    <n v="635"/>
  </r>
  <r>
    <d v="2019-08-01T00:00:00"/>
    <x v="3"/>
    <x v="0"/>
    <x v="1"/>
    <n v="8"/>
    <n v="1992"/>
    <n v="882"/>
  </r>
  <r>
    <d v="2019-08-01T00:00:00"/>
    <x v="3"/>
    <x v="0"/>
    <x v="2"/>
    <n v="8"/>
    <n v="1840"/>
    <n v="563"/>
  </r>
  <r>
    <d v="2019-08-01T00:00:00"/>
    <x v="3"/>
    <x v="0"/>
    <x v="0"/>
    <n v="6"/>
    <n v="918"/>
    <n v="362"/>
  </r>
  <r>
    <d v="2019-08-01T00:00:00"/>
    <x v="3"/>
    <x v="1"/>
    <x v="1"/>
    <n v="8"/>
    <n v="1784"/>
    <n v="536"/>
  </r>
  <r>
    <d v="2019-08-01T00:00:00"/>
    <x v="3"/>
    <x v="1"/>
    <x v="2"/>
    <n v="9"/>
    <n v="2070"/>
    <n v="663"/>
  </r>
  <r>
    <d v="2019-08-01T00:00:00"/>
    <x v="3"/>
    <x v="1"/>
    <x v="0"/>
    <n v="7"/>
    <n v="1477"/>
    <n v="637"/>
  </r>
  <r>
    <d v="2019-08-01T00:00:00"/>
    <x v="3"/>
    <x v="2"/>
    <x v="1"/>
    <n v="7"/>
    <n v="1603"/>
    <n v="566"/>
  </r>
  <r>
    <d v="2019-08-01T00:00:00"/>
    <x v="3"/>
    <x v="2"/>
    <x v="2"/>
    <n v="10"/>
    <n v="1200"/>
    <n v="508"/>
  </r>
  <r>
    <d v="2019-08-01T00:00:00"/>
    <x v="3"/>
    <x v="2"/>
    <x v="0"/>
    <n v="8"/>
    <n v="1712"/>
    <n v="618"/>
  </r>
  <r>
    <d v="2019-09-01T00:00:00"/>
    <x v="0"/>
    <x v="0"/>
    <x v="1"/>
    <n v="9"/>
    <n v="1620"/>
    <n v="695"/>
  </r>
  <r>
    <d v="2019-09-01T00:00:00"/>
    <x v="0"/>
    <x v="0"/>
    <x v="2"/>
    <n v="10"/>
    <n v="2540"/>
    <n v="1007"/>
  </r>
  <r>
    <d v="2019-09-01T00:00:00"/>
    <x v="0"/>
    <x v="0"/>
    <x v="0"/>
    <n v="7"/>
    <n v="931"/>
    <n v="417"/>
  </r>
  <r>
    <d v="2019-09-01T00:00:00"/>
    <x v="0"/>
    <x v="1"/>
    <x v="1"/>
    <n v="10"/>
    <n v="1140"/>
    <n v="381"/>
  </r>
  <r>
    <d v="2019-09-01T00:00:00"/>
    <x v="0"/>
    <x v="1"/>
    <x v="2"/>
    <n v="7"/>
    <n v="1715"/>
    <n v="628"/>
  </r>
  <r>
    <d v="2019-09-01T00:00:00"/>
    <x v="0"/>
    <x v="1"/>
    <x v="0"/>
    <n v="7"/>
    <n v="1687"/>
    <n v="538"/>
  </r>
  <r>
    <d v="2019-09-01T00:00:00"/>
    <x v="0"/>
    <x v="2"/>
    <x v="1"/>
    <n v="6"/>
    <n v="1476"/>
    <n v="582"/>
  </r>
  <r>
    <d v="2019-09-01T00:00:00"/>
    <x v="0"/>
    <x v="2"/>
    <x v="2"/>
    <n v="7"/>
    <n v="1960"/>
    <n v="705"/>
  </r>
  <r>
    <d v="2019-09-01T00:00:00"/>
    <x v="0"/>
    <x v="2"/>
    <x v="0"/>
    <n v="9"/>
    <n v="2646"/>
    <n v="812"/>
  </r>
  <r>
    <d v="2019-09-01T00:00:00"/>
    <x v="1"/>
    <x v="0"/>
    <x v="1"/>
    <n v="6"/>
    <n v="942"/>
    <n v="296"/>
  </r>
  <r>
    <d v="2019-09-01T00:00:00"/>
    <x v="1"/>
    <x v="0"/>
    <x v="2"/>
    <n v="9"/>
    <n v="2619"/>
    <n v="851"/>
  </r>
  <r>
    <d v="2019-09-01T00:00:00"/>
    <x v="1"/>
    <x v="0"/>
    <x v="0"/>
    <n v="7"/>
    <n v="1274"/>
    <n v="560"/>
  </r>
  <r>
    <d v="2019-09-01T00:00:00"/>
    <x v="1"/>
    <x v="1"/>
    <x v="1"/>
    <n v="10"/>
    <n v="2720"/>
    <n v="1162"/>
  </r>
  <r>
    <d v="2019-09-01T00:00:00"/>
    <x v="1"/>
    <x v="1"/>
    <x v="2"/>
    <n v="8"/>
    <n v="960"/>
    <n v="402"/>
  </r>
  <r>
    <d v="2019-09-01T00:00:00"/>
    <x v="1"/>
    <x v="1"/>
    <x v="0"/>
    <n v="9"/>
    <n v="2421"/>
    <n v="795"/>
  </r>
  <r>
    <d v="2019-09-01T00:00:00"/>
    <x v="1"/>
    <x v="2"/>
    <x v="1"/>
    <n v="6"/>
    <n v="810"/>
    <n v="304"/>
  </r>
  <r>
    <d v="2019-09-01T00:00:00"/>
    <x v="1"/>
    <x v="2"/>
    <x v="2"/>
    <n v="8"/>
    <n v="1032"/>
    <n v="331"/>
  </r>
  <r>
    <d v="2019-09-01T00:00:00"/>
    <x v="1"/>
    <x v="2"/>
    <x v="0"/>
    <n v="6"/>
    <n v="954"/>
    <n v="403"/>
  </r>
  <r>
    <d v="2019-09-01T00:00:00"/>
    <x v="2"/>
    <x v="0"/>
    <x v="1"/>
    <n v="7"/>
    <n v="1673"/>
    <n v="513"/>
  </r>
  <r>
    <d v="2019-09-01T00:00:00"/>
    <x v="2"/>
    <x v="0"/>
    <x v="2"/>
    <n v="6"/>
    <n v="1404"/>
    <n v="483"/>
  </r>
  <r>
    <d v="2019-09-01T00:00:00"/>
    <x v="2"/>
    <x v="0"/>
    <x v="0"/>
    <n v="10"/>
    <n v="2120"/>
    <n v="716"/>
  </r>
  <r>
    <d v="2019-09-01T00:00:00"/>
    <x v="2"/>
    <x v="1"/>
    <x v="1"/>
    <n v="6"/>
    <n v="948"/>
    <n v="296"/>
  </r>
  <r>
    <d v="2019-09-01T00:00:00"/>
    <x v="2"/>
    <x v="1"/>
    <x v="2"/>
    <n v="10"/>
    <n v="1610"/>
    <n v="713"/>
  </r>
  <r>
    <d v="2019-09-01T00:00:00"/>
    <x v="2"/>
    <x v="1"/>
    <x v="0"/>
    <n v="9"/>
    <n v="1035"/>
    <n v="337"/>
  </r>
  <r>
    <d v="2019-09-01T00:00:00"/>
    <x v="2"/>
    <x v="2"/>
    <x v="1"/>
    <n v="6"/>
    <n v="1434"/>
    <n v="631"/>
  </r>
  <r>
    <d v="2019-09-01T00:00:00"/>
    <x v="2"/>
    <x v="2"/>
    <x v="2"/>
    <n v="6"/>
    <n v="642"/>
    <n v="288"/>
  </r>
  <r>
    <d v="2019-09-01T00:00:00"/>
    <x v="2"/>
    <x v="2"/>
    <x v="0"/>
    <n v="6"/>
    <n v="1272"/>
    <n v="403"/>
  </r>
  <r>
    <d v="2019-09-01T00:00:00"/>
    <x v="3"/>
    <x v="0"/>
    <x v="1"/>
    <n v="9"/>
    <n v="2619"/>
    <n v="991"/>
  </r>
  <r>
    <d v="2019-09-01T00:00:00"/>
    <x v="3"/>
    <x v="0"/>
    <x v="2"/>
    <n v="7"/>
    <n v="1155"/>
    <n v="469"/>
  </r>
  <r>
    <d v="2019-09-01T00:00:00"/>
    <x v="3"/>
    <x v="0"/>
    <x v="0"/>
    <n v="8"/>
    <n v="1384"/>
    <n v="454"/>
  </r>
  <r>
    <d v="2019-09-01T00:00:00"/>
    <x v="3"/>
    <x v="1"/>
    <x v="1"/>
    <n v="7"/>
    <n v="1848"/>
    <n v="577"/>
  </r>
  <r>
    <d v="2019-09-01T00:00:00"/>
    <x v="3"/>
    <x v="1"/>
    <x v="2"/>
    <n v="6"/>
    <n v="1230"/>
    <n v="517"/>
  </r>
  <r>
    <d v="2019-09-01T00:00:00"/>
    <x v="3"/>
    <x v="1"/>
    <x v="0"/>
    <n v="9"/>
    <n v="2529"/>
    <n v="1084"/>
  </r>
  <r>
    <d v="2019-09-01T00:00:00"/>
    <x v="3"/>
    <x v="2"/>
    <x v="1"/>
    <n v="8"/>
    <n v="2336"/>
    <n v="863"/>
  </r>
  <r>
    <d v="2019-09-01T00:00:00"/>
    <x v="3"/>
    <x v="2"/>
    <x v="2"/>
    <n v="6"/>
    <n v="1614"/>
    <n v="556"/>
  </r>
  <r>
    <d v="2019-09-01T00:00:00"/>
    <x v="3"/>
    <x v="2"/>
    <x v="0"/>
    <n v="8"/>
    <n v="928"/>
    <n v="308"/>
  </r>
  <r>
    <d v="2019-10-01T00:00:00"/>
    <x v="0"/>
    <x v="0"/>
    <x v="1"/>
    <n v="10"/>
    <n v="1410"/>
    <n v="483"/>
  </r>
  <r>
    <d v="2019-10-01T00:00:00"/>
    <x v="0"/>
    <x v="0"/>
    <x v="2"/>
    <n v="9"/>
    <n v="1521"/>
    <n v="607"/>
  </r>
  <r>
    <d v="2019-10-01T00:00:00"/>
    <x v="0"/>
    <x v="0"/>
    <x v="0"/>
    <n v="9"/>
    <n v="1494"/>
    <n v="664"/>
  </r>
  <r>
    <d v="2019-10-01T00:00:00"/>
    <x v="0"/>
    <x v="1"/>
    <x v="1"/>
    <n v="10"/>
    <n v="2050"/>
    <n v="627"/>
  </r>
  <r>
    <d v="2019-10-01T00:00:00"/>
    <x v="0"/>
    <x v="1"/>
    <x v="2"/>
    <n v="8"/>
    <n v="1448"/>
    <n v="497"/>
  </r>
  <r>
    <d v="2019-10-01T00:00:00"/>
    <x v="0"/>
    <x v="1"/>
    <x v="0"/>
    <n v="10"/>
    <n v="1170"/>
    <n v="432"/>
  </r>
  <r>
    <d v="2019-10-01T00:00:00"/>
    <x v="0"/>
    <x v="2"/>
    <x v="1"/>
    <n v="6"/>
    <n v="1626"/>
    <n v="616"/>
  </r>
  <r>
    <d v="2019-10-01T00:00:00"/>
    <x v="0"/>
    <x v="2"/>
    <x v="2"/>
    <n v="9"/>
    <n v="2295"/>
    <n v="989"/>
  </r>
  <r>
    <d v="2019-10-01T00:00:00"/>
    <x v="0"/>
    <x v="2"/>
    <x v="0"/>
    <n v="8"/>
    <n v="2304"/>
    <n v="696"/>
  </r>
  <r>
    <d v="2019-10-01T00:00:00"/>
    <x v="1"/>
    <x v="0"/>
    <x v="1"/>
    <n v="8"/>
    <n v="1160"/>
    <n v="508"/>
  </r>
  <r>
    <d v="2019-10-01T00:00:00"/>
    <x v="1"/>
    <x v="0"/>
    <x v="2"/>
    <n v="10"/>
    <n v="2470"/>
    <n v="817"/>
  </r>
  <r>
    <d v="2019-10-01T00:00:00"/>
    <x v="1"/>
    <x v="0"/>
    <x v="0"/>
    <n v="9"/>
    <n v="2322"/>
    <n v="841"/>
  </r>
  <r>
    <d v="2019-10-01T00:00:00"/>
    <x v="1"/>
    <x v="1"/>
    <x v="1"/>
    <n v="9"/>
    <n v="2520"/>
    <n v="810"/>
  </r>
  <r>
    <d v="2019-10-01T00:00:00"/>
    <x v="1"/>
    <x v="1"/>
    <x v="2"/>
    <n v="10"/>
    <n v="1130"/>
    <n v="401"/>
  </r>
  <r>
    <d v="2019-10-01T00:00:00"/>
    <x v="1"/>
    <x v="1"/>
    <x v="0"/>
    <n v="7"/>
    <n v="1827"/>
    <n v="620"/>
  </r>
  <r>
    <d v="2019-10-01T00:00:00"/>
    <x v="1"/>
    <x v="2"/>
    <x v="1"/>
    <n v="9"/>
    <n v="1818"/>
    <n v="724"/>
  </r>
  <r>
    <d v="2019-10-01T00:00:00"/>
    <x v="1"/>
    <x v="2"/>
    <x v="2"/>
    <n v="7"/>
    <n v="1645"/>
    <n v="686"/>
  </r>
  <r>
    <d v="2019-10-01T00:00:00"/>
    <x v="1"/>
    <x v="2"/>
    <x v="0"/>
    <n v="6"/>
    <n v="1626"/>
    <n v="562"/>
  </r>
  <r>
    <d v="2019-10-01T00:00:00"/>
    <x v="2"/>
    <x v="0"/>
    <x v="1"/>
    <n v="7"/>
    <n v="1617"/>
    <n v="722"/>
  </r>
  <r>
    <d v="2019-10-01T00:00:00"/>
    <x v="2"/>
    <x v="0"/>
    <x v="2"/>
    <n v="6"/>
    <n v="1344"/>
    <n v="440"/>
  </r>
  <r>
    <d v="2019-10-01T00:00:00"/>
    <x v="2"/>
    <x v="0"/>
    <x v="0"/>
    <n v="9"/>
    <n v="2403"/>
    <n v="1069"/>
  </r>
  <r>
    <d v="2019-10-01T00:00:00"/>
    <x v="2"/>
    <x v="1"/>
    <x v="1"/>
    <n v="9"/>
    <n v="2358"/>
    <n v="830"/>
  </r>
  <r>
    <d v="2019-10-01T00:00:00"/>
    <x v="2"/>
    <x v="1"/>
    <x v="2"/>
    <n v="9"/>
    <n v="2223"/>
    <n v="893"/>
  </r>
  <r>
    <d v="2019-10-01T00:00:00"/>
    <x v="2"/>
    <x v="1"/>
    <x v="0"/>
    <n v="6"/>
    <n v="774"/>
    <n v="257"/>
  </r>
  <r>
    <d v="2019-10-01T00:00:00"/>
    <x v="2"/>
    <x v="2"/>
    <x v="1"/>
    <n v="6"/>
    <n v="918"/>
    <n v="330"/>
  </r>
  <r>
    <d v="2019-10-01T00:00:00"/>
    <x v="2"/>
    <x v="2"/>
    <x v="2"/>
    <n v="6"/>
    <n v="624"/>
    <n v="206"/>
  </r>
  <r>
    <d v="2019-10-01T00:00:00"/>
    <x v="2"/>
    <x v="2"/>
    <x v="0"/>
    <n v="7"/>
    <n v="1043"/>
    <n v="347"/>
  </r>
  <r>
    <d v="2019-10-01T00:00:00"/>
    <x v="3"/>
    <x v="0"/>
    <x v="1"/>
    <n v="8"/>
    <n v="1848"/>
    <n v="660"/>
  </r>
  <r>
    <d v="2019-10-01T00:00:00"/>
    <x v="3"/>
    <x v="0"/>
    <x v="2"/>
    <n v="10"/>
    <n v="2910"/>
    <n v="1169"/>
  </r>
  <r>
    <d v="2019-10-01T00:00:00"/>
    <x v="3"/>
    <x v="0"/>
    <x v="0"/>
    <n v="6"/>
    <n v="1134"/>
    <n v="505"/>
  </r>
  <r>
    <d v="2019-10-01T00:00:00"/>
    <x v="3"/>
    <x v="1"/>
    <x v="1"/>
    <n v="10"/>
    <n v="2620"/>
    <n v="900"/>
  </r>
  <r>
    <d v="2019-10-01T00:00:00"/>
    <x v="3"/>
    <x v="1"/>
    <x v="2"/>
    <n v="8"/>
    <n v="1216"/>
    <n v="464"/>
  </r>
  <r>
    <d v="2019-10-01T00:00:00"/>
    <x v="3"/>
    <x v="1"/>
    <x v="0"/>
    <n v="9"/>
    <n v="1278"/>
    <n v="465"/>
  </r>
  <r>
    <d v="2019-10-01T00:00:00"/>
    <x v="3"/>
    <x v="2"/>
    <x v="1"/>
    <n v="6"/>
    <n v="720"/>
    <n v="260"/>
  </r>
  <r>
    <d v="2019-10-01T00:00:00"/>
    <x v="3"/>
    <x v="2"/>
    <x v="2"/>
    <n v="9"/>
    <n v="1089"/>
    <n v="394"/>
  </r>
  <r>
    <d v="2019-10-01T00:00:00"/>
    <x v="3"/>
    <x v="2"/>
    <x v="0"/>
    <n v="8"/>
    <n v="1552"/>
    <n v="599"/>
  </r>
  <r>
    <d v="2019-11-01T00:00:00"/>
    <x v="0"/>
    <x v="0"/>
    <x v="1"/>
    <n v="9"/>
    <n v="1026"/>
    <n v="432"/>
  </r>
  <r>
    <d v="2019-11-01T00:00:00"/>
    <x v="0"/>
    <x v="0"/>
    <x v="2"/>
    <n v="7"/>
    <n v="1155"/>
    <n v="481"/>
  </r>
  <r>
    <d v="2019-11-01T00:00:00"/>
    <x v="0"/>
    <x v="0"/>
    <x v="0"/>
    <n v="9"/>
    <n v="1935"/>
    <n v="689"/>
  </r>
  <r>
    <d v="2019-11-01T00:00:00"/>
    <x v="0"/>
    <x v="1"/>
    <x v="1"/>
    <n v="7"/>
    <n v="1911"/>
    <n v="633"/>
  </r>
  <r>
    <d v="2019-11-01T00:00:00"/>
    <x v="0"/>
    <x v="1"/>
    <x v="2"/>
    <n v="6"/>
    <n v="1386"/>
    <n v="513"/>
  </r>
  <r>
    <d v="2019-11-01T00:00:00"/>
    <x v="0"/>
    <x v="1"/>
    <x v="0"/>
    <n v="9"/>
    <n v="2646"/>
    <n v="994"/>
  </r>
  <r>
    <d v="2019-11-01T00:00:00"/>
    <x v="0"/>
    <x v="2"/>
    <x v="1"/>
    <n v="6"/>
    <n v="1362"/>
    <n v="449"/>
  </r>
  <r>
    <d v="2019-11-01T00:00:00"/>
    <x v="0"/>
    <x v="2"/>
    <x v="2"/>
    <n v="6"/>
    <n v="1326"/>
    <n v="490"/>
  </r>
  <r>
    <d v="2019-11-01T00:00:00"/>
    <x v="0"/>
    <x v="2"/>
    <x v="0"/>
    <n v="9"/>
    <n v="1863"/>
    <n v="797"/>
  </r>
  <r>
    <d v="2019-11-01T00:00:00"/>
    <x v="1"/>
    <x v="0"/>
    <x v="1"/>
    <n v="8"/>
    <n v="2032"/>
    <n v="723"/>
  </r>
  <r>
    <d v="2019-11-01T00:00:00"/>
    <x v="1"/>
    <x v="0"/>
    <x v="2"/>
    <n v="8"/>
    <n v="1208"/>
    <n v="489"/>
  </r>
  <r>
    <d v="2019-11-01T00:00:00"/>
    <x v="1"/>
    <x v="0"/>
    <x v="0"/>
    <n v="6"/>
    <n v="1290"/>
    <n v="425"/>
  </r>
  <r>
    <d v="2019-11-01T00:00:00"/>
    <x v="1"/>
    <x v="1"/>
    <x v="1"/>
    <n v="7"/>
    <n v="1904"/>
    <n v="783"/>
  </r>
  <r>
    <d v="2019-11-01T00:00:00"/>
    <x v="1"/>
    <x v="1"/>
    <x v="2"/>
    <n v="10"/>
    <n v="1390"/>
    <n v="420"/>
  </r>
  <r>
    <d v="2019-11-01T00:00:00"/>
    <x v="1"/>
    <x v="1"/>
    <x v="0"/>
    <n v="10"/>
    <n v="1480"/>
    <n v="641"/>
  </r>
  <r>
    <d v="2019-11-01T00:00:00"/>
    <x v="1"/>
    <x v="2"/>
    <x v="1"/>
    <n v="9"/>
    <n v="2682"/>
    <n v="970"/>
  </r>
  <r>
    <d v="2019-11-01T00:00:00"/>
    <x v="1"/>
    <x v="2"/>
    <x v="2"/>
    <n v="6"/>
    <n v="1782"/>
    <n v="664"/>
  </r>
  <r>
    <d v="2019-11-01T00:00:00"/>
    <x v="1"/>
    <x v="2"/>
    <x v="0"/>
    <n v="7"/>
    <n v="1085"/>
    <n v="459"/>
  </r>
  <r>
    <d v="2019-11-01T00:00:00"/>
    <x v="2"/>
    <x v="0"/>
    <x v="1"/>
    <n v="6"/>
    <n v="864"/>
    <n v="378"/>
  </r>
  <r>
    <d v="2019-11-01T00:00:00"/>
    <x v="2"/>
    <x v="0"/>
    <x v="2"/>
    <n v="9"/>
    <n v="2349"/>
    <n v="984"/>
  </r>
  <r>
    <d v="2019-11-01T00:00:00"/>
    <x v="2"/>
    <x v="0"/>
    <x v="0"/>
    <n v="9"/>
    <n v="1827"/>
    <n v="613"/>
  </r>
  <r>
    <d v="2019-11-01T00:00:00"/>
    <x v="2"/>
    <x v="1"/>
    <x v="1"/>
    <n v="10"/>
    <n v="1200"/>
    <n v="469"/>
  </r>
  <r>
    <d v="2019-11-01T00:00:00"/>
    <x v="2"/>
    <x v="1"/>
    <x v="2"/>
    <n v="9"/>
    <n v="2610"/>
    <n v="964"/>
  </r>
  <r>
    <d v="2019-11-01T00:00:00"/>
    <x v="2"/>
    <x v="1"/>
    <x v="0"/>
    <n v="8"/>
    <n v="1864"/>
    <n v="692"/>
  </r>
  <r>
    <d v="2019-11-01T00:00:00"/>
    <x v="2"/>
    <x v="2"/>
    <x v="1"/>
    <n v="6"/>
    <n v="1326"/>
    <n v="479"/>
  </r>
  <r>
    <d v="2019-11-01T00:00:00"/>
    <x v="2"/>
    <x v="2"/>
    <x v="2"/>
    <n v="9"/>
    <n v="1827"/>
    <n v="560"/>
  </r>
  <r>
    <d v="2019-11-01T00:00:00"/>
    <x v="2"/>
    <x v="2"/>
    <x v="0"/>
    <n v="7"/>
    <n v="1358"/>
    <n v="600"/>
  </r>
  <r>
    <d v="2019-11-01T00:00:00"/>
    <x v="3"/>
    <x v="0"/>
    <x v="1"/>
    <n v="9"/>
    <n v="1674"/>
    <n v="751"/>
  </r>
  <r>
    <d v="2019-11-01T00:00:00"/>
    <x v="3"/>
    <x v="0"/>
    <x v="2"/>
    <n v="6"/>
    <n v="750"/>
    <n v="253"/>
  </r>
  <r>
    <d v="2019-11-01T00:00:00"/>
    <x v="3"/>
    <x v="0"/>
    <x v="0"/>
    <n v="10"/>
    <n v="1170"/>
    <n v="455"/>
  </r>
  <r>
    <d v="2019-11-01T00:00:00"/>
    <x v="3"/>
    <x v="1"/>
    <x v="1"/>
    <n v="9"/>
    <n v="1953"/>
    <n v="771"/>
  </r>
  <r>
    <d v="2019-11-01T00:00:00"/>
    <x v="3"/>
    <x v="1"/>
    <x v="2"/>
    <n v="7"/>
    <n v="924"/>
    <n v="383"/>
  </r>
  <r>
    <d v="2019-11-01T00:00:00"/>
    <x v="3"/>
    <x v="1"/>
    <x v="0"/>
    <n v="6"/>
    <n v="972"/>
    <n v="311"/>
  </r>
  <r>
    <d v="2019-11-01T00:00:00"/>
    <x v="3"/>
    <x v="2"/>
    <x v="1"/>
    <n v="7"/>
    <n v="1505"/>
    <n v="524"/>
  </r>
  <r>
    <d v="2019-11-01T00:00:00"/>
    <x v="3"/>
    <x v="2"/>
    <x v="2"/>
    <n v="9"/>
    <n v="2439"/>
    <n v="1083"/>
  </r>
  <r>
    <d v="2019-11-01T00:00:00"/>
    <x v="3"/>
    <x v="2"/>
    <x v="0"/>
    <n v="9"/>
    <n v="2295"/>
    <n v="982"/>
  </r>
  <r>
    <d v="2019-12-01T00:00:00"/>
    <x v="0"/>
    <x v="0"/>
    <x v="1"/>
    <n v="7"/>
    <n v="1169"/>
    <n v="384"/>
  </r>
  <r>
    <d v="2019-12-01T00:00:00"/>
    <x v="0"/>
    <x v="0"/>
    <x v="2"/>
    <n v="9"/>
    <n v="1206"/>
    <n v="448"/>
  </r>
  <r>
    <d v="2019-12-01T00:00:00"/>
    <x v="0"/>
    <x v="0"/>
    <x v="0"/>
    <n v="7"/>
    <n v="749"/>
    <n v="257"/>
  </r>
  <r>
    <d v="2019-12-01T00:00:00"/>
    <x v="0"/>
    <x v="1"/>
    <x v="1"/>
    <n v="9"/>
    <n v="2565"/>
    <n v="790"/>
  </r>
  <r>
    <d v="2019-12-01T00:00:00"/>
    <x v="0"/>
    <x v="1"/>
    <x v="2"/>
    <n v="9"/>
    <n v="1962"/>
    <n v="594"/>
  </r>
  <r>
    <d v="2019-12-01T00:00:00"/>
    <x v="0"/>
    <x v="1"/>
    <x v="0"/>
    <n v="7"/>
    <n v="1246"/>
    <n v="519"/>
  </r>
  <r>
    <d v="2019-12-01T00:00:00"/>
    <x v="0"/>
    <x v="2"/>
    <x v="1"/>
    <n v="8"/>
    <n v="1376"/>
    <n v="452"/>
  </r>
  <r>
    <d v="2019-12-01T00:00:00"/>
    <x v="0"/>
    <x v="2"/>
    <x v="2"/>
    <n v="8"/>
    <n v="968"/>
    <n v="324"/>
  </r>
  <r>
    <d v="2019-12-01T00:00:00"/>
    <x v="0"/>
    <x v="2"/>
    <x v="0"/>
    <n v="8"/>
    <n v="1984"/>
    <n v="693"/>
  </r>
  <r>
    <d v="2019-12-01T00:00:00"/>
    <x v="1"/>
    <x v="0"/>
    <x v="1"/>
    <n v="8"/>
    <n v="1576"/>
    <n v="658"/>
  </r>
  <r>
    <d v="2019-12-01T00:00:00"/>
    <x v="1"/>
    <x v="0"/>
    <x v="2"/>
    <n v="9"/>
    <n v="2466"/>
    <n v="875"/>
  </r>
  <r>
    <d v="2019-12-01T00:00:00"/>
    <x v="1"/>
    <x v="0"/>
    <x v="0"/>
    <n v="10"/>
    <n v="2040"/>
    <n v="710"/>
  </r>
  <r>
    <d v="2019-12-01T00:00:00"/>
    <x v="1"/>
    <x v="1"/>
    <x v="1"/>
    <n v="6"/>
    <n v="894"/>
    <n v="296"/>
  </r>
  <r>
    <d v="2019-12-01T00:00:00"/>
    <x v="1"/>
    <x v="1"/>
    <x v="2"/>
    <n v="9"/>
    <n v="1017"/>
    <n v="426"/>
  </r>
  <r>
    <d v="2019-12-01T00:00:00"/>
    <x v="1"/>
    <x v="1"/>
    <x v="0"/>
    <n v="10"/>
    <n v="2090"/>
    <n v="901"/>
  </r>
  <r>
    <d v="2019-12-01T00:00:00"/>
    <x v="1"/>
    <x v="2"/>
    <x v="1"/>
    <n v="8"/>
    <n v="1168"/>
    <n v="391"/>
  </r>
  <r>
    <d v="2019-12-01T00:00:00"/>
    <x v="1"/>
    <x v="2"/>
    <x v="2"/>
    <n v="8"/>
    <n v="952"/>
    <n v="355"/>
  </r>
  <r>
    <d v="2019-12-01T00:00:00"/>
    <x v="1"/>
    <x v="2"/>
    <x v="0"/>
    <n v="8"/>
    <n v="2328"/>
    <n v="729"/>
  </r>
  <r>
    <d v="2019-12-01T00:00:00"/>
    <x v="2"/>
    <x v="0"/>
    <x v="1"/>
    <n v="6"/>
    <n v="1446"/>
    <n v="553"/>
  </r>
  <r>
    <d v="2019-12-01T00:00:00"/>
    <x v="2"/>
    <x v="0"/>
    <x v="2"/>
    <n v="10"/>
    <n v="2340"/>
    <n v="898"/>
  </r>
  <r>
    <d v="2019-12-01T00:00:00"/>
    <x v="2"/>
    <x v="0"/>
    <x v="0"/>
    <n v="6"/>
    <n v="648"/>
    <n v="287"/>
  </r>
  <r>
    <d v="2019-12-01T00:00:00"/>
    <x v="2"/>
    <x v="1"/>
    <x v="1"/>
    <n v="9"/>
    <n v="2358"/>
    <n v="970"/>
  </r>
  <r>
    <d v="2019-12-01T00:00:00"/>
    <x v="2"/>
    <x v="1"/>
    <x v="2"/>
    <n v="8"/>
    <n v="2144"/>
    <n v="868"/>
  </r>
  <r>
    <d v="2019-12-01T00:00:00"/>
    <x v="2"/>
    <x v="1"/>
    <x v="0"/>
    <n v="9"/>
    <n v="1863"/>
    <n v="709"/>
  </r>
  <r>
    <d v="2019-12-01T00:00:00"/>
    <x v="2"/>
    <x v="2"/>
    <x v="1"/>
    <n v="7"/>
    <n v="1554"/>
    <n v="556"/>
  </r>
  <r>
    <d v="2019-12-01T00:00:00"/>
    <x v="2"/>
    <x v="2"/>
    <x v="2"/>
    <n v="8"/>
    <n v="2400"/>
    <n v="741"/>
  </r>
  <r>
    <d v="2019-12-01T00:00:00"/>
    <x v="2"/>
    <x v="2"/>
    <x v="0"/>
    <n v="10"/>
    <n v="2150"/>
    <n v="929"/>
  </r>
  <r>
    <d v="2019-12-01T00:00:00"/>
    <x v="3"/>
    <x v="0"/>
    <x v="1"/>
    <n v="6"/>
    <n v="744"/>
    <n v="254"/>
  </r>
  <r>
    <d v="2019-12-01T00:00:00"/>
    <x v="3"/>
    <x v="0"/>
    <x v="2"/>
    <n v="7"/>
    <n v="1911"/>
    <n v="707"/>
  </r>
  <r>
    <d v="2019-12-01T00:00:00"/>
    <x v="3"/>
    <x v="0"/>
    <x v="0"/>
    <n v="10"/>
    <n v="2100"/>
    <n v="714"/>
  </r>
  <r>
    <d v="2019-12-01T00:00:00"/>
    <x v="3"/>
    <x v="1"/>
    <x v="1"/>
    <n v="6"/>
    <n v="852"/>
    <n v="268"/>
  </r>
  <r>
    <d v="2019-12-01T00:00:00"/>
    <x v="3"/>
    <x v="1"/>
    <x v="2"/>
    <n v="7"/>
    <n v="1736"/>
    <n v="760"/>
  </r>
  <r>
    <d v="2019-12-01T00:00:00"/>
    <x v="3"/>
    <x v="1"/>
    <x v="0"/>
    <n v="6"/>
    <n v="1542"/>
    <n v="565"/>
  </r>
  <r>
    <d v="2019-12-01T00:00:00"/>
    <x v="3"/>
    <x v="2"/>
    <x v="1"/>
    <n v="9"/>
    <n v="2592"/>
    <n v="857"/>
  </r>
  <r>
    <d v="2019-12-01T00:00:00"/>
    <x v="3"/>
    <x v="2"/>
    <x v="2"/>
    <n v="8"/>
    <n v="1448"/>
    <n v="447"/>
  </r>
  <r>
    <d v="2019-12-01T00:00:00"/>
    <x v="3"/>
    <x v="2"/>
    <x v="0"/>
    <n v="10"/>
    <n v="1810"/>
    <n v="57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1">
  <r>
    <d v="2019-01-01T00:00:00"/>
    <x v="0"/>
    <x v="0"/>
    <x v="0"/>
    <n v="8"/>
    <n v="1592"/>
    <n v="563"/>
    <n v="469"/>
  </r>
  <r>
    <d v="2019-01-01T00:00:00"/>
    <x v="0"/>
    <x v="0"/>
    <x v="0"/>
    <n v="8"/>
    <n v="1088"/>
    <n v="397"/>
    <n v="760"/>
  </r>
  <r>
    <d v="2019-01-01T00:00:00"/>
    <x v="0"/>
    <x v="1"/>
    <x v="1"/>
    <n v="8"/>
    <n v="1680"/>
    <n v="753"/>
    <n v="575"/>
  </r>
  <r>
    <d v="2019-01-01T00:00:00"/>
    <x v="0"/>
    <x v="1"/>
    <x v="2"/>
    <n v="9"/>
    <n v="2133"/>
    <n v="923"/>
    <n v="296"/>
  </r>
  <r>
    <d v="2019-01-01T00:00:00"/>
    <x v="0"/>
    <x v="1"/>
    <x v="0"/>
    <n v="10"/>
    <n v="1610"/>
    <n v="579"/>
    <n v="414"/>
  </r>
  <r>
    <d v="2019-01-01T00:00:00"/>
    <x v="0"/>
    <x v="2"/>
    <x v="1"/>
    <n v="10"/>
    <n v="1540"/>
    <n v="570"/>
    <n v="674"/>
  </r>
  <r>
    <d v="2019-01-01T00:00:00"/>
    <x v="0"/>
    <x v="2"/>
    <x v="2"/>
    <n v="7"/>
    <n v="1316"/>
    <n v="428"/>
    <n v="915"/>
  </r>
  <r>
    <d v="2019-01-01T00:00:00"/>
    <x v="0"/>
    <x v="2"/>
    <x v="0"/>
    <n v="7"/>
    <n v="1799"/>
    <n v="709"/>
    <n v="918"/>
  </r>
  <r>
    <d v="2019-01-01T00:00:00"/>
    <x v="1"/>
    <x v="0"/>
    <x v="1"/>
    <n v="8"/>
    <n v="1624"/>
    <n v="621"/>
    <n v="878"/>
  </r>
  <r>
    <d v="2019-01-01T00:00:00"/>
    <x v="1"/>
    <x v="0"/>
    <x v="2"/>
    <n v="6"/>
    <n v="726"/>
    <n v="236"/>
    <n v="794"/>
  </r>
  <r>
    <d v="2019-01-01T00:00:00"/>
    <x v="1"/>
    <x v="0"/>
    <x v="0"/>
    <n v="9"/>
    <n v="2277"/>
    <n v="966"/>
    <n v="332"/>
  </r>
  <r>
    <d v="2019-01-01T00:00:00"/>
    <x v="1"/>
    <x v="1"/>
    <x v="1"/>
    <n v="6"/>
    <n v="714"/>
    <n v="221"/>
    <n v="157"/>
  </r>
  <r>
    <d v="2019-01-01T00:00:00"/>
    <x v="1"/>
    <x v="1"/>
    <x v="2"/>
    <n v="9"/>
    <n v="2682"/>
    <n v="1023"/>
    <n v="352"/>
  </r>
  <r>
    <d v="2019-01-01T00:00:00"/>
    <x v="1"/>
    <x v="1"/>
    <x v="0"/>
    <n v="6"/>
    <n v="1500"/>
    <n v="634"/>
    <n v="316"/>
  </r>
  <r>
    <d v="2019-01-01T00:00:00"/>
    <x v="1"/>
    <x v="2"/>
    <x v="1"/>
    <n v="7"/>
    <n v="917"/>
    <n v="403"/>
    <n v="580"/>
  </r>
  <r>
    <d v="2019-01-01T00:00:00"/>
    <x v="1"/>
    <x v="2"/>
    <x v="2"/>
    <n v="7"/>
    <n v="1939"/>
    <n v="760"/>
    <n v="609"/>
  </r>
  <r>
    <d v="2019-01-01T00:00:00"/>
    <x v="1"/>
    <x v="2"/>
    <x v="0"/>
    <n v="6"/>
    <n v="984"/>
    <n v="314"/>
    <n v="716"/>
  </r>
  <r>
    <d v="2019-01-01T00:00:00"/>
    <x v="2"/>
    <x v="0"/>
    <x v="1"/>
    <n v="9"/>
    <n v="981"/>
    <n v="372"/>
    <n v="157"/>
  </r>
  <r>
    <d v="2019-01-01T00:00:00"/>
    <x v="2"/>
    <x v="0"/>
    <x v="2"/>
    <n v="10"/>
    <n v="1520"/>
    <n v="476"/>
    <n v="369"/>
  </r>
  <r>
    <d v="2019-01-01T00:00:00"/>
    <x v="2"/>
    <x v="0"/>
    <x v="0"/>
    <n v="6"/>
    <n v="966"/>
    <n v="330"/>
    <n v="107"/>
  </r>
  <r>
    <d v="2019-01-01T00:00:00"/>
    <x v="2"/>
    <x v="1"/>
    <x v="1"/>
    <n v="10"/>
    <n v="2800"/>
    <n v="903"/>
    <n v="181"/>
  </r>
  <r>
    <d v="2019-01-01T00:00:00"/>
    <x v="2"/>
    <x v="1"/>
    <x v="2"/>
    <n v="6"/>
    <n v="1536"/>
    <n v="572"/>
    <n v="882"/>
  </r>
  <r>
    <d v="2019-01-01T00:00:00"/>
    <x v="2"/>
    <x v="1"/>
    <x v="0"/>
    <n v="8"/>
    <n v="816"/>
    <n v="291"/>
    <n v="262"/>
  </r>
  <r>
    <d v="2019-01-01T00:00:00"/>
    <x v="2"/>
    <x v="2"/>
    <x v="1"/>
    <n v="9"/>
    <n v="2547"/>
    <n v="781"/>
    <n v="553"/>
  </r>
  <r>
    <d v="2019-01-01T00:00:00"/>
    <x v="2"/>
    <x v="2"/>
    <x v="2"/>
    <n v="10"/>
    <n v="1810"/>
    <n v="664"/>
    <n v="468"/>
  </r>
  <r>
    <d v="2019-01-01T00:00:00"/>
    <x v="2"/>
    <x v="2"/>
    <x v="0"/>
    <n v="9"/>
    <n v="2223"/>
    <n v="771"/>
    <n v="240"/>
  </r>
  <r>
    <d v="2019-01-01T00:00:00"/>
    <x v="3"/>
    <x v="0"/>
    <x v="1"/>
    <n v="9"/>
    <n v="1377"/>
    <n v="415"/>
    <n v="100"/>
  </r>
  <r>
    <d v="2019-01-01T00:00:00"/>
    <x v="3"/>
    <x v="0"/>
    <x v="2"/>
    <n v="7"/>
    <n v="903"/>
    <n v="315"/>
    <n v="693"/>
  </r>
  <r>
    <d v="2019-01-01T00:00:00"/>
    <x v="3"/>
    <x v="0"/>
    <x v="0"/>
    <n v="9"/>
    <n v="2232"/>
    <n v="828"/>
    <n v="542"/>
  </r>
  <r>
    <d v="2019-01-01T00:00:00"/>
    <x v="3"/>
    <x v="1"/>
    <x v="1"/>
    <n v="10"/>
    <n v="2070"/>
    <n v="903"/>
    <n v="217"/>
  </r>
  <r>
    <d v="2019-01-01T00:00:00"/>
    <x v="3"/>
    <x v="1"/>
    <x v="2"/>
    <n v="10"/>
    <n v="2170"/>
    <n v="832"/>
    <n v="810"/>
  </r>
  <r>
    <d v="2019-01-01T00:00:00"/>
    <x v="3"/>
    <x v="1"/>
    <x v="0"/>
    <n v="9"/>
    <n v="2610"/>
    <n v="1090"/>
    <n v="706"/>
  </r>
  <r>
    <d v="2019-01-01T00:00:00"/>
    <x v="3"/>
    <x v="2"/>
    <x v="1"/>
    <n v="8"/>
    <n v="2312"/>
    <n v="1000"/>
    <n v="152"/>
  </r>
  <r>
    <d v="2019-01-01T00:00:00"/>
    <x v="3"/>
    <x v="2"/>
    <x v="2"/>
    <n v="6"/>
    <n v="1020"/>
    <n v="308"/>
    <n v="509"/>
  </r>
  <r>
    <d v="2019-01-01T00:00:00"/>
    <x v="3"/>
    <x v="2"/>
    <x v="0"/>
    <n v="8"/>
    <n v="872"/>
    <n v="331"/>
    <n v="122"/>
  </r>
  <r>
    <d v="2019-02-01T00:00:00"/>
    <x v="0"/>
    <x v="0"/>
    <x v="1"/>
    <n v="10"/>
    <n v="2030"/>
    <n v="857"/>
    <n v="380"/>
  </r>
  <r>
    <d v="2019-02-01T00:00:00"/>
    <x v="0"/>
    <x v="0"/>
    <x v="2"/>
    <n v="7"/>
    <n v="966"/>
    <n v="321"/>
    <n v="808"/>
  </r>
  <r>
    <d v="2019-02-01T00:00:00"/>
    <x v="0"/>
    <x v="0"/>
    <x v="0"/>
    <n v="6"/>
    <n v="1608"/>
    <n v="710"/>
    <n v="941"/>
  </r>
  <r>
    <d v="2019-02-01T00:00:00"/>
    <x v="0"/>
    <x v="1"/>
    <x v="1"/>
    <n v="8"/>
    <n v="2136"/>
    <n v="669"/>
    <n v="847"/>
  </r>
  <r>
    <d v="2019-02-01T00:00:00"/>
    <x v="0"/>
    <x v="1"/>
    <x v="2"/>
    <n v="7"/>
    <n v="1561"/>
    <n v="676"/>
    <n v="650"/>
  </r>
  <r>
    <d v="2019-02-01T00:00:00"/>
    <x v="0"/>
    <x v="1"/>
    <x v="0"/>
    <n v="7"/>
    <n v="1869"/>
    <n v="745"/>
    <n v="904"/>
  </r>
  <r>
    <d v="2019-02-01T00:00:00"/>
    <x v="0"/>
    <x v="2"/>
    <x v="1"/>
    <n v="8"/>
    <n v="1352"/>
    <n v="410"/>
    <n v="234"/>
  </r>
  <r>
    <d v="2019-02-01T00:00:00"/>
    <x v="0"/>
    <x v="2"/>
    <x v="2"/>
    <n v="7"/>
    <n v="1820"/>
    <n v="732"/>
    <n v="366"/>
  </r>
  <r>
    <d v="2019-02-01T00:00:00"/>
    <x v="0"/>
    <x v="2"/>
    <x v="0"/>
    <n v="6"/>
    <n v="756"/>
    <n v="334"/>
    <n v="528"/>
  </r>
  <r>
    <d v="2019-02-01T00:00:00"/>
    <x v="1"/>
    <x v="0"/>
    <x v="1"/>
    <n v="7"/>
    <n v="1463"/>
    <n v="564"/>
    <n v="385"/>
  </r>
  <r>
    <d v="2019-02-01T00:00:00"/>
    <x v="1"/>
    <x v="0"/>
    <x v="2"/>
    <n v="8"/>
    <n v="1536"/>
    <n v="492"/>
    <n v="948"/>
  </r>
  <r>
    <d v="2019-02-01T00:00:00"/>
    <x v="1"/>
    <x v="0"/>
    <x v="0"/>
    <n v="10"/>
    <n v="1220"/>
    <n v="368"/>
    <n v="364"/>
  </r>
  <r>
    <d v="2019-02-01T00:00:00"/>
    <x v="1"/>
    <x v="1"/>
    <x v="1"/>
    <n v="8"/>
    <n v="1264"/>
    <n v="460"/>
    <n v="785"/>
  </r>
  <r>
    <d v="2019-02-01T00:00:00"/>
    <x v="1"/>
    <x v="1"/>
    <x v="2"/>
    <n v="10"/>
    <n v="2980"/>
    <n v="985"/>
    <n v="710"/>
  </r>
  <r>
    <d v="2019-02-01T00:00:00"/>
    <x v="1"/>
    <x v="1"/>
    <x v="0"/>
    <n v="6"/>
    <n v="996"/>
    <n v="390"/>
    <n v="948"/>
  </r>
  <r>
    <d v="2019-02-01T00:00:00"/>
    <x v="1"/>
    <x v="2"/>
    <x v="1"/>
    <n v="9"/>
    <n v="1386"/>
    <n v="467"/>
    <n v="281"/>
  </r>
  <r>
    <d v="2019-02-01T00:00:00"/>
    <x v="1"/>
    <x v="2"/>
    <x v="2"/>
    <n v="6"/>
    <n v="1608"/>
    <n v="693"/>
    <n v="185"/>
  </r>
  <r>
    <d v="2019-02-01T00:00:00"/>
    <x v="1"/>
    <x v="2"/>
    <x v="0"/>
    <n v="7"/>
    <n v="931"/>
    <n v="296"/>
    <n v="298"/>
  </r>
  <r>
    <d v="2019-02-01T00:00:00"/>
    <x v="2"/>
    <x v="0"/>
    <x v="1"/>
    <n v="8"/>
    <n v="1344"/>
    <n v="514"/>
    <n v="307"/>
  </r>
  <r>
    <d v="2019-02-01T00:00:00"/>
    <x v="2"/>
    <x v="0"/>
    <x v="2"/>
    <n v="9"/>
    <n v="2538"/>
    <n v="1053"/>
    <n v="454"/>
  </r>
  <r>
    <d v="2019-02-01T00:00:00"/>
    <x v="2"/>
    <x v="0"/>
    <x v="0"/>
    <n v="6"/>
    <n v="828"/>
    <n v="361"/>
    <n v="630"/>
  </r>
  <r>
    <d v="2019-02-01T00:00:00"/>
    <x v="2"/>
    <x v="1"/>
    <x v="1"/>
    <n v="10"/>
    <n v="2820"/>
    <n v="939"/>
    <n v="555"/>
  </r>
  <r>
    <d v="2019-02-01T00:00:00"/>
    <x v="2"/>
    <x v="1"/>
    <x v="2"/>
    <n v="7"/>
    <n v="1491"/>
    <n v="607"/>
    <n v="537"/>
  </r>
  <r>
    <d v="2019-02-01T00:00:00"/>
    <x v="2"/>
    <x v="1"/>
    <x v="0"/>
    <n v="8"/>
    <n v="1904"/>
    <n v="695"/>
    <n v="700"/>
  </r>
  <r>
    <d v="2019-02-01T00:00:00"/>
    <x v="2"/>
    <x v="2"/>
    <x v="1"/>
    <n v="8"/>
    <n v="968"/>
    <n v="306"/>
    <n v="323"/>
  </r>
  <r>
    <d v="2019-02-01T00:00:00"/>
    <x v="2"/>
    <x v="2"/>
    <x v="2"/>
    <n v="9"/>
    <n v="1080"/>
    <n v="383"/>
    <n v="845"/>
  </r>
  <r>
    <d v="2019-02-01T00:00:00"/>
    <x v="2"/>
    <x v="2"/>
    <x v="0"/>
    <n v="9"/>
    <n v="936"/>
    <n v="375"/>
    <n v="251"/>
  </r>
  <r>
    <d v="2019-02-01T00:00:00"/>
    <x v="3"/>
    <x v="0"/>
    <x v="1"/>
    <n v="10"/>
    <n v="2120"/>
    <n v="675"/>
    <n v="136"/>
  </r>
  <r>
    <d v="2019-02-01T00:00:00"/>
    <x v="3"/>
    <x v="0"/>
    <x v="2"/>
    <n v="6"/>
    <n v="1740"/>
    <n v="702"/>
    <n v="168"/>
  </r>
  <r>
    <d v="2019-02-01T00:00:00"/>
    <x v="3"/>
    <x v="0"/>
    <x v="0"/>
    <n v="6"/>
    <n v="1470"/>
    <n v="496"/>
    <n v="431"/>
  </r>
  <r>
    <d v="2019-02-01T00:00:00"/>
    <x v="3"/>
    <x v="1"/>
    <x v="1"/>
    <n v="9"/>
    <n v="1683"/>
    <n v="690"/>
    <n v="443"/>
  </r>
  <r>
    <d v="2019-02-01T00:00:00"/>
    <x v="3"/>
    <x v="1"/>
    <x v="2"/>
    <n v="9"/>
    <n v="1890"/>
    <n v="779"/>
    <n v="327"/>
  </r>
  <r>
    <d v="2019-02-01T00:00:00"/>
    <x v="3"/>
    <x v="1"/>
    <x v="0"/>
    <n v="8"/>
    <n v="1704"/>
    <n v="628"/>
    <n v="113"/>
  </r>
  <r>
    <d v="2019-02-01T00:00:00"/>
    <x v="3"/>
    <x v="2"/>
    <x v="1"/>
    <n v="6"/>
    <n v="1644"/>
    <n v="556"/>
    <n v="399"/>
  </r>
  <r>
    <d v="2019-02-01T00:00:00"/>
    <x v="3"/>
    <x v="2"/>
    <x v="2"/>
    <n v="9"/>
    <n v="2457"/>
    <n v="1021"/>
    <n v="142"/>
  </r>
  <r>
    <d v="2019-02-01T00:00:00"/>
    <x v="3"/>
    <x v="2"/>
    <x v="0"/>
    <n v="7"/>
    <n v="1785"/>
    <n v="566"/>
    <n v="582"/>
  </r>
  <r>
    <d v="2019-03-01T00:00:00"/>
    <x v="0"/>
    <x v="0"/>
    <x v="1"/>
    <n v="7"/>
    <n v="973"/>
    <n v="405"/>
    <n v="364"/>
  </r>
  <r>
    <d v="2019-03-01T00:00:00"/>
    <x v="0"/>
    <x v="0"/>
    <x v="2"/>
    <n v="6"/>
    <n v="1644"/>
    <n v="606"/>
    <n v="989"/>
  </r>
  <r>
    <d v="2019-03-01T00:00:00"/>
    <x v="0"/>
    <x v="0"/>
    <x v="0"/>
    <n v="10"/>
    <n v="2110"/>
    <n v="845"/>
    <n v="865"/>
  </r>
  <r>
    <d v="2019-03-01T00:00:00"/>
    <x v="0"/>
    <x v="1"/>
    <x v="1"/>
    <n v="9"/>
    <n v="1179"/>
    <n v="435"/>
    <n v="105"/>
  </r>
  <r>
    <d v="2019-03-01T00:00:00"/>
    <x v="0"/>
    <x v="1"/>
    <x v="2"/>
    <n v="10"/>
    <n v="1340"/>
    <n v="429"/>
    <n v="229"/>
  </r>
  <r>
    <d v="2019-03-01T00:00:00"/>
    <x v="0"/>
    <x v="1"/>
    <x v="0"/>
    <n v="8"/>
    <n v="984"/>
    <n v="350"/>
    <n v="104"/>
  </r>
  <r>
    <d v="2019-03-01T00:00:00"/>
    <x v="0"/>
    <x v="2"/>
    <x v="1"/>
    <n v="9"/>
    <n v="1971"/>
    <n v="649"/>
    <n v="570"/>
  </r>
  <r>
    <d v="2019-03-01T00:00:00"/>
    <x v="0"/>
    <x v="2"/>
    <x v="2"/>
    <n v="6"/>
    <n v="1392"/>
    <n v="549"/>
    <n v="278"/>
  </r>
  <r>
    <d v="2019-03-01T00:00:00"/>
    <x v="0"/>
    <x v="2"/>
    <x v="0"/>
    <n v="7"/>
    <n v="1099"/>
    <n v="460"/>
    <n v="311"/>
  </r>
  <r>
    <d v="2019-03-01T00:00:00"/>
    <x v="1"/>
    <x v="0"/>
    <x v="1"/>
    <n v="9"/>
    <n v="1836"/>
    <n v="799"/>
    <n v="623"/>
  </r>
  <r>
    <d v="2019-03-01T00:00:00"/>
    <x v="1"/>
    <x v="0"/>
    <x v="2"/>
    <n v="6"/>
    <n v="732"/>
    <n v="312"/>
    <n v="455"/>
  </r>
  <r>
    <d v="2019-03-01T00:00:00"/>
    <x v="1"/>
    <x v="0"/>
    <x v="0"/>
    <n v="9"/>
    <n v="2637"/>
    <n v="984"/>
    <n v="393"/>
  </r>
  <r>
    <d v="2019-03-01T00:00:00"/>
    <x v="1"/>
    <x v="1"/>
    <x v="1"/>
    <n v="6"/>
    <n v="1134"/>
    <n v="485"/>
    <n v="118"/>
  </r>
  <r>
    <d v="2019-03-01T00:00:00"/>
    <x v="1"/>
    <x v="1"/>
    <x v="2"/>
    <n v="9"/>
    <n v="1062"/>
    <n v="469"/>
    <n v="371"/>
  </r>
  <r>
    <d v="2019-03-01T00:00:00"/>
    <x v="1"/>
    <x v="1"/>
    <x v="0"/>
    <n v="10"/>
    <n v="1320"/>
    <n v="591"/>
    <n v="339"/>
  </r>
  <r>
    <d v="2019-03-01T00:00:00"/>
    <x v="1"/>
    <x v="2"/>
    <x v="1"/>
    <n v="10"/>
    <n v="1140"/>
    <n v="352"/>
    <n v="121"/>
  </r>
  <r>
    <d v="2019-03-01T00:00:00"/>
    <x v="1"/>
    <x v="2"/>
    <x v="2"/>
    <n v="9"/>
    <n v="2205"/>
    <n v="936"/>
    <n v="626"/>
  </r>
  <r>
    <d v="2019-03-01T00:00:00"/>
    <x v="1"/>
    <x v="2"/>
    <x v="0"/>
    <n v="9"/>
    <n v="2583"/>
    <n v="943"/>
    <n v="943"/>
  </r>
  <r>
    <d v="2019-03-01T00:00:00"/>
    <x v="2"/>
    <x v="0"/>
    <x v="1"/>
    <n v="7"/>
    <n v="1827"/>
    <n v="744"/>
    <n v="608"/>
  </r>
  <r>
    <d v="2019-03-01T00:00:00"/>
    <x v="2"/>
    <x v="0"/>
    <x v="2"/>
    <n v="6"/>
    <n v="1488"/>
    <n v="575"/>
    <n v="858"/>
  </r>
  <r>
    <d v="2019-03-01T00:00:00"/>
    <x v="2"/>
    <x v="0"/>
    <x v="0"/>
    <n v="6"/>
    <n v="1260"/>
    <n v="483"/>
    <n v="710"/>
  </r>
  <r>
    <d v="2019-03-01T00:00:00"/>
    <x v="2"/>
    <x v="1"/>
    <x v="1"/>
    <n v="7"/>
    <n v="931"/>
    <n v="352"/>
    <n v="388"/>
  </r>
  <r>
    <d v="2019-03-01T00:00:00"/>
    <x v="2"/>
    <x v="1"/>
    <x v="2"/>
    <n v="7"/>
    <n v="742"/>
    <n v="324"/>
    <n v="504"/>
  </r>
  <r>
    <d v="2019-03-01T00:00:00"/>
    <x v="2"/>
    <x v="1"/>
    <x v="0"/>
    <n v="10"/>
    <n v="1110"/>
    <n v="480"/>
    <n v="612"/>
  </r>
  <r>
    <d v="2019-03-01T00:00:00"/>
    <x v="2"/>
    <x v="2"/>
    <x v="1"/>
    <n v="9"/>
    <n v="1980"/>
    <n v="708"/>
    <n v="533"/>
  </r>
  <r>
    <d v="2019-03-01T00:00:00"/>
    <x v="2"/>
    <x v="2"/>
    <x v="2"/>
    <n v="10"/>
    <n v="2180"/>
    <n v="979"/>
    <n v="975"/>
  </r>
  <r>
    <d v="2019-03-01T00:00:00"/>
    <x v="2"/>
    <x v="2"/>
    <x v="0"/>
    <n v="9"/>
    <n v="1215"/>
    <n v="406"/>
    <n v="435"/>
  </r>
  <r>
    <d v="2019-03-01T00:00:00"/>
    <x v="3"/>
    <x v="0"/>
    <x v="1"/>
    <n v="8"/>
    <n v="1832"/>
    <n v="729"/>
    <n v="617"/>
  </r>
  <r>
    <d v="2019-03-01T00:00:00"/>
    <x v="3"/>
    <x v="0"/>
    <x v="2"/>
    <n v="6"/>
    <n v="1176"/>
    <n v="448"/>
    <n v="523"/>
  </r>
  <r>
    <d v="2019-03-01T00:00:00"/>
    <x v="3"/>
    <x v="0"/>
    <x v="0"/>
    <n v="6"/>
    <n v="1044"/>
    <n v="315"/>
    <n v="212"/>
  </r>
  <r>
    <d v="2019-03-01T00:00:00"/>
    <x v="3"/>
    <x v="1"/>
    <x v="1"/>
    <n v="9"/>
    <n v="981"/>
    <n v="336"/>
    <n v="610"/>
  </r>
  <r>
    <d v="2019-03-01T00:00:00"/>
    <x v="3"/>
    <x v="1"/>
    <x v="2"/>
    <n v="10"/>
    <n v="1350"/>
    <n v="416"/>
    <n v="573"/>
  </r>
  <r>
    <d v="2019-03-01T00:00:00"/>
    <x v="3"/>
    <x v="1"/>
    <x v="0"/>
    <n v="9"/>
    <n v="1926"/>
    <n v="838"/>
    <n v="371"/>
  </r>
  <r>
    <d v="2019-03-01T00:00:00"/>
    <x v="3"/>
    <x v="2"/>
    <x v="1"/>
    <n v="10"/>
    <n v="1260"/>
    <n v="483"/>
    <n v="784"/>
  </r>
  <r>
    <d v="2019-03-01T00:00:00"/>
    <x v="3"/>
    <x v="2"/>
    <x v="2"/>
    <n v="8"/>
    <n v="888"/>
    <n v="296"/>
    <n v="332"/>
  </r>
  <r>
    <d v="2019-03-01T00:00:00"/>
    <x v="3"/>
    <x v="2"/>
    <x v="0"/>
    <n v="10"/>
    <n v="1090"/>
    <n v="382"/>
    <n v="500"/>
  </r>
  <r>
    <d v="2019-04-01T00:00:00"/>
    <x v="0"/>
    <x v="0"/>
    <x v="1"/>
    <n v="10"/>
    <n v="2940"/>
    <n v="1210"/>
    <n v="588"/>
  </r>
  <r>
    <d v="2019-04-01T00:00:00"/>
    <x v="0"/>
    <x v="0"/>
    <x v="2"/>
    <n v="8"/>
    <n v="1336"/>
    <n v="405"/>
    <n v="496"/>
  </r>
  <r>
    <d v="2019-04-01T00:00:00"/>
    <x v="0"/>
    <x v="0"/>
    <x v="0"/>
    <n v="6"/>
    <n v="1392"/>
    <n v="432"/>
    <n v="183"/>
  </r>
  <r>
    <d v="2019-04-01T00:00:00"/>
    <x v="0"/>
    <x v="1"/>
    <x v="1"/>
    <n v="10"/>
    <n v="1090"/>
    <n v="331"/>
    <n v="572"/>
  </r>
  <r>
    <d v="2019-04-01T00:00:00"/>
    <x v="0"/>
    <x v="1"/>
    <x v="2"/>
    <n v="6"/>
    <n v="1350"/>
    <n v="512"/>
    <n v="237"/>
  </r>
  <r>
    <d v="2019-04-01T00:00:00"/>
    <x v="0"/>
    <x v="1"/>
    <x v="0"/>
    <n v="8"/>
    <n v="1568"/>
    <n v="682"/>
    <n v="442"/>
  </r>
  <r>
    <d v="2019-04-01T00:00:00"/>
    <x v="0"/>
    <x v="2"/>
    <x v="1"/>
    <n v="7"/>
    <n v="1925"/>
    <n v="814"/>
    <n v="305"/>
  </r>
  <r>
    <d v="2019-04-01T00:00:00"/>
    <x v="0"/>
    <x v="2"/>
    <x v="2"/>
    <n v="7"/>
    <n v="1358"/>
    <n v="544"/>
    <n v="203"/>
  </r>
  <r>
    <d v="2019-04-01T00:00:00"/>
    <x v="0"/>
    <x v="2"/>
    <x v="0"/>
    <n v="6"/>
    <n v="888"/>
    <n v="359"/>
    <n v="557"/>
  </r>
  <r>
    <d v="2019-04-01T00:00:00"/>
    <x v="1"/>
    <x v="0"/>
    <x v="1"/>
    <n v="9"/>
    <n v="1845"/>
    <n v="594"/>
    <n v="861"/>
  </r>
  <r>
    <d v="2019-04-01T00:00:00"/>
    <x v="1"/>
    <x v="0"/>
    <x v="2"/>
    <n v="7"/>
    <n v="1232"/>
    <n v="403"/>
    <n v="636"/>
  </r>
  <r>
    <d v="2019-04-01T00:00:00"/>
    <x v="1"/>
    <x v="0"/>
    <x v="0"/>
    <n v="9"/>
    <n v="2232"/>
    <n v="670"/>
    <n v="988"/>
  </r>
  <r>
    <d v="2019-04-01T00:00:00"/>
    <x v="1"/>
    <x v="1"/>
    <x v="1"/>
    <n v="7"/>
    <n v="2079"/>
    <n v="720"/>
    <n v="201"/>
  </r>
  <r>
    <d v="2019-04-01T00:00:00"/>
    <x v="1"/>
    <x v="1"/>
    <x v="2"/>
    <n v="8"/>
    <n v="1640"/>
    <n v="701"/>
    <n v="203"/>
  </r>
  <r>
    <d v="2019-04-01T00:00:00"/>
    <x v="1"/>
    <x v="1"/>
    <x v="0"/>
    <n v="10"/>
    <n v="2890"/>
    <n v="952"/>
    <n v="716"/>
  </r>
  <r>
    <d v="2019-04-01T00:00:00"/>
    <x v="1"/>
    <x v="2"/>
    <x v="1"/>
    <n v="8"/>
    <n v="800"/>
    <n v="289"/>
    <n v="265"/>
  </r>
  <r>
    <d v="2019-04-01T00:00:00"/>
    <x v="1"/>
    <x v="2"/>
    <x v="2"/>
    <n v="10"/>
    <n v="2460"/>
    <n v="828"/>
    <n v="901"/>
  </r>
  <r>
    <d v="2019-04-01T00:00:00"/>
    <x v="1"/>
    <x v="2"/>
    <x v="0"/>
    <n v="8"/>
    <n v="1872"/>
    <n v="702"/>
    <n v="325"/>
  </r>
  <r>
    <d v="2019-04-01T00:00:00"/>
    <x v="2"/>
    <x v="0"/>
    <x v="1"/>
    <n v="7"/>
    <n v="833"/>
    <n v="267"/>
    <n v="403"/>
  </r>
  <r>
    <d v="2019-04-01T00:00:00"/>
    <x v="2"/>
    <x v="0"/>
    <x v="2"/>
    <n v="7"/>
    <n v="728"/>
    <n v="231"/>
    <n v="117"/>
  </r>
  <r>
    <d v="2019-04-01T00:00:00"/>
    <x v="2"/>
    <x v="0"/>
    <x v="0"/>
    <n v="7"/>
    <n v="2100"/>
    <n v="831"/>
    <n v="923"/>
  </r>
  <r>
    <d v="2019-04-01T00:00:00"/>
    <x v="2"/>
    <x v="1"/>
    <x v="1"/>
    <n v="9"/>
    <n v="2367"/>
    <n v="1018"/>
    <n v="124"/>
  </r>
  <r>
    <d v="2019-04-01T00:00:00"/>
    <x v="2"/>
    <x v="1"/>
    <x v="2"/>
    <n v="10"/>
    <n v="2110"/>
    <n v="700"/>
    <n v="500"/>
  </r>
  <r>
    <d v="2019-04-01T00:00:00"/>
    <x v="2"/>
    <x v="1"/>
    <x v="0"/>
    <n v="8"/>
    <n v="2072"/>
    <n v="879"/>
    <n v="674"/>
  </r>
  <r>
    <d v="2019-04-01T00:00:00"/>
    <x v="2"/>
    <x v="2"/>
    <x v="1"/>
    <n v="8"/>
    <n v="1816"/>
    <n v="746"/>
    <n v="557"/>
  </r>
  <r>
    <d v="2019-04-01T00:00:00"/>
    <x v="2"/>
    <x v="2"/>
    <x v="2"/>
    <n v="8"/>
    <n v="2152"/>
    <n v="780"/>
    <n v="920"/>
  </r>
  <r>
    <d v="2019-04-01T00:00:00"/>
    <x v="2"/>
    <x v="2"/>
    <x v="0"/>
    <n v="6"/>
    <n v="1110"/>
    <n v="493"/>
    <n v="536"/>
  </r>
  <r>
    <d v="2019-04-01T00:00:00"/>
    <x v="3"/>
    <x v="0"/>
    <x v="1"/>
    <n v="7"/>
    <n v="1064"/>
    <n v="436"/>
    <n v="677"/>
  </r>
  <r>
    <d v="2019-04-01T00:00:00"/>
    <x v="3"/>
    <x v="0"/>
    <x v="2"/>
    <n v="7"/>
    <n v="805"/>
    <n v="261"/>
    <n v="606"/>
  </r>
  <r>
    <d v="2019-04-01T00:00:00"/>
    <x v="3"/>
    <x v="0"/>
    <x v="0"/>
    <n v="8"/>
    <n v="1192"/>
    <n v="422"/>
    <n v="511"/>
  </r>
  <r>
    <d v="2019-04-01T00:00:00"/>
    <x v="3"/>
    <x v="1"/>
    <x v="1"/>
    <n v="7"/>
    <n v="1085"/>
    <n v="396"/>
    <n v="951"/>
  </r>
  <r>
    <d v="2019-04-01T00:00:00"/>
    <x v="3"/>
    <x v="1"/>
    <x v="2"/>
    <n v="10"/>
    <n v="2790"/>
    <n v="1056"/>
    <n v="122"/>
  </r>
  <r>
    <d v="2019-04-01T00:00:00"/>
    <x v="3"/>
    <x v="1"/>
    <x v="0"/>
    <n v="6"/>
    <n v="1026"/>
    <n v="366"/>
    <n v="419"/>
  </r>
  <r>
    <d v="2019-04-01T00:00:00"/>
    <x v="3"/>
    <x v="2"/>
    <x v="1"/>
    <n v="8"/>
    <n v="2256"/>
    <n v="680"/>
    <n v="435"/>
  </r>
  <r>
    <d v="2019-04-01T00:00:00"/>
    <x v="3"/>
    <x v="2"/>
    <x v="2"/>
    <n v="10"/>
    <n v="1590"/>
    <n v="584"/>
    <n v="225"/>
  </r>
  <r>
    <d v="2019-04-01T00:00:00"/>
    <x v="3"/>
    <x v="2"/>
    <x v="0"/>
    <n v="6"/>
    <n v="1788"/>
    <n v="629"/>
    <n v="226"/>
  </r>
  <r>
    <d v="2019-05-01T00:00:00"/>
    <x v="0"/>
    <x v="0"/>
    <x v="1"/>
    <n v="10"/>
    <n v="2500"/>
    <n v="821"/>
    <n v="813"/>
  </r>
  <r>
    <d v="2019-05-01T00:00:00"/>
    <x v="0"/>
    <x v="0"/>
    <x v="2"/>
    <n v="7"/>
    <n v="707"/>
    <n v="295"/>
    <n v="442"/>
  </r>
  <r>
    <d v="2019-05-01T00:00:00"/>
    <x v="0"/>
    <x v="0"/>
    <x v="0"/>
    <n v="8"/>
    <n v="1808"/>
    <n v="608"/>
    <n v="205"/>
  </r>
  <r>
    <d v="2019-05-01T00:00:00"/>
    <x v="0"/>
    <x v="1"/>
    <x v="1"/>
    <n v="9"/>
    <n v="2322"/>
    <n v="912"/>
    <n v="573"/>
  </r>
  <r>
    <d v="2019-05-01T00:00:00"/>
    <x v="0"/>
    <x v="1"/>
    <x v="2"/>
    <n v="9"/>
    <n v="1197"/>
    <n v="452"/>
    <n v="541"/>
  </r>
  <r>
    <d v="2019-05-01T00:00:00"/>
    <x v="0"/>
    <x v="1"/>
    <x v="0"/>
    <n v="9"/>
    <n v="2106"/>
    <n v="909"/>
    <n v="198"/>
  </r>
  <r>
    <d v="2019-05-01T00:00:00"/>
    <x v="0"/>
    <x v="2"/>
    <x v="1"/>
    <n v="10"/>
    <n v="2610"/>
    <n v="987"/>
    <n v="263"/>
  </r>
  <r>
    <d v="2019-05-01T00:00:00"/>
    <x v="0"/>
    <x v="2"/>
    <x v="2"/>
    <n v="7"/>
    <n v="1239"/>
    <n v="443"/>
    <n v="260"/>
  </r>
  <r>
    <d v="2019-05-01T00:00:00"/>
    <x v="0"/>
    <x v="2"/>
    <x v="0"/>
    <n v="9"/>
    <n v="2574"/>
    <n v="926"/>
    <n v="910"/>
  </r>
  <r>
    <d v="2019-05-01T00:00:00"/>
    <x v="1"/>
    <x v="0"/>
    <x v="1"/>
    <n v="10"/>
    <n v="3000"/>
    <n v="1313"/>
    <n v="281"/>
  </r>
  <r>
    <d v="2019-05-01T00:00:00"/>
    <x v="1"/>
    <x v="0"/>
    <x v="2"/>
    <n v="8"/>
    <n v="1944"/>
    <n v="725"/>
    <n v="714"/>
  </r>
  <r>
    <d v="2019-05-01T00:00:00"/>
    <x v="1"/>
    <x v="0"/>
    <x v="0"/>
    <n v="10"/>
    <n v="2760"/>
    <n v="864"/>
    <n v="444"/>
  </r>
  <r>
    <d v="2019-05-01T00:00:00"/>
    <x v="1"/>
    <x v="1"/>
    <x v="1"/>
    <n v="9"/>
    <n v="2610"/>
    <n v="1143"/>
    <n v="580"/>
  </r>
  <r>
    <d v="2019-05-01T00:00:00"/>
    <x v="1"/>
    <x v="1"/>
    <x v="2"/>
    <n v="10"/>
    <n v="1500"/>
    <n v="508"/>
    <n v="246"/>
  </r>
  <r>
    <d v="2019-05-01T00:00:00"/>
    <x v="1"/>
    <x v="1"/>
    <x v="0"/>
    <n v="6"/>
    <n v="618"/>
    <n v="237"/>
    <n v="624"/>
  </r>
  <r>
    <d v="2019-05-01T00:00:00"/>
    <x v="1"/>
    <x v="2"/>
    <x v="1"/>
    <n v="7"/>
    <n v="1043"/>
    <n v="346"/>
    <n v="560"/>
  </r>
  <r>
    <d v="2019-05-01T00:00:00"/>
    <x v="1"/>
    <x v="2"/>
    <x v="2"/>
    <n v="8"/>
    <n v="1896"/>
    <n v="680"/>
    <n v="207"/>
  </r>
  <r>
    <d v="2019-05-01T00:00:00"/>
    <x v="1"/>
    <x v="2"/>
    <x v="0"/>
    <n v="10"/>
    <n v="1030"/>
    <n v="355"/>
    <n v="484"/>
  </r>
  <r>
    <d v="2019-05-01T00:00:00"/>
    <x v="2"/>
    <x v="0"/>
    <x v="1"/>
    <n v="7"/>
    <n v="1911"/>
    <n v="724"/>
    <n v="758"/>
  </r>
  <r>
    <d v="2019-05-01T00:00:00"/>
    <x v="2"/>
    <x v="0"/>
    <x v="2"/>
    <n v="9"/>
    <n v="2547"/>
    <n v="906"/>
    <n v="231"/>
  </r>
  <r>
    <d v="2019-05-01T00:00:00"/>
    <x v="2"/>
    <x v="0"/>
    <x v="0"/>
    <n v="6"/>
    <n v="780"/>
    <n v="305"/>
    <n v="165"/>
  </r>
  <r>
    <d v="2019-05-01T00:00:00"/>
    <x v="2"/>
    <x v="1"/>
    <x v="1"/>
    <n v="9"/>
    <n v="1305"/>
    <n v="400"/>
    <n v="397"/>
  </r>
  <r>
    <d v="2019-05-01T00:00:00"/>
    <x v="2"/>
    <x v="1"/>
    <x v="2"/>
    <n v="7"/>
    <n v="1820"/>
    <n v="733"/>
    <n v="205"/>
  </r>
  <r>
    <d v="2019-05-01T00:00:00"/>
    <x v="2"/>
    <x v="1"/>
    <x v="0"/>
    <n v="8"/>
    <n v="1904"/>
    <n v="644"/>
    <n v="618"/>
  </r>
  <r>
    <d v="2019-05-01T00:00:00"/>
    <x v="2"/>
    <x v="2"/>
    <x v="1"/>
    <n v="9"/>
    <n v="1512"/>
    <n v="503"/>
    <n v="517"/>
  </r>
  <r>
    <d v="2019-05-01T00:00:00"/>
    <x v="2"/>
    <x v="2"/>
    <x v="2"/>
    <n v="10"/>
    <n v="1640"/>
    <n v="612"/>
    <n v="360"/>
  </r>
  <r>
    <d v="2019-05-01T00:00:00"/>
    <x v="2"/>
    <x v="2"/>
    <x v="0"/>
    <n v="7"/>
    <n v="763"/>
    <n v="333"/>
    <n v="248"/>
  </r>
  <r>
    <d v="2019-05-01T00:00:00"/>
    <x v="3"/>
    <x v="0"/>
    <x v="1"/>
    <n v="10"/>
    <n v="1120"/>
    <n v="408"/>
    <n v="866"/>
  </r>
  <r>
    <d v="2019-05-01T00:00:00"/>
    <x v="3"/>
    <x v="0"/>
    <x v="2"/>
    <n v="6"/>
    <n v="1056"/>
    <n v="362"/>
    <n v="690"/>
  </r>
  <r>
    <d v="2019-05-01T00:00:00"/>
    <x v="3"/>
    <x v="0"/>
    <x v="0"/>
    <n v="9"/>
    <n v="1314"/>
    <n v="451"/>
    <n v="944"/>
  </r>
  <r>
    <d v="2019-05-01T00:00:00"/>
    <x v="3"/>
    <x v="1"/>
    <x v="1"/>
    <n v="10"/>
    <n v="2410"/>
    <n v="778"/>
    <n v="726"/>
  </r>
  <r>
    <d v="2019-05-01T00:00:00"/>
    <x v="3"/>
    <x v="1"/>
    <x v="2"/>
    <n v="10"/>
    <n v="1940"/>
    <n v="820"/>
    <n v="503"/>
  </r>
  <r>
    <d v="2019-05-01T00:00:00"/>
    <x v="3"/>
    <x v="1"/>
    <x v="0"/>
    <n v="9"/>
    <n v="2268"/>
    <n v="972"/>
    <n v="167"/>
  </r>
  <r>
    <d v="2019-05-01T00:00:00"/>
    <x v="3"/>
    <x v="2"/>
    <x v="1"/>
    <n v="7"/>
    <n v="903"/>
    <n v="324"/>
    <n v="511"/>
  </r>
  <r>
    <d v="2019-05-01T00:00:00"/>
    <x v="3"/>
    <x v="2"/>
    <x v="2"/>
    <n v="6"/>
    <n v="1596"/>
    <n v="491"/>
    <n v="858"/>
  </r>
  <r>
    <d v="2019-05-01T00:00:00"/>
    <x v="3"/>
    <x v="2"/>
    <x v="0"/>
    <n v="10"/>
    <n v="2240"/>
    <n v="722"/>
    <n v="784"/>
  </r>
  <r>
    <d v="2019-06-01T00:00:00"/>
    <x v="0"/>
    <x v="0"/>
    <x v="1"/>
    <n v="7"/>
    <n v="1134"/>
    <n v="480"/>
    <n v="821"/>
  </r>
  <r>
    <d v="2019-06-01T00:00:00"/>
    <x v="0"/>
    <x v="0"/>
    <x v="2"/>
    <n v="10"/>
    <n v="1600"/>
    <n v="565"/>
    <n v="338"/>
  </r>
  <r>
    <d v="2019-06-01T00:00:00"/>
    <x v="0"/>
    <x v="0"/>
    <x v="0"/>
    <n v="9"/>
    <n v="2646"/>
    <n v="1161"/>
    <n v="521"/>
  </r>
  <r>
    <d v="2019-06-01T00:00:00"/>
    <x v="0"/>
    <x v="1"/>
    <x v="1"/>
    <n v="7"/>
    <n v="1470"/>
    <n v="559"/>
    <n v="716"/>
  </r>
  <r>
    <d v="2019-06-01T00:00:00"/>
    <x v="0"/>
    <x v="1"/>
    <x v="2"/>
    <n v="10"/>
    <n v="2960"/>
    <n v="1198"/>
    <n v="246"/>
  </r>
  <r>
    <d v="2019-06-01T00:00:00"/>
    <x v="0"/>
    <x v="1"/>
    <x v="0"/>
    <n v="8"/>
    <n v="1512"/>
    <n v="607"/>
    <n v="856"/>
  </r>
  <r>
    <d v="2019-06-01T00:00:00"/>
    <x v="0"/>
    <x v="2"/>
    <x v="1"/>
    <n v="10"/>
    <n v="2520"/>
    <n v="867"/>
    <n v="654"/>
  </r>
  <r>
    <d v="2019-06-01T00:00:00"/>
    <x v="0"/>
    <x v="2"/>
    <x v="2"/>
    <n v="9"/>
    <n v="1026"/>
    <n v="435"/>
    <n v="744"/>
  </r>
  <r>
    <d v="2019-06-01T00:00:00"/>
    <x v="0"/>
    <x v="2"/>
    <x v="0"/>
    <n v="8"/>
    <n v="1320"/>
    <n v="432"/>
    <n v="746"/>
  </r>
  <r>
    <d v="2019-06-01T00:00:00"/>
    <x v="1"/>
    <x v="0"/>
    <x v="1"/>
    <n v="10"/>
    <n v="2840"/>
    <n v="1113"/>
    <n v="896"/>
  </r>
  <r>
    <d v="2019-06-01T00:00:00"/>
    <x v="1"/>
    <x v="0"/>
    <x v="2"/>
    <n v="8"/>
    <n v="1280"/>
    <n v="546"/>
    <n v="886"/>
  </r>
  <r>
    <d v="2019-06-01T00:00:00"/>
    <x v="1"/>
    <x v="0"/>
    <x v="0"/>
    <n v="7"/>
    <n v="1666"/>
    <n v="525"/>
    <n v="200"/>
  </r>
  <r>
    <d v="2019-06-01T00:00:00"/>
    <x v="1"/>
    <x v="1"/>
    <x v="1"/>
    <n v="7"/>
    <n v="1435"/>
    <n v="442"/>
    <n v="834"/>
  </r>
  <r>
    <d v="2019-06-01T00:00:00"/>
    <x v="1"/>
    <x v="1"/>
    <x v="2"/>
    <n v="6"/>
    <n v="942"/>
    <n v="406"/>
    <n v="770"/>
  </r>
  <r>
    <d v="2019-06-01T00:00:00"/>
    <x v="1"/>
    <x v="1"/>
    <x v="0"/>
    <n v="9"/>
    <n v="1764"/>
    <n v="635"/>
    <n v="219"/>
  </r>
  <r>
    <d v="2019-06-01T00:00:00"/>
    <x v="1"/>
    <x v="2"/>
    <x v="1"/>
    <n v="10"/>
    <n v="2750"/>
    <n v="1006"/>
    <n v="781"/>
  </r>
  <r>
    <d v="2019-06-01T00:00:00"/>
    <x v="1"/>
    <x v="2"/>
    <x v="2"/>
    <n v="8"/>
    <n v="1552"/>
    <n v="661"/>
    <n v="791"/>
  </r>
  <r>
    <d v="2019-06-01T00:00:00"/>
    <x v="1"/>
    <x v="2"/>
    <x v="0"/>
    <n v="10"/>
    <n v="1740"/>
    <n v="596"/>
    <n v="650"/>
  </r>
  <r>
    <d v="2019-06-01T00:00:00"/>
    <x v="2"/>
    <x v="0"/>
    <x v="1"/>
    <n v="7"/>
    <n v="868"/>
    <n v="298"/>
    <n v="992"/>
  </r>
  <r>
    <d v="2019-06-01T00:00:00"/>
    <x v="2"/>
    <x v="0"/>
    <x v="2"/>
    <n v="10"/>
    <n v="2960"/>
    <n v="1092"/>
    <n v="915"/>
  </r>
  <r>
    <d v="2019-06-01T00:00:00"/>
    <x v="2"/>
    <x v="0"/>
    <x v="0"/>
    <n v="8"/>
    <n v="1736"/>
    <n v="667"/>
    <n v="341"/>
  </r>
  <r>
    <d v="2019-06-01T00:00:00"/>
    <x v="2"/>
    <x v="1"/>
    <x v="1"/>
    <n v="8"/>
    <n v="1200"/>
    <n v="459"/>
    <n v="404"/>
  </r>
  <r>
    <d v="2019-06-01T00:00:00"/>
    <x v="2"/>
    <x v="1"/>
    <x v="2"/>
    <n v="10"/>
    <n v="1590"/>
    <n v="563"/>
    <n v="792"/>
  </r>
  <r>
    <d v="2019-06-01T00:00:00"/>
    <x v="2"/>
    <x v="1"/>
    <x v="0"/>
    <n v="9"/>
    <n v="1485"/>
    <n v="642"/>
    <n v="126"/>
  </r>
  <r>
    <d v="2019-06-01T00:00:00"/>
    <x v="2"/>
    <x v="2"/>
    <x v="1"/>
    <n v="8"/>
    <n v="2080"/>
    <n v="692"/>
    <n v="897"/>
  </r>
  <r>
    <d v="2019-06-01T00:00:00"/>
    <x v="2"/>
    <x v="2"/>
    <x v="2"/>
    <n v="10"/>
    <n v="2710"/>
    <n v="1109"/>
    <n v="852"/>
  </r>
  <r>
    <d v="2019-06-01T00:00:00"/>
    <x v="2"/>
    <x v="2"/>
    <x v="0"/>
    <n v="8"/>
    <n v="2096"/>
    <n v="764"/>
    <n v="239"/>
  </r>
  <r>
    <d v="2019-06-01T00:00:00"/>
    <x v="3"/>
    <x v="0"/>
    <x v="1"/>
    <n v="10"/>
    <n v="1070"/>
    <n v="395"/>
    <n v="182"/>
  </r>
  <r>
    <d v="2019-06-01T00:00:00"/>
    <x v="3"/>
    <x v="0"/>
    <x v="2"/>
    <n v="9"/>
    <n v="2007"/>
    <n v="894"/>
    <n v="185"/>
  </r>
  <r>
    <d v="2019-06-01T00:00:00"/>
    <x v="3"/>
    <x v="0"/>
    <x v="0"/>
    <n v="10"/>
    <n v="1420"/>
    <n v="574"/>
    <n v="230"/>
  </r>
  <r>
    <d v="2019-06-01T00:00:00"/>
    <x v="3"/>
    <x v="1"/>
    <x v="1"/>
    <n v="6"/>
    <n v="738"/>
    <n v="312"/>
    <n v="829"/>
  </r>
  <r>
    <d v="2019-06-01T00:00:00"/>
    <x v="3"/>
    <x v="1"/>
    <x v="2"/>
    <n v="9"/>
    <n v="2007"/>
    <n v="669"/>
    <n v="673"/>
  </r>
  <r>
    <d v="2019-06-01T00:00:00"/>
    <x v="3"/>
    <x v="1"/>
    <x v="0"/>
    <n v="8"/>
    <n v="1304"/>
    <n v="506"/>
    <n v="886"/>
  </r>
  <r>
    <d v="2019-06-01T00:00:00"/>
    <x v="3"/>
    <x v="2"/>
    <x v="1"/>
    <n v="8"/>
    <n v="1880"/>
    <n v="698"/>
    <n v="634"/>
  </r>
  <r>
    <d v="2019-06-01T00:00:00"/>
    <x v="3"/>
    <x v="2"/>
    <x v="2"/>
    <n v="8"/>
    <n v="984"/>
    <n v="426"/>
    <n v="276"/>
  </r>
  <r>
    <d v="2019-06-01T00:00:00"/>
    <x v="3"/>
    <x v="2"/>
    <x v="0"/>
    <n v="7"/>
    <n v="2065"/>
    <n v="811"/>
    <n v="308"/>
  </r>
  <r>
    <d v="2019-07-01T00:00:00"/>
    <x v="0"/>
    <x v="0"/>
    <x v="1"/>
    <n v="10"/>
    <n v="1110"/>
    <n v="357"/>
    <n v="154"/>
  </r>
  <r>
    <d v="2019-07-01T00:00:00"/>
    <x v="0"/>
    <x v="0"/>
    <x v="2"/>
    <n v="9"/>
    <n v="1854"/>
    <n v="684"/>
    <n v="107"/>
  </r>
  <r>
    <d v="2019-07-01T00:00:00"/>
    <x v="0"/>
    <x v="0"/>
    <x v="0"/>
    <n v="10"/>
    <n v="1870"/>
    <n v="833"/>
    <n v="366"/>
  </r>
  <r>
    <d v="2019-07-01T00:00:00"/>
    <x v="0"/>
    <x v="1"/>
    <x v="1"/>
    <n v="9"/>
    <n v="1674"/>
    <n v="518"/>
    <n v="957"/>
  </r>
  <r>
    <d v="2019-07-01T00:00:00"/>
    <x v="0"/>
    <x v="1"/>
    <x v="2"/>
    <n v="6"/>
    <n v="714"/>
    <n v="306"/>
    <n v="484"/>
  </r>
  <r>
    <d v="2019-07-01T00:00:00"/>
    <x v="0"/>
    <x v="1"/>
    <x v="0"/>
    <n v="9"/>
    <n v="1485"/>
    <n v="483"/>
    <n v="979"/>
  </r>
  <r>
    <d v="2019-07-01T00:00:00"/>
    <x v="0"/>
    <x v="2"/>
    <x v="1"/>
    <n v="6"/>
    <n v="882"/>
    <n v="303"/>
    <n v="105"/>
  </r>
  <r>
    <d v="2019-07-01T00:00:00"/>
    <x v="0"/>
    <x v="2"/>
    <x v="2"/>
    <n v="7"/>
    <n v="1960"/>
    <n v="789"/>
    <n v="697"/>
  </r>
  <r>
    <d v="2019-07-01T00:00:00"/>
    <x v="0"/>
    <x v="2"/>
    <x v="0"/>
    <n v="7"/>
    <n v="1827"/>
    <n v="650"/>
    <n v="656"/>
  </r>
  <r>
    <d v="2019-07-01T00:00:00"/>
    <x v="1"/>
    <x v="0"/>
    <x v="1"/>
    <n v="9"/>
    <n v="2646"/>
    <n v="1023"/>
    <n v="538"/>
  </r>
  <r>
    <d v="2019-07-01T00:00:00"/>
    <x v="1"/>
    <x v="0"/>
    <x v="2"/>
    <n v="8"/>
    <n v="2088"/>
    <n v="628"/>
    <n v="807"/>
  </r>
  <r>
    <d v="2019-07-01T00:00:00"/>
    <x v="1"/>
    <x v="0"/>
    <x v="0"/>
    <n v="8"/>
    <n v="2352"/>
    <n v="828"/>
    <n v="459"/>
  </r>
  <r>
    <d v="2019-07-01T00:00:00"/>
    <x v="1"/>
    <x v="1"/>
    <x v="1"/>
    <n v="6"/>
    <n v="1662"/>
    <n v="595"/>
    <n v="262"/>
  </r>
  <r>
    <d v="2019-07-01T00:00:00"/>
    <x v="1"/>
    <x v="1"/>
    <x v="2"/>
    <n v="6"/>
    <n v="1350"/>
    <n v="410"/>
    <n v="490"/>
  </r>
  <r>
    <d v="2019-07-01T00:00:00"/>
    <x v="1"/>
    <x v="1"/>
    <x v="0"/>
    <n v="7"/>
    <n v="1316"/>
    <n v="482"/>
    <n v="934"/>
  </r>
  <r>
    <d v="2019-07-01T00:00:00"/>
    <x v="1"/>
    <x v="2"/>
    <x v="1"/>
    <n v="6"/>
    <n v="1110"/>
    <n v="410"/>
    <n v="635"/>
  </r>
  <r>
    <d v="2019-07-01T00:00:00"/>
    <x v="1"/>
    <x v="2"/>
    <x v="2"/>
    <n v="10"/>
    <n v="2020"/>
    <n v="691"/>
    <n v="111"/>
  </r>
  <r>
    <d v="2019-07-01T00:00:00"/>
    <x v="1"/>
    <x v="2"/>
    <x v="0"/>
    <n v="7"/>
    <n v="1267"/>
    <n v="418"/>
    <n v="105"/>
  </r>
  <r>
    <d v="2019-07-01T00:00:00"/>
    <x v="2"/>
    <x v="0"/>
    <x v="1"/>
    <n v="8"/>
    <n v="1856"/>
    <n v="652"/>
    <n v="175"/>
  </r>
  <r>
    <d v="2019-07-01T00:00:00"/>
    <x v="2"/>
    <x v="0"/>
    <x v="2"/>
    <n v="8"/>
    <n v="1176"/>
    <n v="411"/>
    <n v="758"/>
  </r>
  <r>
    <d v="2019-07-01T00:00:00"/>
    <x v="2"/>
    <x v="0"/>
    <x v="0"/>
    <n v="10"/>
    <n v="1090"/>
    <n v="427"/>
    <n v="129"/>
  </r>
  <r>
    <d v="2019-07-01T00:00:00"/>
    <x v="2"/>
    <x v="1"/>
    <x v="1"/>
    <n v="10"/>
    <n v="1320"/>
    <n v="533"/>
    <n v="821"/>
  </r>
  <r>
    <d v="2019-07-01T00:00:00"/>
    <x v="2"/>
    <x v="1"/>
    <x v="2"/>
    <n v="10"/>
    <n v="2280"/>
    <n v="993"/>
    <n v="937"/>
  </r>
  <r>
    <d v="2019-07-01T00:00:00"/>
    <x v="2"/>
    <x v="1"/>
    <x v="0"/>
    <n v="7"/>
    <n v="777"/>
    <n v="334"/>
    <n v="926"/>
  </r>
  <r>
    <d v="2019-07-01T00:00:00"/>
    <x v="2"/>
    <x v="2"/>
    <x v="1"/>
    <n v="6"/>
    <n v="1056"/>
    <n v="421"/>
    <n v="776"/>
  </r>
  <r>
    <d v="2019-07-01T00:00:00"/>
    <x v="2"/>
    <x v="2"/>
    <x v="2"/>
    <n v="6"/>
    <n v="1530"/>
    <n v="565"/>
    <n v="432"/>
  </r>
  <r>
    <d v="2019-07-01T00:00:00"/>
    <x v="2"/>
    <x v="2"/>
    <x v="0"/>
    <n v="9"/>
    <n v="963"/>
    <n v="396"/>
    <n v="955"/>
  </r>
  <r>
    <d v="2019-07-01T00:00:00"/>
    <x v="3"/>
    <x v="0"/>
    <x v="1"/>
    <n v="9"/>
    <n v="1926"/>
    <n v="586"/>
    <n v="517"/>
  </r>
  <r>
    <d v="2019-07-01T00:00:00"/>
    <x v="3"/>
    <x v="0"/>
    <x v="2"/>
    <n v="9"/>
    <n v="2457"/>
    <n v="780"/>
    <n v="250"/>
  </r>
  <r>
    <d v="2019-07-01T00:00:00"/>
    <x v="3"/>
    <x v="0"/>
    <x v="0"/>
    <n v="6"/>
    <n v="792"/>
    <n v="269"/>
    <n v="741"/>
  </r>
  <r>
    <d v="2019-07-01T00:00:00"/>
    <x v="3"/>
    <x v="1"/>
    <x v="1"/>
    <n v="9"/>
    <n v="1908"/>
    <n v="790"/>
    <n v="148"/>
  </r>
  <r>
    <d v="2019-07-01T00:00:00"/>
    <x v="3"/>
    <x v="1"/>
    <x v="2"/>
    <n v="6"/>
    <n v="1308"/>
    <n v="515"/>
    <n v="962"/>
  </r>
  <r>
    <d v="2019-07-01T00:00:00"/>
    <x v="3"/>
    <x v="1"/>
    <x v="0"/>
    <n v="9"/>
    <n v="2493"/>
    <n v="1116"/>
    <n v="595"/>
  </r>
  <r>
    <d v="2019-07-01T00:00:00"/>
    <x v="3"/>
    <x v="2"/>
    <x v="1"/>
    <n v="7"/>
    <n v="1596"/>
    <n v="523"/>
    <n v="319"/>
  </r>
  <r>
    <d v="2019-07-01T00:00:00"/>
    <x v="3"/>
    <x v="2"/>
    <x v="2"/>
    <n v="8"/>
    <n v="1032"/>
    <n v="456"/>
    <n v="340"/>
  </r>
  <r>
    <d v="2019-07-01T00:00:00"/>
    <x v="3"/>
    <x v="2"/>
    <x v="0"/>
    <n v="6"/>
    <n v="1302"/>
    <n v="487"/>
    <n v="708"/>
  </r>
  <r>
    <d v="2019-08-01T00:00:00"/>
    <x v="0"/>
    <x v="0"/>
    <x v="1"/>
    <n v="7"/>
    <n v="1169"/>
    <n v="486"/>
    <n v="180"/>
  </r>
  <r>
    <d v="2019-08-01T00:00:00"/>
    <x v="0"/>
    <x v="0"/>
    <x v="2"/>
    <n v="9"/>
    <n v="1332"/>
    <n v="584"/>
    <n v="600"/>
  </r>
  <r>
    <d v="2019-08-01T00:00:00"/>
    <x v="0"/>
    <x v="0"/>
    <x v="0"/>
    <n v="9"/>
    <n v="1440"/>
    <n v="585"/>
    <n v="946"/>
  </r>
  <r>
    <d v="2019-08-01T00:00:00"/>
    <x v="0"/>
    <x v="1"/>
    <x v="1"/>
    <n v="6"/>
    <n v="684"/>
    <n v="225"/>
    <n v="129"/>
  </r>
  <r>
    <d v="2019-08-01T00:00:00"/>
    <x v="0"/>
    <x v="1"/>
    <x v="2"/>
    <n v="9"/>
    <n v="2286"/>
    <n v="878"/>
    <n v="923"/>
  </r>
  <r>
    <d v="2019-08-01T00:00:00"/>
    <x v="0"/>
    <x v="1"/>
    <x v="0"/>
    <n v="10"/>
    <n v="2520"/>
    <n v="793"/>
    <n v="935"/>
  </r>
  <r>
    <d v="2019-08-01T00:00:00"/>
    <x v="0"/>
    <x v="2"/>
    <x v="1"/>
    <n v="10"/>
    <n v="1840"/>
    <n v="793"/>
    <n v="291"/>
  </r>
  <r>
    <d v="2019-08-01T00:00:00"/>
    <x v="0"/>
    <x v="2"/>
    <x v="2"/>
    <n v="9"/>
    <n v="1836"/>
    <n v="595"/>
    <n v="809"/>
  </r>
  <r>
    <d v="2019-08-01T00:00:00"/>
    <x v="0"/>
    <x v="2"/>
    <x v="0"/>
    <n v="8"/>
    <n v="2232"/>
    <n v="969"/>
    <n v="666"/>
  </r>
  <r>
    <d v="2019-08-01T00:00:00"/>
    <x v="1"/>
    <x v="0"/>
    <x v="1"/>
    <n v="8"/>
    <n v="2264"/>
    <n v="907"/>
    <n v="912"/>
  </r>
  <r>
    <d v="2019-08-01T00:00:00"/>
    <x v="1"/>
    <x v="0"/>
    <x v="2"/>
    <n v="6"/>
    <n v="774"/>
    <n v="284"/>
    <n v="375"/>
  </r>
  <r>
    <d v="2019-08-01T00:00:00"/>
    <x v="1"/>
    <x v="0"/>
    <x v="0"/>
    <n v="7"/>
    <n v="1288"/>
    <n v="573"/>
    <n v="285"/>
  </r>
  <r>
    <d v="2019-08-01T00:00:00"/>
    <x v="1"/>
    <x v="1"/>
    <x v="1"/>
    <n v="10"/>
    <n v="1500"/>
    <n v="581"/>
    <n v="151"/>
  </r>
  <r>
    <d v="2019-08-01T00:00:00"/>
    <x v="1"/>
    <x v="1"/>
    <x v="2"/>
    <n v="6"/>
    <n v="906"/>
    <n v="392"/>
    <n v="891"/>
  </r>
  <r>
    <d v="2019-08-01T00:00:00"/>
    <x v="1"/>
    <x v="1"/>
    <x v="0"/>
    <n v="6"/>
    <n v="786"/>
    <n v="264"/>
    <n v="934"/>
  </r>
  <r>
    <d v="2019-08-01T00:00:00"/>
    <x v="1"/>
    <x v="2"/>
    <x v="1"/>
    <n v="10"/>
    <n v="2260"/>
    <n v="900"/>
    <n v="131"/>
  </r>
  <r>
    <d v="2019-08-01T00:00:00"/>
    <x v="1"/>
    <x v="2"/>
    <x v="2"/>
    <n v="7"/>
    <n v="1904"/>
    <n v="653"/>
    <n v="439"/>
  </r>
  <r>
    <d v="2019-08-01T00:00:00"/>
    <x v="1"/>
    <x v="2"/>
    <x v="0"/>
    <n v="8"/>
    <n v="1968"/>
    <n v="793"/>
    <n v="594"/>
  </r>
  <r>
    <d v="2019-08-01T00:00:00"/>
    <x v="2"/>
    <x v="0"/>
    <x v="1"/>
    <n v="6"/>
    <n v="1128"/>
    <n v="465"/>
    <n v="679"/>
  </r>
  <r>
    <d v="2019-08-01T00:00:00"/>
    <x v="2"/>
    <x v="0"/>
    <x v="2"/>
    <n v="6"/>
    <n v="1116"/>
    <n v="493"/>
    <n v="617"/>
  </r>
  <r>
    <d v="2019-08-01T00:00:00"/>
    <x v="2"/>
    <x v="0"/>
    <x v="0"/>
    <n v="10"/>
    <n v="2720"/>
    <n v="986"/>
    <n v="435"/>
  </r>
  <r>
    <d v="2019-08-01T00:00:00"/>
    <x v="2"/>
    <x v="1"/>
    <x v="1"/>
    <n v="7"/>
    <n v="1673"/>
    <n v="573"/>
    <n v="538"/>
  </r>
  <r>
    <d v="2019-08-01T00:00:00"/>
    <x v="2"/>
    <x v="1"/>
    <x v="2"/>
    <n v="7"/>
    <n v="770"/>
    <n v="334"/>
    <n v="705"/>
  </r>
  <r>
    <d v="2019-08-01T00:00:00"/>
    <x v="2"/>
    <x v="1"/>
    <x v="0"/>
    <n v="9"/>
    <n v="2340"/>
    <n v="830"/>
    <n v="897"/>
  </r>
  <r>
    <d v="2019-08-01T00:00:00"/>
    <x v="2"/>
    <x v="2"/>
    <x v="1"/>
    <n v="10"/>
    <n v="2740"/>
    <n v="935"/>
    <n v="957"/>
  </r>
  <r>
    <d v="2019-08-01T00:00:00"/>
    <x v="2"/>
    <x v="2"/>
    <x v="2"/>
    <n v="7"/>
    <n v="721"/>
    <n v="266"/>
    <n v="212"/>
  </r>
  <r>
    <d v="2019-08-01T00:00:00"/>
    <x v="2"/>
    <x v="2"/>
    <x v="0"/>
    <n v="6"/>
    <n v="1626"/>
    <n v="635"/>
    <n v="771"/>
  </r>
  <r>
    <d v="2019-08-01T00:00:00"/>
    <x v="3"/>
    <x v="0"/>
    <x v="1"/>
    <n v="8"/>
    <n v="1992"/>
    <n v="882"/>
    <n v="685"/>
  </r>
  <r>
    <d v="2019-08-01T00:00:00"/>
    <x v="3"/>
    <x v="0"/>
    <x v="2"/>
    <n v="8"/>
    <n v="1840"/>
    <n v="563"/>
    <n v="708"/>
  </r>
  <r>
    <d v="2019-08-01T00:00:00"/>
    <x v="3"/>
    <x v="0"/>
    <x v="0"/>
    <n v="6"/>
    <n v="918"/>
    <n v="362"/>
    <n v="287"/>
  </r>
  <r>
    <d v="2019-08-01T00:00:00"/>
    <x v="3"/>
    <x v="1"/>
    <x v="1"/>
    <n v="8"/>
    <n v="1784"/>
    <n v="536"/>
    <n v="440"/>
  </r>
  <r>
    <d v="2019-08-01T00:00:00"/>
    <x v="3"/>
    <x v="1"/>
    <x v="2"/>
    <n v="9"/>
    <n v="2070"/>
    <n v="663"/>
    <n v="692"/>
  </r>
  <r>
    <d v="2019-08-01T00:00:00"/>
    <x v="3"/>
    <x v="1"/>
    <x v="0"/>
    <n v="7"/>
    <n v="1477"/>
    <n v="637"/>
    <n v="927"/>
  </r>
  <r>
    <d v="2019-08-01T00:00:00"/>
    <x v="3"/>
    <x v="2"/>
    <x v="1"/>
    <n v="7"/>
    <n v="1603"/>
    <n v="566"/>
    <n v="487"/>
  </r>
  <r>
    <d v="2019-08-01T00:00:00"/>
    <x v="3"/>
    <x v="2"/>
    <x v="2"/>
    <n v="10"/>
    <n v="1200"/>
    <n v="508"/>
    <n v="493"/>
  </r>
  <r>
    <d v="2019-08-01T00:00:00"/>
    <x v="3"/>
    <x v="2"/>
    <x v="0"/>
    <n v="8"/>
    <n v="1712"/>
    <n v="618"/>
    <n v="666"/>
  </r>
  <r>
    <d v="2019-09-01T00:00:00"/>
    <x v="0"/>
    <x v="0"/>
    <x v="1"/>
    <n v="9"/>
    <n v="1620"/>
    <n v="695"/>
    <n v="401"/>
  </r>
  <r>
    <d v="2019-09-01T00:00:00"/>
    <x v="0"/>
    <x v="0"/>
    <x v="2"/>
    <n v="10"/>
    <n v="2540"/>
    <n v="1007"/>
    <n v="806"/>
  </r>
  <r>
    <d v="2019-09-01T00:00:00"/>
    <x v="0"/>
    <x v="0"/>
    <x v="0"/>
    <n v="7"/>
    <n v="931"/>
    <n v="417"/>
    <n v="481"/>
  </r>
  <r>
    <d v="2019-09-01T00:00:00"/>
    <x v="0"/>
    <x v="1"/>
    <x v="1"/>
    <n v="10"/>
    <n v="1140"/>
    <n v="381"/>
    <n v="426"/>
  </r>
  <r>
    <d v="2019-09-01T00:00:00"/>
    <x v="0"/>
    <x v="1"/>
    <x v="2"/>
    <n v="7"/>
    <n v="1715"/>
    <n v="628"/>
    <n v="176"/>
  </r>
  <r>
    <d v="2019-09-01T00:00:00"/>
    <x v="0"/>
    <x v="1"/>
    <x v="0"/>
    <n v="7"/>
    <n v="1687"/>
    <n v="538"/>
    <n v="446"/>
  </r>
  <r>
    <d v="2019-09-01T00:00:00"/>
    <x v="0"/>
    <x v="2"/>
    <x v="1"/>
    <n v="6"/>
    <n v="1476"/>
    <n v="582"/>
    <n v="377"/>
  </r>
  <r>
    <d v="2019-09-01T00:00:00"/>
    <x v="0"/>
    <x v="2"/>
    <x v="2"/>
    <n v="7"/>
    <n v="1960"/>
    <n v="705"/>
    <n v="600"/>
  </r>
  <r>
    <d v="2019-09-01T00:00:00"/>
    <x v="0"/>
    <x v="2"/>
    <x v="0"/>
    <n v="9"/>
    <n v="2646"/>
    <n v="812"/>
    <n v="291"/>
  </r>
  <r>
    <d v="2019-09-01T00:00:00"/>
    <x v="1"/>
    <x v="0"/>
    <x v="1"/>
    <n v="6"/>
    <n v="942"/>
    <n v="296"/>
    <n v="575"/>
  </r>
  <r>
    <d v="2019-09-01T00:00:00"/>
    <x v="1"/>
    <x v="0"/>
    <x v="2"/>
    <n v="9"/>
    <n v="2619"/>
    <n v="851"/>
    <n v="899"/>
  </r>
  <r>
    <d v="2019-09-01T00:00:00"/>
    <x v="1"/>
    <x v="0"/>
    <x v="0"/>
    <n v="7"/>
    <n v="1274"/>
    <n v="560"/>
    <n v="664"/>
  </r>
  <r>
    <d v="2019-09-01T00:00:00"/>
    <x v="1"/>
    <x v="1"/>
    <x v="1"/>
    <n v="10"/>
    <n v="2720"/>
    <n v="1162"/>
    <n v="721"/>
  </r>
  <r>
    <d v="2019-09-01T00:00:00"/>
    <x v="1"/>
    <x v="1"/>
    <x v="2"/>
    <n v="8"/>
    <n v="960"/>
    <n v="402"/>
    <n v="757"/>
  </r>
  <r>
    <d v="2019-09-01T00:00:00"/>
    <x v="1"/>
    <x v="1"/>
    <x v="0"/>
    <n v="9"/>
    <n v="2421"/>
    <n v="795"/>
    <n v="645"/>
  </r>
  <r>
    <d v="2019-09-01T00:00:00"/>
    <x v="1"/>
    <x v="2"/>
    <x v="1"/>
    <n v="6"/>
    <n v="810"/>
    <n v="304"/>
    <n v="343"/>
  </r>
  <r>
    <d v="2019-09-01T00:00:00"/>
    <x v="1"/>
    <x v="2"/>
    <x v="2"/>
    <n v="8"/>
    <n v="1032"/>
    <n v="331"/>
    <n v="828"/>
  </r>
  <r>
    <d v="2019-09-01T00:00:00"/>
    <x v="1"/>
    <x v="2"/>
    <x v="0"/>
    <n v="6"/>
    <n v="954"/>
    <n v="403"/>
    <n v="465"/>
  </r>
  <r>
    <d v="2019-09-01T00:00:00"/>
    <x v="2"/>
    <x v="0"/>
    <x v="1"/>
    <n v="7"/>
    <n v="1673"/>
    <n v="513"/>
    <n v="119"/>
  </r>
  <r>
    <d v="2019-09-01T00:00:00"/>
    <x v="2"/>
    <x v="0"/>
    <x v="2"/>
    <n v="6"/>
    <n v="1404"/>
    <n v="483"/>
    <n v="843"/>
  </r>
  <r>
    <d v="2019-09-01T00:00:00"/>
    <x v="2"/>
    <x v="0"/>
    <x v="0"/>
    <n v="10"/>
    <n v="2120"/>
    <n v="716"/>
    <n v="318"/>
  </r>
  <r>
    <d v="2019-09-01T00:00:00"/>
    <x v="2"/>
    <x v="1"/>
    <x v="1"/>
    <n v="6"/>
    <n v="948"/>
    <n v="296"/>
    <n v="457"/>
  </r>
  <r>
    <d v="2019-09-01T00:00:00"/>
    <x v="2"/>
    <x v="1"/>
    <x v="2"/>
    <n v="10"/>
    <n v="1610"/>
    <n v="713"/>
    <n v="647"/>
  </r>
  <r>
    <d v="2019-09-01T00:00:00"/>
    <x v="2"/>
    <x v="1"/>
    <x v="0"/>
    <n v="9"/>
    <n v="1035"/>
    <n v="337"/>
    <n v="889"/>
  </r>
  <r>
    <d v="2019-09-01T00:00:00"/>
    <x v="2"/>
    <x v="2"/>
    <x v="1"/>
    <n v="6"/>
    <n v="1434"/>
    <n v="631"/>
    <n v="971"/>
  </r>
  <r>
    <d v="2019-09-01T00:00:00"/>
    <x v="2"/>
    <x v="2"/>
    <x v="2"/>
    <n v="6"/>
    <n v="642"/>
    <n v="288"/>
    <n v="517"/>
  </r>
  <r>
    <d v="2019-09-01T00:00:00"/>
    <x v="2"/>
    <x v="2"/>
    <x v="0"/>
    <n v="6"/>
    <n v="1272"/>
    <n v="403"/>
    <n v="428"/>
  </r>
  <r>
    <d v="2019-09-01T00:00:00"/>
    <x v="3"/>
    <x v="0"/>
    <x v="1"/>
    <n v="9"/>
    <n v="2619"/>
    <n v="991"/>
    <n v="321"/>
  </r>
  <r>
    <d v="2019-09-01T00:00:00"/>
    <x v="3"/>
    <x v="0"/>
    <x v="2"/>
    <n v="7"/>
    <n v="1155"/>
    <n v="469"/>
    <n v="674"/>
  </r>
  <r>
    <d v="2019-09-01T00:00:00"/>
    <x v="3"/>
    <x v="0"/>
    <x v="0"/>
    <n v="8"/>
    <n v="1384"/>
    <n v="454"/>
    <n v="486"/>
  </r>
  <r>
    <d v="2019-09-01T00:00:00"/>
    <x v="3"/>
    <x v="1"/>
    <x v="1"/>
    <n v="7"/>
    <n v="1848"/>
    <n v="577"/>
    <n v="873"/>
  </r>
  <r>
    <d v="2019-09-01T00:00:00"/>
    <x v="3"/>
    <x v="1"/>
    <x v="2"/>
    <n v="6"/>
    <n v="1230"/>
    <n v="517"/>
    <n v="747"/>
  </r>
  <r>
    <d v="2019-09-01T00:00:00"/>
    <x v="3"/>
    <x v="1"/>
    <x v="0"/>
    <n v="9"/>
    <n v="2529"/>
    <n v="1084"/>
    <n v="558"/>
  </r>
  <r>
    <d v="2019-09-01T00:00:00"/>
    <x v="3"/>
    <x v="2"/>
    <x v="1"/>
    <n v="8"/>
    <n v="2336"/>
    <n v="863"/>
    <n v="103"/>
  </r>
  <r>
    <d v="2019-09-01T00:00:00"/>
    <x v="3"/>
    <x v="2"/>
    <x v="2"/>
    <n v="6"/>
    <n v="1614"/>
    <n v="556"/>
    <n v="162"/>
  </r>
  <r>
    <d v="2019-09-01T00:00:00"/>
    <x v="3"/>
    <x v="2"/>
    <x v="0"/>
    <n v="8"/>
    <n v="928"/>
    <n v="308"/>
    <n v="754"/>
  </r>
  <r>
    <d v="2019-10-01T00:00:00"/>
    <x v="0"/>
    <x v="0"/>
    <x v="1"/>
    <n v="10"/>
    <n v="1410"/>
    <n v="483"/>
    <n v="852"/>
  </r>
  <r>
    <d v="2019-10-01T00:00:00"/>
    <x v="0"/>
    <x v="0"/>
    <x v="2"/>
    <n v="9"/>
    <n v="1521"/>
    <n v="607"/>
    <n v="900"/>
  </r>
  <r>
    <d v="2019-10-01T00:00:00"/>
    <x v="0"/>
    <x v="0"/>
    <x v="0"/>
    <n v="9"/>
    <n v="1494"/>
    <n v="664"/>
    <n v="192"/>
  </r>
  <r>
    <d v="2019-10-01T00:00:00"/>
    <x v="0"/>
    <x v="1"/>
    <x v="1"/>
    <n v="10"/>
    <n v="2050"/>
    <n v="627"/>
    <n v="191"/>
  </r>
  <r>
    <d v="2019-10-01T00:00:00"/>
    <x v="0"/>
    <x v="1"/>
    <x v="2"/>
    <n v="8"/>
    <n v="1448"/>
    <n v="497"/>
    <n v="503"/>
  </r>
  <r>
    <d v="2019-10-01T00:00:00"/>
    <x v="0"/>
    <x v="1"/>
    <x v="0"/>
    <n v="10"/>
    <n v="1170"/>
    <n v="432"/>
    <n v="741"/>
  </r>
  <r>
    <d v="2019-10-01T00:00:00"/>
    <x v="0"/>
    <x v="2"/>
    <x v="1"/>
    <n v="6"/>
    <n v="1626"/>
    <n v="616"/>
    <n v="636"/>
  </r>
  <r>
    <d v="2019-10-01T00:00:00"/>
    <x v="0"/>
    <x v="2"/>
    <x v="2"/>
    <n v="9"/>
    <n v="2295"/>
    <n v="989"/>
    <n v="166"/>
  </r>
  <r>
    <d v="2019-10-01T00:00:00"/>
    <x v="0"/>
    <x v="2"/>
    <x v="0"/>
    <n v="8"/>
    <n v="2304"/>
    <n v="696"/>
    <n v="378"/>
  </r>
  <r>
    <d v="2019-10-01T00:00:00"/>
    <x v="1"/>
    <x v="0"/>
    <x v="1"/>
    <n v="8"/>
    <n v="1160"/>
    <n v="508"/>
    <n v="267"/>
  </r>
  <r>
    <d v="2019-10-01T00:00:00"/>
    <x v="1"/>
    <x v="0"/>
    <x v="2"/>
    <n v="10"/>
    <n v="2470"/>
    <n v="817"/>
    <n v="632"/>
  </r>
  <r>
    <d v="2019-10-01T00:00:00"/>
    <x v="1"/>
    <x v="0"/>
    <x v="0"/>
    <n v="9"/>
    <n v="2322"/>
    <n v="841"/>
    <n v="604"/>
  </r>
  <r>
    <d v="2019-10-01T00:00:00"/>
    <x v="1"/>
    <x v="1"/>
    <x v="1"/>
    <n v="9"/>
    <n v="2520"/>
    <n v="810"/>
    <n v="675"/>
  </r>
  <r>
    <d v="2019-10-01T00:00:00"/>
    <x v="1"/>
    <x v="1"/>
    <x v="2"/>
    <n v="10"/>
    <n v="1130"/>
    <n v="401"/>
    <n v="540"/>
  </r>
  <r>
    <d v="2019-10-01T00:00:00"/>
    <x v="1"/>
    <x v="1"/>
    <x v="0"/>
    <n v="7"/>
    <n v="1827"/>
    <n v="620"/>
    <n v="835"/>
  </r>
  <r>
    <d v="2019-10-01T00:00:00"/>
    <x v="1"/>
    <x v="2"/>
    <x v="1"/>
    <n v="9"/>
    <n v="1818"/>
    <n v="724"/>
    <n v="465"/>
  </r>
  <r>
    <d v="2019-10-01T00:00:00"/>
    <x v="1"/>
    <x v="2"/>
    <x v="2"/>
    <n v="7"/>
    <n v="1645"/>
    <n v="686"/>
    <n v="170"/>
  </r>
  <r>
    <d v="2019-10-01T00:00:00"/>
    <x v="1"/>
    <x v="2"/>
    <x v="0"/>
    <n v="6"/>
    <n v="1626"/>
    <n v="562"/>
    <n v="130"/>
  </r>
  <r>
    <d v="2019-10-01T00:00:00"/>
    <x v="2"/>
    <x v="0"/>
    <x v="1"/>
    <n v="7"/>
    <n v="1617"/>
    <n v="722"/>
    <n v="411"/>
  </r>
  <r>
    <d v="2019-10-01T00:00:00"/>
    <x v="2"/>
    <x v="0"/>
    <x v="2"/>
    <n v="6"/>
    <n v="1344"/>
    <n v="440"/>
    <n v="297"/>
  </r>
  <r>
    <d v="2019-10-01T00:00:00"/>
    <x v="2"/>
    <x v="0"/>
    <x v="0"/>
    <n v="9"/>
    <n v="2403"/>
    <n v="1069"/>
    <n v="322"/>
  </r>
  <r>
    <d v="2019-10-01T00:00:00"/>
    <x v="2"/>
    <x v="1"/>
    <x v="1"/>
    <n v="9"/>
    <n v="2358"/>
    <n v="830"/>
    <n v="845"/>
  </r>
  <r>
    <d v="2019-10-01T00:00:00"/>
    <x v="2"/>
    <x v="1"/>
    <x v="2"/>
    <n v="9"/>
    <n v="2223"/>
    <n v="893"/>
    <n v="942"/>
  </r>
  <r>
    <d v="2019-10-01T00:00:00"/>
    <x v="2"/>
    <x v="1"/>
    <x v="0"/>
    <n v="6"/>
    <n v="774"/>
    <n v="257"/>
    <n v="187"/>
  </r>
  <r>
    <d v="2019-10-01T00:00:00"/>
    <x v="2"/>
    <x v="2"/>
    <x v="1"/>
    <n v="6"/>
    <n v="918"/>
    <n v="330"/>
    <n v="508"/>
  </r>
  <r>
    <d v="2019-10-01T00:00:00"/>
    <x v="2"/>
    <x v="2"/>
    <x v="2"/>
    <n v="6"/>
    <n v="624"/>
    <n v="206"/>
    <n v="863"/>
  </r>
  <r>
    <d v="2019-10-01T00:00:00"/>
    <x v="2"/>
    <x v="2"/>
    <x v="0"/>
    <n v="7"/>
    <n v="1043"/>
    <n v="347"/>
    <n v="519"/>
  </r>
  <r>
    <d v="2019-10-01T00:00:00"/>
    <x v="3"/>
    <x v="0"/>
    <x v="1"/>
    <n v="8"/>
    <n v="1848"/>
    <n v="660"/>
    <n v="286"/>
  </r>
  <r>
    <d v="2019-10-01T00:00:00"/>
    <x v="3"/>
    <x v="0"/>
    <x v="2"/>
    <n v="10"/>
    <n v="2910"/>
    <n v="1169"/>
    <n v="897"/>
  </r>
  <r>
    <d v="2019-10-01T00:00:00"/>
    <x v="3"/>
    <x v="0"/>
    <x v="0"/>
    <n v="6"/>
    <n v="1134"/>
    <n v="505"/>
    <n v="485"/>
  </r>
  <r>
    <d v="2019-10-01T00:00:00"/>
    <x v="3"/>
    <x v="1"/>
    <x v="1"/>
    <n v="10"/>
    <n v="2620"/>
    <n v="900"/>
    <n v="197"/>
  </r>
  <r>
    <d v="2019-10-01T00:00:00"/>
    <x v="3"/>
    <x v="1"/>
    <x v="2"/>
    <n v="8"/>
    <n v="1216"/>
    <n v="464"/>
    <n v="562"/>
  </r>
  <r>
    <d v="2019-10-01T00:00:00"/>
    <x v="3"/>
    <x v="1"/>
    <x v="0"/>
    <n v="9"/>
    <n v="1278"/>
    <n v="465"/>
    <n v="341"/>
  </r>
  <r>
    <d v="2019-10-01T00:00:00"/>
    <x v="3"/>
    <x v="2"/>
    <x v="1"/>
    <n v="6"/>
    <n v="720"/>
    <n v="260"/>
    <n v="785"/>
  </r>
  <r>
    <d v="2019-10-01T00:00:00"/>
    <x v="3"/>
    <x v="2"/>
    <x v="2"/>
    <n v="9"/>
    <n v="1089"/>
    <n v="394"/>
    <n v="832"/>
  </r>
  <r>
    <d v="2019-10-01T00:00:00"/>
    <x v="3"/>
    <x v="2"/>
    <x v="0"/>
    <n v="8"/>
    <n v="1552"/>
    <n v="599"/>
    <n v="736"/>
  </r>
  <r>
    <d v="2019-11-01T00:00:00"/>
    <x v="0"/>
    <x v="0"/>
    <x v="1"/>
    <n v="9"/>
    <n v="1026"/>
    <n v="432"/>
    <n v="448"/>
  </r>
  <r>
    <d v="2019-11-01T00:00:00"/>
    <x v="0"/>
    <x v="0"/>
    <x v="2"/>
    <n v="7"/>
    <n v="1155"/>
    <n v="481"/>
    <n v="698"/>
  </r>
  <r>
    <d v="2019-11-01T00:00:00"/>
    <x v="0"/>
    <x v="0"/>
    <x v="0"/>
    <n v="9"/>
    <n v="1935"/>
    <n v="689"/>
    <n v="464"/>
  </r>
  <r>
    <d v="2019-11-01T00:00:00"/>
    <x v="0"/>
    <x v="1"/>
    <x v="1"/>
    <n v="7"/>
    <n v="1911"/>
    <n v="633"/>
    <n v="517"/>
  </r>
  <r>
    <d v="2019-11-01T00:00:00"/>
    <x v="0"/>
    <x v="1"/>
    <x v="2"/>
    <n v="6"/>
    <n v="1386"/>
    <n v="513"/>
    <n v="458"/>
  </r>
  <r>
    <d v="2019-11-01T00:00:00"/>
    <x v="0"/>
    <x v="1"/>
    <x v="0"/>
    <n v="9"/>
    <n v="2646"/>
    <n v="994"/>
    <n v="957"/>
  </r>
  <r>
    <d v="2019-11-01T00:00:00"/>
    <x v="0"/>
    <x v="2"/>
    <x v="1"/>
    <n v="6"/>
    <n v="1362"/>
    <n v="449"/>
    <n v="763"/>
  </r>
  <r>
    <d v="2019-11-01T00:00:00"/>
    <x v="0"/>
    <x v="2"/>
    <x v="2"/>
    <n v="6"/>
    <n v="1326"/>
    <n v="490"/>
    <n v="278"/>
  </r>
  <r>
    <d v="2019-11-01T00:00:00"/>
    <x v="0"/>
    <x v="2"/>
    <x v="0"/>
    <n v="9"/>
    <n v="1863"/>
    <n v="797"/>
    <n v="435"/>
  </r>
  <r>
    <d v="2019-11-01T00:00:00"/>
    <x v="1"/>
    <x v="0"/>
    <x v="1"/>
    <n v="8"/>
    <n v="2032"/>
    <n v="723"/>
    <n v="855"/>
  </r>
  <r>
    <d v="2019-11-01T00:00:00"/>
    <x v="1"/>
    <x v="0"/>
    <x v="2"/>
    <n v="8"/>
    <n v="1208"/>
    <n v="489"/>
    <n v="446"/>
  </r>
  <r>
    <d v="2019-11-01T00:00:00"/>
    <x v="1"/>
    <x v="0"/>
    <x v="0"/>
    <n v="6"/>
    <n v="1290"/>
    <n v="425"/>
    <n v="944"/>
  </r>
  <r>
    <d v="2019-11-01T00:00:00"/>
    <x v="1"/>
    <x v="1"/>
    <x v="1"/>
    <n v="7"/>
    <n v="1904"/>
    <n v="783"/>
    <n v="824"/>
  </r>
  <r>
    <d v="2019-11-01T00:00:00"/>
    <x v="1"/>
    <x v="1"/>
    <x v="2"/>
    <n v="10"/>
    <n v="1390"/>
    <n v="420"/>
    <n v="255"/>
  </r>
  <r>
    <d v="2019-11-01T00:00:00"/>
    <x v="1"/>
    <x v="1"/>
    <x v="0"/>
    <n v="10"/>
    <n v="1480"/>
    <n v="641"/>
    <n v="266"/>
  </r>
  <r>
    <d v="2019-11-01T00:00:00"/>
    <x v="1"/>
    <x v="2"/>
    <x v="1"/>
    <n v="9"/>
    <n v="2682"/>
    <n v="970"/>
    <n v="736"/>
  </r>
  <r>
    <d v="2019-11-01T00:00:00"/>
    <x v="1"/>
    <x v="2"/>
    <x v="2"/>
    <n v="6"/>
    <n v="1782"/>
    <n v="664"/>
    <n v="802"/>
  </r>
  <r>
    <d v="2019-11-01T00:00:00"/>
    <x v="1"/>
    <x v="2"/>
    <x v="0"/>
    <n v="7"/>
    <n v="1085"/>
    <n v="459"/>
    <n v="387"/>
  </r>
  <r>
    <d v="2019-11-01T00:00:00"/>
    <x v="2"/>
    <x v="0"/>
    <x v="1"/>
    <n v="6"/>
    <n v="864"/>
    <n v="378"/>
    <n v="342"/>
  </r>
  <r>
    <d v="2019-11-01T00:00:00"/>
    <x v="2"/>
    <x v="0"/>
    <x v="2"/>
    <n v="9"/>
    <n v="2349"/>
    <n v="984"/>
    <n v="835"/>
  </r>
  <r>
    <d v="2019-11-01T00:00:00"/>
    <x v="2"/>
    <x v="0"/>
    <x v="0"/>
    <n v="9"/>
    <n v="1827"/>
    <n v="613"/>
    <n v="491"/>
  </r>
  <r>
    <d v="2019-11-01T00:00:00"/>
    <x v="2"/>
    <x v="1"/>
    <x v="1"/>
    <n v="10"/>
    <n v="1200"/>
    <n v="469"/>
    <n v="142"/>
  </r>
  <r>
    <d v="2019-11-01T00:00:00"/>
    <x v="2"/>
    <x v="1"/>
    <x v="2"/>
    <n v="9"/>
    <n v="2610"/>
    <n v="964"/>
    <n v="199"/>
  </r>
  <r>
    <d v="2019-11-01T00:00:00"/>
    <x v="2"/>
    <x v="1"/>
    <x v="0"/>
    <n v="8"/>
    <n v="1864"/>
    <n v="692"/>
    <n v="137"/>
  </r>
  <r>
    <d v="2019-11-01T00:00:00"/>
    <x v="2"/>
    <x v="2"/>
    <x v="1"/>
    <n v="6"/>
    <n v="1326"/>
    <n v="479"/>
    <n v="659"/>
  </r>
  <r>
    <d v="2019-11-01T00:00:00"/>
    <x v="2"/>
    <x v="2"/>
    <x v="2"/>
    <n v="9"/>
    <n v="1827"/>
    <n v="560"/>
    <n v="567"/>
  </r>
  <r>
    <d v="2019-11-01T00:00:00"/>
    <x v="2"/>
    <x v="2"/>
    <x v="0"/>
    <n v="7"/>
    <n v="1358"/>
    <n v="600"/>
    <n v="908"/>
  </r>
  <r>
    <d v="2019-11-01T00:00:00"/>
    <x v="3"/>
    <x v="0"/>
    <x v="1"/>
    <n v="9"/>
    <n v="1674"/>
    <n v="751"/>
    <n v="399"/>
  </r>
  <r>
    <d v="2019-11-01T00:00:00"/>
    <x v="3"/>
    <x v="0"/>
    <x v="2"/>
    <n v="6"/>
    <n v="750"/>
    <n v="253"/>
    <n v="593"/>
  </r>
  <r>
    <d v="2019-11-01T00:00:00"/>
    <x v="3"/>
    <x v="0"/>
    <x v="0"/>
    <n v="10"/>
    <n v="1170"/>
    <n v="455"/>
    <n v="262"/>
  </r>
  <r>
    <d v="2019-11-01T00:00:00"/>
    <x v="3"/>
    <x v="1"/>
    <x v="1"/>
    <n v="9"/>
    <n v="1953"/>
    <n v="771"/>
    <n v="155"/>
  </r>
  <r>
    <d v="2019-11-01T00:00:00"/>
    <x v="3"/>
    <x v="1"/>
    <x v="2"/>
    <n v="7"/>
    <n v="924"/>
    <n v="383"/>
    <n v="601"/>
  </r>
  <r>
    <d v="2019-11-01T00:00:00"/>
    <x v="3"/>
    <x v="1"/>
    <x v="0"/>
    <n v="6"/>
    <n v="972"/>
    <n v="311"/>
    <n v="618"/>
  </r>
  <r>
    <d v="2019-11-01T00:00:00"/>
    <x v="3"/>
    <x v="2"/>
    <x v="1"/>
    <n v="7"/>
    <n v="1505"/>
    <n v="524"/>
    <n v="597"/>
  </r>
  <r>
    <d v="2019-11-01T00:00:00"/>
    <x v="3"/>
    <x v="2"/>
    <x v="2"/>
    <n v="9"/>
    <n v="2439"/>
    <n v="1083"/>
    <n v="684"/>
  </r>
  <r>
    <d v="2019-11-01T00:00:00"/>
    <x v="3"/>
    <x v="2"/>
    <x v="0"/>
    <n v="9"/>
    <n v="2295"/>
    <n v="982"/>
    <n v="798"/>
  </r>
  <r>
    <d v="2019-12-01T00:00:00"/>
    <x v="0"/>
    <x v="0"/>
    <x v="1"/>
    <n v="7"/>
    <n v="1169"/>
    <n v="384"/>
    <n v="790"/>
  </r>
  <r>
    <d v="2019-12-01T00:00:00"/>
    <x v="0"/>
    <x v="0"/>
    <x v="2"/>
    <n v="9"/>
    <n v="1206"/>
    <n v="448"/>
    <n v="583"/>
  </r>
  <r>
    <d v="2019-12-01T00:00:00"/>
    <x v="0"/>
    <x v="0"/>
    <x v="0"/>
    <n v="7"/>
    <n v="749"/>
    <n v="257"/>
    <n v="808"/>
  </r>
  <r>
    <d v="2019-12-01T00:00:00"/>
    <x v="0"/>
    <x v="1"/>
    <x v="1"/>
    <n v="9"/>
    <n v="2565"/>
    <n v="790"/>
    <n v="542"/>
  </r>
  <r>
    <d v="2019-12-01T00:00:00"/>
    <x v="0"/>
    <x v="1"/>
    <x v="2"/>
    <n v="9"/>
    <n v="1962"/>
    <n v="594"/>
    <n v="212"/>
  </r>
  <r>
    <d v="2019-12-01T00:00:00"/>
    <x v="0"/>
    <x v="1"/>
    <x v="0"/>
    <n v="7"/>
    <n v="1246"/>
    <n v="519"/>
    <n v="201"/>
  </r>
  <r>
    <d v="2019-12-01T00:00:00"/>
    <x v="0"/>
    <x v="2"/>
    <x v="1"/>
    <n v="8"/>
    <n v="1376"/>
    <n v="452"/>
    <n v="174"/>
  </r>
  <r>
    <d v="2019-12-01T00:00:00"/>
    <x v="0"/>
    <x v="2"/>
    <x v="2"/>
    <n v="8"/>
    <n v="968"/>
    <n v="324"/>
    <n v="569"/>
  </r>
  <r>
    <d v="2019-12-01T00:00:00"/>
    <x v="0"/>
    <x v="2"/>
    <x v="0"/>
    <n v="8"/>
    <n v="1984"/>
    <n v="693"/>
    <n v="958"/>
  </r>
  <r>
    <d v="2019-12-01T00:00:00"/>
    <x v="1"/>
    <x v="0"/>
    <x v="1"/>
    <n v="8"/>
    <n v="1576"/>
    <n v="658"/>
    <n v="771"/>
  </r>
  <r>
    <d v="2019-12-01T00:00:00"/>
    <x v="1"/>
    <x v="0"/>
    <x v="2"/>
    <n v="9"/>
    <n v="2466"/>
    <n v="875"/>
    <n v="996"/>
  </r>
  <r>
    <d v="2019-12-01T00:00:00"/>
    <x v="1"/>
    <x v="0"/>
    <x v="0"/>
    <n v="10"/>
    <n v="2040"/>
    <n v="710"/>
    <n v="302"/>
  </r>
  <r>
    <d v="2019-12-01T00:00:00"/>
    <x v="1"/>
    <x v="1"/>
    <x v="1"/>
    <n v="6"/>
    <n v="894"/>
    <n v="296"/>
    <n v="789"/>
  </r>
  <r>
    <d v="2019-12-01T00:00:00"/>
    <x v="1"/>
    <x v="1"/>
    <x v="2"/>
    <n v="9"/>
    <n v="1017"/>
    <n v="426"/>
    <n v="677"/>
  </r>
  <r>
    <d v="2019-12-01T00:00:00"/>
    <x v="1"/>
    <x v="1"/>
    <x v="0"/>
    <n v="10"/>
    <n v="2090"/>
    <n v="901"/>
    <n v="459"/>
  </r>
  <r>
    <d v="2019-12-01T00:00:00"/>
    <x v="1"/>
    <x v="2"/>
    <x v="1"/>
    <n v="8"/>
    <n v="1168"/>
    <n v="391"/>
    <n v="115"/>
  </r>
  <r>
    <d v="2019-12-01T00:00:00"/>
    <x v="1"/>
    <x v="2"/>
    <x v="2"/>
    <n v="8"/>
    <n v="952"/>
    <n v="355"/>
    <n v="978"/>
  </r>
  <r>
    <d v="2019-12-01T00:00:00"/>
    <x v="1"/>
    <x v="2"/>
    <x v="0"/>
    <n v="8"/>
    <n v="2328"/>
    <n v="729"/>
    <n v="118"/>
  </r>
  <r>
    <d v="2019-12-01T00:00:00"/>
    <x v="2"/>
    <x v="0"/>
    <x v="1"/>
    <n v="6"/>
    <n v="1446"/>
    <n v="553"/>
    <n v="282"/>
  </r>
  <r>
    <d v="2019-12-01T00:00:00"/>
    <x v="2"/>
    <x v="0"/>
    <x v="2"/>
    <n v="10"/>
    <n v="2340"/>
    <n v="898"/>
    <n v="452"/>
  </r>
  <r>
    <d v="2019-12-01T00:00:00"/>
    <x v="2"/>
    <x v="0"/>
    <x v="0"/>
    <n v="6"/>
    <n v="648"/>
    <n v="287"/>
    <n v="785"/>
  </r>
  <r>
    <d v="2019-12-01T00:00:00"/>
    <x v="2"/>
    <x v="1"/>
    <x v="1"/>
    <n v="9"/>
    <n v="2358"/>
    <n v="970"/>
    <n v="802"/>
  </r>
  <r>
    <d v="2019-12-01T00:00:00"/>
    <x v="2"/>
    <x v="1"/>
    <x v="2"/>
    <n v="8"/>
    <n v="2144"/>
    <n v="868"/>
    <n v="147"/>
  </r>
  <r>
    <d v="2019-12-01T00:00:00"/>
    <x v="2"/>
    <x v="1"/>
    <x v="0"/>
    <n v="9"/>
    <n v="1863"/>
    <n v="709"/>
    <n v="436"/>
  </r>
  <r>
    <d v="2019-12-01T00:00:00"/>
    <x v="2"/>
    <x v="2"/>
    <x v="1"/>
    <n v="7"/>
    <n v="1554"/>
    <n v="556"/>
    <n v="660"/>
  </r>
  <r>
    <d v="2019-12-01T00:00:00"/>
    <x v="2"/>
    <x v="2"/>
    <x v="2"/>
    <n v="8"/>
    <n v="2400"/>
    <n v="741"/>
    <n v="885"/>
  </r>
  <r>
    <d v="2019-12-01T00:00:00"/>
    <x v="2"/>
    <x v="2"/>
    <x v="0"/>
    <n v="10"/>
    <n v="2150"/>
    <n v="929"/>
    <n v="692"/>
  </r>
  <r>
    <d v="2019-12-01T00:00:00"/>
    <x v="3"/>
    <x v="0"/>
    <x v="1"/>
    <n v="6"/>
    <n v="744"/>
    <n v="254"/>
    <n v="808"/>
  </r>
  <r>
    <d v="2019-12-01T00:00:00"/>
    <x v="3"/>
    <x v="0"/>
    <x v="2"/>
    <n v="7"/>
    <n v="1911"/>
    <n v="707"/>
    <n v="733"/>
  </r>
  <r>
    <d v="2019-12-01T00:00:00"/>
    <x v="3"/>
    <x v="0"/>
    <x v="0"/>
    <n v="10"/>
    <n v="2100"/>
    <n v="714"/>
    <n v="864"/>
  </r>
  <r>
    <d v="2019-12-01T00:00:00"/>
    <x v="3"/>
    <x v="1"/>
    <x v="1"/>
    <n v="6"/>
    <n v="852"/>
    <n v="268"/>
    <n v="375"/>
  </r>
  <r>
    <d v="2019-12-01T00:00:00"/>
    <x v="3"/>
    <x v="1"/>
    <x v="2"/>
    <n v="7"/>
    <n v="1736"/>
    <n v="760"/>
    <n v="316"/>
  </r>
  <r>
    <d v="2019-12-01T00:00:00"/>
    <x v="3"/>
    <x v="1"/>
    <x v="0"/>
    <n v="6"/>
    <n v="1542"/>
    <n v="565"/>
    <n v="657"/>
  </r>
  <r>
    <d v="2019-12-01T00:00:00"/>
    <x v="3"/>
    <x v="2"/>
    <x v="1"/>
    <n v="9"/>
    <n v="2592"/>
    <n v="857"/>
    <n v="393"/>
  </r>
  <r>
    <d v="2019-12-01T00:00:00"/>
    <x v="3"/>
    <x v="2"/>
    <x v="2"/>
    <n v="8"/>
    <n v="1448"/>
    <n v="447"/>
    <n v="186"/>
  </r>
  <r>
    <d v="2019-12-01T00:00:00"/>
    <x v="3"/>
    <x v="2"/>
    <x v="0"/>
    <n v="10"/>
    <n v="1810"/>
    <n v="579"/>
    <n v="3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2696AB-DB94-41B4-95EC-FAFDEA0922BF}" name="PivotTable1"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A3:D7" firstHeaderRow="1" firstDataRow="2" firstDataCol="1"/>
  <pivotFields count="8">
    <pivotField compact="0" numFmtId="166" outline="0" showAll="0" defaultSubtotal="0"/>
    <pivotField compact="0" outline="0" showAll="0" defaultSubtotal="0">
      <items count="4">
        <item x="0"/>
        <item x="1"/>
        <item x="2"/>
        <item h="1" x="3"/>
      </items>
    </pivotField>
    <pivotField axis="axisRow" compact="0" outline="0" showAll="0" defaultSubtotal="0">
      <items count="3">
        <item x="2"/>
        <item x="0"/>
        <item x="1"/>
      </items>
    </pivotField>
    <pivotField axis="axisCol" compact="0" outline="0" multipleItemSelectionAllowed="1" showAll="0" defaultSubtotal="0">
      <items count="3">
        <item x="2"/>
        <item x="0"/>
        <item x="1"/>
      </items>
    </pivotField>
    <pivotField compact="0" outline="0" showAll="0" defaultSubtotal="0"/>
    <pivotField dataField="1" compact="0" outline="0" showAll="0" defaultSubtotal="0"/>
    <pivotField compact="0" outline="0" showAll="0" defaultSubtotal="0"/>
    <pivotField compact="0" outline="0" showAll="0" defaultSubtotal="0"/>
  </pivotFields>
  <rowFields count="1">
    <field x="2"/>
  </rowFields>
  <rowItems count="3">
    <i>
      <x/>
    </i>
    <i>
      <x v="1"/>
    </i>
    <i>
      <x v="2"/>
    </i>
  </rowItems>
  <colFields count="1">
    <field x="3"/>
  </colFields>
  <colItems count="3">
    <i>
      <x/>
    </i>
    <i>
      <x v="1"/>
    </i>
    <i>
      <x v="2"/>
    </i>
  </colItems>
  <dataFields count="1">
    <dataField name="Sum of Net Sales" fld="5" baseField="0" baseItem="0"/>
  </dataFields>
  <chartFormats count="3">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F47003-93F4-421B-867B-15E91705B51D}"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6:N31" firstHeaderRow="1" firstDataRow="1" firstDataCol="1"/>
  <pivotFields count="7">
    <pivotField numFmtId="166" showAll="0"/>
    <pivotField axis="axisRow" showAll="0" sortType="ascending">
      <items count="5">
        <item x="0"/>
        <item x="1"/>
        <item x="2"/>
        <item x="3"/>
        <item t="default"/>
      </items>
    </pivotField>
    <pivotField showAll="0"/>
    <pivotField showAll="0"/>
    <pivotField dataField="1" showAll="0"/>
    <pivotField showAll="0"/>
    <pivotField showAll="0"/>
  </pivotFields>
  <rowFields count="1">
    <field x="1"/>
  </rowFields>
  <rowItems count="5">
    <i>
      <x/>
    </i>
    <i>
      <x v="1"/>
    </i>
    <i>
      <x v="2"/>
    </i>
    <i>
      <x v="3"/>
    </i>
    <i t="grand">
      <x/>
    </i>
  </rowItems>
  <colItems count="1">
    <i/>
  </colItems>
  <dataFields count="1">
    <dataField name="Sum of No. Customer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29D4D4-A57B-4A09-9083-2B1E0C519C57}"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7:R22" firstHeaderRow="1" firstDataRow="2" firstDataCol="1"/>
  <pivotFields count="7">
    <pivotField numFmtId="166" showAll="0"/>
    <pivotField axis="axisCol" showAll="0">
      <items count="5">
        <item x="0"/>
        <item x="1"/>
        <item x="2"/>
        <item x="3"/>
        <item t="default"/>
      </items>
    </pivotField>
    <pivotField axis="axisRow" showAll="0">
      <items count="4">
        <item x="2"/>
        <item x="0"/>
        <item x="1"/>
        <item t="default"/>
      </items>
    </pivotField>
    <pivotField showAll="0"/>
    <pivotField showAll="0"/>
    <pivotField dataField="1" showAll="0"/>
    <pivotField showAll="0"/>
  </pivotFields>
  <rowFields count="1">
    <field x="2"/>
  </rowFields>
  <rowItems count="4">
    <i>
      <x/>
    </i>
    <i>
      <x v="1"/>
    </i>
    <i>
      <x v="2"/>
    </i>
    <i t="grand">
      <x/>
    </i>
  </rowItems>
  <colFields count="1">
    <field x="1"/>
  </colFields>
  <colItems count="5">
    <i>
      <x/>
    </i>
    <i>
      <x v="1"/>
    </i>
    <i>
      <x v="2"/>
    </i>
    <i>
      <x v="3"/>
    </i>
    <i t="grand">
      <x/>
    </i>
  </colItems>
  <dataFields count="1">
    <dataField name="Sum of Net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12071B-907A-4469-9E7B-FE5667F06519}"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6:N10" firstHeaderRow="1" firstDataRow="1" firstDataCol="1" rowPageCount="1" colPageCount="1"/>
  <pivotFields count="7">
    <pivotField numFmtId="166" showAll="0"/>
    <pivotField showAll="0"/>
    <pivotField axis="axisRow" showAll="0">
      <items count="4">
        <item x="2"/>
        <item x="0"/>
        <item x="1"/>
        <item t="default"/>
      </items>
    </pivotField>
    <pivotField axis="axisPage" multipleItemSelectionAllowed="1" showAll="0">
      <items count="4">
        <item h="1" x="2"/>
        <item x="0"/>
        <item h="1" x="1"/>
        <item t="default"/>
      </items>
    </pivotField>
    <pivotField showAll="0"/>
    <pivotField dataField="1" showAll="0"/>
    <pivotField showAll="0"/>
  </pivotFields>
  <rowFields count="1">
    <field x="2"/>
  </rowFields>
  <rowItems count="4">
    <i>
      <x/>
    </i>
    <i>
      <x v="1"/>
    </i>
    <i>
      <x v="2"/>
    </i>
    <i t="grand">
      <x/>
    </i>
  </rowItems>
  <colItems count="1">
    <i/>
  </colItems>
  <pageFields count="1">
    <pageField fld="3" hier="-1"/>
  </pageFields>
  <dataFields count="1">
    <dataField name="Sum of Net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E36849C-BDC1-415E-B682-B4B759C45F83}" name="PivotTable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M57:Q62" firstHeaderRow="1" firstDataRow="2" firstDataCol="1"/>
  <pivotFields count="7">
    <pivotField numFmtId="166" showAll="0"/>
    <pivotField showAll="0">
      <items count="5">
        <item h="1" x="0"/>
        <item h="1" x="1"/>
        <item h="1" x="2"/>
        <item x="3"/>
        <item t="default"/>
      </items>
    </pivotField>
    <pivotField axis="axisRow" showAll="0">
      <items count="4">
        <item x="2"/>
        <item x="0"/>
        <item x="1"/>
        <item t="default"/>
      </items>
    </pivotField>
    <pivotField axis="axisCol" showAll="0">
      <items count="4">
        <item x="2"/>
        <item x="0"/>
        <item x="1"/>
        <item t="default"/>
      </items>
    </pivotField>
    <pivotField showAll="0"/>
    <pivotField dataField="1" showAll="0"/>
    <pivotField showAll="0"/>
  </pivotFields>
  <rowFields count="1">
    <field x="2"/>
  </rowFields>
  <rowItems count="4">
    <i>
      <x/>
    </i>
    <i>
      <x v="1"/>
    </i>
    <i>
      <x v="2"/>
    </i>
    <i t="grand">
      <x/>
    </i>
  </rowItems>
  <colFields count="1">
    <field x="3"/>
  </colFields>
  <colItems count="4">
    <i>
      <x/>
    </i>
    <i>
      <x v="1"/>
    </i>
    <i>
      <x v="2"/>
    </i>
    <i t="grand">
      <x/>
    </i>
  </colItems>
  <dataFields count="1">
    <dataField name="Sum of Net Sales" fld="5" baseField="0" baseItem="0"/>
  </dataFields>
  <chartFormats count="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FED58A-93B1-4E75-8DEB-536090F6C188}"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45:R50" firstHeaderRow="1" firstDataRow="2" firstDataCol="1"/>
  <pivotFields count="7">
    <pivotField numFmtId="166" showAll="0"/>
    <pivotField axis="axisCol" showAll="0">
      <items count="5">
        <item x="0"/>
        <item x="1"/>
        <item x="2"/>
        <item x="3"/>
        <item t="default"/>
      </items>
    </pivotField>
    <pivotField axis="axisRow" showAll="0">
      <items count="4">
        <item x="2"/>
        <item x="0"/>
        <item x="1"/>
        <item t="default"/>
      </items>
    </pivotField>
    <pivotField showAll="0">
      <items count="4">
        <item x="2"/>
        <item x="0"/>
        <item x="1"/>
        <item t="default"/>
      </items>
    </pivotField>
    <pivotField showAll="0"/>
    <pivotField dataField="1" showAll="0"/>
    <pivotField showAll="0"/>
  </pivotFields>
  <rowFields count="1">
    <field x="2"/>
  </rowFields>
  <rowItems count="4">
    <i>
      <x/>
    </i>
    <i>
      <x v="1"/>
    </i>
    <i>
      <x v="2"/>
    </i>
    <i t="grand">
      <x/>
    </i>
  </rowItems>
  <colFields count="1">
    <field x="1"/>
  </colFields>
  <colItems count="5">
    <i>
      <x/>
    </i>
    <i>
      <x v="1"/>
    </i>
    <i>
      <x v="2"/>
    </i>
    <i>
      <x v="3"/>
    </i>
    <i t="grand">
      <x/>
    </i>
  </colItems>
  <dataFields count="1">
    <dataField name="Sum of Net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1AB3786-3F58-49C1-B206-CC9194FDBE3A}"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5:R40" firstHeaderRow="1" firstDataRow="2" firstDataCol="1" rowPageCount="1" colPageCount="1"/>
  <pivotFields count="7">
    <pivotField numFmtId="166" showAll="0"/>
    <pivotField axis="axisCol" showAll="0">
      <items count="5">
        <item x="0"/>
        <item x="1"/>
        <item x="2"/>
        <item x="3"/>
        <item t="default"/>
      </items>
    </pivotField>
    <pivotField axis="axisRow" showAll="0">
      <items count="4">
        <item x="2"/>
        <item x="0"/>
        <item x="1"/>
        <item t="default"/>
      </items>
    </pivotField>
    <pivotField axis="axisPage" multipleItemSelectionAllowed="1" showAll="0">
      <items count="4">
        <item x="2"/>
        <item h="1" x="0"/>
        <item h="1" x="1"/>
        <item t="default"/>
      </items>
    </pivotField>
    <pivotField showAll="0"/>
    <pivotField dataField="1" showAll="0"/>
    <pivotField showAll="0"/>
  </pivotFields>
  <rowFields count="1">
    <field x="2"/>
  </rowFields>
  <rowItems count="4">
    <i>
      <x/>
    </i>
    <i>
      <x v="1"/>
    </i>
    <i>
      <x v="2"/>
    </i>
    <i t="grand">
      <x/>
    </i>
  </rowItems>
  <colFields count="1">
    <field x="1"/>
  </colFields>
  <colItems count="5">
    <i>
      <x/>
    </i>
    <i>
      <x v="1"/>
    </i>
    <i>
      <x v="2"/>
    </i>
    <i>
      <x v="3"/>
    </i>
    <i t="grand">
      <x/>
    </i>
  </colItems>
  <pageFields count="1">
    <pageField fld="3" hier="-1"/>
  </pageFields>
  <dataFields count="1">
    <dataField name=" "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6EDFB8-651E-45F4-9A27-40E38EA55533}" autoFormatId="16" applyNumberFormats="0" applyBorderFormats="0" applyFontFormats="0" applyPatternFormats="0" applyAlignmentFormats="0" applyWidthHeightFormats="0">
  <queryTableRefresh nextId="9">
    <queryTableFields count="8">
      <queryTableField id="1" name="Rank" tableColumnId="1"/>
      <queryTableField id="2" name="NOC" tableColumnId="2"/>
      <queryTableField id="3" name="Gold" tableColumnId="3"/>
      <queryTableField id="4" name="Silver" tableColumnId="4"/>
      <queryTableField id="5" name="Bronze" tableColumnId="5"/>
      <queryTableField id="6" name="Total" tableColumnId="6"/>
      <queryTableField id="7" name="Division" tableColumnId="7"/>
      <queryTableField id="8" name="Division.1"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12EA06C-90D3-436D-9504-08E550CEC7A0}" sourceName="Product">
  <pivotTables>
    <pivotTable tabId="12" name="PivotTable8"/>
  </pivotTables>
  <data>
    <tabular pivotCacheId="1404625423">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 xr10:uid="{AA3E7DAC-F654-4783-BDAC-49F68305F284}" sourceName="Salesman">
  <pivotTables>
    <pivotTable tabId="12" name="PivotTable9"/>
  </pivotTables>
  <data>
    <tabular pivotCacheId="1404625423">
      <items count="4">
        <i x="0"/>
        <i x="1"/>
        <i x="2"/>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1" xr10:uid="{CF7448F0-38B3-4749-8222-1C41EAAD9BA2}" sourceName="Salesman">
  <pivotTables>
    <pivotTable tabId="33" name="PivotTable1"/>
  </pivotTables>
  <data>
    <tabular pivotCacheId="917458525">
      <items count="4">
        <i x="0" s="1"/>
        <i x="1" s="1"/>
        <i x="2"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1" xr10:uid="{AC9A351F-C465-41D3-9485-2330F2EE3639}" cache="Slicer_Salesman1" caption="Salesman" rowHeight="24583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8ECFBFFF-3495-4B13-9F6E-CAC91BC8EBEF}" cache="Slicer_Product" caption="Product" rowHeight="241300"/>
  <slicer name="Salesman" xr10:uid="{731D4486-C58C-4894-9937-46683869E7F0}" cache="Slicer_Salesman" caption="Salesman" rowHeight="241300"/>
</slicers>
</file>

<file path=xl/tables/_rels/table8.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524C62-ADE3-42AA-A5B5-AE2F38459986}" name="staff" displayName="staff" ref="I5:L35" totalsRowShown="0">
  <tableColumns count="4">
    <tableColumn id="1" xr3:uid="{0D93C5DB-5727-4BE1-865C-19A3C4D68874}" name="Name"/>
    <tableColumn id="4" xr3:uid="{2BBEACCA-AC45-4AAC-9968-C691445D1080}" name="Salary" dataDxfId="31"/>
    <tableColumn id="2" xr3:uid="{C9A19596-C82E-4CAB-A2CF-5498FDD129A8}" name="Gender"/>
    <tableColumn id="3" xr3:uid="{8EB439A1-C3BE-451C-B30A-8E63589498E4}" name="Depart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271369-6B38-46C1-AC4C-49E9440690C4}" name="data" displayName="data" ref="A5:G23" totalsRowShown="0">
  <tableColumns count="7">
    <tableColumn id="1" xr3:uid="{CEF95B84-D6CB-4D3A-BB4A-8ED6C756DFC8}" name="Name"/>
    <tableColumn id="2" xr3:uid="{D9FB4986-8E53-4842-BE71-7045DFCC5F9A}" name="Product ID"/>
    <tableColumn id="3" xr3:uid="{5FBA67F0-7FAE-499E-9BAE-848E2DCE6CE8}" name="April"/>
    <tableColumn id="4" xr3:uid="{CEDF2928-D8E9-4D5F-9A04-5D7E8A985FF7}" name="May"/>
    <tableColumn id="5" xr3:uid="{3CF42330-4F06-4029-860C-88EED47291F9}" name="June"/>
    <tableColumn id="6" xr3:uid="{DBCE56B8-240D-4D6A-91A8-8A7EA7C3BD3D}" name="Product name" dataDxfId="30"/>
    <tableColumn id="7" xr3:uid="{CE6CBED2-3BC8-43CE-B7DC-6650149A9550}" name="PRODUCT NAME2" dataDxfId="29"/>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ECEB614-444C-4FE1-8371-DB044D588927}" name="NEW_PRD" displayName="NEW_PRD" ref="A35:B42" totalsRowShown="0" headerRowDxfId="28" dataDxfId="27" tableBorderDxfId="26">
  <autoFilter ref="A35:B42" xr:uid="{7ECEB614-444C-4FE1-8371-DB044D588927}"/>
  <tableColumns count="2">
    <tableColumn id="1" xr3:uid="{B6B4DB98-E173-4DEE-8D7F-14697A238CA9}" name="Product ID" dataDxfId="25"/>
    <tableColumn id="2" xr3:uid="{0950AF8E-DBC1-4DD1-B32B-FBFAC1974EC4}" name="Name" dataDxfId="2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F3493D0-CD66-4496-94F0-7941B0B68D97}" name="OLD_PRD" displayName="OLD_PRD" ref="F35:G39" totalsRowShown="0" headerRowDxfId="23" tableBorderDxfId="22">
  <autoFilter ref="F35:G39" xr:uid="{AF3493D0-CD66-4496-94F0-7941B0B68D97}"/>
  <tableColumns count="2">
    <tableColumn id="1" xr3:uid="{17D4ACF0-17D6-450B-9761-F0F21C43D4E0}" name="Product ID"/>
    <tableColumn id="2" xr3:uid="{7FCABE6A-B8F5-4B90-B391-9D980C746E23}" name="Nam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5224A4E-9383-4C20-A76D-8A0E86843879}" name="sales" displayName="sales" ref="A3:D21" totalsRowShown="0" headerRowDxfId="21" dataDxfId="20">
  <autoFilter ref="A3:D21" xr:uid="{15224A4E-9383-4C20-A76D-8A0E86843879}"/>
  <tableColumns count="4">
    <tableColumn id="1" xr3:uid="{48F2DC92-F11E-433F-BD7A-ABAF3251A4E7}" name="Sales Person" dataDxfId="19"/>
    <tableColumn id="2" xr3:uid="{8846EB16-DC75-40D8-AE6E-C9F6EFDC298F}" name="No. Customers" dataDxfId="18"/>
    <tableColumn id="3" xr3:uid="{D4704599-6126-42FD-ADC3-AE0683FB26AF}" name="Net Sales" dataDxfId="17"/>
    <tableColumn id="4" xr3:uid="{48ACC084-6CA0-4A31-8A55-7FB63409EF9F}" name="Profit / Loss" dataDxfId="1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D8E83D-4690-4B1E-BC5E-3B7BEF97DC9A}" name="salary" displayName="salary" ref="L4:M17" totalsRowCount="1">
  <autoFilter ref="L4:M16" xr:uid="{D7D8E83D-4690-4B1E-BC5E-3B7BEF97DC9A}"/>
  <tableColumns count="2">
    <tableColumn id="1" xr3:uid="{018F0BD2-6652-4BE4-8E8F-E0894C530027}" name="Department"/>
    <tableColumn id="3" xr3:uid="{22497619-785E-42A9-B94F-96F0C2C55385}" name="salaryBuget" dataDxfId="1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A6B30C-2CF9-45F6-A650-D5DCAA77FCC8}" name="employeeData" displayName="employeeData" ref="A2:I249" totalsRowShown="0" headerRowDxfId="14" headerRowBorderDxfId="13" tableBorderDxfId="12" totalsRowBorderDxfId="11">
  <autoFilter ref="A2:I249" xr:uid="{65A6B30C-2CF9-45F6-A650-D5DCAA77FCC8}"/>
  <tableColumns count="9">
    <tableColumn id="1" xr3:uid="{74318E23-1ACF-4AFA-9631-587460500C49}" name="Cost Centre" dataDxfId="10"/>
    <tableColumn id="2" xr3:uid="{8A2AC7CE-4E93-4B73-8846-1AEF7BEA3390}" name="Emp ID number" dataDxfId="9"/>
    <tableColumn id="3" xr3:uid="{FE6BC3B9-DF24-4C1D-9EE2-AAA473D97A78}" name="Name" dataDxfId="8"/>
    <tableColumn id="4" xr3:uid="{E560D0B4-FDE9-4D61-AFB8-025997F56773}" name="Gender" dataDxfId="7"/>
    <tableColumn id="5" xr3:uid="{DC216D5C-5AE9-4075-B2D4-E208E817B5BF}" name="Department" dataDxfId="6"/>
    <tableColumn id="6" xr3:uid="{A9B7FCB7-BA8F-4B94-A60A-7E01A5B773D6}" name="salary" dataDxfId="5"/>
    <tableColumn id="7" xr3:uid="{C7D2628E-52BE-4A4E-970B-90D69B2D0B46}" name="Start Date" dataDxfId="4"/>
    <tableColumn id="8" xr3:uid="{3EBEFFBF-BA4F-44E1-8186-E38556BF4E60}" name="FTE" dataDxfId="3"/>
    <tableColumn id="9" xr3:uid="{9ADEAA4F-C792-46D6-92C4-1816B429E69E}" name="Employee type" dataDxfId="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F92D7F4-E57D-43C2-9D2D-490AC09A070C}" name="_2024_Summer_Olympics_medal_table_19__B__C" displayName="_2024_Summer_Olympics_medal_table_19__B__C" ref="A1:H94" tableType="queryTable" totalsRowShown="0">
  <autoFilter ref="A1:H94" xr:uid="{3F92D7F4-E57D-43C2-9D2D-490AC09A070C}"/>
  <tableColumns count="8">
    <tableColumn id="1" xr3:uid="{1CB9EB2B-FAD1-4E13-98E9-F540C44FAFBC}" uniqueName="1" name="Rank" queryTableFieldId="1" dataDxfId="1"/>
    <tableColumn id="2" xr3:uid="{0DF40087-7D6E-4ED5-ABF6-6C8402BB5449}" uniqueName="2" name="NOC" queryTableFieldId="2" dataDxfId="0"/>
    <tableColumn id="3" xr3:uid="{D819075C-D6F0-4240-BDA6-C4DDAE7AD6B8}" uniqueName="3" name="Gold" queryTableFieldId="3"/>
    <tableColumn id="4" xr3:uid="{14F79AE9-D04B-40CC-9EE3-002F42591FF8}" uniqueName="4" name="Silver" queryTableFieldId="4"/>
    <tableColumn id="5" xr3:uid="{8736F7A2-C28D-4212-8087-CA0436461142}" uniqueName="5" name="Bronze" queryTableFieldId="5"/>
    <tableColumn id="6" xr3:uid="{3E81BF0F-9A62-4132-8082-2BDB10400F87}" uniqueName="6" name="Total" queryTableFieldId="6"/>
    <tableColumn id="7" xr3:uid="{253BDA71-2265-4914-8977-E0F2532E6F81}" uniqueName="7" name="Division" queryTableFieldId="7"/>
    <tableColumn id="8" xr3:uid="{4AC471CA-F0F8-4BA9-A0CD-2C8DFAD10BAF}" uniqueName="8" name="Division.1" queryTableFieldId="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E971C4-940C-49D5-AF52-19BD715D0D02}" name="Table6" displayName="Table6" ref="A4:C9" totalsRowShown="0">
  <autoFilter ref="A4:C9" xr:uid="{2FE971C4-940C-49D5-AF52-19BD715D0D02}"/>
  <tableColumns count="3">
    <tableColumn id="1" xr3:uid="{E1F1BC4C-B57A-4B88-854C-0A82D596D94F}" name="Categories"/>
    <tableColumn id="2" xr3:uid="{D912B33C-A19A-40F2-8E0B-E87B7A0C12B6}" name="Budget"/>
    <tableColumn id="3" xr3:uid="{9D7BAA9A-D8E5-4E4C-982A-C3C734FD39BC}" name="actua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6.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4.xml"/><Relationship Id="rId7"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18.xml.rels><?xml version="1.0" encoding="UTF-8" standalone="yes"?>
<Relationships xmlns="http://schemas.openxmlformats.org/package/2006/relationships"><Relationship Id="rId1" Type="http://schemas.openxmlformats.org/officeDocument/2006/relationships/hyperlink" Target="../../../Downloads/Power%20Pivot%20Data.xlsx"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Downloads/Append%20Method%20power%20query.xlsm" TargetMode="External"/></Relationships>
</file>

<file path=xl/worksheets/_rels/sheet2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24.xml.rels><?xml version="1.0" encoding="UTF-8" standalone="yes"?>
<Relationships xmlns="http://schemas.openxmlformats.org/package/2006/relationships"><Relationship Id="rId1" Type="http://schemas.openxmlformats.org/officeDocument/2006/relationships/hyperlink" Target="../../../Downloads/Append%20Method%20power%20query.xlsm"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EBA3D-47F0-4C36-B122-C8782695F3A8}">
  <dimension ref="A1:B5"/>
  <sheetViews>
    <sheetView workbookViewId="0">
      <selection activeCell="A10" sqref="A10"/>
    </sheetView>
  </sheetViews>
  <sheetFormatPr defaultRowHeight="14.6" x14ac:dyDescent="0.4"/>
  <cols>
    <col min="1" max="1" width="18.07421875" bestFit="1" customWidth="1"/>
  </cols>
  <sheetData>
    <row r="1" spans="1:2" ht="26.15" x14ac:dyDescent="0.7">
      <c r="A1" s="102" t="s">
        <v>0</v>
      </c>
      <c r="B1" s="102" t="s">
        <v>959</v>
      </c>
    </row>
    <row r="2" spans="1:2" ht="26.15" x14ac:dyDescent="0.7">
      <c r="A2" s="102" t="s">
        <v>1</v>
      </c>
      <c r="B2" s="102" t="s">
        <v>960</v>
      </c>
    </row>
    <row r="3" spans="1:2" ht="26.15" x14ac:dyDescent="0.7">
      <c r="A3" s="102" t="s">
        <v>2</v>
      </c>
      <c r="B3" s="102" t="s">
        <v>961</v>
      </c>
    </row>
    <row r="4" spans="1:2" ht="26.15" x14ac:dyDescent="0.7">
      <c r="A4" s="102" t="s">
        <v>3</v>
      </c>
      <c r="B4" s="102" t="s">
        <v>962</v>
      </c>
    </row>
    <row r="5" spans="1:2" ht="26.15" x14ac:dyDescent="0.7">
      <c r="A5" s="102" t="s">
        <v>4</v>
      </c>
      <c r="B5" s="102" t="s">
        <v>963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3AC5A-0739-4152-A806-58D2297887AD}">
  <dimension ref="A1:H192"/>
  <sheetViews>
    <sheetView workbookViewId="0">
      <selection activeCell="H11" sqref="H11"/>
    </sheetView>
  </sheetViews>
  <sheetFormatPr defaultRowHeight="14.6" x14ac:dyDescent="0.4"/>
  <sheetData>
    <row r="1" spans="1:8" x14ac:dyDescent="0.4">
      <c r="A1" t="s">
        <v>5</v>
      </c>
    </row>
    <row r="2" spans="1:8" x14ac:dyDescent="0.4">
      <c r="A2" t="s">
        <v>6</v>
      </c>
    </row>
    <row r="3" spans="1:8" x14ac:dyDescent="0.4">
      <c r="A3" t="s">
        <v>7</v>
      </c>
    </row>
    <row r="6" spans="1:8" x14ac:dyDescent="0.4">
      <c r="B6" t="s">
        <v>26</v>
      </c>
      <c r="C6">
        <v>17</v>
      </c>
    </row>
    <row r="7" spans="1:8" x14ac:dyDescent="0.4">
      <c r="B7" t="s">
        <v>25</v>
      </c>
      <c r="C7">
        <v>23</v>
      </c>
      <c r="G7" t="s">
        <v>26</v>
      </c>
      <c r="H7">
        <f>SUMIF(B:B,G7,C:C)</f>
        <v>2764</v>
      </c>
    </row>
    <row r="8" spans="1:8" x14ac:dyDescent="0.4">
      <c r="B8" t="s">
        <v>75</v>
      </c>
      <c r="C8">
        <v>97</v>
      </c>
    </row>
    <row r="9" spans="1:8" x14ac:dyDescent="0.4">
      <c r="B9" t="s">
        <v>31</v>
      </c>
      <c r="C9">
        <v>39</v>
      </c>
      <c r="H9" t="s">
        <v>958</v>
      </c>
    </row>
    <row r="10" spans="1:8" x14ac:dyDescent="0.4">
      <c r="B10" t="s">
        <v>26</v>
      </c>
      <c r="C10">
        <v>22</v>
      </c>
      <c r="G10" t="s">
        <v>26</v>
      </c>
      <c r="H10">
        <f>SUMIFS(C:C,B:B,G10,C:C,"&lt;50")</f>
        <v>338</v>
      </c>
    </row>
    <row r="11" spans="1:8" x14ac:dyDescent="0.4">
      <c r="B11" t="s">
        <v>25</v>
      </c>
      <c r="C11">
        <v>66</v>
      </c>
    </row>
    <row r="12" spans="1:8" x14ac:dyDescent="0.4">
      <c r="B12" t="s">
        <v>75</v>
      </c>
      <c r="C12">
        <v>72</v>
      </c>
    </row>
    <row r="13" spans="1:8" x14ac:dyDescent="0.4">
      <c r="B13" t="s">
        <v>31</v>
      </c>
      <c r="C13">
        <v>76</v>
      </c>
    </row>
    <row r="14" spans="1:8" x14ac:dyDescent="0.4">
      <c r="B14" t="s">
        <v>26</v>
      </c>
      <c r="C14">
        <v>96</v>
      </c>
    </row>
    <row r="15" spans="1:8" x14ac:dyDescent="0.4">
      <c r="B15" t="s">
        <v>25</v>
      </c>
      <c r="C15">
        <v>53</v>
      </c>
    </row>
    <row r="16" spans="1:8" x14ac:dyDescent="0.4">
      <c r="B16" t="s">
        <v>75</v>
      </c>
      <c r="C16">
        <v>30</v>
      </c>
    </row>
    <row r="17" spans="2:3" x14ac:dyDescent="0.4">
      <c r="B17" t="s">
        <v>31</v>
      </c>
      <c r="C17">
        <v>95</v>
      </c>
    </row>
    <row r="18" spans="2:3" x14ac:dyDescent="0.4">
      <c r="B18" t="s">
        <v>26</v>
      </c>
      <c r="C18">
        <v>45</v>
      </c>
    </row>
    <row r="19" spans="2:3" x14ac:dyDescent="0.4">
      <c r="B19" t="s">
        <v>25</v>
      </c>
      <c r="C19">
        <v>81</v>
      </c>
    </row>
    <row r="20" spans="2:3" x14ac:dyDescent="0.4">
      <c r="B20" t="s">
        <v>75</v>
      </c>
      <c r="C20">
        <v>52</v>
      </c>
    </row>
    <row r="21" spans="2:3" x14ac:dyDescent="0.4">
      <c r="B21" t="s">
        <v>31</v>
      </c>
      <c r="C21">
        <v>38</v>
      </c>
    </row>
    <row r="22" spans="2:3" x14ac:dyDescent="0.4">
      <c r="B22" t="s">
        <v>26</v>
      </c>
      <c r="C22">
        <v>89</v>
      </c>
    </row>
    <row r="23" spans="2:3" x14ac:dyDescent="0.4">
      <c r="B23" t="s">
        <v>25</v>
      </c>
      <c r="C23">
        <v>84</v>
      </c>
    </row>
    <row r="24" spans="2:3" x14ac:dyDescent="0.4">
      <c r="B24" t="s">
        <v>75</v>
      </c>
      <c r="C24">
        <v>100</v>
      </c>
    </row>
    <row r="25" spans="2:3" x14ac:dyDescent="0.4">
      <c r="B25" t="s">
        <v>31</v>
      </c>
      <c r="C25">
        <v>22</v>
      </c>
    </row>
    <row r="26" spans="2:3" x14ac:dyDescent="0.4">
      <c r="B26" t="s">
        <v>26</v>
      </c>
      <c r="C26">
        <v>62</v>
      </c>
    </row>
    <row r="27" spans="2:3" x14ac:dyDescent="0.4">
      <c r="B27" t="s">
        <v>25</v>
      </c>
      <c r="C27">
        <v>34</v>
      </c>
    </row>
    <row r="28" spans="2:3" x14ac:dyDescent="0.4">
      <c r="B28" t="s">
        <v>75</v>
      </c>
      <c r="C28">
        <v>55</v>
      </c>
    </row>
    <row r="29" spans="2:3" x14ac:dyDescent="0.4">
      <c r="B29" t="s">
        <v>31</v>
      </c>
      <c r="C29">
        <v>34</v>
      </c>
    </row>
    <row r="30" spans="2:3" x14ac:dyDescent="0.4">
      <c r="B30" t="s">
        <v>26</v>
      </c>
      <c r="C30">
        <v>30</v>
      </c>
    </row>
    <row r="31" spans="2:3" x14ac:dyDescent="0.4">
      <c r="B31" t="s">
        <v>25</v>
      </c>
      <c r="C31">
        <v>37</v>
      </c>
    </row>
    <row r="32" spans="2:3" x14ac:dyDescent="0.4">
      <c r="B32" t="s">
        <v>75</v>
      </c>
      <c r="C32">
        <v>86</v>
      </c>
    </row>
    <row r="33" spans="2:3" x14ac:dyDescent="0.4">
      <c r="B33" t="s">
        <v>31</v>
      </c>
      <c r="C33">
        <v>24</v>
      </c>
    </row>
    <row r="34" spans="2:3" x14ac:dyDescent="0.4">
      <c r="B34" t="s">
        <v>26</v>
      </c>
      <c r="C34">
        <v>91</v>
      </c>
    </row>
    <row r="35" spans="2:3" x14ac:dyDescent="0.4">
      <c r="B35" t="s">
        <v>25</v>
      </c>
      <c r="C35">
        <v>79</v>
      </c>
    </row>
    <row r="36" spans="2:3" x14ac:dyDescent="0.4">
      <c r="B36" t="s">
        <v>75</v>
      </c>
      <c r="C36">
        <v>73</v>
      </c>
    </row>
    <row r="37" spans="2:3" x14ac:dyDescent="0.4">
      <c r="B37" t="s">
        <v>31</v>
      </c>
      <c r="C37">
        <v>81</v>
      </c>
    </row>
    <row r="38" spans="2:3" x14ac:dyDescent="0.4">
      <c r="B38" t="s">
        <v>26</v>
      </c>
      <c r="C38">
        <v>15</v>
      </c>
    </row>
    <row r="39" spans="2:3" x14ac:dyDescent="0.4">
      <c r="B39" t="s">
        <v>25</v>
      </c>
      <c r="C39">
        <v>29</v>
      </c>
    </row>
    <row r="40" spans="2:3" x14ac:dyDescent="0.4">
      <c r="B40" t="s">
        <v>75</v>
      </c>
      <c r="C40">
        <v>34</v>
      </c>
    </row>
    <row r="41" spans="2:3" x14ac:dyDescent="0.4">
      <c r="B41" t="s">
        <v>31</v>
      </c>
      <c r="C41">
        <v>29</v>
      </c>
    </row>
    <row r="42" spans="2:3" x14ac:dyDescent="0.4">
      <c r="B42" t="s">
        <v>26</v>
      </c>
      <c r="C42">
        <v>75</v>
      </c>
    </row>
    <row r="43" spans="2:3" x14ac:dyDescent="0.4">
      <c r="B43" t="s">
        <v>25</v>
      </c>
      <c r="C43">
        <v>56</v>
      </c>
    </row>
    <row r="44" spans="2:3" x14ac:dyDescent="0.4">
      <c r="B44" t="s">
        <v>75</v>
      </c>
      <c r="C44">
        <v>27</v>
      </c>
    </row>
    <row r="45" spans="2:3" x14ac:dyDescent="0.4">
      <c r="B45" t="s">
        <v>31</v>
      </c>
      <c r="C45">
        <v>65</v>
      </c>
    </row>
    <row r="46" spans="2:3" x14ac:dyDescent="0.4">
      <c r="B46" t="s">
        <v>26</v>
      </c>
      <c r="C46">
        <v>86</v>
      </c>
    </row>
    <row r="47" spans="2:3" x14ac:dyDescent="0.4">
      <c r="B47" t="s">
        <v>25</v>
      </c>
      <c r="C47">
        <v>81</v>
      </c>
    </row>
    <row r="48" spans="2:3" x14ac:dyDescent="0.4">
      <c r="B48" t="s">
        <v>75</v>
      </c>
      <c r="C48">
        <v>78</v>
      </c>
    </row>
    <row r="49" spans="2:3" x14ac:dyDescent="0.4">
      <c r="B49" t="s">
        <v>31</v>
      </c>
      <c r="C49">
        <v>50</v>
      </c>
    </row>
    <row r="50" spans="2:3" x14ac:dyDescent="0.4">
      <c r="B50" t="s">
        <v>26</v>
      </c>
      <c r="C50">
        <v>70</v>
      </c>
    </row>
    <row r="51" spans="2:3" x14ac:dyDescent="0.4">
      <c r="B51" t="s">
        <v>25</v>
      </c>
      <c r="C51">
        <v>54</v>
      </c>
    </row>
    <row r="52" spans="2:3" x14ac:dyDescent="0.4">
      <c r="B52" t="s">
        <v>75</v>
      </c>
      <c r="C52">
        <v>34</v>
      </c>
    </row>
    <row r="53" spans="2:3" x14ac:dyDescent="0.4">
      <c r="B53" t="s">
        <v>31</v>
      </c>
      <c r="C53">
        <v>60</v>
      </c>
    </row>
    <row r="54" spans="2:3" x14ac:dyDescent="0.4">
      <c r="B54" t="s">
        <v>26</v>
      </c>
      <c r="C54">
        <v>76</v>
      </c>
    </row>
    <row r="55" spans="2:3" x14ac:dyDescent="0.4">
      <c r="B55" t="s">
        <v>25</v>
      </c>
      <c r="C55">
        <v>36</v>
      </c>
    </row>
    <row r="56" spans="2:3" x14ac:dyDescent="0.4">
      <c r="B56" t="s">
        <v>75</v>
      </c>
      <c r="C56">
        <v>16</v>
      </c>
    </row>
    <row r="57" spans="2:3" x14ac:dyDescent="0.4">
      <c r="B57" t="s">
        <v>31</v>
      </c>
      <c r="C57">
        <v>69</v>
      </c>
    </row>
    <row r="58" spans="2:3" x14ac:dyDescent="0.4">
      <c r="B58" t="s">
        <v>26</v>
      </c>
      <c r="C58">
        <v>98</v>
      </c>
    </row>
    <row r="59" spans="2:3" x14ac:dyDescent="0.4">
      <c r="B59" t="s">
        <v>25</v>
      </c>
      <c r="C59">
        <v>85</v>
      </c>
    </row>
    <row r="60" spans="2:3" x14ac:dyDescent="0.4">
      <c r="B60" t="s">
        <v>75</v>
      </c>
      <c r="C60">
        <v>38</v>
      </c>
    </row>
    <row r="61" spans="2:3" x14ac:dyDescent="0.4">
      <c r="B61" t="s">
        <v>31</v>
      </c>
      <c r="C61">
        <v>58</v>
      </c>
    </row>
    <row r="62" spans="2:3" x14ac:dyDescent="0.4">
      <c r="B62" t="s">
        <v>26</v>
      </c>
      <c r="C62">
        <v>12</v>
      </c>
    </row>
    <row r="63" spans="2:3" x14ac:dyDescent="0.4">
      <c r="B63" t="s">
        <v>25</v>
      </c>
      <c r="C63">
        <v>17</v>
      </c>
    </row>
    <row r="64" spans="2:3" x14ac:dyDescent="0.4">
      <c r="B64" t="s">
        <v>75</v>
      </c>
      <c r="C64">
        <v>72</v>
      </c>
    </row>
    <row r="65" spans="2:3" x14ac:dyDescent="0.4">
      <c r="B65" t="s">
        <v>31</v>
      </c>
      <c r="C65">
        <v>81</v>
      </c>
    </row>
    <row r="66" spans="2:3" x14ac:dyDescent="0.4">
      <c r="B66" t="s">
        <v>26</v>
      </c>
      <c r="C66">
        <v>10</v>
      </c>
    </row>
    <row r="67" spans="2:3" x14ac:dyDescent="0.4">
      <c r="B67" t="s">
        <v>25</v>
      </c>
      <c r="C67">
        <v>42</v>
      </c>
    </row>
    <row r="68" spans="2:3" x14ac:dyDescent="0.4">
      <c r="B68" t="s">
        <v>75</v>
      </c>
      <c r="C68">
        <v>39</v>
      </c>
    </row>
    <row r="69" spans="2:3" x14ac:dyDescent="0.4">
      <c r="B69" t="s">
        <v>31</v>
      </c>
      <c r="C69">
        <v>74</v>
      </c>
    </row>
    <row r="70" spans="2:3" x14ac:dyDescent="0.4">
      <c r="B70" t="s">
        <v>26</v>
      </c>
      <c r="C70">
        <v>54</v>
      </c>
    </row>
    <row r="71" spans="2:3" x14ac:dyDescent="0.4">
      <c r="B71" t="s">
        <v>25</v>
      </c>
      <c r="C71">
        <v>84</v>
      </c>
    </row>
    <row r="72" spans="2:3" x14ac:dyDescent="0.4">
      <c r="B72" t="s">
        <v>75</v>
      </c>
      <c r="C72">
        <v>62</v>
      </c>
    </row>
    <row r="73" spans="2:3" x14ac:dyDescent="0.4">
      <c r="B73" t="s">
        <v>31</v>
      </c>
      <c r="C73">
        <v>29</v>
      </c>
    </row>
    <row r="74" spans="2:3" x14ac:dyDescent="0.4">
      <c r="B74" t="s">
        <v>26</v>
      </c>
      <c r="C74">
        <v>56</v>
      </c>
    </row>
    <row r="75" spans="2:3" x14ac:dyDescent="0.4">
      <c r="B75" t="s">
        <v>25</v>
      </c>
      <c r="C75">
        <v>61</v>
      </c>
    </row>
    <row r="76" spans="2:3" x14ac:dyDescent="0.4">
      <c r="B76" t="s">
        <v>75</v>
      </c>
      <c r="C76">
        <v>75</v>
      </c>
    </row>
    <row r="77" spans="2:3" x14ac:dyDescent="0.4">
      <c r="B77" t="s">
        <v>31</v>
      </c>
      <c r="C77">
        <v>45</v>
      </c>
    </row>
    <row r="78" spans="2:3" x14ac:dyDescent="0.4">
      <c r="B78" t="s">
        <v>26</v>
      </c>
      <c r="C78">
        <v>13</v>
      </c>
    </row>
    <row r="79" spans="2:3" x14ac:dyDescent="0.4">
      <c r="B79" t="s">
        <v>25</v>
      </c>
      <c r="C79">
        <v>21</v>
      </c>
    </row>
    <row r="80" spans="2:3" x14ac:dyDescent="0.4">
      <c r="B80" t="s">
        <v>75</v>
      </c>
      <c r="C80">
        <v>77</v>
      </c>
    </row>
    <row r="81" spans="2:3" x14ac:dyDescent="0.4">
      <c r="B81" t="s">
        <v>31</v>
      </c>
      <c r="C81">
        <v>19</v>
      </c>
    </row>
    <row r="82" spans="2:3" x14ac:dyDescent="0.4">
      <c r="B82" t="s">
        <v>26</v>
      </c>
      <c r="C82">
        <v>66</v>
      </c>
    </row>
    <row r="83" spans="2:3" x14ac:dyDescent="0.4">
      <c r="B83" t="s">
        <v>25</v>
      </c>
      <c r="C83">
        <v>60</v>
      </c>
    </row>
    <row r="84" spans="2:3" x14ac:dyDescent="0.4">
      <c r="B84" t="s">
        <v>75</v>
      </c>
      <c r="C84">
        <v>36</v>
      </c>
    </row>
    <row r="85" spans="2:3" x14ac:dyDescent="0.4">
      <c r="B85" t="s">
        <v>31</v>
      </c>
      <c r="C85">
        <v>89</v>
      </c>
    </row>
    <row r="86" spans="2:3" x14ac:dyDescent="0.4">
      <c r="B86" t="s">
        <v>26</v>
      </c>
      <c r="C86">
        <v>55</v>
      </c>
    </row>
    <row r="87" spans="2:3" x14ac:dyDescent="0.4">
      <c r="B87" t="s">
        <v>25</v>
      </c>
      <c r="C87">
        <v>65</v>
      </c>
    </row>
    <row r="88" spans="2:3" x14ac:dyDescent="0.4">
      <c r="B88" t="s">
        <v>75</v>
      </c>
      <c r="C88">
        <v>80</v>
      </c>
    </row>
    <row r="89" spans="2:3" x14ac:dyDescent="0.4">
      <c r="B89" t="s">
        <v>31</v>
      </c>
      <c r="C89">
        <v>48</v>
      </c>
    </row>
    <row r="90" spans="2:3" x14ac:dyDescent="0.4">
      <c r="B90" t="s">
        <v>26</v>
      </c>
      <c r="C90">
        <v>88</v>
      </c>
    </row>
    <row r="91" spans="2:3" x14ac:dyDescent="0.4">
      <c r="B91" t="s">
        <v>25</v>
      </c>
      <c r="C91">
        <v>41</v>
      </c>
    </row>
    <row r="92" spans="2:3" x14ac:dyDescent="0.4">
      <c r="B92" t="s">
        <v>75</v>
      </c>
      <c r="C92">
        <v>76</v>
      </c>
    </row>
    <row r="93" spans="2:3" x14ac:dyDescent="0.4">
      <c r="B93" t="s">
        <v>31</v>
      </c>
      <c r="C93">
        <v>66</v>
      </c>
    </row>
    <row r="94" spans="2:3" x14ac:dyDescent="0.4">
      <c r="B94" t="s">
        <v>26</v>
      </c>
      <c r="C94">
        <v>92</v>
      </c>
    </row>
    <row r="95" spans="2:3" x14ac:dyDescent="0.4">
      <c r="B95" t="s">
        <v>25</v>
      </c>
      <c r="C95">
        <v>20</v>
      </c>
    </row>
    <row r="96" spans="2:3" x14ac:dyDescent="0.4">
      <c r="B96" t="s">
        <v>75</v>
      </c>
      <c r="C96">
        <v>20</v>
      </c>
    </row>
    <row r="97" spans="2:3" x14ac:dyDescent="0.4">
      <c r="B97" t="s">
        <v>31</v>
      </c>
      <c r="C97">
        <v>17</v>
      </c>
    </row>
    <row r="98" spans="2:3" x14ac:dyDescent="0.4">
      <c r="B98" t="s">
        <v>26</v>
      </c>
      <c r="C98">
        <v>67</v>
      </c>
    </row>
    <row r="99" spans="2:3" x14ac:dyDescent="0.4">
      <c r="B99" t="s">
        <v>25</v>
      </c>
      <c r="C99">
        <v>68</v>
      </c>
    </row>
    <row r="100" spans="2:3" x14ac:dyDescent="0.4">
      <c r="B100" t="s">
        <v>75</v>
      </c>
      <c r="C100">
        <v>56</v>
      </c>
    </row>
    <row r="101" spans="2:3" x14ac:dyDescent="0.4">
      <c r="B101" t="s">
        <v>31</v>
      </c>
      <c r="C101">
        <v>98</v>
      </c>
    </row>
    <row r="102" spans="2:3" x14ac:dyDescent="0.4">
      <c r="B102" t="s">
        <v>26</v>
      </c>
      <c r="C102">
        <v>72</v>
      </c>
    </row>
    <row r="103" spans="2:3" x14ac:dyDescent="0.4">
      <c r="B103" t="s">
        <v>25</v>
      </c>
      <c r="C103">
        <v>18</v>
      </c>
    </row>
    <row r="104" spans="2:3" x14ac:dyDescent="0.4">
      <c r="B104" t="s">
        <v>75</v>
      </c>
      <c r="C104">
        <v>57</v>
      </c>
    </row>
    <row r="105" spans="2:3" x14ac:dyDescent="0.4">
      <c r="B105" t="s">
        <v>31</v>
      </c>
      <c r="C105">
        <v>21</v>
      </c>
    </row>
    <row r="106" spans="2:3" x14ac:dyDescent="0.4">
      <c r="B106" t="s">
        <v>26</v>
      </c>
      <c r="C106">
        <v>51</v>
      </c>
    </row>
    <row r="107" spans="2:3" x14ac:dyDescent="0.4">
      <c r="B107" t="s">
        <v>25</v>
      </c>
      <c r="C107">
        <v>88</v>
      </c>
    </row>
    <row r="108" spans="2:3" x14ac:dyDescent="0.4">
      <c r="B108" t="s">
        <v>75</v>
      </c>
      <c r="C108">
        <v>35</v>
      </c>
    </row>
    <row r="109" spans="2:3" x14ac:dyDescent="0.4">
      <c r="B109" t="s">
        <v>31</v>
      </c>
      <c r="C109">
        <v>24</v>
      </c>
    </row>
    <row r="110" spans="2:3" x14ac:dyDescent="0.4">
      <c r="B110" t="s">
        <v>26</v>
      </c>
      <c r="C110">
        <v>49</v>
      </c>
    </row>
    <row r="111" spans="2:3" x14ac:dyDescent="0.4">
      <c r="B111" t="s">
        <v>25</v>
      </c>
      <c r="C111">
        <v>93</v>
      </c>
    </row>
    <row r="112" spans="2:3" x14ac:dyDescent="0.4">
      <c r="B112" t="s">
        <v>75</v>
      </c>
      <c r="C112">
        <v>38</v>
      </c>
    </row>
    <row r="113" spans="2:3" x14ac:dyDescent="0.4">
      <c r="B113" t="s">
        <v>31</v>
      </c>
      <c r="C113">
        <v>11</v>
      </c>
    </row>
    <row r="114" spans="2:3" x14ac:dyDescent="0.4">
      <c r="B114" t="s">
        <v>26</v>
      </c>
      <c r="C114">
        <v>20</v>
      </c>
    </row>
    <row r="115" spans="2:3" x14ac:dyDescent="0.4">
      <c r="B115" t="s">
        <v>25</v>
      </c>
      <c r="C115">
        <v>15</v>
      </c>
    </row>
    <row r="116" spans="2:3" x14ac:dyDescent="0.4">
      <c r="B116" t="s">
        <v>75</v>
      </c>
      <c r="C116">
        <v>20</v>
      </c>
    </row>
    <row r="117" spans="2:3" x14ac:dyDescent="0.4">
      <c r="B117" t="s">
        <v>31</v>
      </c>
      <c r="C117">
        <v>24</v>
      </c>
    </row>
    <row r="118" spans="2:3" x14ac:dyDescent="0.4">
      <c r="B118" t="s">
        <v>26</v>
      </c>
      <c r="C118">
        <v>64</v>
      </c>
    </row>
    <row r="119" spans="2:3" x14ac:dyDescent="0.4">
      <c r="B119" t="s">
        <v>25</v>
      </c>
      <c r="C119">
        <v>42</v>
      </c>
    </row>
    <row r="120" spans="2:3" x14ac:dyDescent="0.4">
      <c r="B120" t="s">
        <v>75</v>
      </c>
      <c r="C120">
        <v>10</v>
      </c>
    </row>
    <row r="121" spans="2:3" x14ac:dyDescent="0.4">
      <c r="B121" t="s">
        <v>31</v>
      </c>
      <c r="C121">
        <v>55</v>
      </c>
    </row>
    <row r="122" spans="2:3" x14ac:dyDescent="0.4">
      <c r="B122" t="s">
        <v>26</v>
      </c>
      <c r="C122">
        <v>96</v>
      </c>
    </row>
    <row r="123" spans="2:3" x14ac:dyDescent="0.4">
      <c r="B123" t="s">
        <v>25</v>
      </c>
      <c r="C123">
        <v>53</v>
      </c>
    </row>
    <row r="124" spans="2:3" x14ac:dyDescent="0.4">
      <c r="B124" t="s">
        <v>75</v>
      </c>
      <c r="C124">
        <v>41</v>
      </c>
    </row>
    <row r="125" spans="2:3" x14ac:dyDescent="0.4">
      <c r="B125" t="s">
        <v>31</v>
      </c>
      <c r="C125">
        <v>15</v>
      </c>
    </row>
    <row r="126" spans="2:3" x14ac:dyDescent="0.4">
      <c r="B126" t="s">
        <v>26</v>
      </c>
      <c r="C126">
        <v>71</v>
      </c>
    </row>
    <row r="127" spans="2:3" x14ac:dyDescent="0.4">
      <c r="B127" t="s">
        <v>25</v>
      </c>
      <c r="C127">
        <v>51</v>
      </c>
    </row>
    <row r="128" spans="2:3" x14ac:dyDescent="0.4">
      <c r="B128" t="s">
        <v>75</v>
      </c>
      <c r="C128">
        <v>72</v>
      </c>
    </row>
    <row r="129" spans="2:3" x14ac:dyDescent="0.4">
      <c r="B129" t="s">
        <v>31</v>
      </c>
      <c r="C129">
        <v>28</v>
      </c>
    </row>
    <row r="130" spans="2:3" x14ac:dyDescent="0.4">
      <c r="B130" t="s">
        <v>26</v>
      </c>
      <c r="C130">
        <v>95</v>
      </c>
    </row>
    <row r="131" spans="2:3" x14ac:dyDescent="0.4">
      <c r="B131" t="s">
        <v>25</v>
      </c>
      <c r="C131">
        <v>53</v>
      </c>
    </row>
    <row r="132" spans="2:3" x14ac:dyDescent="0.4">
      <c r="B132" t="s">
        <v>75</v>
      </c>
      <c r="C132">
        <v>33</v>
      </c>
    </row>
    <row r="133" spans="2:3" x14ac:dyDescent="0.4">
      <c r="B133" t="s">
        <v>31</v>
      </c>
      <c r="C133">
        <v>65</v>
      </c>
    </row>
    <row r="134" spans="2:3" x14ac:dyDescent="0.4">
      <c r="B134" t="s">
        <v>26</v>
      </c>
      <c r="C134">
        <v>60</v>
      </c>
    </row>
    <row r="135" spans="2:3" x14ac:dyDescent="0.4">
      <c r="B135" t="s">
        <v>25</v>
      </c>
      <c r="C135">
        <v>58</v>
      </c>
    </row>
    <row r="136" spans="2:3" x14ac:dyDescent="0.4">
      <c r="B136" t="s">
        <v>75</v>
      </c>
      <c r="C136">
        <v>12</v>
      </c>
    </row>
    <row r="137" spans="2:3" x14ac:dyDescent="0.4">
      <c r="B137" t="s">
        <v>31</v>
      </c>
      <c r="C137">
        <v>80</v>
      </c>
    </row>
    <row r="138" spans="2:3" x14ac:dyDescent="0.4">
      <c r="B138" t="s">
        <v>26</v>
      </c>
      <c r="C138">
        <v>54</v>
      </c>
    </row>
    <row r="139" spans="2:3" x14ac:dyDescent="0.4">
      <c r="B139" t="s">
        <v>25</v>
      </c>
      <c r="C139">
        <v>54</v>
      </c>
    </row>
    <row r="140" spans="2:3" x14ac:dyDescent="0.4">
      <c r="B140" t="s">
        <v>75</v>
      </c>
      <c r="C140">
        <v>67</v>
      </c>
    </row>
    <row r="141" spans="2:3" x14ac:dyDescent="0.4">
      <c r="B141" t="s">
        <v>31</v>
      </c>
      <c r="C141">
        <v>29</v>
      </c>
    </row>
    <row r="142" spans="2:3" x14ac:dyDescent="0.4">
      <c r="B142" t="s">
        <v>26</v>
      </c>
      <c r="C142">
        <v>68</v>
      </c>
    </row>
    <row r="143" spans="2:3" x14ac:dyDescent="0.4">
      <c r="B143" t="s">
        <v>25</v>
      </c>
      <c r="C143">
        <v>86</v>
      </c>
    </row>
    <row r="144" spans="2:3" x14ac:dyDescent="0.4">
      <c r="B144" t="s">
        <v>75</v>
      </c>
      <c r="C144">
        <v>33</v>
      </c>
    </row>
    <row r="145" spans="2:3" x14ac:dyDescent="0.4">
      <c r="B145" t="s">
        <v>31</v>
      </c>
      <c r="C145">
        <v>58</v>
      </c>
    </row>
    <row r="146" spans="2:3" x14ac:dyDescent="0.4">
      <c r="B146" t="s">
        <v>26</v>
      </c>
      <c r="C146">
        <v>78</v>
      </c>
    </row>
    <row r="147" spans="2:3" x14ac:dyDescent="0.4">
      <c r="B147" t="s">
        <v>25</v>
      </c>
      <c r="C147">
        <v>24</v>
      </c>
    </row>
    <row r="148" spans="2:3" x14ac:dyDescent="0.4">
      <c r="B148" t="s">
        <v>75</v>
      </c>
      <c r="C148">
        <v>76</v>
      </c>
    </row>
    <row r="149" spans="2:3" x14ac:dyDescent="0.4">
      <c r="B149" t="s">
        <v>31</v>
      </c>
      <c r="C149">
        <v>16</v>
      </c>
    </row>
    <row r="150" spans="2:3" x14ac:dyDescent="0.4">
      <c r="B150" t="s">
        <v>26</v>
      </c>
      <c r="C150">
        <v>54</v>
      </c>
    </row>
    <row r="151" spans="2:3" x14ac:dyDescent="0.4">
      <c r="B151" t="s">
        <v>25</v>
      </c>
      <c r="C151">
        <v>89</v>
      </c>
    </row>
    <row r="152" spans="2:3" x14ac:dyDescent="0.4">
      <c r="B152" t="s">
        <v>75</v>
      </c>
      <c r="C152">
        <v>57</v>
      </c>
    </row>
    <row r="153" spans="2:3" x14ac:dyDescent="0.4">
      <c r="B153" t="s">
        <v>31</v>
      </c>
      <c r="C153">
        <v>98</v>
      </c>
    </row>
    <row r="154" spans="2:3" x14ac:dyDescent="0.4">
      <c r="B154" t="s">
        <v>26</v>
      </c>
      <c r="C154">
        <v>62</v>
      </c>
    </row>
    <row r="155" spans="2:3" x14ac:dyDescent="0.4">
      <c r="B155" t="s">
        <v>25</v>
      </c>
      <c r="C155">
        <v>45</v>
      </c>
    </row>
    <row r="156" spans="2:3" x14ac:dyDescent="0.4">
      <c r="B156" t="s">
        <v>75</v>
      </c>
      <c r="C156">
        <v>39</v>
      </c>
    </row>
    <row r="157" spans="2:3" x14ac:dyDescent="0.4">
      <c r="B157" t="s">
        <v>31</v>
      </c>
      <c r="C157">
        <v>48</v>
      </c>
    </row>
    <row r="158" spans="2:3" x14ac:dyDescent="0.4">
      <c r="B158" t="s">
        <v>26</v>
      </c>
      <c r="C158">
        <v>97</v>
      </c>
    </row>
    <row r="159" spans="2:3" x14ac:dyDescent="0.4">
      <c r="B159" t="s">
        <v>25</v>
      </c>
      <c r="C159">
        <v>26</v>
      </c>
    </row>
    <row r="160" spans="2:3" x14ac:dyDescent="0.4">
      <c r="B160" t="s">
        <v>75</v>
      </c>
      <c r="C160">
        <v>23</v>
      </c>
    </row>
    <row r="161" spans="2:3" x14ac:dyDescent="0.4">
      <c r="B161" t="s">
        <v>31</v>
      </c>
      <c r="C161">
        <v>58</v>
      </c>
    </row>
    <row r="162" spans="2:3" x14ac:dyDescent="0.4">
      <c r="B162" t="s">
        <v>26</v>
      </c>
      <c r="C162">
        <v>66</v>
      </c>
    </row>
    <row r="163" spans="2:3" x14ac:dyDescent="0.4">
      <c r="B163" t="s">
        <v>25</v>
      </c>
      <c r="C163">
        <v>28</v>
      </c>
    </row>
    <row r="164" spans="2:3" x14ac:dyDescent="0.4">
      <c r="B164" t="s">
        <v>75</v>
      </c>
      <c r="C164">
        <v>23</v>
      </c>
    </row>
    <row r="165" spans="2:3" x14ac:dyDescent="0.4">
      <c r="B165" t="s">
        <v>31</v>
      </c>
      <c r="C165">
        <v>22</v>
      </c>
    </row>
    <row r="166" spans="2:3" x14ac:dyDescent="0.4">
      <c r="B166" t="s">
        <v>26</v>
      </c>
      <c r="C166">
        <v>10</v>
      </c>
    </row>
    <row r="167" spans="2:3" x14ac:dyDescent="0.4">
      <c r="B167" t="s">
        <v>25</v>
      </c>
      <c r="C167">
        <v>69</v>
      </c>
    </row>
    <row r="168" spans="2:3" x14ac:dyDescent="0.4">
      <c r="B168" t="s">
        <v>75</v>
      </c>
      <c r="C168">
        <v>90</v>
      </c>
    </row>
    <row r="169" spans="2:3" x14ac:dyDescent="0.4">
      <c r="B169" t="s">
        <v>31</v>
      </c>
      <c r="C169">
        <v>82</v>
      </c>
    </row>
    <row r="170" spans="2:3" x14ac:dyDescent="0.4">
      <c r="B170" t="s">
        <v>26</v>
      </c>
      <c r="C170">
        <v>39</v>
      </c>
    </row>
    <row r="171" spans="2:3" x14ac:dyDescent="0.4">
      <c r="B171" t="s">
        <v>25</v>
      </c>
      <c r="C171">
        <v>71</v>
      </c>
    </row>
    <row r="172" spans="2:3" x14ac:dyDescent="0.4">
      <c r="B172" t="s">
        <v>75</v>
      </c>
      <c r="C172">
        <v>57</v>
      </c>
    </row>
    <row r="173" spans="2:3" x14ac:dyDescent="0.4">
      <c r="B173" t="s">
        <v>31</v>
      </c>
      <c r="C173">
        <v>69</v>
      </c>
    </row>
    <row r="174" spans="2:3" x14ac:dyDescent="0.4">
      <c r="B174" t="s">
        <v>26</v>
      </c>
      <c r="C174">
        <v>38</v>
      </c>
    </row>
    <row r="175" spans="2:3" x14ac:dyDescent="0.4">
      <c r="B175" t="s">
        <v>25</v>
      </c>
      <c r="C175">
        <v>42</v>
      </c>
    </row>
    <row r="176" spans="2:3" x14ac:dyDescent="0.4">
      <c r="B176" t="s">
        <v>75</v>
      </c>
      <c r="C176">
        <v>12</v>
      </c>
    </row>
    <row r="177" spans="2:3" x14ac:dyDescent="0.4">
      <c r="B177" t="s">
        <v>31</v>
      </c>
      <c r="C177">
        <v>72</v>
      </c>
    </row>
    <row r="178" spans="2:3" x14ac:dyDescent="0.4">
      <c r="B178" t="s">
        <v>26</v>
      </c>
      <c r="C178">
        <v>79</v>
      </c>
    </row>
    <row r="179" spans="2:3" x14ac:dyDescent="0.4">
      <c r="B179" t="s">
        <v>25</v>
      </c>
      <c r="C179">
        <v>92</v>
      </c>
    </row>
    <row r="180" spans="2:3" x14ac:dyDescent="0.4">
      <c r="B180" t="s">
        <v>75</v>
      </c>
      <c r="C180">
        <v>100</v>
      </c>
    </row>
    <row r="181" spans="2:3" x14ac:dyDescent="0.4">
      <c r="B181" t="s">
        <v>31</v>
      </c>
      <c r="C181">
        <v>100</v>
      </c>
    </row>
    <row r="182" spans="2:3" x14ac:dyDescent="0.4">
      <c r="B182" t="s">
        <v>26</v>
      </c>
      <c r="C182">
        <v>18</v>
      </c>
    </row>
    <row r="183" spans="2:3" x14ac:dyDescent="0.4">
      <c r="B183" t="s">
        <v>25</v>
      </c>
      <c r="C183">
        <v>88</v>
      </c>
    </row>
    <row r="184" spans="2:3" x14ac:dyDescent="0.4">
      <c r="B184" t="s">
        <v>75</v>
      </c>
      <c r="C184">
        <v>56</v>
      </c>
    </row>
    <row r="185" spans="2:3" x14ac:dyDescent="0.4">
      <c r="B185" t="s">
        <v>31</v>
      </c>
      <c r="C185">
        <v>88</v>
      </c>
    </row>
    <row r="186" spans="2:3" x14ac:dyDescent="0.4">
      <c r="B186" t="s">
        <v>26</v>
      </c>
      <c r="C186">
        <v>75</v>
      </c>
    </row>
    <row r="187" spans="2:3" x14ac:dyDescent="0.4">
      <c r="B187" t="s">
        <v>25</v>
      </c>
      <c r="C187">
        <v>28</v>
      </c>
    </row>
    <row r="188" spans="2:3" x14ac:dyDescent="0.4">
      <c r="B188" t="s">
        <v>75</v>
      </c>
      <c r="C188">
        <v>38</v>
      </c>
    </row>
    <row r="189" spans="2:3" x14ac:dyDescent="0.4">
      <c r="B189" t="s">
        <v>31</v>
      </c>
      <c r="C189">
        <v>81</v>
      </c>
    </row>
    <row r="190" spans="2:3" x14ac:dyDescent="0.4">
      <c r="B190" t="s">
        <v>26</v>
      </c>
      <c r="C190">
        <v>63</v>
      </c>
    </row>
    <row r="191" spans="2:3" x14ac:dyDescent="0.4">
      <c r="B191" t="s">
        <v>25</v>
      </c>
      <c r="C191">
        <v>91</v>
      </c>
    </row>
    <row r="192" spans="2:3" x14ac:dyDescent="0.4">
      <c r="B192" t="s">
        <v>75</v>
      </c>
      <c r="C192">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A76E7-5198-4F30-AE16-D91B6E26E474}">
  <dimension ref="A1:P4"/>
  <sheetViews>
    <sheetView workbookViewId="0">
      <selection sqref="A1:P4"/>
    </sheetView>
  </sheetViews>
  <sheetFormatPr defaultRowHeight="14.6" x14ac:dyDescent="0.4"/>
  <sheetData>
    <row r="1" spans="1:16" ht="14.6" customHeight="1" x14ac:dyDescent="0.4">
      <c r="A1" s="103" t="s">
        <v>957</v>
      </c>
      <c r="B1" s="103"/>
      <c r="C1" s="103"/>
      <c r="D1" s="103"/>
      <c r="E1" s="103"/>
      <c r="F1" s="103"/>
      <c r="G1" s="103"/>
      <c r="H1" s="103"/>
      <c r="I1" s="103"/>
      <c r="J1" s="103"/>
      <c r="K1" s="103"/>
      <c r="L1" s="103"/>
      <c r="M1" s="103"/>
      <c r="N1" s="103"/>
      <c r="O1" s="103"/>
      <c r="P1" s="103"/>
    </row>
    <row r="2" spans="1:16" x14ac:dyDescent="0.4">
      <c r="A2" s="103"/>
      <c r="B2" s="103"/>
      <c r="C2" s="103"/>
      <c r="D2" s="103"/>
      <c r="E2" s="103"/>
      <c r="F2" s="103"/>
      <c r="G2" s="103"/>
      <c r="H2" s="103"/>
      <c r="I2" s="103"/>
      <c r="J2" s="103"/>
      <c r="K2" s="103"/>
      <c r="L2" s="103"/>
      <c r="M2" s="103"/>
      <c r="N2" s="103"/>
      <c r="O2" s="103"/>
      <c r="P2" s="103"/>
    </row>
    <row r="3" spans="1:16" x14ac:dyDescent="0.4">
      <c r="A3" s="103"/>
      <c r="B3" s="103"/>
      <c r="C3" s="103"/>
      <c r="D3" s="103"/>
      <c r="E3" s="103"/>
      <c r="F3" s="103"/>
      <c r="G3" s="103"/>
      <c r="H3" s="103"/>
      <c r="I3" s="103"/>
      <c r="J3" s="103"/>
      <c r="K3" s="103"/>
      <c r="L3" s="103"/>
      <c r="M3" s="103"/>
      <c r="N3" s="103"/>
      <c r="O3" s="103"/>
      <c r="P3" s="103"/>
    </row>
    <row r="4" spans="1:16" x14ac:dyDescent="0.4">
      <c r="A4" s="103"/>
      <c r="B4" s="103"/>
      <c r="C4" s="103"/>
      <c r="D4" s="103"/>
      <c r="E4" s="103"/>
      <c r="F4" s="103"/>
      <c r="G4" s="103"/>
      <c r="H4" s="103"/>
      <c r="I4" s="103"/>
      <c r="J4" s="103"/>
      <c r="K4" s="103"/>
      <c r="L4" s="103"/>
      <c r="M4" s="103"/>
      <c r="N4" s="103"/>
      <c r="O4" s="103"/>
      <c r="P4" s="103"/>
    </row>
  </sheetData>
  <mergeCells count="1">
    <mergeCell ref="A1:P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7336-BA64-4EB0-8649-89A4000A145D}">
  <dimension ref="A1:K13"/>
  <sheetViews>
    <sheetView view="pageBreakPreview" topLeftCell="A5" zoomScale="174" zoomScaleNormal="170" zoomScaleSheetLayoutView="174" workbookViewId="0">
      <selection activeCell="A6" sqref="A6:D12"/>
    </sheetView>
  </sheetViews>
  <sheetFormatPr defaultRowHeight="14.6" x14ac:dyDescent="0.4"/>
  <cols>
    <col min="1" max="1" width="16" customWidth="1"/>
  </cols>
  <sheetData>
    <row r="1" spans="1:11" x14ac:dyDescent="0.4">
      <c r="A1" s="104" t="s">
        <v>760</v>
      </c>
      <c r="B1" s="105"/>
      <c r="C1" s="105"/>
      <c r="D1" s="105"/>
      <c r="E1" s="105"/>
      <c r="F1" s="105"/>
      <c r="G1" s="105"/>
      <c r="H1" s="105"/>
      <c r="I1" s="105"/>
    </row>
    <row r="2" spans="1:11" x14ac:dyDescent="0.4">
      <c r="A2" s="105"/>
      <c r="B2" s="105"/>
      <c r="C2" s="105"/>
      <c r="D2" s="105"/>
      <c r="E2" s="105"/>
      <c r="F2" s="105"/>
      <c r="G2" s="105"/>
      <c r="H2" s="105"/>
      <c r="I2" s="105"/>
    </row>
    <row r="3" spans="1:11" x14ac:dyDescent="0.4">
      <c r="A3" s="105"/>
      <c r="B3" s="105"/>
      <c r="C3" s="105"/>
      <c r="D3" s="105"/>
      <c r="E3" s="105"/>
      <c r="F3" s="105"/>
      <c r="G3" s="105"/>
      <c r="H3" s="105"/>
      <c r="I3" s="105"/>
    </row>
    <row r="6" spans="1:11" x14ac:dyDescent="0.4">
      <c r="A6" t="s">
        <v>761</v>
      </c>
      <c r="B6" t="s">
        <v>767</v>
      </c>
      <c r="C6" t="s">
        <v>768</v>
      </c>
      <c r="D6" t="s">
        <v>770</v>
      </c>
    </row>
    <row r="7" spans="1:11" x14ac:dyDescent="0.4">
      <c r="A7" t="s">
        <v>762</v>
      </c>
      <c r="B7">
        <v>450</v>
      </c>
      <c r="C7">
        <v>10000</v>
      </c>
    </row>
    <row r="8" spans="1:11" x14ac:dyDescent="0.4">
      <c r="A8" t="s">
        <v>763</v>
      </c>
      <c r="B8">
        <v>600</v>
      </c>
      <c r="C8">
        <v>12000</v>
      </c>
    </row>
    <row r="9" spans="1:11" x14ac:dyDescent="0.4">
      <c r="A9" t="s">
        <v>764</v>
      </c>
      <c r="B9">
        <v>350</v>
      </c>
      <c r="C9">
        <v>5000</v>
      </c>
    </row>
    <row r="10" spans="1:11" x14ac:dyDescent="0.4">
      <c r="A10" t="s">
        <v>765</v>
      </c>
      <c r="B10">
        <v>1000</v>
      </c>
      <c r="C10">
        <v>7000</v>
      </c>
    </row>
    <row r="11" spans="1:11" x14ac:dyDescent="0.4">
      <c r="A11" t="s">
        <v>766</v>
      </c>
      <c r="B11">
        <v>420</v>
      </c>
      <c r="C11">
        <v>8000</v>
      </c>
    </row>
    <row r="12" spans="1:11" x14ac:dyDescent="0.4">
      <c r="A12" t="s">
        <v>769</v>
      </c>
      <c r="B12">
        <v>780</v>
      </c>
      <c r="C12">
        <v>6000</v>
      </c>
      <c r="G12" t="s">
        <v>772</v>
      </c>
      <c r="H12" t="s">
        <v>773</v>
      </c>
      <c r="I12" t="s">
        <v>774</v>
      </c>
    </row>
    <row r="13" spans="1:11" x14ac:dyDescent="0.4">
      <c r="F13" t="s">
        <v>771</v>
      </c>
      <c r="G13">
        <v>56</v>
      </c>
      <c r="H13">
        <v>78</v>
      </c>
      <c r="I13">
        <v>32</v>
      </c>
      <c r="J13" t="str">
        <f>IF(AND(G13&gt;33,H13&gt;33,I13&gt;33),"PASS","FAIL")</f>
        <v>FAIL</v>
      </c>
      <c r="K13" t="str">
        <f>IF(OR(G13&lt;=33,H13&lt;=33,I13&lt;=33),"FAIL","PASS")</f>
        <v>FAIL</v>
      </c>
    </row>
  </sheetData>
  <mergeCells count="1">
    <mergeCell ref="A1:I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4E1D-C2A2-45FE-8491-571A90823917}">
  <dimension ref="A1:H10"/>
  <sheetViews>
    <sheetView zoomScale="218" zoomScaleNormal="218" workbookViewId="0">
      <selection activeCell="C5" sqref="C5"/>
    </sheetView>
  </sheetViews>
  <sheetFormatPr defaultRowHeight="14.6" x14ac:dyDescent="0.4"/>
  <sheetData>
    <row r="1" spans="1:8" x14ac:dyDescent="0.4">
      <c r="A1" t="s">
        <v>752</v>
      </c>
    </row>
    <row r="3" spans="1:8" x14ac:dyDescent="0.4">
      <c r="A3" s="53" t="s">
        <v>753</v>
      </c>
      <c r="B3" s="53" t="s">
        <v>755</v>
      </c>
      <c r="C3" s="53" t="s">
        <v>775</v>
      </c>
    </row>
    <row r="4" spans="1:8" x14ac:dyDescent="0.4">
      <c r="A4" s="53" t="s">
        <v>30</v>
      </c>
      <c r="B4">
        <v>9919</v>
      </c>
      <c r="C4">
        <f>IF(B4&lt;=2000,5,IF(B4&lt;=4000,10,IF(B4&lt;=5000,15,IF(B4&lt;=7000,20,30))))</f>
        <v>30</v>
      </c>
      <c r="G4" t="s">
        <v>756</v>
      </c>
      <c r="H4">
        <v>5</v>
      </c>
    </row>
    <row r="5" spans="1:8" x14ac:dyDescent="0.4">
      <c r="A5" s="53" t="s">
        <v>26</v>
      </c>
      <c r="B5">
        <v>6008</v>
      </c>
      <c r="G5" t="s">
        <v>757</v>
      </c>
      <c r="H5">
        <v>10</v>
      </c>
    </row>
    <row r="6" spans="1:8" x14ac:dyDescent="0.4">
      <c r="A6" s="53" t="s">
        <v>75</v>
      </c>
      <c r="B6">
        <v>1918</v>
      </c>
      <c r="C6">
        <f t="shared" ref="C6:C10" si="0">IF(B6&lt;=2000,5,IF(B6&lt;=4000,10,IF(B6&lt;=5000,15,IF(B6&lt;=7000,20,30))))</f>
        <v>5</v>
      </c>
      <c r="G6" t="s">
        <v>758</v>
      </c>
      <c r="H6">
        <v>15</v>
      </c>
    </row>
    <row r="7" spans="1:8" x14ac:dyDescent="0.4">
      <c r="A7" s="53" t="s">
        <v>31</v>
      </c>
      <c r="B7">
        <v>7996</v>
      </c>
      <c r="C7">
        <f t="shared" si="0"/>
        <v>30</v>
      </c>
      <c r="G7" t="s">
        <v>759</v>
      </c>
      <c r="H7">
        <v>20</v>
      </c>
    </row>
    <row r="8" spans="1:8" x14ac:dyDescent="0.4">
      <c r="A8" s="53" t="s">
        <v>25</v>
      </c>
      <c r="B8">
        <v>7176</v>
      </c>
      <c r="C8">
        <f t="shared" si="0"/>
        <v>30</v>
      </c>
      <c r="G8" t="s">
        <v>776</v>
      </c>
      <c r="H8">
        <v>30</v>
      </c>
    </row>
    <row r="9" spans="1:8" x14ac:dyDescent="0.4">
      <c r="A9" s="53" t="s">
        <v>27</v>
      </c>
      <c r="B9">
        <v>9226</v>
      </c>
      <c r="C9">
        <f t="shared" si="0"/>
        <v>30</v>
      </c>
    </row>
    <row r="10" spans="1:8" x14ac:dyDescent="0.4">
      <c r="A10" s="53" t="s">
        <v>754</v>
      </c>
      <c r="B10">
        <v>8265</v>
      </c>
      <c r="C10">
        <f t="shared" si="0"/>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81496-30F9-4EA0-AC8F-899A86D87E7D}">
  <dimension ref="A1:L41"/>
  <sheetViews>
    <sheetView topLeftCell="A27" zoomScaleNormal="100" workbookViewId="0">
      <selection activeCell="G44" sqref="G44:AJ73"/>
    </sheetView>
  </sheetViews>
  <sheetFormatPr defaultRowHeight="14.6" x14ac:dyDescent="0.4"/>
  <cols>
    <col min="1" max="1" width="16" bestFit="1" customWidth="1"/>
    <col min="9" max="9" width="20.765625" bestFit="1" customWidth="1"/>
    <col min="10" max="10" width="11.765625" bestFit="1" customWidth="1"/>
    <col min="11" max="11" width="7" bestFit="1" customWidth="1"/>
    <col min="12" max="12" width="15.69140625" bestFit="1" customWidth="1"/>
  </cols>
  <sheetData>
    <row r="1" spans="1:12" x14ac:dyDescent="0.4">
      <c r="B1" s="105" t="s">
        <v>741</v>
      </c>
      <c r="C1" s="105"/>
      <c r="D1" s="105"/>
      <c r="E1" s="105"/>
    </row>
    <row r="2" spans="1:12" x14ac:dyDescent="0.4">
      <c r="B2" s="105"/>
      <c r="C2" s="105"/>
      <c r="D2" s="105"/>
      <c r="E2" s="105"/>
    </row>
    <row r="3" spans="1:12" x14ac:dyDescent="0.4">
      <c r="A3" s="53" t="s">
        <v>737</v>
      </c>
      <c r="B3">
        <v>70000</v>
      </c>
      <c r="G3" cm="1">
        <f t="array" ref="G3:G32">_xlfn.SEQUENCE(30)</f>
        <v>1</v>
      </c>
    </row>
    <row r="4" spans="1:12" x14ac:dyDescent="0.4">
      <c r="G4">
        <v>2</v>
      </c>
    </row>
    <row r="5" spans="1:12" x14ac:dyDescent="0.4">
      <c r="A5" s="71" t="s">
        <v>738</v>
      </c>
      <c r="B5">
        <f>COUNT(A12&amp;"#")</f>
        <v>0</v>
      </c>
      <c r="G5">
        <v>3</v>
      </c>
      <c r="I5" t="s">
        <v>58</v>
      </c>
      <c r="J5" s="69" t="s">
        <v>705</v>
      </c>
      <c r="K5" t="s">
        <v>156</v>
      </c>
      <c r="L5" t="s">
        <v>157</v>
      </c>
    </row>
    <row r="6" spans="1:12" x14ac:dyDescent="0.4">
      <c r="A6" s="71" t="s">
        <v>739</v>
      </c>
      <c r="G6">
        <v>4</v>
      </c>
      <c r="I6" t="s">
        <v>706</v>
      </c>
      <c r="J6" s="52">
        <v>78644.38</v>
      </c>
      <c r="K6" t="s">
        <v>164</v>
      </c>
      <c r="L6" t="s">
        <v>198</v>
      </c>
    </row>
    <row r="7" spans="1:12" x14ac:dyDescent="0.4">
      <c r="A7" s="71" t="s">
        <v>740</v>
      </c>
      <c r="G7">
        <v>5</v>
      </c>
      <c r="I7" t="s">
        <v>707</v>
      </c>
      <c r="J7" s="52">
        <v>88034.67</v>
      </c>
      <c r="K7" t="s">
        <v>169</v>
      </c>
      <c r="L7" t="s">
        <v>198</v>
      </c>
    </row>
    <row r="8" spans="1:12" x14ac:dyDescent="0.4">
      <c r="G8">
        <v>6</v>
      </c>
      <c r="I8" t="s">
        <v>708</v>
      </c>
      <c r="J8" s="52">
        <v>103242.53</v>
      </c>
      <c r="K8" t="s">
        <v>164</v>
      </c>
      <c r="L8" t="s">
        <v>184</v>
      </c>
    </row>
    <row r="9" spans="1:12" x14ac:dyDescent="0.4">
      <c r="G9">
        <v>7</v>
      </c>
      <c r="I9" t="s">
        <v>709</v>
      </c>
      <c r="J9" s="52">
        <v>98401.93</v>
      </c>
      <c r="K9" t="s">
        <v>164</v>
      </c>
      <c r="L9" t="s">
        <v>198</v>
      </c>
    </row>
    <row r="10" spans="1:12" x14ac:dyDescent="0.4">
      <c r="G10">
        <v>8</v>
      </c>
      <c r="I10" t="s">
        <v>710</v>
      </c>
      <c r="J10" s="52">
        <v>110766.04</v>
      </c>
      <c r="K10" t="s">
        <v>169</v>
      </c>
      <c r="L10" t="s">
        <v>198</v>
      </c>
    </row>
    <row r="11" spans="1:12" x14ac:dyDescent="0.4">
      <c r="A11" s="53" t="s">
        <v>670</v>
      </c>
      <c r="E11" s="53" t="s">
        <v>157</v>
      </c>
      <c r="G11">
        <v>9</v>
      </c>
      <c r="I11" t="s">
        <v>711</v>
      </c>
      <c r="J11" s="52">
        <v>117149.21</v>
      </c>
      <c r="K11" t="s">
        <v>164</v>
      </c>
      <c r="L11" t="s">
        <v>211</v>
      </c>
    </row>
    <row r="12" spans="1:12" x14ac:dyDescent="0.4">
      <c r="A12" cm="1">
        <f t="array" ref="A12:A30">_xlfn._xlws.FILTER(staff[Salary],staff[Salary]&gt;B3)</f>
        <v>78644.38</v>
      </c>
      <c r="C12" cm="1">
        <f t="array" ref="C12:C41">_xlfn.SEQUENCE(30)</f>
        <v>1</v>
      </c>
      <c r="E12" t="str" cm="1">
        <f t="array" ref="E12:E15">_xlfn.UNIQUE(staff[Department])</f>
        <v>Engineering</v>
      </c>
      <c r="G12">
        <v>10</v>
      </c>
      <c r="I12" t="s">
        <v>712</v>
      </c>
      <c r="J12" s="52">
        <v>68197.899999999994</v>
      </c>
      <c r="K12" t="s">
        <v>169</v>
      </c>
      <c r="L12" t="s">
        <v>198</v>
      </c>
    </row>
    <row r="13" spans="1:12" x14ac:dyDescent="0.4">
      <c r="A13">
        <v>88034.67</v>
      </c>
      <c r="C13">
        <v>2</v>
      </c>
      <c r="E13" t="str">
        <v>Marketing</v>
      </c>
      <c r="G13">
        <v>11</v>
      </c>
      <c r="I13" t="s">
        <v>713</v>
      </c>
      <c r="J13" s="52">
        <v>75723.820000000007</v>
      </c>
      <c r="K13" t="s">
        <v>164</v>
      </c>
      <c r="L13" t="s">
        <v>714</v>
      </c>
    </row>
    <row r="14" spans="1:12" x14ac:dyDescent="0.4">
      <c r="A14">
        <v>103242.53</v>
      </c>
      <c r="C14">
        <v>3</v>
      </c>
      <c r="E14" t="str">
        <v>Human Resources</v>
      </c>
      <c r="G14">
        <v>12</v>
      </c>
      <c r="I14" t="s">
        <v>715</v>
      </c>
      <c r="J14" s="52">
        <v>48632.800000000003</v>
      </c>
      <c r="K14" t="s">
        <v>164</v>
      </c>
      <c r="L14" t="s">
        <v>198</v>
      </c>
    </row>
    <row r="15" spans="1:12" x14ac:dyDescent="0.4">
      <c r="A15">
        <v>98401.93</v>
      </c>
      <c r="C15">
        <v>4</v>
      </c>
      <c r="E15" t="str">
        <v>training</v>
      </c>
      <c r="G15">
        <v>13</v>
      </c>
      <c r="I15" t="s">
        <v>716</v>
      </c>
      <c r="J15" s="52">
        <v>70227.899999999994</v>
      </c>
      <c r="K15" t="s">
        <v>164</v>
      </c>
      <c r="L15" t="s">
        <v>211</v>
      </c>
    </row>
    <row r="16" spans="1:12" x14ac:dyDescent="0.4">
      <c r="A16">
        <v>110766.04</v>
      </c>
      <c r="C16">
        <v>5</v>
      </c>
      <c r="G16">
        <v>14</v>
      </c>
      <c r="I16" t="s">
        <v>717</v>
      </c>
      <c r="J16" s="52">
        <v>45062.65</v>
      </c>
      <c r="K16" t="s">
        <v>164</v>
      </c>
      <c r="L16" t="s">
        <v>211</v>
      </c>
    </row>
    <row r="17" spans="1:12" x14ac:dyDescent="0.4">
      <c r="A17">
        <v>117149.21</v>
      </c>
      <c r="C17">
        <v>6</v>
      </c>
      <c r="G17">
        <v>15</v>
      </c>
      <c r="I17" t="s">
        <v>718</v>
      </c>
      <c r="J17" s="52">
        <v>89017.41</v>
      </c>
      <c r="K17" t="s">
        <v>164</v>
      </c>
      <c r="L17" t="s">
        <v>198</v>
      </c>
    </row>
    <row r="18" spans="1:12" x14ac:dyDescent="0.4">
      <c r="A18">
        <v>75723.820000000007</v>
      </c>
      <c r="C18">
        <v>7</v>
      </c>
      <c r="G18">
        <v>16</v>
      </c>
      <c r="I18" t="s">
        <v>719</v>
      </c>
      <c r="J18" s="52">
        <v>29084.959999999999</v>
      </c>
      <c r="K18" t="s">
        <v>169</v>
      </c>
      <c r="L18" t="s">
        <v>198</v>
      </c>
    </row>
    <row r="19" spans="1:12" x14ac:dyDescent="0.4">
      <c r="A19">
        <v>70227.899999999994</v>
      </c>
      <c r="C19">
        <v>8</v>
      </c>
      <c r="G19">
        <v>17</v>
      </c>
      <c r="I19" t="s">
        <v>720</v>
      </c>
      <c r="J19" s="52">
        <v>28329.77</v>
      </c>
      <c r="K19" t="s">
        <v>169</v>
      </c>
      <c r="L19" t="s">
        <v>198</v>
      </c>
    </row>
    <row r="20" spans="1:12" x14ac:dyDescent="0.4">
      <c r="A20">
        <v>89017.41</v>
      </c>
      <c r="C20">
        <v>9</v>
      </c>
      <c r="G20">
        <v>18</v>
      </c>
      <c r="I20" t="s">
        <v>721</v>
      </c>
      <c r="J20" s="52">
        <v>76214.929999999993</v>
      </c>
      <c r="K20" t="s">
        <v>169</v>
      </c>
      <c r="L20" t="s">
        <v>198</v>
      </c>
    </row>
    <row r="21" spans="1:12" x14ac:dyDescent="0.4">
      <c r="A21">
        <v>76214.929999999993</v>
      </c>
      <c r="C21">
        <v>10</v>
      </c>
      <c r="G21">
        <v>19</v>
      </c>
      <c r="I21" t="s">
        <v>722</v>
      </c>
      <c r="J21" s="52">
        <v>71033.84</v>
      </c>
      <c r="K21" t="s">
        <v>164</v>
      </c>
      <c r="L21" t="s">
        <v>211</v>
      </c>
    </row>
    <row r="22" spans="1:12" x14ac:dyDescent="0.4">
      <c r="A22">
        <v>71033.84</v>
      </c>
      <c r="C22">
        <v>11</v>
      </c>
      <c r="G22">
        <v>20</v>
      </c>
      <c r="I22" t="s">
        <v>723</v>
      </c>
      <c r="J22" s="52">
        <v>89690.38</v>
      </c>
      <c r="K22" t="s">
        <v>164</v>
      </c>
      <c r="L22" t="s">
        <v>198</v>
      </c>
    </row>
    <row r="23" spans="1:12" x14ac:dyDescent="0.4">
      <c r="A23">
        <v>89690.38</v>
      </c>
      <c r="C23">
        <v>12</v>
      </c>
      <c r="G23">
        <v>21</v>
      </c>
      <c r="I23" t="s">
        <v>724</v>
      </c>
      <c r="J23" s="52">
        <v>70607.48</v>
      </c>
      <c r="K23" t="s">
        <v>164</v>
      </c>
      <c r="L23" t="s">
        <v>211</v>
      </c>
    </row>
    <row r="24" spans="1:12" x14ac:dyDescent="0.4">
      <c r="A24">
        <v>70607.48</v>
      </c>
      <c r="C24">
        <v>13</v>
      </c>
      <c r="G24">
        <v>22</v>
      </c>
      <c r="I24" t="s">
        <v>725</v>
      </c>
      <c r="J24" s="52">
        <v>70755.5</v>
      </c>
      <c r="K24" t="s">
        <v>169</v>
      </c>
      <c r="L24" t="s">
        <v>198</v>
      </c>
    </row>
    <row r="25" spans="1:12" x14ac:dyDescent="0.4">
      <c r="A25">
        <v>70755.5</v>
      </c>
      <c r="C25">
        <v>14</v>
      </c>
      <c r="G25">
        <v>23</v>
      </c>
      <c r="I25" t="s">
        <v>726</v>
      </c>
      <c r="J25" s="52">
        <v>103494.94</v>
      </c>
      <c r="K25" t="s">
        <v>169</v>
      </c>
      <c r="L25" t="s">
        <v>211</v>
      </c>
    </row>
    <row r="26" spans="1:12" x14ac:dyDescent="0.4">
      <c r="A26">
        <v>103494.94</v>
      </c>
      <c r="C26">
        <v>15</v>
      </c>
      <c r="G26">
        <v>24</v>
      </c>
      <c r="I26" t="s">
        <v>727</v>
      </c>
      <c r="J26" s="52">
        <v>42988.74</v>
      </c>
      <c r="K26" t="s">
        <v>164</v>
      </c>
      <c r="L26" t="s">
        <v>198</v>
      </c>
    </row>
    <row r="27" spans="1:12" x14ac:dyDescent="0.4">
      <c r="A27">
        <v>88590.41</v>
      </c>
      <c r="C27">
        <v>16</v>
      </c>
      <c r="G27">
        <v>25</v>
      </c>
      <c r="I27" t="s">
        <v>728</v>
      </c>
      <c r="J27" s="52">
        <v>34825.83</v>
      </c>
      <c r="K27" t="s">
        <v>169</v>
      </c>
      <c r="L27" t="s">
        <v>184</v>
      </c>
    </row>
    <row r="28" spans="1:12" x14ac:dyDescent="0.4">
      <c r="A28">
        <v>107576.73</v>
      </c>
      <c r="C28">
        <v>17</v>
      </c>
      <c r="G28">
        <v>26</v>
      </c>
      <c r="I28" t="s">
        <v>729</v>
      </c>
      <c r="J28" s="52">
        <v>88590.41</v>
      </c>
      <c r="K28" t="s">
        <v>164</v>
      </c>
      <c r="L28" t="s">
        <v>198</v>
      </c>
    </row>
    <row r="29" spans="1:12" x14ac:dyDescent="0.4">
      <c r="A29">
        <v>88034.67</v>
      </c>
      <c r="C29">
        <v>18</v>
      </c>
      <c r="G29">
        <v>27</v>
      </c>
      <c r="I29" t="s">
        <v>730</v>
      </c>
      <c r="J29" s="52">
        <v>69764.100000000006</v>
      </c>
      <c r="K29" t="s">
        <v>164</v>
      </c>
      <c r="L29" t="s">
        <v>198</v>
      </c>
    </row>
    <row r="30" spans="1:12" x14ac:dyDescent="0.4">
      <c r="A30">
        <v>87613.119999999995</v>
      </c>
      <c r="C30">
        <v>19</v>
      </c>
      <c r="G30">
        <v>28</v>
      </c>
      <c r="I30" t="s">
        <v>731</v>
      </c>
      <c r="J30" s="52">
        <v>69163.39</v>
      </c>
      <c r="K30" t="s">
        <v>164</v>
      </c>
      <c r="L30" t="s">
        <v>184</v>
      </c>
    </row>
    <row r="31" spans="1:12" x14ac:dyDescent="0.4">
      <c r="C31">
        <v>20</v>
      </c>
      <c r="G31">
        <v>29</v>
      </c>
      <c r="I31" t="s">
        <v>732</v>
      </c>
      <c r="J31" s="52">
        <v>107576.73</v>
      </c>
      <c r="K31" t="s">
        <v>169</v>
      </c>
      <c r="L31" t="s">
        <v>184</v>
      </c>
    </row>
    <row r="32" spans="1:12" x14ac:dyDescent="0.4">
      <c r="C32">
        <v>21</v>
      </c>
      <c r="G32">
        <v>30</v>
      </c>
      <c r="I32" t="s">
        <v>733</v>
      </c>
      <c r="J32" s="52">
        <v>88034.67</v>
      </c>
      <c r="K32" t="s">
        <v>169</v>
      </c>
      <c r="L32" t="s">
        <v>211</v>
      </c>
    </row>
    <row r="33" spans="3:12" x14ac:dyDescent="0.4">
      <c r="C33">
        <v>22</v>
      </c>
      <c r="I33" t="s">
        <v>734</v>
      </c>
      <c r="J33" s="52">
        <v>36476.639999999999</v>
      </c>
      <c r="K33" t="s">
        <v>169</v>
      </c>
      <c r="L33" t="s">
        <v>198</v>
      </c>
    </row>
    <row r="34" spans="3:12" x14ac:dyDescent="0.4">
      <c r="C34">
        <v>23</v>
      </c>
      <c r="I34" t="s">
        <v>735</v>
      </c>
      <c r="J34" s="52">
        <v>87613.119999999995</v>
      </c>
      <c r="K34" t="s">
        <v>164</v>
      </c>
      <c r="L34" t="s">
        <v>184</v>
      </c>
    </row>
    <row r="35" spans="3:12" x14ac:dyDescent="0.4">
      <c r="C35">
        <v>24</v>
      </c>
      <c r="I35" t="s">
        <v>736</v>
      </c>
      <c r="J35" s="52">
        <v>29084.959999999999</v>
      </c>
      <c r="K35" t="s">
        <v>164</v>
      </c>
      <c r="L35" t="s">
        <v>198</v>
      </c>
    </row>
    <row r="36" spans="3:12" x14ac:dyDescent="0.4">
      <c r="C36">
        <v>25</v>
      </c>
    </row>
    <row r="37" spans="3:12" x14ac:dyDescent="0.4">
      <c r="C37">
        <v>26</v>
      </c>
      <c r="E37" s="70" t="s">
        <v>730</v>
      </c>
      <c r="F37">
        <f>MATCH(E37,staff[Name],0)</f>
        <v>24</v>
      </c>
    </row>
    <row r="38" spans="3:12" x14ac:dyDescent="0.4">
      <c r="C38">
        <v>27</v>
      </c>
    </row>
    <row r="39" spans="3:12" x14ac:dyDescent="0.4">
      <c r="C39">
        <v>28</v>
      </c>
    </row>
    <row r="40" spans="3:12" x14ac:dyDescent="0.4">
      <c r="C40">
        <v>29</v>
      </c>
    </row>
    <row r="41" spans="3:12" x14ac:dyDescent="0.4">
      <c r="C41">
        <v>30</v>
      </c>
    </row>
  </sheetData>
  <mergeCells count="1">
    <mergeCell ref="B1:E2"/>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C3083-9EB4-48DE-8D8F-D40C7AA01BF6}">
  <dimension ref="D1:G20"/>
  <sheetViews>
    <sheetView tabSelected="1" topLeftCell="A13" zoomScale="187" zoomScaleNormal="187" workbookViewId="0">
      <selection activeCell="D17" sqref="D17"/>
    </sheetView>
  </sheetViews>
  <sheetFormatPr defaultRowHeight="14.6" x14ac:dyDescent="0.4"/>
  <cols>
    <col min="4" max="4" width="19.07421875" bestFit="1" customWidth="1"/>
    <col min="5" max="5" width="15.07421875" bestFit="1" customWidth="1"/>
    <col min="6" max="7" width="10.07421875" bestFit="1" customWidth="1"/>
  </cols>
  <sheetData>
    <row r="1" spans="4:7" x14ac:dyDescent="0.4">
      <c r="D1" t="s">
        <v>777</v>
      </c>
      <c r="E1" s="73">
        <f ca="1">NOW()</f>
        <v>45531.527344560185</v>
      </c>
    </row>
    <row r="2" spans="4:7" x14ac:dyDescent="0.4">
      <c r="D2" t="s">
        <v>778</v>
      </c>
      <c r="E2" s="75">
        <f ca="1">TODAY()</f>
        <v>45531</v>
      </c>
    </row>
    <row r="3" spans="4:7" x14ac:dyDescent="0.4">
      <c r="D3" t="s">
        <v>779</v>
      </c>
      <c r="E3">
        <f ca="1">DAY(E2)</f>
        <v>27</v>
      </c>
    </row>
    <row r="4" spans="4:7" x14ac:dyDescent="0.4">
      <c r="D4" t="s">
        <v>780</v>
      </c>
      <c r="E4">
        <f ca="1">MONTH(E1)</f>
        <v>8</v>
      </c>
    </row>
    <row r="5" spans="4:7" x14ac:dyDescent="0.4">
      <c r="D5" t="s">
        <v>781</v>
      </c>
      <c r="E5">
        <f ca="1">YEAR(E1)</f>
        <v>2024</v>
      </c>
    </row>
    <row r="6" spans="4:7" x14ac:dyDescent="0.4">
      <c r="D6" t="s">
        <v>782</v>
      </c>
      <c r="E6" s="74">
        <f ca="1">TODAY()</f>
        <v>45531</v>
      </c>
    </row>
    <row r="7" spans="4:7" x14ac:dyDescent="0.4">
      <c r="D7" t="s">
        <v>783</v>
      </c>
      <c r="E7" s="74">
        <f ca="1">E6+100</f>
        <v>45631</v>
      </c>
    </row>
    <row r="8" spans="4:7" x14ac:dyDescent="0.4">
      <c r="D8" t="s">
        <v>780</v>
      </c>
      <c r="E8" s="74">
        <f ca="1">EDATE(TODAY(),-100)</f>
        <v>42487</v>
      </c>
    </row>
    <row r="9" spans="4:7" x14ac:dyDescent="0.4">
      <c r="E9" s="76">
        <f ca="1">EDATE(E6,20*12)</f>
        <v>52836</v>
      </c>
    </row>
    <row r="10" spans="4:7" x14ac:dyDescent="0.4">
      <c r="G10" s="74">
        <v>37380</v>
      </c>
    </row>
    <row r="11" spans="4:7" x14ac:dyDescent="0.4">
      <c r="D11" t="s">
        <v>784</v>
      </c>
      <c r="E11">
        <f ca="1">DATEDIF(G10,TODAY(),"y")</f>
        <v>22</v>
      </c>
      <c r="F11">
        <f ca="1">DATEDIF(G10,TODAY(),"YM")</f>
        <v>3</v>
      </c>
      <c r="G11">
        <f ca="1">DATEDIF(G10,TODAY(),"md")</f>
        <v>23</v>
      </c>
    </row>
    <row r="12" spans="4:7" x14ac:dyDescent="0.4">
      <c r="E12">
        <f ca="1">DATEDIF(G10,TODAY(),"m")</f>
        <v>267</v>
      </c>
      <c r="G12" t="str">
        <f ca="1">E11&amp;" years "&amp;F11&amp;" months "&amp;G11&amp;" days old"</f>
        <v>22 years 3 months 23 days old</v>
      </c>
    </row>
    <row r="13" spans="4:7" x14ac:dyDescent="0.4">
      <c r="E13">
        <f ca="1">DATEDIF(G10,TODAY(),"d")</f>
        <v>8151</v>
      </c>
    </row>
    <row r="15" spans="4:7" x14ac:dyDescent="0.4">
      <c r="D15">
        <f>365-104</f>
        <v>261</v>
      </c>
    </row>
    <row r="16" spans="4:7" x14ac:dyDescent="0.4">
      <c r="D16">
        <f>NETWORKDAYS("1/1/2024","1/1/2025",F16:F20)</f>
        <v>258</v>
      </c>
      <c r="F16" s="74">
        <v>45519</v>
      </c>
    </row>
    <row r="17" spans="4:6" x14ac:dyDescent="0.4">
      <c r="D17">
        <f>NETWORKDAYS.INTL("1/1/2024","1/1/2025",11)</f>
        <v>315</v>
      </c>
      <c r="F17" s="74">
        <v>45317</v>
      </c>
    </row>
    <row r="18" spans="4:6" x14ac:dyDescent="0.4">
      <c r="F18" s="74">
        <v>45523</v>
      </c>
    </row>
    <row r="19" spans="4:6" x14ac:dyDescent="0.4">
      <c r="F19" s="74">
        <v>45567</v>
      </c>
    </row>
    <row r="20" spans="4:6" x14ac:dyDescent="0.4">
      <c r="F20" s="74">
        <v>45651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119AE-843C-486A-8D96-A0D4F7DBD0CD}">
  <dimension ref="A1:H18"/>
  <sheetViews>
    <sheetView showGridLines="0" topLeftCell="A4" zoomScale="205" zoomScaleNormal="205" workbookViewId="0">
      <selection activeCell="I12" sqref="I12"/>
    </sheetView>
  </sheetViews>
  <sheetFormatPr defaultRowHeight="14.6" x14ac:dyDescent="0.4"/>
  <cols>
    <col min="1" max="1" width="12.3046875" customWidth="1"/>
    <col min="2" max="2" width="14.07421875" customWidth="1"/>
    <col min="3" max="3" width="10.765625" customWidth="1"/>
    <col min="4" max="4" width="12.84375" customWidth="1"/>
  </cols>
  <sheetData>
    <row r="1" spans="1:8" s="2" customFormat="1" x14ac:dyDescent="0.4">
      <c r="A1" s="106" t="s">
        <v>38</v>
      </c>
      <c r="B1" s="107"/>
      <c r="C1" s="107"/>
      <c r="D1" s="107"/>
      <c r="E1" s="107"/>
      <c r="F1" s="107"/>
      <c r="G1" s="107"/>
      <c r="H1" s="107"/>
    </row>
    <row r="2" spans="1:8" s="2" customFormat="1" x14ac:dyDescent="0.4">
      <c r="A2" s="107"/>
      <c r="B2" s="107"/>
      <c r="C2" s="107"/>
      <c r="D2" s="107"/>
      <c r="E2" s="107"/>
      <c r="F2" s="107"/>
      <c r="G2" s="107"/>
      <c r="H2" s="107"/>
    </row>
    <row r="3" spans="1:8" s="2" customFormat="1" x14ac:dyDescent="0.4">
      <c r="A3" s="107"/>
      <c r="B3" s="107"/>
      <c r="C3" s="107"/>
      <c r="D3" s="107"/>
      <c r="E3" s="107"/>
      <c r="F3" s="107"/>
      <c r="G3" s="107"/>
      <c r="H3" s="107"/>
    </row>
    <row r="4" spans="1:8" s="2" customFormat="1" x14ac:dyDescent="0.4">
      <c r="A4" s="107"/>
      <c r="B4" s="107"/>
      <c r="C4" s="107"/>
      <c r="D4" s="107"/>
      <c r="E4" s="107"/>
      <c r="F4" s="107"/>
      <c r="G4" s="107"/>
      <c r="H4" s="107"/>
    </row>
    <row r="5" spans="1:8" x14ac:dyDescent="0.4">
      <c r="A5" s="92" t="s">
        <v>8</v>
      </c>
      <c r="B5" s="92" t="s">
        <v>9</v>
      </c>
      <c r="C5" s="92" t="s">
        <v>79</v>
      </c>
      <c r="D5" s="93" t="s">
        <v>789</v>
      </c>
    </row>
    <row r="6" spans="1:8" x14ac:dyDescent="0.4">
      <c r="A6" s="94" t="s">
        <v>25</v>
      </c>
      <c r="B6" s="94">
        <v>8</v>
      </c>
      <c r="C6" s="95">
        <v>1592</v>
      </c>
      <c r="D6" s="96">
        <v>563</v>
      </c>
    </row>
    <row r="7" spans="1:8" x14ac:dyDescent="0.4">
      <c r="A7" s="66" t="s">
        <v>26</v>
      </c>
      <c r="B7" s="66">
        <v>8</v>
      </c>
      <c r="C7" s="97">
        <v>1088</v>
      </c>
      <c r="D7" s="63">
        <v>397</v>
      </c>
      <c r="G7" s="92" t="s">
        <v>789</v>
      </c>
    </row>
    <row r="8" spans="1:8" x14ac:dyDescent="0.4">
      <c r="A8" s="94" t="s">
        <v>27</v>
      </c>
      <c r="B8" s="94">
        <v>8</v>
      </c>
      <c r="C8" s="95">
        <v>1680</v>
      </c>
      <c r="D8" s="96">
        <v>753</v>
      </c>
      <c r="F8" t="s">
        <v>28</v>
      </c>
      <c r="G8">
        <f>VLOOKUP(F8,A6:D18,MATCH(G7,A5:D5,0),0)</f>
        <v>923</v>
      </c>
    </row>
    <row r="9" spans="1:8" x14ac:dyDescent="0.4">
      <c r="A9" s="66" t="s">
        <v>28</v>
      </c>
      <c r="B9" s="66">
        <v>9</v>
      </c>
      <c r="C9" s="97">
        <v>2133</v>
      </c>
      <c r="D9" s="63">
        <v>923</v>
      </c>
      <c r="G9">
        <f>IFERROR(VLOOKUP(F8,vlookup!$A$6:$D$18,3,0),"NOT FOUND")</f>
        <v>2133</v>
      </c>
    </row>
    <row r="10" spans="1:8" x14ac:dyDescent="0.4">
      <c r="A10" s="94" t="s">
        <v>29</v>
      </c>
      <c r="B10" s="94">
        <v>10</v>
      </c>
      <c r="C10" s="95">
        <v>1610</v>
      </c>
      <c r="D10" s="96">
        <v>579</v>
      </c>
      <c r="F10">
        <f>INDEX(A5:D18,MATCH(F8,A5:A18,0),MATCH(G7,A5:D5,0))</f>
        <v>923</v>
      </c>
    </row>
    <row r="11" spans="1:8" x14ac:dyDescent="0.4">
      <c r="A11" s="66" t="s">
        <v>30</v>
      </c>
      <c r="B11" s="66">
        <v>10</v>
      </c>
      <c r="C11" s="97">
        <v>1540</v>
      </c>
      <c r="D11" s="63">
        <v>570</v>
      </c>
    </row>
    <row r="12" spans="1:8" x14ac:dyDescent="0.4">
      <c r="A12" s="94" t="s">
        <v>27</v>
      </c>
      <c r="B12" s="94">
        <v>7</v>
      </c>
      <c r="C12" s="95">
        <v>1316</v>
      </c>
      <c r="D12" s="96">
        <v>428</v>
      </c>
      <c r="F12" t="s">
        <v>789</v>
      </c>
      <c r="G12" s="92" t="s">
        <v>8</v>
      </c>
    </row>
    <row r="13" spans="1:8" x14ac:dyDescent="0.4">
      <c r="A13" s="66" t="s">
        <v>31</v>
      </c>
      <c r="B13" s="66">
        <v>7</v>
      </c>
      <c r="C13" s="97">
        <v>1799</v>
      </c>
      <c r="D13" s="63">
        <v>709</v>
      </c>
      <c r="F13">
        <v>753</v>
      </c>
      <c r="G13" t="str">
        <f>INDEX(A5:D18,MATCH(F13,D5:D18,0),MATCH(G12,A5:D5,0))</f>
        <v>ayush</v>
      </c>
    </row>
    <row r="14" spans="1:8" x14ac:dyDescent="0.4">
      <c r="A14" s="94" t="s">
        <v>32</v>
      </c>
      <c r="B14" s="94">
        <v>8</v>
      </c>
      <c r="C14" s="95">
        <v>1624</v>
      </c>
      <c r="D14" s="96">
        <v>621</v>
      </c>
    </row>
    <row r="15" spans="1:8" x14ac:dyDescent="0.4">
      <c r="A15" s="66" t="s">
        <v>33</v>
      </c>
      <c r="B15" s="66">
        <v>6</v>
      </c>
      <c r="C15" s="66">
        <v>726</v>
      </c>
      <c r="D15" s="63">
        <v>236</v>
      </c>
    </row>
    <row r="16" spans="1:8" x14ac:dyDescent="0.4">
      <c r="A16" s="94" t="s">
        <v>34</v>
      </c>
      <c r="B16" s="94">
        <v>9</v>
      </c>
      <c r="C16" s="95">
        <v>2277</v>
      </c>
      <c r="D16" s="96">
        <v>966</v>
      </c>
    </row>
    <row r="17" spans="1:4" x14ac:dyDescent="0.4">
      <c r="A17" s="66" t="s">
        <v>35</v>
      </c>
      <c r="B17" s="66">
        <v>6</v>
      </c>
      <c r="C17" s="66">
        <v>714</v>
      </c>
      <c r="D17" s="63">
        <v>221</v>
      </c>
    </row>
    <row r="18" spans="1:4" x14ac:dyDescent="0.4">
      <c r="A18" s="98" t="s">
        <v>36</v>
      </c>
      <c r="B18" s="98">
        <v>9</v>
      </c>
      <c r="C18" s="99">
        <v>2682</v>
      </c>
      <c r="D18" s="100">
        <v>1023</v>
      </c>
    </row>
  </sheetData>
  <mergeCells count="1">
    <mergeCell ref="A1:H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C7EED-707F-4932-A51C-4A579EBFCC73}">
  <dimension ref="A1:S19"/>
  <sheetViews>
    <sheetView showGridLines="0" topLeftCell="B1" zoomScale="130" zoomScaleNormal="130" workbookViewId="0">
      <selection activeCell="E17" sqref="E16:E17"/>
    </sheetView>
  </sheetViews>
  <sheetFormatPr defaultRowHeight="14.6" x14ac:dyDescent="0.4"/>
  <sheetData>
    <row r="1" spans="1:19" s="3" customFormat="1" ht="15.9" x14ac:dyDescent="0.45">
      <c r="A1" s="108" t="s">
        <v>39</v>
      </c>
      <c r="B1" s="108"/>
      <c r="C1" s="108"/>
      <c r="D1" s="108"/>
      <c r="E1" s="108"/>
      <c r="F1" s="108"/>
      <c r="G1" s="108"/>
    </row>
    <row r="2" spans="1:19" s="3" customFormat="1" ht="15.9" x14ac:dyDescent="0.45">
      <c r="A2" s="108"/>
      <c r="B2" s="108"/>
      <c r="C2" s="108"/>
      <c r="D2" s="108"/>
      <c r="E2" s="108"/>
      <c r="F2" s="108"/>
      <c r="G2" s="108"/>
    </row>
    <row r="3" spans="1:19" s="3" customFormat="1" ht="15.9" x14ac:dyDescent="0.45">
      <c r="A3" s="108"/>
      <c r="B3" s="108"/>
      <c r="C3" s="108"/>
      <c r="D3" s="108"/>
      <c r="E3" s="108"/>
      <c r="F3" s="108"/>
      <c r="G3" s="108"/>
    </row>
    <row r="4" spans="1:19" s="3" customFormat="1" ht="15.9" x14ac:dyDescent="0.45">
      <c r="A4" s="108"/>
      <c r="B4" s="108"/>
      <c r="C4" s="108"/>
      <c r="D4" s="108"/>
      <c r="E4" s="108"/>
      <c r="F4" s="108"/>
      <c r="G4" s="108"/>
    </row>
    <row r="6" spans="1:19" x14ac:dyDescent="0.4">
      <c r="F6" t="s">
        <v>8</v>
      </c>
      <c r="G6" t="s">
        <v>25</v>
      </c>
      <c r="H6" t="s">
        <v>26</v>
      </c>
      <c r="I6" t="s">
        <v>27</v>
      </c>
      <c r="J6" t="s">
        <v>28</v>
      </c>
      <c r="K6" t="s">
        <v>29</v>
      </c>
      <c r="L6" t="s">
        <v>30</v>
      </c>
      <c r="M6" t="s">
        <v>27</v>
      </c>
      <c r="N6" t="s">
        <v>31</v>
      </c>
      <c r="O6" t="s">
        <v>32</v>
      </c>
      <c r="P6" t="s">
        <v>33</v>
      </c>
      <c r="Q6" t="s">
        <v>34</v>
      </c>
      <c r="R6" t="s">
        <v>35</v>
      </c>
      <c r="S6" t="s">
        <v>36</v>
      </c>
    </row>
    <row r="7" spans="1:19" x14ac:dyDescent="0.4">
      <c r="F7" t="s">
        <v>9</v>
      </c>
      <c r="G7">
        <v>8</v>
      </c>
      <c r="H7">
        <v>8</v>
      </c>
      <c r="I7">
        <v>8</v>
      </c>
      <c r="J7">
        <v>9</v>
      </c>
      <c r="K7">
        <v>10</v>
      </c>
      <c r="L7">
        <v>10</v>
      </c>
      <c r="M7">
        <v>7</v>
      </c>
      <c r="N7">
        <v>7</v>
      </c>
      <c r="O7">
        <v>8</v>
      </c>
      <c r="P7">
        <v>6</v>
      </c>
      <c r="Q7">
        <v>9</v>
      </c>
      <c r="R7">
        <v>6</v>
      </c>
      <c r="S7">
        <v>9</v>
      </c>
    </row>
    <row r="8" spans="1:19" x14ac:dyDescent="0.4">
      <c r="F8" t="s">
        <v>10</v>
      </c>
      <c r="G8">
        <v>1592</v>
      </c>
      <c r="H8">
        <v>1088</v>
      </c>
      <c r="I8">
        <v>1680</v>
      </c>
      <c r="J8">
        <v>2133</v>
      </c>
      <c r="K8">
        <v>1610</v>
      </c>
      <c r="L8">
        <v>1540</v>
      </c>
      <c r="M8">
        <v>1316</v>
      </c>
      <c r="N8">
        <v>1799</v>
      </c>
      <c r="O8">
        <v>1624</v>
      </c>
      <c r="P8">
        <v>726</v>
      </c>
      <c r="Q8">
        <v>2277</v>
      </c>
      <c r="R8">
        <v>714</v>
      </c>
      <c r="S8">
        <v>2682</v>
      </c>
    </row>
    <row r="9" spans="1:19" x14ac:dyDescent="0.4">
      <c r="F9" t="s">
        <v>11</v>
      </c>
      <c r="G9">
        <v>563</v>
      </c>
      <c r="H9">
        <v>397</v>
      </c>
      <c r="I9">
        <v>753</v>
      </c>
      <c r="J9">
        <v>923</v>
      </c>
      <c r="K9">
        <v>579</v>
      </c>
      <c r="L9">
        <v>570</v>
      </c>
      <c r="M9">
        <v>428</v>
      </c>
      <c r="N9">
        <v>709</v>
      </c>
      <c r="O9">
        <v>621</v>
      </c>
      <c r="P9">
        <v>236</v>
      </c>
      <c r="Q9">
        <v>966</v>
      </c>
      <c r="R9">
        <v>221</v>
      </c>
      <c r="S9">
        <v>1023</v>
      </c>
    </row>
    <row r="14" spans="1:19" x14ac:dyDescent="0.4">
      <c r="B14">
        <v>1</v>
      </c>
      <c r="C14">
        <v>4</v>
      </c>
      <c r="D14" cm="1">
        <f t="array" ref="D14:D16">B14:B16*C14:C16</f>
        <v>4</v>
      </c>
    </row>
    <row r="15" spans="1:19" x14ac:dyDescent="0.4">
      <c r="B15">
        <v>2</v>
      </c>
      <c r="C15">
        <v>5</v>
      </c>
      <c r="D15">
        <v>10</v>
      </c>
    </row>
    <row r="16" spans="1:19" x14ac:dyDescent="0.4">
      <c r="B16">
        <v>3</v>
      </c>
      <c r="C16">
        <v>6</v>
      </c>
      <c r="D16">
        <v>18</v>
      </c>
    </row>
    <row r="19" spans="7:8" x14ac:dyDescent="0.4">
      <c r="G19" t="s">
        <v>788</v>
      </c>
      <c r="H19">
        <f>HLOOKUP(G19,G6:S9,3,0)</f>
        <v>2133</v>
      </c>
    </row>
  </sheetData>
  <mergeCells count="1">
    <mergeCell ref="A1:G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77A7-F9D7-4DAC-AE90-D6A47F87646F}">
  <dimension ref="A4:I42"/>
  <sheetViews>
    <sheetView zoomScale="194" zoomScaleNormal="194" workbookViewId="0">
      <selection activeCell="G37" sqref="G37"/>
    </sheetView>
  </sheetViews>
  <sheetFormatPr defaultRowHeight="14.6" x14ac:dyDescent="0.4"/>
  <cols>
    <col min="1" max="1" width="12.07421875" bestFit="1" customWidth="1"/>
    <col min="2" max="2" width="13.84375" bestFit="1" customWidth="1"/>
    <col min="5" max="5" width="12.07421875" bestFit="1" customWidth="1"/>
    <col min="6" max="6" width="13.84375" bestFit="1" customWidth="1"/>
    <col min="7" max="8" width="11.23046875" customWidth="1"/>
    <col min="9" max="9" width="21.69140625" bestFit="1" customWidth="1"/>
  </cols>
  <sheetData>
    <row r="4" spans="1:9" x14ac:dyDescent="0.4">
      <c r="F4" s="10" t="s">
        <v>70</v>
      </c>
      <c r="G4" s="9"/>
      <c r="H4" s="9"/>
    </row>
    <row r="5" spans="1:9" x14ac:dyDescent="0.4">
      <c r="A5" t="s">
        <v>58</v>
      </c>
      <c r="B5" t="s">
        <v>40</v>
      </c>
      <c r="C5" s="4" t="s">
        <v>41</v>
      </c>
      <c r="D5" s="4" t="s">
        <v>42</v>
      </c>
      <c r="E5" s="4" t="s">
        <v>43</v>
      </c>
      <c r="F5" s="5" t="s">
        <v>44</v>
      </c>
      <c r="G5" s="5" t="s">
        <v>785</v>
      </c>
      <c r="H5" s="5"/>
    </row>
    <row r="6" spans="1:9" x14ac:dyDescent="0.4">
      <c r="A6" s="1" t="s">
        <v>25</v>
      </c>
      <c r="B6" t="s">
        <v>45</v>
      </c>
      <c r="C6">
        <v>56</v>
      </c>
      <c r="D6">
        <v>28</v>
      </c>
      <c r="E6">
        <v>24</v>
      </c>
      <c r="F6" t="s">
        <v>59</v>
      </c>
      <c r="G6" t="s">
        <v>59</v>
      </c>
    </row>
    <row r="7" spans="1:9" x14ac:dyDescent="0.4">
      <c r="A7" s="1" t="s">
        <v>26</v>
      </c>
      <c r="B7" t="s">
        <v>46</v>
      </c>
      <c r="C7">
        <v>38</v>
      </c>
      <c r="D7">
        <v>32</v>
      </c>
      <c r="E7">
        <v>62</v>
      </c>
      <c r="F7" t="s">
        <v>68</v>
      </c>
      <c r="G7" t="s">
        <v>68</v>
      </c>
      <c r="I7" s="10" t="s">
        <v>71</v>
      </c>
    </row>
    <row r="8" spans="1:9" x14ac:dyDescent="0.4">
      <c r="A8" s="1" t="s">
        <v>27</v>
      </c>
      <c r="B8" t="s">
        <v>46</v>
      </c>
      <c r="C8">
        <v>78</v>
      </c>
      <c r="D8">
        <v>43</v>
      </c>
      <c r="E8">
        <v>65</v>
      </c>
      <c r="F8" t="s">
        <v>68</v>
      </c>
      <c r="G8" t="s">
        <v>68</v>
      </c>
      <c r="H8" t="s">
        <v>30</v>
      </c>
    </row>
    <row r="9" spans="1:9" x14ac:dyDescent="0.4">
      <c r="A9" s="1" t="s">
        <v>28</v>
      </c>
      <c r="B9" t="s">
        <v>47</v>
      </c>
      <c r="C9">
        <v>48</v>
      </c>
      <c r="D9">
        <v>21</v>
      </c>
      <c r="E9">
        <v>27</v>
      </c>
      <c r="F9" t="e">
        <v>#N/A</v>
      </c>
      <c r="G9" t="s">
        <v>66</v>
      </c>
    </row>
    <row r="10" spans="1:9" x14ac:dyDescent="0.4">
      <c r="A10" s="1" t="s">
        <v>29</v>
      </c>
      <c r="B10" t="s">
        <v>48</v>
      </c>
      <c r="C10">
        <v>43</v>
      </c>
      <c r="D10">
        <v>73</v>
      </c>
      <c r="E10">
        <v>74</v>
      </c>
      <c r="F10" t="s">
        <v>69</v>
      </c>
      <c r="G10" t="s">
        <v>69</v>
      </c>
      <c r="I10" s="10" t="s">
        <v>77</v>
      </c>
    </row>
    <row r="11" spans="1:9" x14ac:dyDescent="0.4">
      <c r="A11" s="1" t="s">
        <v>30</v>
      </c>
      <c r="B11" t="s">
        <v>48</v>
      </c>
      <c r="C11">
        <v>84</v>
      </c>
      <c r="D11">
        <v>73</v>
      </c>
      <c r="E11">
        <v>85</v>
      </c>
      <c r="F11" t="s">
        <v>69</v>
      </c>
      <c r="G11" t="s">
        <v>69</v>
      </c>
      <c r="H11" t="s">
        <v>26</v>
      </c>
    </row>
    <row r="12" spans="1:9" x14ac:dyDescent="0.4">
      <c r="A12" s="1" t="s">
        <v>27</v>
      </c>
      <c r="B12" t="s">
        <v>49</v>
      </c>
      <c r="C12">
        <v>61</v>
      </c>
      <c r="D12">
        <v>48</v>
      </c>
      <c r="E12">
        <v>29</v>
      </c>
      <c r="F12" t="s">
        <v>63</v>
      </c>
      <c r="G12" t="s">
        <v>63</v>
      </c>
    </row>
    <row r="13" spans="1:9" x14ac:dyDescent="0.4">
      <c r="A13" s="1" t="s">
        <v>31</v>
      </c>
      <c r="B13" t="s">
        <v>50</v>
      </c>
      <c r="C13">
        <v>47</v>
      </c>
      <c r="D13">
        <v>53</v>
      </c>
      <c r="E13">
        <v>49</v>
      </c>
      <c r="F13" t="e">
        <v>#N/A</v>
      </c>
      <c r="G13" t="s">
        <v>62</v>
      </c>
      <c r="I13" s="10" t="s">
        <v>78</v>
      </c>
    </row>
    <row r="14" spans="1:9" x14ac:dyDescent="0.4">
      <c r="A14" s="1" t="s">
        <v>32</v>
      </c>
      <c r="B14" t="s">
        <v>45</v>
      </c>
      <c r="C14">
        <v>84</v>
      </c>
      <c r="D14">
        <v>52</v>
      </c>
      <c r="E14">
        <v>37</v>
      </c>
      <c r="F14" t="s">
        <v>59</v>
      </c>
      <c r="G14" t="s">
        <v>59</v>
      </c>
      <c r="H14">
        <v>1</v>
      </c>
      <c r="I14" t="str">
        <f>_xlfn.XLOOKUP(H14,data[April],data[Name],"not found")</f>
        <v>not found</v>
      </c>
    </row>
    <row r="15" spans="1:9" x14ac:dyDescent="0.4">
      <c r="A15" s="1" t="s">
        <v>33</v>
      </c>
      <c r="B15" t="s">
        <v>51</v>
      </c>
      <c r="C15">
        <v>74</v>
      </c>
      <c r="D15">
        <v>24</v>
      </c>
      <c r="E15">
        <v>55</v>
      </c>
      <c r="F15" t="s">
        <v>67</v>
      </c>
      <c r="G15" t="s">
        <v>67</v>
      </c>
    </row>
    <row r="16" spans="1:9" x14ac:dyDescent="0.4">
      <c r="A16" s="1" t="s">
        <v>34</v>
      </c>
      <c r="B16" t="s">
        <v>51</v>
      </c>
      <c r="C16">
        <v>29</v>
      </c>
      <c r="D16">
        <v>73</v>
      </c>
      <c r="E16">
        <v>46</v>
      </c>
      <c r="F16" t="s">
        <v>67</v>
      </c>
      <c r="G16" t="s">
        <v>67</v>
      </c>
    </row>
    <row r="17" spans="1:7" x14ac:dyDescent="0.4">
      <c r="A17" s="1" t="s">
        <v>35</v>
      </c>
      <c r="B17" t="s">
        <v>49</v>
      </c>
      <c r="C17">
        <v>77</v>
      </c>
      <c r="D17">
        <v>50</v>
      </c>
      <c r="E17">
        <v>47</v>
      </c>
      <c r="F17" t="s">
        <v>63</v>
      </c>
      <c r="G17" t="s">
        <v>63</v>
      </c>
    </row>
    <row r="18" spans="1:7" x14ac:dyDescent="0.4">
      <c r="A18" s="1" t="s">
        <v>36</v>
      </c>
      <c r="B18" t="s">
        <v>52</v>
      </c>
      <c r="C18">
        <v>25</v>
      </c>
      <c r="D18">
        <v>40</v>
      </c>
      <c r="E18">
        <v>37</v>
      </c>
      <c r="F18" t="e">
        <v>#N/A</v>
      </c>
      <c r="G18" t="s">
        <v>60</v>
      </c>
    </row>
    <row r="19" spans="1:7" x14ac:dyDescent="0.4">
      <c r="A19" t="s">
        <v>72</v>
      </c>
      <c r="B19" t="s">
        <v>53</v>
      </c>
      <c r="C19">
        <v>60</v>
      </c>
      <c r="D19">
        <v>35</v>
      </c>
      <c r="E19">
        <v>36</v>
      </c>
      <c r="F19" t="s">
        <v>61</v>
      </c>
      <c r="G19" t="s">
        <v>61</v>
      </c>
    </row>
    <row r="20" spans="1:7" x14ac:dyDescent="0.4">
      <c r="A20" t="s">
        <v>73</v>
      </c>
      <c r="B20" t="s">
        <v>54</v>
      </c>
      <c r="C20">
        <v>77</v>
      </c>
      <c r="D20">
        <v>33</v>
      </c>
      <c r="E20">
        <v>82</v>
      </c>
      <c r="F20" t="s">
        <v>65</v>
      </c>
      <c r="G20" t="s">
        <v>65</v>
      </c>
    </row>
    <row r="21" spans="1:7" x14ac:dyDescent="0.4">
      <c r="A21" t="s">
        <v>74</v>
      </c>
      <c r="B21" t="s">
        <v>55</v>
      </c>
      <c r="C21">
        <v>70</v>
      </c>
      <c r="D21">
        <v>67</v>
      </c>
      <c r="E21">
        <v>61</v>
      </c>
      <c r="F21" t="e">
        <v>#N/A</v>
      </c>
      <c r="G21" t="s">
        <v>64</v>
      </c>
    </row>
    <row r="22" spans="1:7" x14ac:dyDescent="0.4">
      <c r="A22" t="s">
        <v>75</v>
      </c>
      <c r="B22" t="s">
        <v>54</v>
      </c>
      <c r="C22">
        <v>43</v>
      </c>
      <c r="D22">
        <v>87</v>
      </c>
      <c r="E22">
        <v>57</v>
      </c>
      <c r="F22" t="s">
        <v>65</v>
      </c>
      <c r="G22" t="s">
        <v>65</v>
      </c>
    </row>
    <row r="23" spans="1:7" x14ac:dyDescent="0.4">
      <c r="A23" t="s">
        <v>76</v>
      </c>
      <c r="B23" t="s">
        <v>54</v>
      </c>
      <c r="C23">
        <v>35</v>
      </c>
      <c r="D23">
        <v>72</v>
      </c>
      <c r="E23">
        <v>22</v>
      </c>
      <c r="F23" t="s">
        <v>65</v>
      </c>
      <c r="G23" t="s">
        <v>65</v>
      </c>
    </row>
    <row r="33" spans="1:9" x14ac:dyDescent="0.4">
      <c r="A33" s="6" t="s">
        <v>56</v>
      </c>
      <c r="B33" s="6"/>
      <c r="F33" s="7" t="s">
        <v>57</v>
      </c>
      <c r="G33" s="7"/>
      <c r="H33" s="7"/>
      <c r="I33" s="7"/>
    </row>
    <row r="35" spans="1:9" ht="15" thickBot="1" x14ac:dyDescent="0.45">
      <c r="A35" s="79" t="s">
        <v>40</v>
      </c>
      <c r="B35" s="79" t="s">
        <v>58</v>
      </c>
      <c r="F35" s="80" t="s">
        <v>40</v>
      </c>
      <c r="G35" s="91" t="s">
        <v>58</v>
      </c>
      <c r="H35" s="8" t="s">
        <v>787</v>
      </c>
      <c r="I35" s="81" t="s">
        <v>786</v>
      </c>
    </row>
    <row r="36" spans="1:9" ht="15" thickTop="1" x14ac:dyDescent="0.4">
      <c r="A36" s="77" t="s">
        <v>45</v>
      </c>
      <c r="B36" s="77" t="s">
        <v>59</v>
      </c>
      <c r="F36" s="88" t="s">
        <v>52</v>
      </c>
      <c r="G36" s="82"/>
      <c r="H36" s="88"/>
      <c r="I36" s="83"/>
    </row>
    <row r="37" spans="1:9" x14ac:dyDescent="0.4">
      <c r="A37" s="78" t="s">
        <v>53</v>
      </c>
      <c r="B37" s="78" t="s">
        <v>61</v>
      </c>
      <c r="F37" s="89" t="s">
        <v>50</v>
      </c>
      <c r="G37" s="84" t="s">
        <v>62</v>
      </c>
      <c r="H37" s="89"/>
      <c r="I37" s="85"/>
    </row>
    <row r="38" spans="1:9" x14ac:dyDescent="0.4">
      <c r="A38" s="77" t="s">
        <v>49</v>
      </c>
      <c r="B38" s="77" t="s">
        <v>63</v>
      </c>
      <c r="F38" s="88" t="s">
        <v>55</v>
      </c>
      <c r="G38" s="82" t="s">
        <v>64</v>
      </c>
      <c r="H38" s="88"/>
      <c r="I38" s="86"/>
    </row>
    <row r="39" spans="1:9" x14ac:dyDescent="0.4">
      <c r="A39" s="78" t="s">
        <v>54</v>
      </c>
      <c r="B39" s="78" t="s">
        <v>65</v>
      </c>
      <c r="F39" s="89" t="s">
        <v>47</v>
      </c>
      <c r="G39" s="84" t="s">
        <v>66</v>
      </c>
      <c r="H39" s="90"/>
      <c r="I39" s="87"/>
    </row>
    <row r="40" spans="1:9" x14ac:dyDescent="0.4">
      <c r="A40" s="77" t="s">
        <v>51</v>
      </c>
      <c r="B40" s="77" t="s">
        <v>67</v>
      </c>
    </row>
    <row r="41" spans="1:9" x14ac:dyDescent="0.4">
      <c r="A41" s="78" t="s">
        <v>46</v>
      </c>
      <c r="B41" s="78" t="s">
        <v>68</v>
      </c>
    </row>
    <row r="42" spans="1:9" x14ac:dyDescent="0.4">
      <c r="A42" s="77" t="s">
        <v>48</v>
      </c>
      <c r="B42" s="77" t="s">
        <v>69</v>
      </c>
    </row>
  </sheetData>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0960-48F3-466A-B6A8-829AE0805665}">
  <dimension ref="A4:H24"/>
  <sheetViews>
    <sheetView workbookViewId="0">
      <selection activeCell="B12" sqref="B12"/>
    </sheetView>
  </sheetViews>
  <sheetFormatPr defaultRowHeight="14.6" x14ac:dyDescent="0.4"/>
  <sheetData>
    <row r="4" spans="1:8" x14ac:dyDescent="0.4">
      <c r="B4" t="s">
        <v>98</v>
      </c>
    </row>
    <row r="6" spans="1:8" x14ac:dyDescent="0.4">
      <c r="E6" t="s">
        <v>37</v>
      </c>
      <c r="F6" t="s">
        <v>99</v>
      </c>
      <c r="G6" t="str" cm="1">
        <f t="array" aca="1" ref="G6:H8" ca="1">OFFSET(B4,2,3,3,2)</f>
        <v>a</v>
      </c>
      <c r="H6" t="str">
        <f ca="1"/>
        <v>b</v>
      </c>
    </row>
    <row r="7" spans="1:8" x14ac:dyDescent="0.4">
      <c r="E7" t="s">
        <v>100</v>
      </c>
      <c r="F7" t="s">
        <v>101</v>
      </c>
      <c r="G7" t="str">
        <f ca="1"/>
        <v>c</v>
      </c>
      <c r="H7" t="str">
        <f ca="1"/>
        <v>d</v>
      </c>
    </row>
    <row r="8" spans="1:8" x14ac:dyDescent="0.4">
      <c r="E8" t="s">
        <v>102</v>
      </c>
      <c r="F8" t="s">
        <v>103</v>
      </c>
      <c r="G8" t="str">
        <f ca="1"/>
        <v>e</v>
      </c>
      <c r="H8" t="str">
        <f ca="1"/>
        <v>f</v>
      </c>
    </row>
    <row r="10" spans="1:8" ht="22.3" x14ac:dyDescent="0.4">
      <c r="A10" s="20"/>
      <c r="B10" s="20"/>
      <c r="C10" s="20"/>
      <c r="D10" s="20"/>
      <c r="E10" s="20"/>
      <c r="F10" s="20"/>
    </row>
    <row r="11" spans="1:8" ht="24.9" x14ac:dyDescent="0.4">
      <c r="A11" s="21" t="s">
        <v>104</v>
      </c>
      <c r="B11" s="22" t="s">
        <v>105</v>
      </c>
      <c r="C11" s="23"/>
      <c r="D11" s="19"/>
      <c r="E11" s="19"/>
      <c r="F11" s="23"/>
    </row>
    <row r="12" spans="1:8" ht="24.9" x14ac:dyDescent="0.4">
      <c r="A12" s="39" t="s">
        <v>106</v>
      </c>
      <c r="B12" s="24">
        <f ca="1">SUM(OFFSET(B16,MATCH(B11,B17:B23,0),1,1,4))</f>
        <v>505</v>
      </c>
      <c r="C12" s="25"/>
      <c r="D12" s="19"/>
      <c r="E12" s="19"/>
      <c r="F12" s="23"/>
    </row>
    <row r="13" spans="1:8" x14ac:dyDescent="0.4">
      <c r="A13" s="23"/>
      <c r="B13" s="26"/>
      <c r="C13" s="25"/>
      <c r="D13" s="19"/>
      <c r="E13" s="19"/>
      <c r="F13" s="23"/>
    </row>
    <row r="14" spans="1:8" x14ac:dyDescent="0.4">
      <c r="A14" s="23"/>
      <c r="B14" s="26"/>
      <c r="C14" s="25"/>
      <c r="D14" s="19"/>
      <c r="E14" s="19"/>
      <c r="F14" s="23"/>
    </row>
    <row r="15" spans="1:8" x14ac:dyDescent="0.4">
      <c r="A15" s="23"/>
      <c r="B15" s="26"/>
      <c r="C15" s="25"/>
      <c r="D15" s="19"/>
      <c r="E15" s="19"/>
      <c r="F15" s="23"/>
    </row>
    <row r="16" spans="1:8" ht="22.75" thickBot="1" x14ac:dyDescent="1.05">
      <c r="A16" s="27"/>
      <c r="B16" s="28" t="s">
        <v>107</v>
      </c>
      <c r="C16" s="29" t="s">
        <v>108</v>
      </c>
      <c r="D16" s="29" t="s">
        <v>109</v>
      </c>
      <c r="E16" s="29" t="s">
        <v>110</v>
      </c>
      <c r="F16" s="29" t="s">
        <v>111</v>
      </c>
    </row>
    <row r="17" spans="1:6" ht="22.75" thickTop="1" x14ac:dyDescent="1">
      <c r="A17" s="27"/>
      <c r="B17" s="30" t="s">
        <v>112</v>
      </c>
      <c r="C17" s="31">
        <v>102</v>
      </c>
      <c r="D17" s="31">
        <v>91</v>
      </c>
      <c r="E17" s="31">
        <v>87</v>
      </c>
      <c r="F17" s="31">
        <v>99</v>
      </c>
    </row>
    <row r="18" spans="1:6" ht="22.3" x14ac:dyDescent="1">
      <c r="A18" s="27"/>
      <c r="B18" s="32" t="s">
        <v>105</v>
      </c>
      <c r="C18" s="35">
        <v>107</v>
      </c>
      <c r="D18" s="35">
        <v>133</v>
      </c>
      <c r="E18" s="35">
        <v>125</v>
      </c>
      <c r="F18" s="35">
        <v>140</v>
      </c>
    </row>
    <row r="19" spans="1:6" ht="24.9" x14ac:dyDescent="1">
      <c r="A19" s="27"/>
      <c r="B19" s="30" t="s">
        <v>113</v>
      </c>
      <c r="C19" s="33">
        <v>91</v>
      </c>
      <c r="D19" s="33">
        <v>73</v>
      </c>
      <c r="E19" s="33">
        <v>85</v>
      </c>
      <c r="F19" s="33">
        <v>79</v>
      </c>
    </row>
    <row r="20" spans="1:6" ht="22.3" x14ac:dyDescent="1">
      <c r="A20" s="27"/>
      <c r="B20" s="34" t="s">
        <v>114</v>
      </c>
      <c r="C20" s="35">
        <v>49</v>
      </c>
      <c r="D20" s="35">
        <v>50</v>
      </c>
      <c r="E20" s="35">
        <v>59</v>
      </c>
      <c r="F20" s="35">
        <v>51</v>
      </c>
    </row>
    <row r="21" spans="1:6" ht="24.9" x14ac:dyDescent="1">
      <c r="A21" s="27"/>
      <c r="B21" s="30" t="s">
        <v>115</v>
      </c>
      <c r="C21" s="33">
        <v>57</v>
      </c>
      <c r="D21" s="33">
        <v>44</v>
      </c>
      <c r="E21" s="33">
        <v>37</v>
      </c>
      <c r="F21" s="33">
        <v>32</v>
      </c>
    </row>
    <row r="22" spans="1:6" ht="24.9" x14ac:dyDescent="1">
      <c r="A22" s="27"/>
      <c r="B22" s="34" t="s">
        <v>116</v>
      </c>
      <c r="C22" s="35">
        <v>206</v>
      </c>
      <c r="D22" s="35">
        <v>138</v>
      </c>
      <c r="E22" s="35">
        <v>172</v>
      </c>
      <c r="F22" s="35">
        <v>240</v>
      </c>
    </row>
    <row r="23" spans="1:6" ht="22.75" thickBot="1" x14ac:dyDescent="1.05">
      <c r="A23" s="27"/>
      <c r="B23" s="36" t="s">
        <v>117</v>
      </c>
      <c r="C23" s="31">
        <v>72</v>
      </c>
      <c r="D23" s="31">
        <v>86</v>
      </c>
      <c r="E23" s="31">
        <v>83</v>
      </c>
      <c r="F23" s="31">
        <v>95</v>
      </c>
    </row>
    <row r="24" spans="1:6" ht="22.3" x14ac:dyDescent="1">
      <c r="A24" s="27"/>
      <c r="B24" s="37" t="s">
        <v>118</v>
      </c>
      <c r="C24" s="38">
        <v>684</v>
      </c>
      <c r="D24" s="38">
        <v>615</v>
      </c>
      <c r="E24" s="38">
        <v>648</v>
      </c>
      <c r="F24" s="38">
        <v>736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F05C0-52F7-4A4C-A027-FA2282C52131}">
  <dimension ref="A1:D12"/>
  <sheetViews>
    <sheetView zoomScale="143" zoomScaleNormal="143" workbookViewId="0">
      <selection activeCell="A3" sqref="A3"/>
    </sheetView>
  </sheetViews>
  <sheetFormatPr defaultRowHeight="14.6" x14ac:dyDescent="0.4"/>
  <cols>
    <col min="1" max="1" width="12.84375" bestFit="1" customWidth="1"/>
  </cols>
  <sheetData>
    <row r="1" spans="1:4" x14ac:dyDescent="0.4">
      <c r="A1" t="str" cm="1">
        <f t="array" aca="1" ref="A1" ca="1">INDIRECT("D1")</f>
        <v>hello world</v>
      </c>
      <c r="D1" s="72" t="s">
        <v>742</v>
      </c>
    </row>
    <row r="3" spans="1:4" x14ac:dyDescent="0.4">
      <c r="A3" t="s">
        <v>743</v>
      </c>
      <c r="B3" t="s">
        <v>30</v>
      </c>
      <c r="C3" t="s">
        <v>26</v>
      </c>
      <c r="D3" t="s">
        <v>748</v>
      </c>
    </row>
    <row r="4" spans="1:4" x14ac:dyDescent="0.4">
      <c r="A4" t="s">
        <v>744</v>
      </c>
      <c r="B4">
        <v>32</v>
      </c>
      <c r="C4">
        <v>23</v>
      </c>
      <c r="D4">
        <v>45</v>
      </c>
    </row>
    <row r="5" spans="1:4" x14ac:dyDescent="0.4">
      <c r="A5" t="s">
        <v>745</v>
      </c>
      <c r="B5">
        <v>54</v>
      </c>
      <c r="C5">
        <v>56</v>
      </c>
      <c r="D5">
        <v>23</v>
      </c>
    </row>
    <row r="6" spans="1:4" x14ac:dyDescent="0.4">
      <c r="A6" t="s">
        <v>746</v>
      </c>
      <c r="B6">
        <v>23</v>
      </c>
      <c r="C6">
        <v>23</v>
      </c>
      <c r="D6">
        <v>54</v>
      </c>
    </row>
    <row r="7" spans="1:4" x14ac:dyDescent="0.4">
      <c r="A7" t="s">
        <v>747</v>
      </c>
      <c r="B7">
        <v>65</v>
      </c>
      <c r="C7">
        <v>54</v>
      </c>
      <c r="D7">
        <v>23</v>
      </c>
    </row>
    <row r="10" spans="1:4" x14ac:dyDescent="0.4">
      <c r="A10" t="s">
        <v>749</v>
      </c>
      <c r="B10" t="s">
        <v>748</v>
      </c>
    </row>
    <row r="11" spans="1:4" x14ac:dyDescent="0.4">
      <c r="A11" t="s">
        <v>750</v>
      </c>
      <c r="B11">
        <f ca="1">AVERAGE(INDIRECT(B10))</f>
        <v>36.25</v>
      </c>
    </row>
    <row r="12" spans="1:4" x14ac:dyDescent="0.4">
      <c r="A12" t="s">
        <v>751</v>
      </c>
      <c r="B12">
        <f ca="1">SUM(INDIRECT(B10))</f>
        <v>145</v>
      </c>
    </row>
  </sheetData>
  <dataValidations count="1">
    <dataValidation type="list" allowBlank="1" showInputMessage="1" showErrorMessage="1" sqref="B10" xr:uid="{80141309-89B7-4EE0-B99A-F31EDA6770EE}">
      <formula1>$B$3:$D$3</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A284E-5E0D-4679-8E47-FA5549AE24FE}">
  <dimension ref="A1:B11"/>
  <sheetViews>
    <sheetView workbookViewId="0">
      <selection activeCell="L30" sqref="L30"/>
    </sheetView>
  </sheetViews>
  <sheetFormatPr defaultRowHeight="14.6" x14ac:dyDescent="0.4"/>
  <sheetData>
    <row r="1" spans="1:2" x14ac:dyDescent="0.4">
      <c r="A1" t="s">
        <v>119</v>
      </c>
      <c r="B1" t="s">
        <v>120</v>
      </c>
    </row>
    <row r="2" spans="1:2" x14ac:dyDescent="0.4">
      <c r="A2" cm="1">
        <f t="array" ref="A2:A11">_xlfn.SEQUENCE(10)</f>
        <v>1</v>
      </c>
      <c r="B2" t="s">
        <v>121</v>
      </c>
    </row>
    <row r="3" spans="1:2" x14ac:dyDescent="0.4">
      <c r="A3">
        <v>2</v>
      </c>
      <c r="B3" t="s">
        <v>122</v>
      </c>
    </row>
    <row r="4" spans="1:2" x14ac:dyDescent="0.4">
      <c r="A4">
        <v>3</v>
      </c>
      <c r="B4" t="s">
        <v>123</v>
      </c>
    </row>
    <row r="5" spans="1:2" x14ac:dyDescent="0.4">
      <c r="A5">
        <v>4</v>
      </c>
      <c r="B5" t="s">
        <v>124</v>
      </c>
    </row>
    <row r="6" spans="1:2" x14ac:dyDescent="0.4">
      <c r="A6">
        <v>5</v>
      </c>
      <c r="B6" t="s">
        <v>125</v>
      </c>
    </row>
    <row r="7" spans="1:2" x14ac:dyDescent="0.4">
      <c r="A7">
        <v>6</v>
      </c>
      <c r="B7" t="s">
        <v>126</v>
      </c>
    </row>
    <row r="8" spans="1:2" x14ac:dyDescent="0.4">
      <c r="A8">
        <v>7</v>
      </c>
      <c r="B8" t="s">
        <v>127</v>
      </c>
    </row>
    <row r="9" spans="1:2" x14ac:dyDescent="0.4">
      <c r="A9">
        <v>8</v>
      </c>
      <c r="B9" t="s">
        <v>128</v>
      </c>
    </row>
    <row r="10" spans="1:2" x14ac:dyDescent="0.4">
      <c r="A10">
        <v>9</v>
      </c>
      <c r="B10" t="s">
        <v>129</v>
      </c>
    </row>
    <row r="11" spans="1:2" x14ac:dyDescent="0.4">
      <c r="A11">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1C45C-C934-4AB0-BADF-01A25902EC44}">
  <dimension ref="A3:J21"/>
  <sheetViews>
    <sheetView topLeftCell="A7" zoomScale="160" zoomScaleNormal="160" workbookViewId="0">
      <selection activeCell="F21" sqref="F21"/>
    </sheetView>
  </sheetViews>
  <sheetFormatPr defaultRowHeight="14.6" x14ac:dyDescent="0.4"/>
  <cols>
    <col min="1" max="7" width="15.69140625" customWidth="1"/>
    <col min="8" max="8" width="47.23046875" bestFit="1" customWidth="1"/>
    <col min="9" max="10" width="15.69140625" customWidth="1"/>
  </cols>
  <sheetData>
    <row r="3" spans="1:10" ht="18.45" x14ac:dyDescent="0.5">
      <c r="A3" s="17" t="s">
        <v>8</v>
      </c>
      <c r="B3" s="17" t="s">
        <v>9</v>
      </c>
      <c r="C3" s="17" t="s">
        <v>79</v>
      </c>
      <c r="D3" s="17" t="s">
        <v>80</v>
      </c>
      <c r="F3" s="11"/>
      <c r="G3" s="12" t="s">
        <v>81</v>
      </c>
      <c r="H3" s="11" t="s">
        <v>82</v>
      </c>
      <c r="I3" s="12" t="s">
        <v>83</v>
      </c>
      <c r="J3" s="11" t="s">
        <v>84</v>
      </c>
    </row>
    <row r="4" spans="1:10" ht="18.45" x14ac:dyDescent="0.5">
      <c r="A4" s="17" t="s">
        <v>12</v>
      </c>
      <c r="B4" s="17">
        <v>8</v>
      </c>
      <c r="C4" s="17">
        <v>1592</v>
      </c>
      <c r="D4" s="17">
        <v>563</v>
      </c>
      <c r="F4" s="13">
        <v>1</v>
      </c>
      <c r="G4" s="13" t="s">
        <v>16</v>
      </c>
      <c r="H4" s="14" t="s">
        <v>85</v>
      </c>
      <c r="I4" s="13" cm="1">
        <f t="array" ref="I4">_xlfn.XLOOKUP(G4,sales[Sales Person],sales[Net Sales])</f>
        <v>1610</v>
      </c>
      <c r="J4" s="14" t="str">
        <f ca="1">_xlfn.FORMULATEXT(I4)</f>
        <v>=XLOOKUP(G4,sales[Sales Person],sales[Net Sales])</v>
      </c>
    </row>
    <row r="5" spans="1:10" ht="18.45" x14ac:dyDescent="0.5">
      <c r="A5" s="17" t="s">
        <v>13</v>
      </c>
      <c r="B5" s="17">
        <v>8</v>
      </c>
      <c r="C5" s="17">
        <v>1088</v>
      </c>
      <c r="D5" s="17">
        <v>397</v>
      </c>
      <c r="F5" s="15">
        <v>2</v>
      </c>
      <c r="G5" s="15">
        <v>2133</v>
      </c>
      <c r="H5" s="16" t="s">
        <v>86</v>
      </c>
      <c r="I5" s="15" t="str" cm="1">
        <f t="array" ref="I5">_xlfn.XLOOKUP(G5,sales[Net Sales],sales[Sales Person])</f>
        <v>Jamie</v>
      </c>
      <c r="J5" s="16" t="str">
        <f ca="1">_xlfn.FORMULATEXT(I5)</f>
        <v>=XLOOKUP(G5,sales[Net Sales],sales[Sales Person])</v>
      </c>
    </row>
    <row r="6" spans="1:10" ht="18.45" x14ac:dyDescent="0.5">
      <c r="A6" s="17" t="s">
        <v>14</v>
      </c>
      <c r="B6" s="17">
        <v>8</v>
      </c>
      <c r="C6" s="17">
        <v>1680</v>
      </c>
      <c r="D6" s="17">
        <v>753</v>
      </c>
      <c r="F6" s="13">
        <v>3</v>
      </c>
      <c r="G6" s="13"/>
      <c r="H6" s="14" t="s">
        <v>87</v>
      </c>
      <c r="I6" s="13" t="str" cm="1">
        <f t="array" ref="I6">_xlfn.XLOOKUP(MAX(sales[Net Sales]),sales[Net Sales],sales[Sales Person])</f>
        <v>Jamie</v>
      </c>
      <c r="J6" s="14" t="str">
        <f ca="1">_xlfn.FORMULATEXT(I6)</f>
        <v>=XLOOKUP(MAX(sales[Net Sales]),sales[Net Sales],sales[Sales Person])</v>
      </c>
    </row>
    <row r="7" spans="1:10" ht="18.45" x14ac:dyDescent="0.5">
      <c r="A7" s="17" t="s">
        <v>15</v>
      </c>
      <c r="B7" s="17">
        <v>9</v>
      </c>
      <c r="C7" s="17">
        <v>2133</v>
      </c>
      <c r="D7" s="17">
        <v>923</v>
      </c>
      <c r="F7" s="15">
        <v>4</v>
      </c>
      <c r="G7" s="15">
        <v>8</v>
      </c>
      <c r="H7" s="16" t="s">
        <v>88</v>
      </c>
      <c r="I7" s="15" t="str" cm="1">
        <f t="array" ref="I7">_xlfn.XLOOKUP(G7,sales[No. Customers],sales[Sales Person])</f>
        <v>Joseph</v>
      </c>
      <c r="J7" s="16" t="str">
        <f t="shared" ref="J7:J14" ca="1" si="0">_xlfn.FORMULATEXT(I7)</f>
        <v>=XLOOKUP(G7,sales[No. Customers],sales[Sales Person])</v>
      </c>
    </row>
    <row r="8" spans="1:10" ht="18.45" x14ac:dyDescent="0.5">
      <c r="A8" s="17" t="s">
        <v>16</v>
      </c>
      <c r="B8" s="17">
        <v>10</v>
      </c>
      <c r="C8" s="17">
        <v>1610</v>
      </c>
      <c r="D8" s="17">
        <v>579</v>
      </c>
      <c r="F8" s="13">
        <v>5</v>
      </c>
      <c r="G8" s="13">
        <v>8</v>
      </c>
      <c r="H8" s="14" t="s">
        <v>89</v>
      </c>
      <c r="I8" s="13" t="str">
        <f>_xlfn.XLOOKUP(G8,sales[No. Customers],sales[Sales Person],,0,-1)</f>
        <v>Jamie</v>
      </c>
      <c r="J8" s="14" t="str">
        <f t="shared" ca="1" si="0"/>
        <v>=XLOOKUP(G8,sales[No. Customers],sales[Sales Person],,0,-1)</v>
      </c>
    </row>
    <row r="9" spans="1:10" ht="18.45" x14ac:dyDescent="0.5">
      <c r="A9" s="17" t="s">
        <v>17</v>
      </c>
      <c r="B9" s="17">
        <v>10</v>
      </c>
      <c r="C9" s="17">
        <v>1540</v>
      </c>
      <c r="D9" s="17">
        <v>570</v>
      </c>
      <c r="F9" s="15">
        <v>6</v>
      </c>
      <c r="G9" s="15">
        <v>1800</v>
      </c>
      <c r="H9" s="16" t="s">
        <v>90</v>
      </c>
      <c r="I9" s="15" t="str">
        <f>_xlfn.XLOOKUP(G9,sales[Net Sales],sales[Sales Person],"value not found",-1)</f>
        <v>Jagjit</v>
      </c>
      <c r="J9" s="16" t="str">
        <f t="shared" ca="1" si="0"/>
        <v>=XLOOKUP(G9,sales[Net Sales],sales[Sales Person],"value not found",-1)</v>
      </c>
    </row>
    <row r="10" spans="1:10" ht="18.45" x14ac:dyDescent="0.5">
      <c r="A10" s="17" t="s">
        <v>18</v>
      </c>
      <c r="B10" s="17">
        <v>7</v>
      </c>
      <c r="C10" s="17">
        <v>1316</v>
      </c>
      <c r="D10" s="17">
        <v>428</v>
      </c>
      <c r="F10" s="13">
        <v>7</v>
      </c>
      <c r="G10" s="13" t="s">
        <v>91</v>
      </c>
      <c r="H10" s="14" t="s">
        <v>92</v>
      </c>
      <c r="I10" s="13">
        <f>_xlfn.XLOOKUP(G10&amp;"*",sales[Sales Person],sales[Profit / Loss],,2)</f>
        <v>1023</v>
      </c>
      <c r="J10" s="14" t="str">
        <f t="shared" ca="1" si="0"/>
        <v>=XLOOKUP(G10&amp;"*",sales[Sales Person],sales[Profit / Loss],,2)</v>
      </c>
    </row>
    <row r="11" spans="1:10" ht="18.45" x14ac:dyDescent="0.5">
      <c r="A11" s="17" t="s">
        <v>19</v>
      </c>
      <c r="B11" s="17">
        <v>7</v>
      </c>
      <c r="C11" s="17">
        <v>1799</v>
      </c>
      <c r="D11" s="17">
        <v>709</v>
      </c>
      <c r="F11" s="15">
        <v>8</v>
      </c>
      <c r="G11" s="15"/>
      <c r="H11" s="16" t="s">
        <v>93</v>
      </c>
      <c r="I11" s="15" t="str">
        <f>_xlfn.XLOOKUP(0,sales[Net Sales],sales[Sales Person],,1)</f>
        <v>Jimmy</v>
      </c>
      <c r="J11" s="16" t="str">
        <f t="shared" ca="1" si="0"/>
        <v>=XLOOKUP(0,sales[Net Sales],sales[Sales Person],,1)</v>
      </c>
    </row>
    <row r="12" spans="1:10" ht="18.45" x14ac:dyDescent="0.5">
      <c r="A12" s="17" t="s">
        <v>20</v>
      </c>
      <c r="B12" s="17">
        <v>8</v>
      </c>
      <c r="C12" s="17">
        <v>1624</v>
      </c>
      <c r="D12" s="17">
        <v>621</v>
      </c>
      <c r="F12" s="13">
        <v>9</v>
      </c>
      <c r="G12" s="13"/>
      <c r="H12" s="14" t="s">
        <v>94</v>
      </c>
      <c r="I12" s="13">
        <f>_xlfn.XLOOKUP("*",sales[Sales Person],sales[Net Sales],,2,-1)</f>
        <v>1415</v>
      </c>
      <c r="J12" s="14" t="str">
        <f t="shared" ca="1" si="0"/>
        <v>=XLOOKUP("*",sales[Sales Person],sales[Net Sales],,2,-1)</v>
      </c>
    </row>
    <row r="13" spans="1:10" ht="18.45" x14ac:dyDescent="0.5">
      <c r="A13" s="17" t="s">
        <v>21</v>
      </c>
      <c r="B13" s="17">
        <v>6</v>
      </c>
      <c r="C13" s="17">
        <v>726</v>
      </c>
      <c r="D13" s="17">
        <v>236</v>
      </c>
      <c r="F13" s="15">
        <v>10</v>
      </c>
      <c r="G13" s="15"/>
      <c r="H13" s="16" t="s">
        <v>95</v>
      </c>
      <c r="I13" s="15" t="str">
        <f>_xlfn.XLOOKUP("*",sales[Sales Person], sales[Sales Person],,2,-1)</f>
        <v>Karl</v>
      </c>
      <c r="J13" s="16" t="str">
        <f t="shared" ca="1" si="0"/>
        <v>=XLOOKUP("*",sales[Sales Person], sales[Sales Person],,2,-1)</v>
      </c>
    </row>
    <row r="14" spans="1:10" ht="18.45" x14ac:dyDescent="0.5">
      <c r="A14" s="17" t="s">
        <v>22</v>
      </c>
      <c r="B14" s="17">
        <v>9</v>
      </c>
      <c r="C14" s="17">
        <v>2277</v>
      </c>
      <c r="D14" s="17">
        <v>966</v>
      </c>
      <c r="F14" s="13">
        <v>11</v>
      </c>
      <c r="G14" s="13" t="s">
        <v>79</v>
      </c>
      <c r="H14" s="14" t="s">
        <v>96</v>
      </c>
      <c r="I14" s="13" cm="1">
        <f t="array" ref="I14">_xlfn.XLOOKUP("Johnson",sales[Sales Person],_xlfn.XLOOKUP(G14,sales[#Headers],sales[]))</f>
        <v>1540</v>
      </c>
      <c r="J14" s="14" t="str">
        <f t="shared" ca="1" si="0"/>
        <v>=XLOOKUP("Johnson",sales[Sales Person],XLOOKUP(G14,sales[#Headers],sales))</v>
      </c>
    </row>
    <row r="15" spans="1:10" ht="18.45" x14ac:dyDescent="0.5">
      <c r="A15" s="17" t="s">
        <v>23</v>
      </c>
      <c r="B15" s="17">
        <v>6</v>
      </c>
      <c r="C15" s="17">
        <v>714</v>
      </c>
      <c r="D15" s="17">
        <v>221</v>
      </c>
      <c r="F15" s="15"/>
      <c r="G15" s="15"/>
      <c r="H15" s="16"/>
      <c r="I15" s="15"/>
      <c r="J15" s="18"/>
    </row>
    <row r="16" spans="1:10" ht="18.45" x14ac:dyDescent="0.5">
      <c r="A16" s="17" t="s">
        <v>24</v>
      </c>
      <c r="B16" s="17">
        <v>9</v>
      </c>
      <c r="C16" s="17">
        <v>2682</v>
      </c>
      <c r="D16" s="17">
        <v>1023</v>
      </c>
      <c r="F16" s="13"/>
      <c r="G16" s="13"/>
      <c r="H16" s="14"/>
      <c r="I16" s="13"/>
      <c r="J16" s="14"/>
    </row>
    <row r="17" spans="1:9" ht="18.45" x14ac:dyDescent="0.5">
      <c r="A17" s="17" t="s">
        <v>15</v>
      </c>
      <c r="B17" s="17">
        <v>8</v>
      </c>
      <c r="C17" s="17">
        <v>2724</v>
      </c>
      <c r="D17" s="17">
        <v>1498</v>
      </c>
    </row>
    <row r="18" spans="1:9" ht="18.45" x14ac:dyDescent="0.5">
      <c r="A18" s="17" t="s">
        <v>22</v>
      </c>
      <c r="B18" s="17">
        <v>9</v>
      </c>
      <c r="C18" s="17">
        <v>1779</v>
      </c>
      <c r="D18" s="17">
        <v>551</v>
      </c>
      <c r="F18" t="s">
        <v>790</v>
      </c>
      <c r="G18">
        <f>_xlfn.XLOOKUP(F18,sales[Sales Person],sales[Net Sales])</f>
        <v>2133</v>
      </c>
    </row>
    <row r="19" spans="1:9" ht="18.45" x14ac:dyDescent="0.5">
      <c r="A19" s="17" t="s">
        <v>15</v>
      </c>
      <c r="B19" s="17">
        <v>11</v>
      </c>
      <c r="C19" s="17">
        <v>1497</v>
      </c>
      <c r="D19" s="17">
        <v>554</v>
      </c>
      <c r="F19">
        <v>2000</v>
      </c>
      <c r="G19" t="str">
        <f>_xlfn.XLOOKUP(F19,sales[Net Sales],sales[Sales Person],,-1)</f>
        <v>Jagjit</v>
      </c>
    </row>
    <row r="20" spans="1:9" ht="18.45" x14ac:dyDescent="0.5">
      <c r="A20" s="17" t="s">
        <v>17</v>
      </c>
      <c r="B20" s="17">
        <v>12</v>
      </c>
      <c r="C20" s="17">
        <v>2652</v>
      </c>
      <c r="D20" s="17">
        <v>1379</v>
      </c>
      <c r="F20" t="str" cm="1">
        <f t="array" ref="F20:I20">_xlfn.XLOOKUP(F18,sales[Sales Person],sales[])</f>
        <v>Jamie</v>
      </c>
      <c r="G20">
        <v>9</v>
      </c>
      <c r="H20">
        <v>2133</v>
      </c>
      <c r="I20">
        <v>923</v>
      </c>
    </row>
    <row r="21" spans="1:9" ht="18.45" x14ac:dyDescent="0.5">
      <c r="A21" s="17" t="s">
        <v>97</v>
      </c>
      <c r="B21" s="17">
        <v>7</v>
      </c>
      <c r="C21" s="17">
        <v>1415</v>
      </c>
      <c r="D21" s="17">
        <v>792</v>
      </c>
      <c r="F21">
        <f>_xlfn.XLOOKUP("Ja"&amp;"*",sales[Sales Person],sales[Net Sales],,2)</f>
        <v>2133</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7768F-6CE7-4FF1-AC6B-0E688AAFF71A}">
  <dimension ref="A3:D7"/>
  <sheetViews>
    <sheetView topLeftCell="A2" zoomScale="210" zoomScaleNormal="210" workbookViewId="0">
      <selection activeCell="B6" sqref="B6"/>
    </sheetView>
  </sheetViews>
  <sheetFormatPr defaultRowHeight="14.6" x14ac:dyDescent="0.4"/>
  <cols>
    <col min="1" max="1" width="14.765625" bestFit="1" customWidth="1"/>
    <col min="2" max="2" width="9.69140625" bestFit="1" customWidth="1"/>
    <col min="3" max="3" width="8.69140625" bestFit="1" customWidth="1"/>
    <col min="4" max="4" width="9.4609375" bestFit="1" customWidth="1"/>
    <col min="5" max="5" width="10.69140625" bestFit="1" customWidth="1"/>
  </cols>
  <sheetData>
    <row r="3" spans="1:4" x14ac:dyDescent="0.4">
      <c r="A3" s="50" t="s">
        <v>143</v>
      </c>
      <c r="B3" s="50" t="s">
        <v>133</v>
      </c>
    </row>
    <row r="4" spans="1:4" x14ac:dyDescent="0.4">
      <c r="A4" s="50" t="s">
        <v>132</v>
      </c>
      <c r="B4" t="s">
        <v>134</v>
      </c>
      <c r="C4" t="s">
        <v>135</v>
      </c>
      <c r="D4" t="s">
        <v>136</v>
      </c>
    </row>
    <row r="5" spans="1:4" x14ac:dyDescent="0.4">
      <c r="A5" t="s">
        <v>137</v>
      </c>
      <c r="B5">
        <v>58807</v>
      </c>
      <c r="C5">
        <v>56415</v>
      </c>
      <c r="D5">
        <v>58295</v>
      </c>
    </row>
    <row r="6" spans="1:4" x14ac:dyDescent="0.4">
      <c r="A6" t="s">
        <v>109</v>
      </c>
      <c r="B6">
        <v>56446</v>
      </c>
      <c r="C6">
        <v>62499</v>
      </c>
      <c r="D6">
        <v>56657</v>
      </c>
    </row>
    <row r="7" spans="1:4" x14ac:dyDescent="0.4">
      <c r="A7" t="s">
        <v>111</v>
      </c>
      <c r="B7">
        <v>58537</v>
      </c>
      <c r="C7">
        <v>57355</v>
      </c>
      <c r="D7">
        <v>61617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8A068-DCB7-4261-ACE1-C91CB00A3D8F}">
  <dimension ref="A1:R436"/>
  <sheetViews>
    <sheetView topLeftCell="A55" workbookViewId="0">
      <selection activeCell="H6" sqref="H6"/>
    </sheetView>
  </sheetViews>
  <sheetFormatPr defaultRowHeight="14.6" x14ac:dyDescent="0.4"/>
  <cols>
    <col min="1" max="1" width="13.84375" bestFit="1" customWidth="1"/>
    <col min="2" max="2" width="13.765625" bestFit="1" customWidth="1"/>
    <col min="3" max="3" width="10.23046875" bestFit="1" customWidth="1"/>
    <col min="4" max="4" width="14.69140625" bestFit="1" customWidth="1"/>
    <col min="5" max="5" width="20.69140625" bestFit="1" customWidth="1"/>
    <col min="6" max="6" width="13.4609375" bestFit="1" customWidth="1"/>
    <col min="7" max="7" width="17.07421875" bestFit="1" customWidth="1"/>
    <col min="12" max="12" width="12.23046875" bestFit="1" customWidth="1"/>
    <col min="13" max="13" width="14.765625" bestFit="1" customWidth="1"/>
    <col min="14" max="14" width="15.07421875" bestFit="1" customWidth="1"/>
    <col min="15" max="15" width="8.765625" bestFit="1" customWidth="1"/>
    <col min="16" max="17" width="6.84375" bestFit="1" customWidth="1"/>
    <col min="18" max="18" width="10.69140625" bestFit="1" customWidth="1"/>
  </cols>
  <sheetData>
    <row r="1" spans="1:15" x14ac:dyDescent="0.4">
      <c r="A1" s="109" t="s">
        <v>141</v>
      </c>
      <c r="B1" s="105"/>
      <c r="C1" s="105"/>
      <c r="D1" s="105"/>
      <c r="E1" s="105"/>
      <c r="F1" s="105"/>
      <c r="G1" s="105"/>
      <c r="H1" s="105"/>
    </row>
    <row r="2" spans="1:15" x14ac:dyDescent="0.4">
      <c r="A2" s="105"/>
      <c r="B2" s="105"/>
      <c r="C2" s="105"/>
      <c r="D2" s="105"/>
      <c r="E2" s="105"/>
      <c r="F2" s="105"/>
      <c r="G2" s="105"/>
      <c r="H2" s="105"/>
    </row>
    <row r="3" spans="1:15" x14ac:dyDescent="0.4">
      <c r="A3" s="105"/>
      <c r="B3" s="105"/>
      <c r="C3" s="105"/>
      <c r="D3" s="105"/>
      <c r="E3" s="105"/>
      <c r="F3" s="105"/>
      <c r="G3" s="105"/>
      <c r="H3" s="105"/>
    </row>
    <row r="4" spans="1:15" x14ac:dyDescent="0.4">
      <c r="M4" s="50" t="s">
        <v>133</v>
      </c>
      <c r="N4" t="s">
        <v>135</v>
      </c>
    </row>
    <row r="5" spans="1:15" ht="23.15" x14ac:dyDescent="0.6">
      <c r="A5" s="40" t="s">
        <v>130</v>
      </c>
      <c r="B5" s="41" t="s">
        <v>131</v>
      </c>
      <c r="C5" s="41" t="s">
        <v>132</v>
      </c>
      <c r="D5" s="41" t="s">
        <v>133</v>
      </c>
      <c r="E5" s="42" t="s">
        <v>9</v>
      </c>
      <c r="F5" s="42" t="s">
        <v>79</v>
      </c>
      <c r="G5" s="43" t="s">
        <v>80</v>
      </c>
      <c r="H5" s="101" t="s">
        <v>791</v>
      </c>
      <c r="M5" s="110" t="s">
        <v>145</v>
      </c>
      <c r="N5" s="110"/>
      <c r="O5" s="110"/>
    </row>
    <row r="6" spans="1:15" ht="23.15" x14ac:dyDescent="0.6">
      <c r="A6" s="44">
        <v>43466</v>
      </c>
      <c r="B6" s="45" t="s">
        <v>12</v>
      </c>
      <c r="C6" s="45" t="s">
        <v>109</v>
      </c>
      <c r="D6" s="48" t="s">
        <v>135</v>
      </c>
      <c r="E6" s="45">
        <v>8</v>
      </c>
      <c r="F6" s="45">
        <v>1592</v>
      </c>
      <c r="G6" s="46">
        <v>563</v>
      </c>
      <c r="H6">
        <f ca="1">RANDBETWEEN(100,1000)</f>
        <v>593</v>
      </c>
      <c r="M6" s="50" t="s">
        <v>142</v>
      </c>
      <c r="N6" t="s">
        <v>143</v>
      </c>
    </row>
    <row r="7" spans="1:15" ht="23.15" x14ac:dyDescent="0.6">
      <c r="A7" s="47">
        <v>43466</v>
      </c>
      <c r="B7" s="48" t="s">
        <v>12</v>
      </c>
      <c r="C7" s="48" t="s">
        <v>109</v>
      </c>
      <c r="D7" s="48" t="s">
        <v>135</v>
      </c>
      <c r="E7" s="48">
        <v>8</v>
      </c>
      <c r="F7" s="48">
        <v>1088</v>
      </c>
      <c r="G7" s="49">
        <v>397</v>
      </c>
      <c r="H7">
        <f t="shared" ref="H7:H70" ca="1" si="0">RANDBETWEEN(100,1000)</f>
        <v>524</v>
      </c>
      <c r="M7" s="51" t="s">
        <v>137</v>
      </c>
      <c r="N7">
        <v>75854</v>
      </c>
    </row>
    <row r="8" spans="1:15" ht="23.15" x14ac:dyDescent="0.6">
      <c r="A8" s="44">
        <v>43466</v>
      </c>
      <c r="B8" s="45" t="s">
        <v>12</v>
      </c>
      <c r="C8" s="45" t="s">
        <v>111</v>
      </c>
      <c r="D8" s="45" t="s">
        <v>136</v>
      </c>
      <c r="E8" s="45">
        <v>8</v>
      </c>
      <c r="F8" s="45">
        <v>1680</v>
      </c>
      <c r="G8" s="46">
        <v>753</v>
      </c>
      <c r="H8">
        <f t="shared" ca="1" si="0"/>
        <v>190</v>
      </c>
      <c r="M8" s="51" t="s">
        <v>109</v>
      </c>
      <c r="N8">
        <v>78669</v>
      </c>
    </row>
    <row r="9" spans="1:15" ht="23.15" x14ac:dyDescent="0.6">
      <c r="A9" s="47">
        <v>43466</v>
      </c>
      <c r="B9" s="48" t="s">
        <v>12</v>
      </c>
      <c r="C9" s="48" t="s">
        <v>111</v>
      </c>
      <c r="D9" s="48" t="s">
        <v>134</v>
      </c>
      <c r="E9" s="48">
        <v>9</v>
      </c>
      <c r="F9" s="48">
        <v>2133</v>
      </c>
      <c r="G9" s="49">
        <v>923</v>
      </c>
      <c r="H9">
        <f t="shared" ca="1" si="0"/>
        <v>653</v>
      </c>
      <c r="M9" s="51" t="s">
        <v>111</v>
      </c>
      <c r="N9">
        <v>78484</v>
      </c>
    </row>
    <row r="10" spans="1:15" ht="23.15" x14ac:dyDescent="0.6">
      <c r="A10" s="44">
        <v>43466</v>
      </c>
      <c r="B10" s="45" t="s">
        <v>12</v>
      </c>
      <c r="C10" s="45" t="s">
        <v>111</v>
      </c>
      <c r="D10" s="45" t="s">
        <v>135</v>
      </c>
      <c r="E10" s="45">
        <v>10</v>
      </c>
      <c r="F10" s="45">
        <v>1610</v>
      </c>
      <c r="G10" s="46">
        <v>579</v>
      </c>
      <c r="H10">
        <f t="shared" ca="1" si="0"/>
        <v>638</v>
      </c>
      <c r="M10" s="51" t="s">
        <v>118</v>
      </c>
      <c r="N10">
        <v>233007</v>
      </c>
    </row>
    <row r="11" spans="1:15" ht="23.15" x14ac:dyDescent="0.6">
      <c r="A11" s="47">
        <v>43466</v>
      </c>
      <c r="B11" s="48" t="s">
        <v>12</v>
      </c>
      <c r="C11" s="48" t="s">
        <v>137</v>
      </c>
      <c r="D11" s="48" t="s">
        <v>136</v>
      </c>
      <c r="E11" s="48">
        <v>10</v>
      </c>
      <c r="F11" s="48">
        <v>1540</v>
      </c>
      <c r="G11" s="49">
        <v>570</v>
      </c>
      <c r="H11">
        <f t="shared" ca="1" si="0"/>
        <v>702</v>
      </c>
    </row>
    <row r="12" spans="1:15" ht="23.15" x14ac:dyDescent="0.6">
      <c r="A12" s="44">
        <v>43466</v>
      </c>
      <c r="B12" s="45" t="s">
        <v>12</v>
      </c>
      <c r="C12" s="45" t="s">
        <v>137</v>
      </c>
      <c r="D12" s="45" t="s">
        <v>134</v>
      </c>
      <c r="E12" s="45">
        <v>7</v>
      </c>
      <c r="F12" s="45">
        <v>1316</v>
      </c>
      <c r="G12" s="46">
        <v>428</v>
      </c>
      <c r="H12">
        <f t="shared" ca="1" si="0"/>
        <v>574</v>
      </c>
    </row>
    <row r="13" spans="1:15" ht="23.15" x14ac:dyDescent="0.6">
      <c r="A13" s="47">
        <v>43466</v>
      </c>
      <c r="B13" s="48" t="s">
        <v>12</v>
      </c>
      <c r="C13" s="48" t="s">
        <v>137</v>
      </c>
      <c r="D13" s="48" t="s">
        <v>135</v>
      </c>
      <c r="E13" s="48">
        <v>7</v>
      </c>
      <c r="F13" s="48">
        <v>1799</v>
      </c>
      <c r="G13" s="49">
        <v>709</v>
      </c>
      <c r="H13">
        <f t="shared" ca="1" si="0"/>
        <v>573</v>
      </c>
    </row>
    <row r="14" spans="1:15" ht="23.15" x14ac:dyDescent="0.6">
      <c r="A14" s="44">
        <v>43466</v>
      </c>
      <c r="B14" s="45" t="s">
        <v>138</v>
      </c>
      <c r="C14" s="45" t="s">
        <v>109</v>
      </c>
      <c r="D14" s="45" t="s">
        <v>136</v>
      </c>
      <c r="E14" s="45">
        <v>8</v>
      </c>
      <c r="F14" s="45">
        <v>1624</v>
      </c>
      <c r="G14" s="46">
        <v>621</v>
      </c>
      <c r="H14">
        <f t="shared" ca="1" si="0"/>
        <v>308</v>
      </c>
    </row>
    <row r="15" spans="1:15" ht="23.15" x14ac:dyDescent="0.6">
      <c r="A15" s="47">
        <v>43466</v>
      </c>
      <c r="B15" s="48" t="s">
        <v>138</v>
      </c>
      <c r="C15" s="48" t="s">
        <v>109</v>
      </c>
      <c r="D15" s="48" t="s">
        <v>134</v>
      </c>
      <c r="E15" s="48">
        <v>6</v>
      </c>
      <c r="F15" s="48">
        <v>726</v>
      </c>
      <c r="G15" s="49">
        <v>236</v>
      </c>
      <c r="H15">
        <f t="shared" ca="1" si="0"/>
        <v>525</v>
      </c>
    </row>
    <row r="16" spans="1:15" ht="23.15" x14ac:dyDescent="0.6">
      <c r="A16" s="44">
        <v>43466</v>
      </c>
      <c r="B16" s="45" t="s">
        <v>138</v>
      </c>
      <c r="C16" s="45" t="s">
        <v>109</v>
      </c>
      <c r="D16" s="45" t="s">
        <v>135</v>
      </c>
      <c r="E16" s="45">
        <v>9</v>
      </c>
      <c r="F16" s="45">
        <v>2277</v>
      </c>
      <c r="G16" s="46">
        <v>966</v>
      </c>
      <c r="H16">
        <f t="shared" ca="1" si="0"/>
        <v>984</v>
      </c>
      <c r="M16" s="53" t="s">
        <v>146</v>
      </c>
    </row>
    <row r="17" spans="1:18" ht="23.15" x14ac:dyDescent="0.6">
      <c r="A17" s="47">
        <v>43466</v>
      </c>
      <c r="B17" s="48" t="s">
        <v>138</v>
      </c>
      <c r="C17" s="48" t="s">
        <v>111</v>
      </c>
      <c r="D17" s="48" t="s">
        <v>136</v>
      </c>
      <c r="E17" s="48">
        <v>6</v>
      </c>
      <c r="F17" s="48">
        <v>714</v>
      </c>
      <c r="G17" s="49">
        <v>221</v>
      </c>
      <c r="H17">
        <f t="shared" ca="1" si="0"/>
        <v>606</v>
      </c>
      <c r="M17" s="50" t="s">
        <v>143</v>
      </c>
      <c r="N17" s="50" t="s">
        <v>150</v>
      </c>
    </row>
    <row r="18" spans="1:18" ht="23.15" x14ac:dyDescent="0.6">
      <c r="A18" s="44">
        <v>43466</v>
      </c>
      <c r="B18" s="45" t="s">
        <v>138</v>
      </c>
      <c r="C18" s="45" t="s">
        <v>111</v>
      </c>
      <c r="D18" s="45" t="s">
        <v>134</v>
      </c>
      <c r="E18" s="45">
        <v>9</v>
      </c>
      <c r="F18" s="45">
        <v>2682</v>
      </c>
      <c r="G18" s="46">
        <v>1023</v>
      </c>
      <c r="H18">
        <f t="shared" ca="1" si="0"/>
        <v>459</v>
      </c>
      <c r="M18" s="50" t="s">
        <v>142</v>
      </c>
      <c r="N18" t="s">
        <v>12</v>
      </c>
      <c r="O18" t="s">
        <v>138</v>
      </c>
      <c r="P18" t="s">
        <v>139</v>
      </c>
      <c r="Q18" t="s">
        <v>140</v>
      </c>
      <c r="R18" t="s">
        <v>118</v>
      </c>
    </row>
    <row r="19" spans="1:18" ht="23.15" x14ac:dyDescent="0.6">
      <c r="A19" s="47">
        <v>43466</v>
      </c>
      <c r="B19" s="48" t="s">
        <v>138</v>
      </c>
      <c r="C19" s="48" t="s">
        <v>111</v>
      </c>
      <c r="D19" s="48" t="s">
        <v>135</v>
      </c>
      <c r="E19" s="48">
        <v>6</v>
      </c>
      <c r="F19" s="48">
        <v>1500</v>
      </c>
      <c r="G19" s="49">
        <v>634</v>
      </c>
      <c r="H19">
        <f t="shared" ca="1" si="0"/>
        <v>632</v>
      </c>
      <c r="M19" s="51" t="s">
        <v>137</v>
      </c>
      <c r="N19">
        <v>60268</v>
      </c>
      <c r="O19">
        <v>57247</v>
      </c>
      <c r="P19">
        <v>56002</v>
      </c>
      <c r="Q19">
        <v>57403</v>
      </c>
      <c r="R19">
        <v>230920</v>
      </c>
    </row>
    <row r="20" spans="1:18" ht="23.15" x14ac:dyDescent="0.6">
      <c r="A20" s="44">
        <v>43466</v>
      </c>
      <c r="B20" s="45" t="s">
        <v>138</v>
      </c>
      <c r="C20" s="45" t="s">
        <v>137</v>
      </c>
      <c r="D20" s="45" t="s">
        <v>136</v>
      </c>
      <c r="E20" s="45">
        <v>7</v>
      </c>
      <c r="F20" s="45">
        <v>917</v>
      </c>
      <c r="G20" s="46">
        <v>403</v>
      </c>
      <c r="H20">
        <f t="shared" ca="1" si="0"/>
        <v>107</v>
      </c>
      <c r="M20" s="51" t="s">
        <v>109</v>
      </c>
      <c r="N20">
        <v>53605</v>
      </c>
      <c r="O20">
        <v>65661</v>
      </c>
      <c r="P20">
        <v>56336</v>
      </c>
      <c r="Q20">
        <v>54266</v>
      </c>
      <c r="R20">
        <v>229868</v>
      </c>
    </row>
    <row r="21" spans="1:18" ht="23.15" x14ac:dyDescent="0.6">
      <c r="A21" s="47">
        <v>43466</v>
      </c>
      <c r="B21" s="48" t="s">
        <v>138</v>
      </c>
      <c r="C21" s="48" t="s">
        <v>137</v>
      </c>
      <c r="D21" s="48" t="s">
        <v>134</v>
      </c>
      <c r="E21" s="48">
        <v>7</v>
      </c>
      <c r="F21" s="48">
        <v>1939</v>
      </c>
      <c r="G21" s="49">
        <v>760</v>
      </c>
      <c r="H21">
        <f t="shared" ca="1" si="0"/>
        <v>610</v>
      </c>
      <c r="M21" s="51" t="s">
        <v>111</v>
      </c>
      <c r="N21">
        <v>60356</v>
      </c>
      <c r="O21">
        <v>57003</v>
      </c>
      <c r="P21">
        <v>60150</v>
      </c>
      <c r="Q21">
        <v>61692</v>
      </c>
      <c r="R21">
        <v>239201</v>
      </c>
    </row>
    <row r="22" spans="1:18" ht="23.15" x14ac:dyDescent="0.6">
      <c r="A22" s="44">
        <v>43466</v>
      </c>
      <c r="B22" s="45" t="s">
        <v>138</v>
      </c>
      <c r="C22" s="45" t="s">
        <v>137</v>
      </c>
      <c r="D22" s="45" t="s">
        <v>135</v>
      </c>
      <c r="E22" s="45">
        <v>6</v>
      </c>
      <c r="F22" s="45">
        <v>984</v>
      </c>
      <c r="G22" s="46">
        <v>314</v>
      </c>
      <c r="H22">
        <f t="shared" ca="1" si="0"/>
        <v>175</v>
      </c>
      <c r="M22" s="51" t="s">
        <v>118</v>
      </c>
      <c r="N22">
        <v>174229</v>
      </c>
      <c r="O22">
        <v>179911</v>
      </c>
      <c r="P22">
        <v>172488</v>
      </c>
      <c r="Q22">
        <v>173361</v>
      </c>
      <c r="R22">
        <v>699989</v>
      </c>
    </row>
    <row r="23" spans="1:18" ht="23.15" x14ac:dyDescent="0.6">
      <c r="A23" s="47">
        <v>43466</v>
      </c>
      <c r="B23" s="48" t="s">
        <v>139</v>
      </c>
      <c r="C23" s="48" t="s">
        <v>109</v>
      </c>
      <c r="D23" s="48" t="s">
        <v>136</v>
      </c>
      <c r="E23" s="48">
        <v>9</v>
      </c>
      <c r="F23" s="48">
        <v>981</v>
      </c>
      <c r="G23" s="49">
        <v>372</v>
      </c>
      <c r="H23">
        <f t="shared" ca="1" si="0"/>
        <v>126</v>
      </c>
    </row>
    <row r="24" spans="1:18" ht="23.15" x14ac:dyDescent="0.6">
      <c r="A24" s="44">
        <v>43466</v>
      </c>
      <c r="B24" s="45" t="s">
        <v>139</v>
      </c>
      <c r="C24" s="45" t="s">
        <v>109</v>
      </c>
      <c r="D24" s="45" t="s">
        <v>134</v>
      </c>
      <c r="E24" s="45">
        <v>10</v>
      </c>
      <c r="F24" s="45">
        <v>1520</v>
      </c>
      <c r="G24" s="46">
        <v>476</v>
      </c>
      <c r="H24">
        <f t="shared" ca="1" si="0"/>
        <v>847</v>
      </c>
    </row>
    <row r="25" spans="1:18" ht="23.15" x14ac:dyDescent="0.6">
      <c r="A25" s="47">
        <v>43466</v>
      </c>
      <c r="B25" s="48" t="s">
        <v>139</v>
      </c>
      <c r="C25" s="48" t="s">
        <v>109</v>
      </c>
      <c r="D25" s="48" t="s">
        <v>135</v>
      </c>
      <c r="E25" s="48">
        <v>6</v>
      </c>
      <c r="F25" s="48">
        <v>966</v>
      </c>
      <c r="G25" s="49">
        <v>330</v>
      </c>
      <c r="H25">
        <f t="shared" ca="1" si="0"/>
        <v>863</v>
      </c>
      <c r="M25" s="53" t="s">
        <v>147</v>
      </c>
    </row>
    <row r="26" spans="1:18" ht="23.15" x14ac:dyDescent="0.6">
      <c r="A26" s="44">
        <v>43466</v>
      </c>
      <c r="B26" s="45" t="s">
        <v>139</v>
      </c>
      <c r="C26" s="45" t="s">
        <v>111</v>
      </c>
      <c r="D26" s="45" t="s">
        <v>136</v>
      </c>
      <c r="E26" s="45">
        <v>10</v>
      </c>
      <c r="F26" s="45">
        <v>2800</v>
      </c>
      <c r="G26" s="46">
        <v>903</v>
      </c>
      <c r="H26">
        <f t="shared" ca="1" si="0"/>
        <v>478</v>
      </c>
      <c r="M26" s="50" t="s">
        <v>142</v>
      </c>
      <c r="N26" t="s">
        <v>144</v>
      </c>
    </row>
    <row r="27" spans="1:18" ht="23.15" x14ac:dyDescent="0.6">
      <c r="A27" s="47">
        <v>43466</v>
      </c>
      <c r="B27" s="48" t="s">
        <v>139</v>
      </c>
      <c r="C27" s="48" t="s">
        <v>111</v>
      </c>
      <c r="D27" s="48" t="s">
        <v>134</v>
      </c>
      <c r="E27" s="48">
        <v>6</v>
      </c>
      <c r="F27" s="48">
        <v>1536</v>
      </c>
      <c r="G27" s="49">
        <v>572</v>
      </c>
      <c r="H27">
        <f t="shared" ca="1" si="0"/>
        <v>256</v>
      </c>
      <c r="M27" s="51" t="s">
        <v>12</v>
      </c>
      <c r="N27">
        <v>870</v>
      </c>
    </row>
    <row r="28" spans="1:18" ht="23.15" x14ac:dyDescent="0.6">
      <c r="A28" s="44">
        <v>43466</v>
      </c>
      <c r="B28" s="45" t="s">
        <v>139</v>
      </c>
      <c r="C28" s="45" t="s">
        <v>111</v>
      </c>
      <c r="D28" s="45" t="s">
        <v>135</v>
      </c>
      <c r="E28" s="45">
        <v>8</v>
      </c>
      <c r="F28" s="45">
        <v>816</v>
      </c>
      <c r="G28" s="46">
        <v>291</v>
      </c>
      <c r="H28">
        <f t="shared" ca="1" si="0"/>
        <v>675</v>
      </c>
      <c r="M28" s="51" t="s">
        <v>138</v>
      </c>
      <c r="N28">
        <v>867</v>
      </c>
    </row>
    <row r="29" spans="1:18" ht="23.15" x14ac:dyDescent="0.6">
      <c r="A29" s="47">
        <v>43466</v>
      </c>
      <c r="B29" s="48" t="s">
        <v>139</v>
      </c>
      <c r="C29" s="48" t="s">
        <v>137</v>
      </c>
      <c r="D29" s="48" t="s">
        <v>136</v>
      </c>
      <c r="E29" s="48">
        <v>9</v>
      </c>
      <c r="F29" s="48">
        <v>2547</v>
      </c>
      <c r="G29" s="49">
        <v>781</v>
      </c>
      <c r="H29">
        <f t="shared" ca="1" si="0"/>
        <v>693</v>
      </c>
      <c r="M29" s="51" t="s">
        <v>139</v>
      </c>
      <c r="N29">
        <v>861</v>
      </c>
    </row>
    <row r="30" spans="1:18" ht="23.15" x14ac:dyDescent="0.6">
      <c r="A30" s="44">
        <v>43466</v>
      </c>
      <c r="B30" s="45" t="s">
        <v>139</v>
      </c>
      <c r="C30" s="45" t="s">
        <v>137</v>
      </c>
      <c r="D30" s="45" t="s">
        <v>134</v>
      </c>
      <c r="E30" s="45">
        <v>10</v>
      </c>
      <c r="F30" s="45">
        <v>1810</v>
      </c>
      <c r="G30" s="46">
        <v>664</v>
      </c>
      <c r="H30">
        <f t="shared" ca="1" si="0"/>
        <v>490</v>
      </c>
      <c r="M30" s="51" t="s">
        <v>140</v>
      </c>
      <c r="N30">
        <v>866</v>
      </c>
    </row>
    <row r="31" spans="1:18" ht="23.15" x14ac:dyDescent="0.6">
      <c r="A31" s="47">
        <v>43466</v>
      </c>
      <c r="B31" s="48" t="s">
        <v>139</v>
      </c>
      <c r="C31" s="48" t="s">
        <v>137</v>
      </c>
      <c r="D31" s="48" t="s">
        <v>135</v>
      </c>
      <c r="E31" s="48">
        <v>9</v>
      </c>
      <c r="F31" s="48">
        <v>2223</v>
      </c>
      <c r="G31" s="49">
        <v>771</v>
      </c>
      <c r="H31">
        <f t="shared" ca="1" si="0"/>
        <v>452</v>
      </c>
      <c r="M31" s="51" t="s">
        <v>118</v>
      </c>
      <c r="N31">
        <v>3464</v>
      </c>
    </row>
    <row r="32" spans="1:18" ht="23.15" x14ac:dyDescent="0.6">
      <c r="A32" s="44">
        <v>43466</v>
      </c>
      <c r="B32" s="45" t="s">
        <v>140</v>
      </c>
      <c r="C32" s="45" t="s">
        <v>109</v>
      </c>
      <c r="D32" s="45" t="s">
        <v>136</v>
      </c>
      <c r="E32" s="45">
        <v>9</v>
      </c>
      <c r="F32" s="45">
        <v>1377</v>
      </c>
      <c r="G32" s="46">
        <v>415</v>
      </c>
      <c r="H32">
        <f t="shared" ca="1" si="0"/>
        <v>723</v>
      </c>
    </row>
    <row r="33" spans="1:18" ht="23.15" x14ac:dyDescent="0.6">
      <c r="A33" s="47">
        <v>43466</v>
      </c>
      <c r="B33" s="48" t="s">
        <v>140</v>
      </c>
      <c r="C33" s="48" t="s">
        <v>109</v>
      </c>
      <c r="D33" s="48" t="s">
        <v>134</v>
      </c>
      <c r="E33" s="48">
        <v>7</v>
      </c>
      <c r="F33" s="48">
        <v>903</v>
      </c>
      <c r="G33" s="49">
        <v>315</v>
      </c>
      <c r="H33">
        <f t="shared" ca="1" si="0"/>
        <v>440</v>
      </c>
      <c r="M33" s="50" t="s">
        <v>133</v>
      </c>
      <c r="N33" t="s">
        <v>134</v>
      </c>
    </row>
    <row r="34" spans="1:18" ht="23.15" x14ac:dyDescent="0.6">
      <c r="A34" s="44">
        <v>43466</v>
      </c>
      <c r="B34" s="45" t="s">
        <v>140</v>
      </c>
      <c r="C34" s="45" t="s">
        <v>109</v>
      </c>
      <c r="D34" s="45" t="s">
        <v>135</v>
      </c>
      <c r="E34" s="45">
        <v>9</v>
      </c>
      <c r="F34" s="45">
        <v>2232</v>
      </c>
      <c r="G34" s="46">
        <v>828</v>
      </c>
      <c r="H34">
        <f t="shared" ca="1" si="0"/>
        <v>460</v>
      </c>
      <c r="M34" s="53" t="s">
        <v>152</v>
      </c>
    </row>
    <row r="35" spans="1:18" ht="23.15" x14ac:dyDescent="0.6">
      <c r="A35" s="47">
        <v>43466</v>
      </c>
      <c r="B35" s="48" t="s">
        <v>140</v>
      </c>
      <c r="C35" s="48" t="s">
        <v>111</v>
      </c>
      <c r="D35" s="48" t="s">
        <v>136</v>
      </c>
      <c r="E35" s="48">
        <v>10</v>
      </c>
      <c r="F35" s="48">
        <v>2070</v>
      </c>
      <c r="G35" s="49">
        <v>903</v>
      </c>
      <c r="H35">
        <f t="shared" ca="1" si="0"/>
        <v>639</v>
      </c>
      <c r="M35" s="50" t="s">
        <v>151</v>
      </c>
      <c r="N35" s="50" t="s">
        <v>150</v>
      </c>
    </row>
    <row r="36" spans="1:18" ht="23.15" x14ac:dyDescent="0.6">
      <c r="A36" s="44">
        <v>43466</v>
      </c>
      <c r="B36" s="45" t="s">
        <v>140</v>
      </c>
      <c r="C36" s="45" t="s">
        <v>111</v>
      </c>
      <c r="D36" s="45" t="s">
        <v>134</v>
      </c>
      <c r="E36" s="45">
        <v>10</v>
      </c>
      <c r="F36" s="45">
        <v>2170</v>
      </c>
      <c r="G36" s="46">
        <v>832</v>
      </c>
      <c r="H36">
        <f t="shared" ca="1" si="0"/>
        <v>251</v>
      </c>
      <c r="M36" s="50" t="s">
        <v>142</v>
      </c>
      <c r="N36" t="s">
        <v>12</v>
      </c>
      <c r="O36" t="s">
        <v>138</v>
      </c>
      <c r="P36" t="s">
        <v>139</v>
      </c>
      <c r="Q36" t="s">
        <v>140</v>
      </c>
      <c r="R36" t="s">
        <v>118</v>
      </c>
    </row>
    <row r="37" spans="1:18" ht="23.15" x14ac:dyDescent="0.6">
      <c r="A37" s="47">
        <v>43466</v>
      </c>
      <c r="B37" s="48" t="s">
        <v>140</v>
      </c>
      <c r="C37" s="48" t="s">
        <v>111</v>
      </c>
      <c r="D37" s="48" t="s">
        <v>135</v>
      </c>
      <c r="E37" s="48">
        <v>9</v>
      </c>
      <c r="F37" s="48">
        <v>2610</v>
      </c>
      <c r="G37" s="49">
        <v>1090</v>
      </c>
      <c r="H37">
        <f t="shared" ca="1" si="0"/>
        <v>451</v>
      </c>
      <c r="M37" s="51" t="s">
        <v>137</v>
      </c>
      <c r="N37">
        <v>18496</v>
      </c>
      <c r="O37">
        <v>20995</v>
      </c>
      <c r="P37">
        <v>19316</v>
      </c>
      <c r="Q37">
        <v>17357</v>
      </c>
      <c r="R37">
        <v>76164</v>
      </c>
    </row>
    <row r="38" spans="1:18" ht="23.15" x14ac:dyDescent="0.6">
      <c r="A38" s="44">
        <v>43466</v>
      </c>
      <c r="B38" s="45" t="s">
        <v>140</v>
      </c>
      <c r="C38" s="45" t="s">
        <v>137</v>
      </c>
      <c r="D38" s="45" t="s">
        <v>136</v>
      </c>
      <c r="E38" s="45">
        <v>8</v>
      </c>
      <c r="F38" s="45">
        <v>2312</v>
      </c>
      <c r="G38" s="46">
        <v>1000</v>
      </c>
      <c r="H38">
        <f t="shared" ca="1" si="0"/>
        <v>863</v>
      </c>
      <c r="M38" s="51" t="s">
        <v>109</v>
      </c>
      <c r="N38">
        <v>15861</v>
      </c>
      <c r="O38">
        <v>19075</v>
      </c>
      <c r="P38">
        <v>21510</v>
      </c>
      <c r="Q38">
        <v>18710</v>
      </c>
      <c r="R38">
        <v>75156</v>
      </c>
    </row>
    <row r="39" spans="1:18" ht="23.15" x14ac:dyDescent="0.6">
      <c r="A39" s="47">
        <v>43466</v>
      </c>
      <c r="B39" s="48" t="s">
        <v>140</v>
      </c>
      <c r="C39" s="48" t="s">
        <v>137</v>
      </c>
      <c r="D39" s="48" t="s">
        <v>134</v>
      </c>
      <c r="E39" s="48">
        <v>6</v>
      </c>
      <c r="F39" s="48">
        <v>1020</v>
      </c>
      <c r="G39" s="49">
        <v>308</v>
      </c>
      <c r="H39">
        <f t="shared" ca="1" si="0"/>
        <v>832</v>
      </c>
      <c r="M39" s="51" t="s">
        <v>111</v>
      </c>
      <c r="N39">
        <v>20052</v>
      </c>
      <c r="O39">
        <v>17559</v>
      </c>
      <c r="P39">
        <v>20926</v>
      </c>
      <c r="Q39">
        <v>20631</v>
      </c>
      <c r="R39">
        <v>79168</v>
      </c>
    </row>
    <row r="40" spans="1:18" ht="23.15" x14ac:dyDescent="0.6">
      <c r="A40" s="44">
        <v>43466</v>
      </c>
      <c r="B40" s="45" t="s">
        <v>140</v>
      </c>
      <c r="C40" s="45" t="s">
        <v>137</v>
      </c>
      <c r="D40" s="45" t="s">
        <v>135</v>
      </c>
      <c r="E40" s="45">
        <v>8</v>
      </c>
      <c r="F40" s="45">
        <v>872</v>
      </c>
      <c r="G40" s="46">
        <v>331</v>
      </c>
      <c r="H40">
        <f t="shared" ca="1" si="0"/>
        <v>855</v>
      </c>
      <c r="M40" s="51" t="s">
        <v>118</v>
      </c>
      <c r="N40">
        <v>54409</v>
      </c>
      <c r="O40">
        <v>57629</v>
      </c>
      <c r="P40">
        <v>61752</v>
      </c>
      <c r="Q40">
        <v>56698</v>
      </c>
      <c r="R40">
        <v>230488</v>
      </c>
    </row>
    <row r="41" spans="1:18" ht="23.15" x14ac:dyDescent="0.6">
      <c r="A41" s="47">
        <v>43497</v>
      </c>
      <c r="B41" s="48" t="s">
        <v>12</v>
      </c>
      <c r="C41" s="48" t="s">
        <v>109</v>
      </c>
      <c r="D41" s="48" t="s">
        <v>136</v>
      </c>
      <c r="E41" s="48">
        <v>10</v>
      </c>
      <c r="F41" s="48">
        <v>2030</v>
      </c>
      <c r="G41" s="49">
        <v>857</v>
      </c>
      <c r="H41">
        <f t="shared" ca="1" si="0"/>
        <v>903</v>
      </c>
    </row>
    <row r="42" spans="1:18" ht="23.15" x14ac:dyDescent="0.6">
      <c r="A42" s="44">
        <v>43497</v>
      </c>
      <c r="B42" s="45" t="s">
        <v>12</v>
      </c>
      <c r="C42" s="45" t="s">
        <v>109</v>
      </c>
      <c r="D42" s="45" t="s">
        <v>134</v>
      </c>
      <c r="E42" s="45">
        <v>7</v>
      </c>
      <c r="F42" s="45">
        <v>966</v>
      </c>
      <c r="G42" s="46">
        <v>321</v>
      </c>
      <c r="H42">
        <f t="shared" ca="1" si="0"/>
        <v>614</v>
      </c>
    </row>
    <row r="43" spans="1:18" ht="23.15" x14ac:dyDescent="0.6">
      <c r="A43" s="47">
        <v>43497</v>
      </c>
      <c r="B43" s="48" t="s">
        <v>12</v>
      </c>
      <c r="C43" s="48" t="s">
        <v>109</v>
      </c>
      <c r="D43" s="48" t="s">
        <v>135</v>
      </c>
      <c r="E43" s="48">
        <v>6</v>
      </c>
      <c r="F43" s="48">
        <v>1608</v>
      </c>
      <c r="G43" s="49">
        <v>710</v>
      </c>
      <c r="H43">
        <f t="shared" ca="1" si="0"/>
        <v>982</v>
      </c>
    </row>
    <row r="44" spans="1:18" ht="23.15" x14ac:dyDescent="0.6">
      <c r="A44" s="44">
        <v>43497</v>
      </c>
      <c r="B44" s="45" t="s">
        <v>12</v>
      </c>
      <c r="C44" s="45" t="s">
        <v>111</v>
      </c>
      <c r="D44" s="45" t="s">
        <v>136</v>
      </c>
      <c r="E44" s="45">
        <v>8</v>
      </c>
      <c r="F44" s="45">
        <v>2136</v>
      </c>
      <c r="G44" s="46">
        <v>669</v>
      </c>
      <c r="H44">
        <f t="shared" ca="1" si="0"/>
        <v>879</v>
      </c>
      <c r="M44" s="53" t="s">
        <v>153</v>
      </c>
    </row>
    <row r="45" spans="1:18" ht="23.15" x14ac:dyDescent="0.6">
      <c r="A45" s="47">
        <v>43497</v>
      </c>
      <c r="B45" s="48" t="s">
        <v>12</v>
      </c>
      <c r="C45" s="48" t="s">
        <v>111</v>
      </c>
      <c r="D45" s="48" t="s">
        <v>134</v>
      </c>
      <c r="E45" s="48">
        <v>7</v>
      </c>
      <c r="F45" s="48">
        <v>1561</v>
      </c>
      <c r="G45" s="49">
        <v>676</v>
      </c>
      <c r="H45">
        <f t="shared" ca="1" si="0"/>
        <v>784</v>
      </c>
      <c r="M45" s="50" t="s">
        <v>143</v>
      </c>
      <c r="N45" s="50" t="s">
        <v>150</v>
      </c>
    </row>
    <row r="46" spans="1:18" ht="23.15" x14ac:dyDescent="0.6">
      <c r="A46" s="44">
        <v>43497</v>
      </c>
      <c r="B46" s="45" t="s">
        <v>12</v>
      </c>
      <c r="C46" s="45" t="s">
        <v>111</v>
      </c>
      <c r="D46" s="45" t="s">
        <v>135</v>
      </c>
      <c r="E46" s="45">
        <v>7</v>
      </c>
      <c r="F46" s="45">
        <v>1869</v>
      </c>
      <c r="G46" s="46">
        <v>745</v>
      </c>
      <c r="H46">
        <f t="shared" ca="1" si="0"/>
        <v>371</v>
      </c>
      <c r="M46" s="50" t="s">
        <v>142</v>
      </c>
      <c r="N46" t="s">
        <v>12</v>
      </c>
      <c r="O46" t="s">
        <v>138</v>
      </c>
      <c r="P46" t="s">
        <v>139</v>
      </c>
      <c r="Q46" t="s">
        <v>140</v>
      </c>
      <c r="R46" t="s">
        <v>118</v>
      </c>
    </row>
    <row r="47" spans="1:18" ht="23.15" x14ac:dyDescent="0.6">
      <c r="A47" s="47">
        <v>43497</v>
      </c>
      <c r="B47" s="48" t="s">
        <v>12</v>
      </c>
      <c r="C47" s="48" t="s">
        <v>137</v>
      </c>
      <c r="D47" s="48" t="s">
        <v>136</v>
      </c>
      <c r="E47" s="48">
        <v>8</v>
      </c>
      <c r="F47" s="48">
        <v>1352</v>
      </c>
      <c r="G47" s="49">
        <v>410</v>
      </c>
      <c r="H47">
        <f t="shared" ca="1" si="0"/>
        <v>247</v>
      </c>
      <c r="M47" s="51" t="s">
        <v>137</v>
      </c>
      <c r="N47">
        <v>60268</v>
      </c>
      <c r="O47">
        <v>57247</v>
      </c>
      <c r="P47">
        <v>56002</v>
      </c>
      <c r="Q47">
        <v>57403</v>
      </c>
      <c r="R47">
        <v>230920</v>
      </c>
    </row>
    <row r="48" spans="1:18" ht="23.15" x14ac:dyDescent="0.6">
      <c r="A48" s="44">
        <v>43497</v>
      </c>
      <c r="B48" s="45" t="s">
        <v>12</v>
      </c>
      <c r="C48" s="45" t="s">
        <v>137</v>
      </c>
      <c r="D48" s="45" t="s">
        <v>134</v>
      </c>
      <c r="E48" s="45">
        <v>7</v>
      </c>
      <c r="F48" s="45">
        <v>1820</v>
      </c>
      <c r="G48" s="46">
        <v>732</v>
      </c>
      <c r="H48">
        <f t="shared" ca="1" si="0"/>
        <v>724</v>
      </c>
      <c r="M48" s="51" t="s">
        <v>109</v>
      </c>
      <c r="N48">
        <v>53605</v>
      </c>
      <c r="O48">
        <v>65661</v>
      </c>
      <c r="P48">
        <v>56336</v>
      </c>
      <c r="Q48">
        <v>54266</v>
      </c>
      <c r="R48">
        <v>229868</v>
      </c>
    </row>
    <row r="49" spans="1:18" ht="23.15" x14ac:dyDescent="0.6">
      <c r="A49" s="47">
        <v>43497</v>
      </c>
      <c r="B49" s="48" t="s">
        <v>12</v>
      </c>
      <c r="C49" s="48" t="s">
        <v>137</v>
      </c>
      <c r="D49" s="48" t="s">
        <v>135</v>
      </c>
      <c r="E49" s="48">
        <v>6</v>
      </c>
      <c r="F49" s="48">
        <v>756</v>
      </c>
      <c r="G49" s="49">
        <v>334</v>
      </c>
      <c r="H49">
        <f t="shared" ca="1" si="0"/>
        <v>146</v>
      </c>
      <c r="M49" s="51" t="s">
        <v>111</v>
      </c>
      <c r="N49">
        <v>60356</v>
      </c>
      <c r="O49">
        <v>57003</v>
      </c>
      <c r="P49">
        <v>60150</v>
      </c>
      <c r="Q49">
        <v>61692</v>
      </c>
      <c r="R49">
        <v>239201</v>
      </c>
    </row>
    <row r="50" spans="1:18" ht="23.15" x14ac:dyDescent="0.6">
      <c r="A50" s="44">
        <v>43497</v>
      </c>
      <c r="B50" s="45" t="s">
        <v>138</v>
      </c>
      <c r="C50" s="45" t="s">
        <v>109</v>
      </c>
      <c r="D50" s="45" t="s">
        <v>136</v>
      </c>
      <c r="E50" s="45">
        <v>7</v>
      </c>
      <c r="F50" s="45">
        <v>1463</v>
      </c>
      <c r="G50" s="46">
        <v>564</v>
      </c>
      <c r="H50">
        <f t="shared" ca="1" si="0"/>
        <v>623</v>
      </c>
      <c r="M50" s="51" t="s">
        <v>118</v>
      </c>
      <c r="N50">
        <v>174229</v>
      </c>
      <c r="O50">
        <v>179911</v>
      </c>
      <c r="P50">
        <v>172488</v>
      </c>
      <c r="Q50">
        <v>173361</v>
      </c>
      <c r="R50">
        <v>699989</v>
      </c>
    </row>
    <row r="51" spans="1:18" ht="23.15" x14ac:dyDescent="0.6">
      <c r="A51" s="47">
        <v>43497</v>
      </c>
      <c r="B51" s="48" t="s">
        <v>138</v>
      </c>
      <c r="C51" s="48" t="s">
        <v>109</v>
      </c>
      <c r="D51" s="48" t="s">
        <v>134</v>
      </c>
      <c r="E51" s="48">
        <v>8</v>
      </c>
      <c r="F51" s="48">
        <v>1536</v>
      </c>
      <c r="G51" s="49">
        <v>492</v>
      </c>
      <c r="H51">
        <f t="shared" ca="1" si="0"/>
        <v>215</v>
      </c>
    </row>
    <row r="52" spans="1:18" ht="23.15" x14ac:dyDescent="0.6">
      <c r="A52" s="44">
        <v>43497</v>
      </c>
      <c r="B52" s="45" t="s">
        <v>138</v>
      </c>
      <c r="C52" s="45" t="s">
        <v>109</v>
      </c>
      <c r="D52" s="45" t="s">
        <v>135</v>
      </c>
      <c r="E52" s="45">
        <v>10</v>
      </c>
      <c r="F52" s="45">
        <v>1220</v>
      </c>
      <c r="G52" s="46">
        <v>368</v>
      </c>
      <c r="H52">
        <f t="shared" ca="1" si="0"/>
        <v>926</v>
      </c>
    </row>
    <row r="53" spans="1:18" ht="23.15" x14ac:dyDescent="0.6">
      <c r="A53" s="47">
        <v>43497</v>
      </c>
      <c r="B53" s="48" t="s">
        <v>138</v>
      </c>
      <c r="C53" s="48" t="s">
        <v>111</v>
      </c>
      <c r="D53" s="48" t="s">
        <v>136</v>
      </c>
      <c r="E53" s="48">
        <v>8</v>
      </c>
      <c r="F53" s="48">
        <v>1264</v>
      </c>
      <c r="G53" s="49">
        <v>460</v>
      </c>
      <c r="H53">
        <f t="shared" ca="1" si="0"/>
        <v>207</v>
      </c>
    </row>
    <row r="54" spans="1:18" ht="23.15" x14ac:dyDescent="0.6">
      <c r="A54" s="44">
        <v>43497</v>
      </c>
      <c r="B54" s="45" t="s">
        <v>138</v>
      </c>
      <c r="C54" s="45" t="s">
        <v>111</v>
      </c>
      <c r="D54" s="45" t="s">
        <v>134</v>
      </c>
      <c r="E54" s="45">
        <v>10</v>
      </c>
      <c r="F54" s="45">
        <v>2980</v>
      </c>
      <c r="G54" s="46">
        <v>985</v>
      </c>
      <c r="H54">
        <f t="shared" ca="1" si="0"/>
        <v>783</v>
      </c>
    </row>
    <row r="55" spans="1:18" ht="23.15" x14ac:dyDescent="0.6">
      <c r="A55" s="47">
        <v>43497</v>
      </c>
      <c r="B55" s="48" t="s">
        <v>138</v>
      </c>
      <c r="C55" s="48" t="s">
        <v>111</v>
      </c>
      <c r="D55" s="48" t="s">
        <v>135</v>
      </c>
      <c r="E55" s="48">
        <v>6</v>
      </c>
      <c r="F55" s="48">
        <v>996</v>
      </c>
      <c r="G55" s="49">
        <v>390</v>
      </c>
      <c r="H55">
        <f t="shared" ca="1" si="0"/>
        <v>152</v>
      </c>
    </row>
    <row r="56" spans="1:18" ht="23.15" x14ac:dyDescent="0.6">
      <c r="A56" s="44">
        <v>43497</v>
      </c>
      <c r="B56" s="45" t="s">
        <v>138</v>
      </c>
      <c r="C56" s="45" t="s">
        <v>137</v>
      </c>
      <c r="D56" s="45" t="s">
        <v>136</v>
      </c>
      <c r="E56" s="45">
        <v>9</v>
      </c>
      <c r="F56" s="45">
        <v>1386</v>
      </c>
      <c r="G56" s="46">
        <v>467</v>
      </c>
      <c r="H56">
        <f t="shared" ca="1" si="0"/>
        <v>550</v>
      </c>
      <c r="M56" s="53" t="s">
        <v>148</v>
      </c>
    </row>
    <row r="57" spans="1:18" ht="23.15" x14ac:dyDescent="0.6">
      <c r="A57" s="47">
        <v>43497</v>
      </c>
      <c r="B57" s="48" t="s">
        <v>138</v>
      </c>
      <c r="C57" s="48" t="s">
        <v>137</v>
      </c>
      <c r="D57" s="48" t="s">
        <v>134</v>
      </c>
      <c r="E57" s="48">
        <v>6</v>
      </c>
      <c r="F57" s="48">
        <v>1608</v>
      </c>
      <c r="G57" s="49">
        <v>693</v>
      </c>
      <c r="H57">
        <f t="shared" ca="1" si="0"/>
        <v>634</v>
      </c>
      <c r="M57" s="50" t="s">
        <v>143</v>
      </c>
      <c r="N57" s="50" t="s">
        <v>150</v>
      </c>
    </row>
    <row r="58" spans="1:18" ht="23.15" x14ac:dyDescent="0.6">
      <c r="A58" s="44">
        <v>43497</v>
      </c>
      <c r="B58" s="45" t="s">
        <v>138</v>
      </c>
      <c r="C58" s="45" t="s">
        <v>137</v>
      </c>
      <c r="D58" s="45" t="s">
        <v>135</v>
      </c>
      <c r="E58" s="45">
        <v>7</v>
      </c>
      <c r="F58" s="45">
        <v>931</v>
      </c>
      <c r="G58" s="46">
        <v>296</v>
      </c>
      <c r="H58">
        <f t="shared" ca="1" si="0"/>
        <v>133</v>
      </c>
      <c r="M58" s="50" t="s">
        <v>142</v>
      </c>
      <c r="N58" t="s">
        <v>134</v>
      </c>
      <c r="O58" t="s">
        <v>135</v>
      </c>
      <c r="P58" t="s">
        <v>136</v>
      </c>
      <c r="Q58" t="s">
        <v>118</v>
      </c>
    </row>
    <row r="59" spans="1:18" ht="23.15" x14ac:dyDescent="0.6">
      <c r="A59" s="47">
        <v>43497</v>
      </c>
      <c r="B59" s="48" t="s">
        <v>139</v>
      </c>
      <c r="C59" s="48" t="s">
        <v>109</v>
      </c>
      <c r="D59" s="48" t="s">
        <v>136</v>
      </c>
      <c r="E59" s="48">
        <v>8</v>
      </c>
      <c r="F59" s="48">
        <v>1344</v>
      </c>
      <c r="G59" s="49">
        <v>514</v>
      </c>
      <c r="H59">
        <f t="shared" ca="1" si="0"/>
        <v>492</v>
      </c>
      <c r="M59" s="51" t="s">
        <v>137</v>
      </c>
      <c r="N59">
        <v>17357</v>
      </c>
      <c r="O59">
        <v>19439</v>
      </c>
      <c r="P59">
        <v>20607</v>
      </c>
      <c r="Q59">
        <v>57403</v>
      </c>
    </row>
    <row r="60" spans="1:18" ht="23.15" x14ac:dyDescent="0.6">
      <c r="A60" s="44">
        <v>43497</v>
      </c>
      <c r="B60" s="45" t="s">
        <v>139</v>
      </c>
      <c r="C60" s="45" t="s">
        <v>109</v>
      </c>
      <c r="D60" s="45" t="s">
        <v>134</v>
      </c>
      <c r="E60" s="45">
        <v>9</v>
      </c>
      <c r="F60" s="45">
        <v>2538</v>
      </c>
      <c r="G60" s="46">
        <v>1053</v>
      </c>
      <c r="H60">
        <f t="shared" ca="1" si="0"/>
        <v>501</v>
      </c>
      <c r="M60" s="51" t="s">
        <v>109</v>
      </c>
      <c r="N60">
        <v>18710</v>
      </c>
      <c r="O60">
        <v>16170</v>
      </c>
      <c r="P60">
        <v>19386</v>
      </c>
      <c r="Q60">
        <v>54266</v>
      </c>
    </row>
    <row r="61" spans="1:18" ht="23.15" x14ac:dyDescent="0.6">
      <c r="A61" s="47">
        <v>43497</v>
      </c>
      <c r="B61" s="48" t="s">
        <v>139</v>
      </c>
      <c r="C61" s="48" t="s">
        <v>109</v>
      </c>
      <c r="D61" s="48" t="s">
        <v>135</v>
      </c>
      <c r="E61" s="48">
        <v>6</v>
      </c>
      <c r="F61" s="48">
        <v>828</v>
      </c>
      <c r="G61" s="49">
        <v>361</v>
      </c>
      <c r="H61">
        <f t="shared" ca="1" si="0"/>
        <v>751</v>
      </c>
      <c r="M61" s="51" t="s">
        <v>111</v>
      </c>
      <c r="N61">
        <v>20631</v>
      </c>
      <c r="O61">
        <v>21129</v>
      </c>
      <c r="P61">
        <v>19932</v>
      </c>
      <c r="Q61">
        <v>61692</v>
      </c>
    </row>
    <row r="62" spans="1:18" ht="23.15" x14ac:dyDescent="0.6">
      <c r="A62" s="44">
        <v>43497</v>
      </c>
      <c r="B62" s="45" t="s">
        <v>139</v>
      </c>
      <c r="C62" s="45" t="s">
        <v>111</v>
      </c>
      <c r="D62" s="45" t="s">
        <v>136</v>
      </c>
      <c r="E62" s="45">
        <v>10</v>
      </c>
      <c r="F62" s="45">
        <v>2820</v>
      </c>
      <c r="G62" s="46">
        <v>939</v>
      </c>
      <c r="H62">
        <f t="shared" ca="1" si="0"/>
        <v>345</v>
      </c>
      <c r="M62" s="51" t="s">
        <v>118</v>
      </c>
      <c r="N62">
        <v>56698</v>
      </c>
      <c r="O62">
        <v>56738</v>
      </c>
      <c r="P62">
        <v>59925</v>
      </c>
      <c r="Q62">
        <v>173361</v>
      </c>
    </row>
    <row r="63" spans="1:18" ht="23.15" x14ac:dyDescent="0.6">
      <c r="A63" s="47">
        <v>43497</v>
      </c>
      <c r="B63" s="48" t="s">
        <v>139</v>
      </c>
      <c r="C63" s="48" t="s">
        <v>111</v>
      </c>
      <c r="D63" s="48" t="s">
        <v>134</v>
      </c>
      <c r="E63" s="48">
        <v>7</v>
      </c>
      <c r="F63" s="48">
        <v>1491</v>
      </c>
      <c r="G63" s="49">
        <v>607</v>
      </c>
      <c r="H63">
        <f t="shared" ca="1" si="0"/>
        <v>532</v>
      </c>
    </row>
    <row r="64" spans="1:18" ht="23.15" x14ac:dyDescent="0.6">
      <c r="A64" s="44">
        <v>43497</v>
      </c>
      <c r="B64" s="45" t="s">
        <v>139</v>
      </c>
      <c r="C64" s="45" t="s">
        <v>111</v>
      </c>
      <c r="D64" s="45" t="s">
        <v>135</v>
      </c>
      <c r="E64" s="45">
        <v>8</v>
      </c>
      <c r="F64" s="45">
        <v>1904</v>
      </c>
      <c r="G64" s="46">
        <v>695</v>
      </c>
      <c r="H64">
        <f t="shared" ca="1" si="0"/>
        <v>176</v>
      </c>
    </row>
    <row r="65" spans="1:14" ht="23.15" x14ac:dyDescent="0.6">
      <c r="A65" s="47">
        <v>43497</v>
      </c>
      <c r="B65" s="48" t="s">
        <v>139</v>
      </c>
      <c r="C65" s="48" t="s">
        <v>137</v>
      </c>
      <c r="D65" s="48" t="s">
        <v>136</v>
      </c>
      <c r="E65" s="48">
        <v>8</v>
      </c>
      <c r="F65" s="48">
        <v>968</v>
      </c>
      <c r="G65" s="49">
        <v>306</v>
      </c>
      <c r="H65">
        <f t="shared" ca="1" si="0"/>
        <v>556</v>
      </c>
    </row>
    <row r="66" spans="1:14" ht="23.15" x14ac:dyDescent="0.6">
      <c r="A66" s="44">
        <v>43497</v>
      </c>
      <c r="B66" s="45" t="s">
        <v>139</v>
      </c>
      <c r="C66" s="45" t="s">
        <v>137</v>
      </c>
      <c r="D66" s="45" t="s">
        <v>134</v>
      </c>
      <c r="E66" s="45">
        <v>9</v>
      </c>
      <c r="F66" s="45">
        <v>1080</v>
      </c>
      <c r="G66" s="46">
        <v>383</v>
      </c>
      <c r="H66">
        <f t="shared" ca="1" si="0"/>
        <v>823</v>
      </c>
    </row>
    <row r="67" spans="1:14" ht="23.15" x14ac:dyDescent="0.6">
      <c r="A67" s="47">
        <v>43497</v>
      </c>
      <c r="B67" s="48" t="s">
        <v>139</v>
      </c>
      <c r="C67" s="48" t="s">
        <v>137</v>
      </c>
      <c r="D67" s="48" t="s">
        <v>135</v>
      </c>
      <c r="E67" s="48">
        <v>9</v>
      </c>
      <c r="F67" s="48">
        <v>936</v>
      </c>
      <c r="G67" s="49">
        <v>375</v>
      </c>
      <c r="H67">
        <f t="shared" ca="1" si="0"/>
        <v>358</v>
      </c>
    </row>
    <row r="68" spans="1:14" ht="23.15" x14ac:dyDescent="0.6">
      <c r="A68" s="44">
        <v>43497</v>
      </c>
      <c r="B68" s="45" t="s">
        <v>140</v>
      </c>
      <c r="C68" s="45" t="s">
        <v>109</v>
      </c>
      <c r="D68" s="45" t="s">
        <v>136</v>
      </c>
      <c r="E68" s="45">
        <v>10</v>
      </c>
      <c r="F68" s="45">
        <v>2120</v>
      </c>
      <c r="G68" s="46">
        <v>675</v>
      </c>
      <c r="H68">
        <f t="shared" ca="1" si="0"/>
        <v>750</v>
      </c>
    </row>
    <row r="69" spans="1:14" ht="23.15" x14ac:dyDescent="0.6">
      <c r="A69" s="47">
        <v>43497</v>
      </c>
      <c r="B69" s="48" t="s">
        <v>140</v>
      </c>
      <c r="C69" s="48" t="s">
        <v>109</v>
      </c>
      <c r="D69" s="48" t="s">
        <v>134</v>
      </c>
      <c r="E69" s="48">
        <v>6</v>
      </c>
      <c r="F69" s="48">
        <v>1740</v>
      </c>
      <c r="G69" s="49">
        <v>702</v>
      </c>
      <c r="H69">
        <f t="shared" ca="1" si="0"/>
        <v>514</v>
      </c>
    </row>
    <row r="70" spans="1:14" ht="23.15" x14ac:dyDescent="0.6">
      <c r="A70" s="44">
        <v>43497</v>
      </c>
      <c r="B70" s="45" t="s">
        <v>140</v>
      </c>
      <c r="C70" s="45" t="s">
        <v>109</v>
      </c>
      <c r="D70" s="45" t="s">
        <v>135</v>
      </c>
      <c r="E70" s="45">
        <v>6</v>
      </c>
      <c r="F70" s="45">
        <v>1470</v>
      </c>
      <c r="G70" s="46">
        <v>496</v>
      </c>
      <c r="H70">
        <f t="shared" ca="1" si="0"/>
        <v>462</v>
      </c>
    </row>
    <row r="71" spans="1:14" ht="23.15" x14ac:dyDescent="0.6">
      <c r="A71" s="47">
        <v>43497</v>
      </c>
      <c r="B71" s="48" t="s">
        <v>140</v>
      </c>
      <c r="C71" s="48" t="s">
        <v>111</v>
      </c>
      <c r="D71" s="48" t="s">
        <v>136</v>
      </c>
      <c r="E71" s="48">
        <v>9</v>
      </c>
      <c r="F71" s="48">
        <v>1683</v>
      </c>
      <c r="G71" s="49">
        <v>690</v>
      </c>
      <c r="H71">
        <f t="shared" ref="H71:H134" ca="1" si="1">RANDBETWEEN(100,1000)</f>
        <v>552</v>
      </c>
    </row>
    <row r="72" spans="1:14" ht="23.15" x14ac:dyDescent="0.6">
      <c r="A72" s="44">
        <v>43497</v>
      </c>
      <c r="B72" s="45" t="s">
        <v>140</v>
      </c>
      <c r="C72" s="45" t="s">
        <v>111</v>
      </c>
      <c r="D72" s="45" t="s">
        <v>134</v>
      </c>
      <c r="E72" s="45">
        <v>9</v>
      </c>
      <c r="F72" s="45">
        <v>1890</v>
      </c>
      <c r="G72" s="46">
        <v>779</v>
      </c>
      <c r="H72">
        <f t="shared" ca="1" si="1"/>
        <v>774</v>
      </c>
    </row>
    <row r="73" spans="1:14" ht="23.15" x14ac:dyDescent="0.6">
      <c r="A73" s="47">
        <v>43497</v>
      </c>
      <c r="B73" s="48" t="s">
        <v>140</v>
      </c>
      <c r="C73" s="48" t="s">
        <v>111</v>
      </c>
      <c r="D73" s="48" t="s">
        <v>135</v>
      </c>
      <c r="E73" s="48">
        <v>8</v>
      </c>
      <c r="F73" s="48">
        <v>1704</v>
      </c>
      <c r="G73" s="49">
        <v>628</v>
      </c>
      <c r="H73">
        <f t="shared" ca="1" si="1"/>
        <v>439</v>
      </c>
      <c r="N73" s="53" t="s">
        <v>149</v>
      </c>
    </row>
    <row r="74" spans="1:14" ht="23.15" x14ac:dyDescent="0.6">
      <c r="A74" s="44">
        <v>43497</v>
      </c>
      <c r="B74" s="45" t="s">
        <v>140</v>
      </c>
      <c r="C74" s="45" t="s">
        <v>137</v>
      </c>
      <c r="D74" s="45" t="s">
        <v>136</v>
      </c>
      <c r="E74" s="45">
        <v>6</v>
      </c>
      <c r="F74" s="45">
        <v>1644</v>
      </c>
      <c r="G74" s="46">
        <v>556</v>
      </c>
      <c r="H74">
        <f t="shared" ca="1" si="1"/>
        <v>176</v>
      </c>
    </row>
    <row r="75" spans="1:14" ht="23.15" x14ac:dyDescent="0.6">
      <c r="A75" s="47">
        <v>43497</v>
      </c>
      <c r="B75" s="48" t="s">
        <v>140</v>
      </c>
      <c r="C75" s="48" t="s">
        <v>137</v>
      </c>
      <c r="D75" s="48" t="s">
        <v>134</v>
      </c>
      <c r="E75" s="48">
        <v>9</v>
      </c>
      <c r="F75" s="48">
        <v>2457</v>
      </c>
      <c r="G75" s="49">
        <v>1021</v>
      </c>
      <c r="H75">
        <f t="shared" ca="1" si="1"/>
        <v>885</v>
      </c>
    </row>
    <row r="76" spans="1:14" ht="23.15" x14ac:dyDescent="0.6">
      <c r="A76" s="44">
        <v>43497</v>
      </c>
      <c r="B76" s="45" t="s">
        <v>140</v>
      </c>
      <c r="C76" s="45" t="s">
        <v>137</v>
      </c>
      <c r="D76" s="45" t="s">
        <v>135</v>
      </c>
      <c r="E76" s="45">
        <v>7</v>
      </c>
      <c r="F76" s="45">
        <v>1785</v>
      </c>
      <c r="G76" s="46">
        <v>566</v>
      </c>
      <c r="H76">
        <f t="shared" ca="1" si="1"/>
        <v>691</v>
      </c>
    </row>
    <row r="77" spans="1:14" ht="23.15" x14ac:dyDescent="0.6">
      <c r="A77" s="47">
        <v>43525</v>
      </c>
      <c r="B77" s="48" t="s">
        <v>12</v>
      </c>
      <c r="C77" s="48" t="s">
        <v>109</v>
      </c>
      <c r="D77" s="48" t="s">
        <v>136</v>
      </c>
      <c r="E77" s="48">
        <v>7</v>
      </c>
      <c r="F77" s="48">
        <v>973</v>
      </c>
      <c r="G77" s="49">
        <v>405</v>
      </c>
      <c r="H77">
        <f t="shared" ca="1" si="1"/>
        <v>140</v>
      </c>
    </row>
    <row r="78" spans="1:14" ht="23.15" x14ac:dyDescent="0.6">
      <c r="A78" s="44">
        <v>43525</v>
      </c>
      <c r="B78" s="45" t="s">
        <v>12</v>
      </c>
      <c r="C78" s="45" t="s">
        <v>109</v>
      </c>
      <c r="D78" s="45" t="s">
        <v>134</v>
      </c>
      <c r="E78" s="45">
        <v>6</v>
      </c>
      <c r="F78" s="45">
        <v>1644</v>
      </c>
      <c r="G78" s="46">
        <v>606</v>
      </c>
      <c r="H78">
        <f t="shared" ca="1" si="1"/>
        <v>792</v>
      </c>
    </row>
    <row r="79" spans="1:14" ht="23.15" x14ac:dyDescent="0.6">
      <c r="A79" s="47">
        <v>43525</v>
      </c>
      <c r="B79" s="48" t="s">
        <v>12</v>
      </c>
      <c r="C79" s="48" t="s">
        <v>109</v>
      </c>
      <c r="D79" s="48" t="s">
        <v>135</v>
      </c>
      <c r="E79" s="48">
        <v>10</v>
      </c>
      <c r="F79" s="48">
        <v>2110</v>
      </c>
      <c r="G79" s="49">
        <v>845</v>
      </c>
      <c r="H79">
        <f t="shared" ca="1" si="1"/>
        <v>698</v>
      </c>
    </row>
    <row r="80" spans="1:14" ht="23.15" x14ac:dyDescent="0.6">
      <c r="A80" s="44">
        <v>43525</v>
      </c>
      <c r="B80" s="45" t="s">
        <v>12</v>
      </c>
      <c r="C80" s="45" t="s">
        <v>111</v>
      </c>
      <c r="D80" s="45" t="s">
        <v>136</v>
      </c>
      <c r="E80" s="45">
        <v>9</v>
      </c>
      <c r="F80" s="45">
        <v>1179</v>
      </c>
      <c r="G80" s="46">
        <v>435</v>
      </c>
      <c r="H80">
        <f t="shared" ca="1" si="1"/>
        <v>230</v>
      </c>
    </row>
    <row r="81" spans="1:8" ht="23.15" x14ac:dyDescent="0.6">
      <c r="A81" s="47">
        <v>43525</v>
      </c>
      <c r="B81" s="48" t="s">
        <v>12</v>
      </c>
      <c r="C81" s="48" t="s">
        <v>111</v>
      </c>
      <c r="D81" s="48" t="s">
        <v>134</v>
      </c>
      <c r="E81" s="48">
        <v>10</v>
      </c>
      <c r="F81" s="48">
        <v>1340</v>
      </c>
      <c r="G81" s="49">
        <v>429</v>
      </c>
      <c r="H81">
        <f t="shared" ca="1" si="1"/>
        <v>174</v>
      </c>
    </row>
    <row r="82" spans="1:8" ht="23.15" x14ac:dyDescent="0.6">
      <c r="A82" s="44">
        <v>43525</v>
      </c>
      <c r="B82" s="45" t="s">
        <v>12</v>
      </c>
      <c r="C82" s="45" t="s">
        <v>111</v>
      </c>
      <c r="D82" s="45" t="s">
        <v>135</v>
      </c>
      <c r="E82" s="45">
        <v>8</v>
      </c>
      <c r="F82" s="45">
        <v>984</v>
      </c>
      <c r="G82" s="46">
        <v>350</v>
      </c>
      <c r="H82">
        <f t="shared" ca="1" si="1"/>
        <v>773</v>
      </c>
    </row>
    <row r="83" spans="1:8" ht="23.15" x14ac:dyDescent="0.6">
      <c r="A83" s="47">
        <v>43525</v>
      </c>
      <c r="B83" s="48" t="s">
        <v>12</v>
      </c>
      <c r="C83" s="48" t="s">
        <v>137</v>
      </c>
      <c r="D83" s="48" t="s">
        <v>136</v>
      </c>
      <c r="E83" s="48">
        <v>9</v>
      </c>
      <c r="F83" s="48">
        <v>1971</v>
      </c>
      <c r="G83" s="49">
        <v>649</v>
      </c>
      <c r="H83">
        <f t="shared" ca="1" si="1"/>
        <v>540</v>
      </c>
    </row>
    <row r="84" spans="1:8" ht="23.15" x14ac:dyDescent="0.6">
      <c r="A84" s="44">
        <v>43525</v>
      </c>
      <c r="B84" s="45" t="s">
        <v>12</v>
      </c>
      <c r="C84" s="45" t="s">
        <v>137</v>
      </c>
      <c r="D84" s="45" t="s">
        <v>134</v>
      </c>
      <c r="E84" s="45">
        <v>6</v>
      </c>
      <c r="F84" s="45">
        <v>1392</v>
      </c>
      <c r="G84" s="46">
        <v>549</v>
      </c>
      <c r="H84">
        <f t="shared" ca="1" si="1"/>
        <v>101</v>
      </c>
    </row>
    <row r="85" spans="1:8" ht="23.15" x14ac:dyDescent="0.6">
      <c r="A85" s="47">
        <v>43525</v>
      </c>
      <c r="B85" s="48" t="s">
        <v>12</v>
      </c>
      <c r="C85" s="48" t="s">
        <v>137</v>
      </c>
      <c r="D85" s="48" t="s">
        <v>135</v>
      </c>
      <c r="E85" s="48">
        <v>7</v>
      </c>
      <c r="F85" s="48">
        <v>1099</v>
      </c>
      <c r="G85" s="49">
        <v>460</v>
      </c>
      <c r="H85">
        <f t="shared" ca="1" si="1"/>
        <v>435</v>
      </c>
    </row>
    <row r="86" spans="1:8" ht="23.15" x14ac:dyDescent="0.6">
      <c r="A86" s="44">
        <v>43525</v>
      </c>
      <c r="B86" s="45" t="s">
        <v>138</v>
      </c>
      <c r="C86" s="45" t="s">
        <v>109</v>
      </c>
      <c r="D86" s="45" t="s">
        <v>136</v>
      </c>
      <c r="E86" s="45">
        <v>9</v>
      </c>
      <c r="F86" s="45">
        <v>1836</v>
      </c>
      <c r="G86" s="46">
        <v>799</v>
      </c>
      <c r="H86">
        <f t="shared" ca="1" si="1"/>
        <v>110</v>
      </c>
    </row>
    <row r="87" spans="1:8" ht="23.15" x14ac:dyDescent="0.6">
      <c r="A87" s="47">
        <v>43525</v>
      </c>
      <c r="B87" s="48" t="s">
        <v>138</v>
      </c>
      <c r="C87" s="48" t="s">
        <v>109</v>
      </c>
      <c r="D87" s="48" t="s">
        <v>134</v>
      </c>
      <c r="E87" s="48">
        <v>6</v>
      </c>
      <c r="F87" s="48">
        <v>732</v>
      </c>
      <c r="G87" s="49">
        <v>312</v>
      </c>
      <c r="H87">
        <f t="shared" ca="1" si="1"/>
        <v>776</v>
      </c>
    </row>
    <row r="88" spans="1:8" ht="23.15" x14ac:dyDescent="0.6">
      <c r="A88" s="44">
        <v>43525</v>
      </c>
      <c r="B88" s="45" t="s">
        <v>138</v>
      </c>
      <c r="C88" s="45" t="s">
        <v>109</v>
      </c>
      <c r="D88" s="45" t="s">
        <v>135</v>
      </c>
      <c r="E88" s="45">
        <v>9</v>
      </c>
      <c r="F88" s="45">
        <v>2637</v>
      </c>
      <c r="G88" s="46">
        <v>984</v>
      </c>
      <c r="H88">
        <f t="shared" ca="1" si="1"/>
        <v>514</v>
      </c>
    </row>
    <row r="89" spans="1:8" ht="23.15" x14ac:dyDescent="0.6">
      <c r="A89" s="47">
        <v>43525</v>
      </c>
      <c r="B89" s="48" t="s">
        <v>138</v>
      </c>
      <c r="C89" s="48" t="s">
        <v>111</v>
      </c>
      <c r="D89" s="48" t="s">
        <v>136</v>
      </c>
      <c r="E89" s="48">
        <v>6</v>
      </c>
      <c r="F89" s="48">
        <v>1134</v>
      </c>
      <c r="G89" s="49">
        <v>485</v>
      </c>
      <c r="H89">
        <f t="shared" ca="1" si="1"/>
        <v>215</v>
      </c>
    </row>
    <row r="90" spans="1:8" ht="23.15" x14ac:dyDescent="0.6">
      <c r="A90" s="44">
        <v>43525</v>
      </c>
      <c r="B90" s="45" t="s">
        <v>138</v>
      </c>
      <c r="C90" s="45" t="s">
        <v>111</v>
      </c>
      <c r="D90" s="45" t="s">
        <v>134</v>
      </c>
      <c r="E90" s="45">
        <v>9</v>
      </c>
      <c r="F90" s="45">
        <v>1062</v>
      </c>
      <c r="G90" s="46">
        <v>469</v>
      </c>
      <c r="H90">
        <f t="shared" ca="1" si="1"/>
        <v>120</v>
      </c>
    </row>
    <row r="91" spans="1:8" ht="23.15" x14ac:dyDescent="0.6">
      <c r="A91" s="47">
        <v>43525</v>
      </c>
      <c r="B91" s="48" t="s">
        <v>138</v>
      </c>
      <c r="C91" s="48" t="s">
        <v>111</v>
      </c>
      <c r="D91" s="48" t="s">
        <v>135</v>
      </c>
      <c r="E91" s="48">
        <v>10</v>
      </c>
      <c r="F91" s="48">
        <v>1320</v>
      </c>
      <c r="G91" s="49">
        <v>591</v>
      </c>
      <c r="H91">
        <f t="shared" ca="1" si="1"/>
        <v>583</v>
      </c>
    </row>
    <row r="92" spans="1:8" ht="23.15" x14ac:dyDescent="0.6">
      <c r="A92" s="44">
        <v>43525</v>
      </c>
      <c r="B92" s="45" t="s">
        <v>138</v>
      </c>
      <c r="C92" s="45" t="s">
        <v>137</v>
      </c>
      <c r="D92" s="45" t="s">
        <v>136</v>
      </c>
      <c r="E92" s="45">
        <v>10</v>
      </c>
      <c r="F92" s="45">
        <v>1140</v>
      </c>
      <c r="G92" s="46">
        <v>352</v>
      </c>
      <c r="H92">
        <f t="shared" ca="1" si="1"/>
        <v>444</v>
      </c>
    </row>
    <row r="93" spans="1:8" ht="23.15" x14ac:dyDescent="0.6">
      <c r="A93" s="47">
        <v>43525</v>
      </c>
      <c r="B93" s="48" t="s">
        <v>138</v>
      </c>
      <c r="C93" s="48" t="s">
        <v>137</v>
      </c>
      <c r="D93" s="48" t="s">
        <v>134</v>
      </c>
      <c r="E93" s="48">
        <v>9</v>
      </c>
      <c r="F93" s="48">
        <v>2205</v>
      </c>
      <c r="G93" s="49">
        <v>936</v>
      </c>
      <c r="H93">
        <f t="shared" ca="1" si="1"/>
        <v>673</v>
      </c>
    </row>
    <row r="94" spans="1:8" ht="23.15" x14ac:dyDescent="0.6">
      <c r="A94" s="44">
        <v>43525</v>
      </c>
      <c r="B94" s="45" t="s">
        <v>138</v>
      </c>
      <c r="C94" s="45" t="s">
        <v>137</v>
      </c>
      <c r="D94" s="45" t="s">
        <v>135</v>
      </c>
      <c r="E94" s="45">
        <v>9</v>
      </c>
      <c r="F94" s="45">
        <v>2583</v>
      </c>
      <c r="G94" s="46">
        <v>943</v>
      </c>
      <c r="H94">
        <f t="shared" ca="1" si="1"/>
        <v>597</v>
      </c>
    </row>
    <row r="95" spans="1:8" ht="23.15" x14ac:dyDescent="0.6">
      <c r="A95" s="47">
        <v>43525</v>
      </c>
      <c r="B95" s="48" t="s">
        <v>139</v>
      </c>
      <c r="C95" s="48" t="s">
        <v>109</v>
      </c>
      <c r="D95" s="48" t="s">
        <v>136</v>
      </c>
      <c r="E95" s="48">
        <v>7</v>
      </c>
      <c r="F95" s="48">
        <v>1827</v>
      </c>
      <c r="G95" s="49">
        <v>744</v>
      </c>
      <c r="H95">
        <f t="shared" ca="1" si="1"/>
        <v>721</v>
      </c>
    </row>
    <row r="96" spans="1:8" ht="23.15" x14ac:dyDescent="0.6">
      <c r="A96" s="44">
        <v>43525</v>
      </c>
      <c r="B96" s="45" t="s">
        <v>139</v>
      </c>
      <c r="C96" s="45" t="s">
        <v>109</v>
      </c>
      <c r="D96" s="45" t="s">
        <v>134</v>
      </c>
      <c r="E96" s="45">
        <v>6</v>
      </c>
      <c r="F96" s="45">
        <v>1488</v>
      </c>
      <c r="G96" s="46">
        <v>575</v>
      </c>
      <c r="H96">
        <f t="shared" ca="1" si="1"/>
        <v>224</v>
      </c>
    </row>
    <row r="97" spans="1:8" ht="23.15" x14ac:dyDescent="0.6">
      <c r="A97" s="47">
        <v>43525</v>
      </c>
      <c r="B97" s="48" t="s">
        <v>139</v>
      </c>
      <c r="C97" s="48" t="s">
        <v>109</v>
      </c>
      <c r="D97" s="48" t="s">
        <v>135</v>
      </c>
      <c r="E97" s="48">
        <v>6</v>
      </c>
      <c r="F97" s="48">
        <v>1260</v>
      </c>
      <c r="G97" s="49">
        <v>483</v>
      </c>
      <c r="H97">
        <f t="shared" ca="1" si="1"/>
        <v>558</v>
      </c>
    </row>
    <row r="98" spans="1:8" ht="23.15" x14ac:dyDescent="0.6">
      <c r="A98" s="44">
        <v>43525</v>
      </c>
      <c r="B98" s="45" t="s">
        <v>139</v>
      </c>
      <c r="C98" s="45" t="s">
        <v>111</v>
      </c>
      <c r="D98" s="45" t="s">
        <v>136</v>
      </c>
      <c r="E98" s="45">
        <v>7</v>
      </c>
      <c r="F98" s="45">
        <v>931</v>
      </c>
      <c r="G98" s="46">
        <v>352</v>
      </c>
      <c r="H98">
        <f t="shared" ca="1" si="1"/>
        <v>873</v>
      </c>
    </row>
    <row r="99" spans="1:8" ht="23.15" x14ac:dyDescent="0.6">
      <c r="A99" s="47">
        <v>43525</v>
      </c>
      <c r="B99" s="48" t="s">
        <v>139</v>
      </c>
      <c r="C99" s="48" t="s">
        <v>111</v>
      </c>
      <c r="D99" s="48" t="s">
        <v>134</v>
      </c>
      <c r="E99" s="48">
        <v>7</v>
      </c>
      <c r="F99" s="48">
        <v>742</v>
      </c>
      <c r="G99" s="49">
        <v>324</v>
      </c>
      <c r="H99">
        <f t="shared" ca="1" si="1"/>
        <v>838</v>
      </c>
    </row>
    <row r="100" spans="1:8" ht="23.15" x14ac:dyDescent="0.6">
      <c r="A100" s="44">
        <v>43525</v>
      </c>
      <c r="B100" s="45" t="s">
        <v>139</v>
      </c>
      <c r="C100" s="45" t="s">
        <v>111</v>
      </c>
      <c r="D100" s="45" t="s">
        <v>135</v>
      </c>
      <c r="E100" s="45">
        <v>10</v>
      </c>
      <c r="F100" s="45">
        <v>1110</v>
      </c>
      <c r="G100" s="46">
        <v>480</v>
      </c>
      <c r="H100">
        <f t="shared" ca="1" si="1"/>
        <v>421</v>
      </c>
    </row>
    <row r="101" spans="1:8" ht="23.15" x14ac:dyDescent="0.6">
      <c r="A101" s="47">
        <v>43525</v>
      </c>
      <c r="B101" s="48" t="s">
        <v>139</v>
      </c>
      <c r="C101" s="48" t="s">
        <v>137</v>
      </c>
      <c r="D101" s="48" t="s">
        <v>136</v>
      </c>
      <c r="E101" s="48">
        <v>9</v>
      </c>
      <c r="F101" s="48">
        <v>1980</v>
      </c>
      <c r="G101" s="49">
        <v>708</v>
      </c>
      <c r="H101">
        <f t="shared" ca="1" si="1"/>
        <v>501</v>
      </c>
    </row>
    <row r="102" spans="1:8" ht="23.15" x14ac:dyDescent="0.6">
      <c r="A102" s="44">
        <v>43525</v>
      </c>
      <c r="B102" s="45" t="s">
        <v>139</v>
      </c>
      <c r="C102" s="45" t="s">
        <v>137</v>
      </c>
      <c r="D102" s="45" t="s">
        <v>134</v>
      </c>
      <c r="E102" s="45">
        <v>10</v>
      </c>
      <c r="F102" s="45">
        <v>2180</v>
      </c>
      <c r="G102" s="46">
        <v>979</v>
      </c>
      <c r="H102">
        <f t="shared" ca="1" si="1"/>
        <v>849</v>
      </c>
    </row>
    <row r="103" spans="1:8" ht="23.15" x14ac:dyDescent="0.6">
      <c r="A103" s="47">
        <v>43525</v>
      </c>
      <c r="B103" s="48" t="s">
        <v>139</v>
      </c>
      <c r="C103" s="48" t="s">
        <v>137</v>
      </c>
      <c r="D103" s="48" t="s">
        <v>135</v>
      </c>
      <c r="E103" s="48">
        <v>9</v>
      </c>
      <c r="F103" s="48">
        <v>1215</v>
      </c>
      <c r="G103" s="49">
        <v>406</v>
      </c>
      <c r="H103">
        <f t="shared" ca="1" si="1"/>
        <v>424</v>
      </c>
    </row>
    <row r="104" spans="1:8" ht="23.15" x14ac:dyDescent="0.6">
      <c r="A104" s="44">
        <v>43525</v>
      </c>
      <c r="B104" s="45" t="s">
        <v>140</v>
      </c>
      <c r="C104" s="45" t="s">
        <v>109</v>
      </c>
      <c r="D104" s="45" t="s">
        <v>136</v>
      </c>
      <c r="E104" s="45">
        <v>8</v>
      </c>
      <c r="F104" s="45">
        <v>1832</v>
      </c>
      <c r="G104" s="46">
        <v>729</v>
      </c>
      <c r="H104">
        <f t="shared" ca="1" si="1"/>
        <v>913</v>
      </c>
    </row>
    <row r="105" spans="1:8" ht="23.15" x14ac:dyDescent="0.6">
      <c r="A105" s="47">
        <v>43525</v>
      </c>
      <c r="B105" s="48" t="s">
        <v>140</v>
      </c>
      <c r="C105" s="48" t="s">
        <v>109</v>
      </c>
      <c r="D105" s="48" t="s">
        <v>134</v>
      </c>
      <c r="E105" s="48">
        <v>6</v>
      </c>
      <c r="F105" s="48">
        <v>1176</v>
      </c>
      <c r="G105" s="49">
        <v>448</v>
      </c>
      <c r="H105">
        <f t="shared" ca="1" si="1"/>
        <v>153</v>
      </c>
    </row>
    <row r="106" spans="1:8" ht="23.15" x14ac:dyDescent="0.6">
      <c r="A106" s="44">
        <v>43525</v>
      </c>
      <c r="B106" s="45" t="s">
        <v>140</v>
      </c>
      <c r="C106" s="45" t="s">
        <v>109</v>
      </c>
      <c r="D106" s="45" t="s">
        <v>135</v>
      </c>
      <c r="E106" s="45">
        <v>6</v>
      </c>
      <c r="F106" s="45">
        <v>1044</v>
      </c>
      <c r="G106" s="46">
        <v>315</v>
      </c>
      <c r="H106">
        <f t="shared" ca="1" si="1"/>
        <v>396</v>
      </c>
    </row>
    <row r="107" spans="1:8" ht="23.15" x14ac:dyDescent="0.6">
      <c r="A107" s="47">
        <v>43525</v>
      </c>
      <c r="B107" s="48" t="s">
        <v>140</v>
      </c>
      <c r="C107" s="48" t="s">
        <v>111</v>
      </c>
      <c r="D107" s="48" t="s">
        <v>136</v>
      </c>
      <c r="E107" s="48">
        <v>9</v>
      </c>
      <c r="F107" s="48">
        <v>981</v>
      </c>
      <c r="G107" s="49">
        <v>336</v>
      </c>
      <c r="H107">
        <f t="shared" ca="1" si="1"/>
        <v>502</v>
      </c>
    </row>
    <row r="108" spans="1:8" ht="23.15" x14ac:dyDescent="0.6">
      <c r="A108" s="44">
        <v>43525</v>
      </c>
      <c r="B108" s="45" t="s">
        <v>140</v>
      </c>
      <c r="C108" s="45" t="s">
        <v>111</v>
      </c>
      <c r="D108" s="45" t="s">
        <v>134</v>
      </c>
      <c r="E108" s="45">
        <v>10</v>
      </c>
      <c r="F108" s="45">
        <v>1350</v>
      </c>
      <c r="G108" s="46">
        <v>416</v>
      </c>
      <c r="H108">
        <f t="shared" ca="1" si="1"/>
        <v>170</v>
      </c>
    </row>
    <row r="109" spans="1:8" ht="23.15" x14ac:dyDescent="0.6">
      <c r="A109" s="47">
        <v>43525</v>
      </c>
      <c r="B109" s="48" t="s">
        <v>140</v>
      </c>
      <c r="C109" s="48" t="s">
        <v>111</v>
      </c>
      <c r="D109" s="48" t="s">
        <v>135</v>
      </c>
      <c r="E109" s="48">
        <v>9</v>
      </c>
      <c r="F109" s="48">
        <v>1926</v>
      </c>
      <c r="G109" s="49">
        <v>838</v>
      </c>
      <c r="H109">
        <f t="shared" ca="1" si="1"/>
        <v>884</v>
      </c>
    </row>
    <row r="110" spans="1:8" ht="23.15" x14ac:dyDescent="0.6">
      <c r="A110" s="44">
        <v>43525</v>
      </c>
      <c r="B110" s="45" t="s">
        <v>140</v>
      </c>
      <c r="C110" s="45" t="s">
        <v>137</v>
      </c>
      <c r="D110" s="45" t="s">
        <v>136</v>
      </c>
      <c r="E110" s="45">
        <v>10</v>
      </c>
      <c r="F110" s="45">
        <v>1260</v>
      </c>
      <c r="G110" s="46">
        <v>483</v>
      </c>
      <c r="H110">
        <f t="shared" ca="1" si="1"/>
        <v>360</v>
      </c>
    </row>
    <row r="111" spans="1:8" ht="23.15" x14ac:dyDescent="0.6">
      <c r="A111" s="47">
        <v>43525</v>
      </c>
      <c r="B111" s="48" t="s">
        <v>140</v>
      </c>
      <c r="C111" s="48" t="s">
        <v>137</v>
      </c>
      <c r="D111" s="48" t="s">
        <v>134</v>
      </c>
      <c r="E111" s="48">
        <v>8</v>
      </c>
      <c r="F111" s="48">
        <v>888</v>
      </c>
      <c r="G111" s="49">
        <v>296</v>
      </c>
      <c r="H111">
        <f t="shared" ca="1" si="1"/>
        <v>566</v>
      </c>
    </row>
    <row r="112" spans="1:8" ht="23.15" x14ac:dyDescent="0.6">
      <c r="A112" s="44">
        <v>43525</v>
      </c>
      <c r="B112" s="45" t="s">
        <v>140</v>
      </c>
      <c r="C112" s="45" t="s">
        <v>137</v>
      </c>
      <c r="D112" s="45" t="s">
        <v>135</v>
      </c>
      <c r="E112" s="45">
        <v>10</v>
      </c>
      <c r="F112" s="45">
        <v>1090</v>
      </c>
      <c r="G112" s="46">
        <v>382</v>
      </c>
      <c r="H112">
        <f t="shared" ca="1" si="1"/>
        <v>488</v>
      </c>
    </row>
    <row r="113" spans="1:8" ht="23.15" x14ac:dyDescent="0.6">
      <c r="A113" s="47">
        <v>43556</v>
      </c>
      <c r="B113" s="48" t="s">
        <v>12</v>
      </c>
      <c r="C113" s="48" t="s">
        <v>109</v>
      </c>
      <c r="D113" s="48" t="s">
        <v>136</v>
      </c>
      <c r="E113" s="48">
        <v>10</v>
      </c>
      <c r="F113" s="48">
        <v>2940</v>
      </c>
      <c r="G113" s="49">
        <v>1210</v>
      </c>
      <c r="H113">
        <f t="shared" ca="1" si="1"/>
        <v>941</v>
      </c>
    </row>
    <row r="114" spans="1:8" ht="23.15" x14ac:dyDescent="0.6">
      <c r="A114" s="44">
        <v>43556</v>
      </c>
      <c r="B114" s="45" t="s">
        <v>12</v>
      </c>
      <c r="C114" s="45" t="s">
        <v>109</v>
      </c>
      <c r="D114" s="45" t="s">
        <v>134</v>
      </c>
      <c r="E114" s="45">
        <v>8</v>
      </c>
      <c r="F114" s="45">
        <v>1336</v>
      </c>
      <c r="G114" s="46">
        <v>405</v>
      </c>
      <c r="H114">
        <f t="shared" ca="1" si="1"/>
        <v>287</v>
      </c>
    </row>
    <row r="115" spans="1:8" ht="23.15" x14ac:dyDescent="0.6">
      <c r="A115" s="47">
        <v>43556</v>
      </c>
      <c r="B115" s="48" t="s">
        <v>12</v>
      </c>
      <c r="C115" s="48" t="s">
        <v>109</v>
      </c>
      <c r="D115" s="48" t="s">
        <v>135</v>
      </c>
      <c r="E115" s="48">
        <v>6</v>
      </c>
      <c r="F115" s="48">
        <v>1392</v>
      </c>
      <c r="G115" s="49">
        <v>432</v>
      </c>
      <c r="H115">
        <f t="shared" ca="1" si="1"/>
        <v>434</v>
      </c>
    </row>
    <row r="116" spans="1:8" ht="23.15" x14ac:dyDescent="0.6">
      <c r="A116" s="44">
        <v>43556</v>
      </c>
      <c r="B116" s="45" t="s">
        <v>12</v>
      </c>
      <c r="C116" s="45" t="s">
        <v>111</v>
      </c>
      <c r="D116" s="45" t="s">
        <v>136</v>
      </c>
      <c r="E116" s="45">
        <v>10</v>
      </c>
      <c r="F116" s="45">
        <v>1090</v>
      </c>
      <c r="G116" s="46">
        <v>331</v>
      </c>
      <c r="H116">
        <f t="shared" ca="1" si="1"/>
        <v>886</v>
      </c>
    </row>
    <row r="117" spans="1:8" ht="23.15" x14ac:dyDescent="0.6">
      <c r="A117" s="47">
        <v>43556</v>
      </c>
      <c r="B117" s="48" t="s">
        <v>12</v>
      </c>
      <c r="C117" s="48" t="s">
        <v>111</v>
      </c>
      <c r="D117" s="48" t="s">
        <v>134</v>
      </c>
      <c r="E117" s="48">
        <v>6</v>
      </c>
      <c r="F117" s="48">
        <v>1350</v>
      </c>
      <c r="G117" s="49">
        <v>512</v>
      </c>
      <c r="H117">
        <f t="shared" ca="1" si="1"/>
        <v>427</v>
      </c>
    </row>
    <row r="118" spans="1:8" ht="23.15" x14ac:dyDescent="0.6">
      <c r="A118" s="44">
        <v>43556</v>
      </c>
      <c r="B118" s="45" t="s">
        <v>12</v>
      </c>
      <c r="C118" s="45" t="s">
        <v>111</v>
      </c>
      <c r="D118" s="45" t="s">
        <v>135</v>
      </c>
      <c r="E118" s="45">
        <v>8</v>
      </c>
      <c r="F118" s="45">
        <v>1568</v>
      </c>
      <c r="G118" s="46">
        <v>682</v>
      </c>
      <c r="H118">
        <f t="shared" ca="1" si="1"/>
        <v>439</v>
      </c>
    </row>
    <row r="119" spans="1:8" ht="23.15" x14ac:dyDescent="0.6">
      <c r="A119" s="47">
        <v>43556</v>
      </c>
      <c r="B119" s="48" t="s">
        <v>12</v>
      </c>
      <c r="C119" s="48" t="s">
        <v>137</v>
      </c>
      <c r="D119" s="48" t="s">
        <v>136</v>
      </c>
      <c r="E119" s="48">
        <v>7</v>
      </c>
      <c r="F119" s="48">
        <v>1925</v>
      </c>
      <c r="G119" s="49">
        <v>814</v>
      </c>
      <c r="H119">
        <f t="shared" ca="1" si="1"/>
        <v>351</v>
      </c>
    </row>
    <row r="120" spans="1:8" ht="23.15" x14ac:dyDescent="0.6">
      <c r="A120" s="44">
        <v>43556</v>
      </c>
      <c r="B120" s="45" t="s">
        <v>12</v>
      </c>
      <c r="C120" s="45" t="s">
        <v>137</v>
      </c>
      <c r="D120" s="45" t="s">
        <v>134</v>
      </c>
      <c r="E120" s="45">
        <v>7</v>
      </c>
      <c r="F120" s="45">
        <v>1358</v>
      </c>
      <c r="G120" s="46">
        <v>544</v>
      </c>
      <c r="H120">
        <f t="shared" ca="1" si="1"/>
        <v>674</v>
      </c>
    </row>
    <row r="121" spans="1:8" ht="23.15" x14ac:dyDescent="0.6">
      <c r="A121" s="47">
        <v>43556</v>
      </c>
      <c r="B121" s="48" t="s">
        <v>12</v>
      </c>
      <c r="C121" s="48" t="s">
        <v>137</v>
      </c>
      <c r="D121" s="48" t="s">
        <v>135</v>
      </c>
      <c r="E121" s="48">
        <v>6</v>
      </c>
      <c r="F121" s="48">
        <v>888</v>
      </c>
      <c r="G121" s="49">
        <v>359</v>
      </c>
      <c r="H121">
        <f t="shared" ca="1" si="1"/>
        <v>716</v>
      </c>
    </row>
    <row r="122" spans="1:8" ht="23.15" x14ac:dyDescent="0.6">
      <c r="A122" s="44">
        <v>43556</v>
      </c>
      <c r="B122" s="45" t="s">
        <v>138</v>
      </c>
      <c r="C122" s="45" t="s">
        <v>109</v>
      </c>
      <c r="D122" s="45" t="s">
        <v>136</v>
      </c>
      <c r="E122" s="45">
        <v>9</v>
      </c>
      <c r="F122" s="45">
        <v>1845</v>
      </c>
      <c r="G122" s="46">
        <v>594</v>
      </c>
      <c r="H122">
        <f t="shared" ca="1" si="1"/>
        <v>779</v>
      </c>
    </row>
    <row r="123" spans="1:8" ht="23.15" x14ac:dyDescent="0.6">
      <c r="A123" s="47">
        <v>43556</v>
      </c>
      <c r="B123" s="48" t="s">
        <v>138</v>
      </c>
      <c r="C123" s="48" t="s">
        <v>109</v>
      </c>
      <c r="D123" s="48" t="s">
        <v>134</v>
      </c>
      <c r="E123" s="48">
        <v>7</v>
      </c>
      <c r="F123" s="48">
        <v>1232</v>
      </c>
      <c r="G123" s="49">
        <v>403</v>
      </c>
      <c r="H123">
        <f t="shared" ca="1" si="1"/>
        <v>287</v>
      </c>
    </row>
    <row r="124" spans="1:8" ht="23.15" x14ac:dyDescent="0.6">
      <c r="A124" s="44">
        <v>43556</v>
      </c>
      <c r="B124" s="45" t="s">
        <v>138</v>
      </c>
      <c r="C124" s="45" t="s">
        <v>109</v>
      </c>
      <c r="D124" s="45" t="s">
        <v>135</v>
      </c>
      <c r="E124" s="45">
        <v>9</v>
      </c>
      <c r="F124" s="45">
        <v>2232</v>
      </c>
      <c r="G124" s="46">
        <v>670</v>
      </c>
      <c r="H124">
        <f t="shared" ca="1" si="1"/>
        <v>261</v>
      </c>
    </row>
    <row r="125" spans="1:8" ht="23.15" x14ac:dyDescent="0.6">
      <c r="A125" s="47">
        <v>43556</v>
      </c>
      <c r="B125" s="48" t="s">
        <v>138</v>
      </c>
      <c r="C125" s="48" t="s">
        <v>111</v>
      </c>
      <c r="D125" s="48" t="s">
        <v>136</v>
      </c>
      <c r="E125" s="48">
        <v>7</v>
      </c>
      <c r="F125" s="48">
        <v>2079</v>
      </c>
      <c r="G125" s="49">
        <v>720</v>
      </c>
      <c r="H125">
        <f t="shared" ca="1" si="1"/>
        <v>297</v>
      </c>
    </row>
    <row r="126" spans="1:8" ht="23.15" x14ac:dyDescent="0.6">
      <c r="A126" s="44">
        <v>43556</v>
      </c>
      <c r="B126" s="45" t="s">
        <v>138</v>
      </c>
      <c r="C126" s="45" t="s">
        <v>111</v>
      </c>
      <c r="D126" s="45" t="s">
        <v>134</v>
      </c>
      <c r="E126" s="45">
        <v>8</v>
      </c>
      <c r="F126" s="45">
        <v>1640</v>
      </c>
      <c r="G126" s="46">
        <v>701</v>
      </c>
      <c r="H126">
        <f t="shared" ca="1" si="1"/>
        <v>389</v>
      </c>
    </row>
    <row r="127" spans="1:8" ht="23.15" x14ac:dyDescent="0.6">
      <c r="A127" s="47">
        <v>43556</v>
      </c>
      <c r="B127" s="48" t="s">
        <v>138</v>
      </c>
      <c r="C127" s="48" t="s">
        <v>111</v>
      </c>
      <c r="D127" s="48" t="s">
        <v>135</v>
      </c>
      <c r="E127" s="48">
        <v>10</v>
      </c>
      <c r="F127" s="48">
        <v>2890</v>
      </c>
      <c r="G127" s="49">
        <v>952</v>
      </c>
      <c r="H127">
        <f t="shared" ca="1" si="1"/>
        <v>614</v>
      </c>
    </row>
    <row r="128" spans="1:8" ht="23.15" x14ac:dyDescent="0.6">
      <c r="A128" s="44">
        <v>43556</v>
      </c>
      <c r="B128" s="45" t="s">
        <v>138</v>
      </c>
      <c r="C128" s="45" t="s">
        <v>137</v>
      </c>
      <c r="D128" s="45" t="s">
        <v>136</v>
      </c>
      <c r="E128" s="45">
        <v>8</v>
      </c>
      <c r="F128" s="45">
        <v>800</v>
      </c>
      <c r="G128" s="46">
        <v>289</v>
      </c>
      <c r="H128">
        <f t="shared" ca="1" si="1"/>
        <v>257</v>
      </c>
    </row>
    <row r="129" spans="1:8" ht="23.15" x14ac:dyDescent="0.6">
      <c r="A129" s="47">
        <v>43556</v>
      </c>
      <c r="B129" s="48" t="s">
        <v>138</v>
      </c>
      <c r="C129" s="48" t="s">
        <v>137</v>
      </c>
      <c r="D129" s="48" t="s">
        <v>134</v>
      </c>
      <c r="E129" s="48">
        <v>10</v>
      </c>
      <c r="F129" s="48">
        <v>2460</v>
      </c>
      <c r="G129" s="49">
        <v>828</v>
      </c>
      <c r="H129">
        <f t="shared" ca="1" si="1"/>
        <v>104</v>
      </c>
    </row>
    <row r="130" spans="1:8" ht="23.15" x14ac:dyDescent="0.6">
      <c r="A130" s="44">
        <v>43556</v>
      </c>
      <c r="B130" s="45" t="s">
        <v>138</v>
      </c>
      <c r="C130" s="45" t="s">
        <v>137</v>
      </c>
      <c r="D130" s="45" t="s">
        <v>135</v>
      </c>
      <c r="E130" s="45">
        <v>8</v>
      </c>
      <c r="F130" s="45">
        <v>1872</v>
      </c>
      <c r="G130" s="46">
        <v>702</v>
      </c>
      <c r="H130">
        <f t="shared" ca="1" si="1"/>
        <v>990</v>
      </c>
    </row>
    <row r="131" spans="1:8" ht="23.15" x14ac:dyDescent="0.6">
      <c r="A131" s="47">
        <v>43556</v>
      </c>
      <c r="B131" s="48" t="s">
        <v>139</v>
      </c>
      <c r="C131" s="48" t="s">
        <v>109</v>
      </c>
      <c r="D131" s="48" t="s">
        <v>136</v>
      </c>
      <c r="E131" s="48">
        <v>7</v>
      </c>
      <c r="F131" s="48">
        <v>833</v>
      </c>
      <c r="G131" s="49">
        <v>267</v>
      </c>
      <c r="H131">
        <f t="shared" ca="1" si="1"/>
        <v>584</v>
      </c>
    </row>
    <row r="132" spans="1:8" ht="23.15" x14ac:dyDescent="0.6">
      <c r="A132" s="44">
        <v>43556</v>
      </c>
      <c r="B132" s="45" t="s">
        <v>139</v>
      </c>
      <c r="C132" s="45" t="s">
        <v>109</v>
      </c>
      <c r="D132" s="45" t="s">
        <v>134</v>
      </c>
      <c r="E132" s="45">
        <v>7</v>
      </c>
      <c r="F132" s="45">
        <v>728</v>
      </c>
      <c r="G132" s="46">
        <v>231</v>
      </c>
      <c r="H132">
        <f t="shared" ca="1" si="1"/>
        <v>962</v>
      </c>
    </row>
    <row r="133" spans="1:8" ht="23.15" x14ac:dyDescent="0.6">
      <c r="A133" s="47">
        <v>43556</v>
      </c>
      <c r="B133" s="48" t="s">
        <v>139</v>
      </c>
      <c r="C133" s="48" t="s">
        <v>109</v>
      </c>
      <c r="D133" s="48" t="s">
        <v>135</v>
      </c>
      <c r="E133" s="48">
        <v>7</v>
      </c>
      <c r="F133" s="48">
        <v>2100</v>
      </c>
      <c r="G133" s="49">
        <v>831</v>
      </c>
      <c r="H133">
        <f t="shared" ca="1" si="1"/>
        <v>368</v>
      </c>
    </row>
    <row r="134" spans="1:8" ht="23.15" x14ac:dyDescent="0.6">
      <c r="A134" s="44">
        <v>43556</v>
      </c>
      <c r="B134" s="45" t="s">
        <v>139</v>
      </c>
      <c r="C134" s="45" t="s">
        <v>111</v>
      </c>
      <c r="D134" s="45" t="s">
        <v>136</v>
      </c>
      <c r="E134" s="45">
        <v>9</v>
      </c>
      <c r="F134" s="45">
        <v>2367</v>
      </c>
      <c r="G134" s="46">
        <v>1018</v>
      </c>
      <c r="H134">
        <f t="shared" ca="1" si="1"/>
        <v>669</v>
      </c>
    </row>
    <row r="135" spans="1:8" ht="23.15" x14ac:dyDescent="0.6">
      <c r="A135" s="47">
        <v>43556</v>
      </c>
      <c r="B135" s="48" t="s">
        <v>139</v>
      </c>
      <c r="C135" s="48" t="s">
        <v>111</v>
      </c>
      <c r="D135" s="48" t="s">
        <v>134</v>
      </c>
      <c r="E135" s="48">
        <v>10</v>
      </c>
      <c r="F135" s="48">
        <v>2110</v>
      </c>
      <c r="G135" s="49">
        <v>700</v>
      </c>
      <c r="H135">
        <f t="shared" ref="H135:H198" ca="1" si="2">RANDBETWEEN(100,1000)</f>
        <v>247</v>
      </c>
    </row>
    <row r="136" spans="1:8" ht="23.15" x14ac:dyDescent="0.6">
      <c r="A136" s="44">
        <v>43556</v>
      </c>
      <c r="B136" s="45" t="s">
        <v>139</v>
      </c>
      <c r="C136" s="45" t="s">
        <v>111</v>
      </c>
      <c r="D136" s="45" t="s">
        <v>135</v>
      </c>
      <c r="E136" s="45">
        <v>8</v>
      </c>
      <c r="F136" s="45">
        <v>2072</v>
      </c>
      <c r="G136" s="46">
        <v>879</v>
      </c>
      <c r="H136">
        <f t="shared" ca="1" si="2"/>
        <v>509</v>
      </c>
    </row>
    <row r="137" spans="1:8" ht="23.15" x14ac:dyDescent="0.6">
      <c r="A137" s="47">
        <v>43556</v>
      </c>
      <c r="B137" s="48" t="s">
        <v>139</v>
      </c>
      <c r="C137" s="48" t="s">
        <v>137</v>
      </c>
      <c r="D137" s="48" t="s">
        <v>136</v>
      </c>
      <c r="E137" s="48">
        <v>8</v>
      </c>
      <c r="F137" s="48">
        <v>1816</v>
      </c>
      <c r="G137" s="49">
        <v>746</v>
      </c>
      <c r="H137">
        <f t="shared" ca="1" si="2"/>
        <v>296</v>
      </c>
    </row>
    <row r="138" spans="1:8" ht="23.15" x14ac:dyDescent="0.6">
      <c r="A138" s="44">
        <v>43556</v>
      </c>
      <c r="B138" s="45" t="s">
        <v>139</v>
      </c>
      <c r="C138" s="45" t="s">
        <v>137</v>
      </c>
      <c r="D138" s="45" t="s">
        <v>134</v>
      </c>
      <c r="E138" s="45">
        <v>8</v>
      </c>
      <c r="F138" s="45">
        <v>2152</v>
      </c>
      <c r="G138" s="46">
        <v>780</v>
      </c>
      <c r="H138">
        <f t="shared" ca="1" si="2"/>
        <v>314</v>
      </c>
    </row>
    <row r="139" spans="1:8" ht="23.15" x14ac:dyDescent="0.6">
      <c r="A139" s="47">
        <v>43556</v>
      </c>
      <c r="B139" s="48" t="s">
        <v>139</v>
      </c>
      <c r="C139" s="48" t="s">
        <v>137</v>
      </c>
      <c r="D139" s="48" t="s">
        <v>135</v>
      </c>
      <c r="E139" s="48">
        <v>6</v>
      </c>
      <c r="F139" s="48">
        <v>1110</v>
      </c>
      <c r="G139" s="49">
        <v>493</v>
      </c>
      <c r="H139">
        <f t="shared" ca="1" si="2"/>
        <v>379</v>
      </c>
    </row>
    <row r="140" spans="1:8" ht="23.15" x14ac:dyDescent="0.6">
      <c r="A140" s="44">
        <v>43556</v>
      </c>
      <c r="B140" s="45" t="s">
        <v>140</v>
      </c>
      <c r="C140" s="45" t="s">
        <v>109</v>
      </c>
      <c r="D140" s="45" t="s">
        <v>136</v>
      </c>
      <c r="E140" s="45">
        <v>7</v>
      </c>
      <c r="F140" s="45">
        <v>1064</v>
      </c>
      <c r="G140" s="46">
        <v>436</v>
      </c>
      <c r="H140">
        <f t="shared" ca="1" si="2"/>
        <v>211</v>
      </c>
    </row>
    <row r="141" spans="1:8" ht="23.15" x14ac:dyDescent="0.6">
      <c r="A141" s="47">
        <v>43556</v>
      </c>
      <c r="B141" s="48" t="s">
        <v>140</v>
      </c>
      <c r="C141" s="48" t="s">
        <v>109</v>
      </c>
      <c r="D141" s="48" t="s">
        <v>134</v>
      </c>
      <c r="E141" s="48">
        <v>7</v>
      </c>
      <c r="F141" s="48">
        <v>805</v>
      </c>
      <c r="G141" s="49">
        <v>261</v>
      </c>
      <c r="H141">
        <f t="shared" ca="1" si="2"/>
        <v>896</v>
      </c>
    </row>
    <row r="142" spans="1:8" ht="23.15" x14ac:dyDescent="0.6">
      <c r="A142" s="44">
        <v>43556</v>
      </c>
      <c r="B142" s="45" t="s">
        <v>140</v>
      </c>
      <c r="C142" s="45" t="s">
        <v>109</v>
      </c>
      <c r="D142" s="45" t="s">
        <v>135</v>
      </c>
      <c r="E142" s="45">
        <v>8</v>
      </c>
      <c r="F142" s="45">
        <v>1192</v>
      </c>
      <c r="G142" s="46">
        <v>422</v>
      </c>
      <c r="H142">
        <f t="shared" ca="1" si="2"/>
        <v>966</v>
      </c>
    </row>
    <row r="143" spans="1:8" ht="23.15" x14ac:dyDescent="0.6">
      <c r="A143" s="47">
        <v>43556</v>
      </c>
      <c r="B143" s="48" t="s">
        <v>140</v>
      </c>
      <c r="C143" s="48" t="s">
        <v>111</v>
      </c>
      <c r="D143" s="48" t="s">
        <v>136</v>
      </c>
      <c r="E143" s="48">
        <v>7</v>
      </c>
      <c r="F143" s="48">
        <v>1085</v>
      </c>
      <c r="G143" s="49">
        <v>396</v>
      </c>
      <c r="H143">
        <f t="shared" ca="1" si="2"/>
        <v>550</v>
      </c>
    </row>
    <row r="144" spans="1:8" ht="23.15" x14ac:dyDescent="0.6">
      <c r="A144" s="44">
        <v>43556</v>
      </c>
      <c r="B144" s="45" t="s">
        <v>140</v>
      </c>
      <c r="C144" s="45" t="s">
        <v>111</v>
      </c>
      <c r="D144" s="45" t="s">
        <v>134</v>
      </c>
      <c r="E144" s="45">
        <v>10</v>
      </c>
      <c r="F144" s="45">
        <v>2790</v>
      </c>
      <c r="G144" s="46">
        <v>1056</v>
      </c>
      <c r="H144">
        <f t="shared" ca="1" si="2"/>
        <v>191</v>
      </c>
    </row>
    <row r="145" spans="1:8" ht="23.15" x14ac:dyDescent="0.6">
      <c r="A145" s="47">
        <v>43556</v>
      </c>
      <c r="B145" s="48" t="s">
        <v>140</v>
      </c>
      <c r="C145" s="48" t="s">
        <v>111</v>
      </c>
      <c r="D145" s="48" t="s">
        <v>135</v>
      </c>
      <c r="E145" s="48">
        <v>6</v>
      </c>
      <c r="F145" s="48">
        <v>1026</v>
      </c>
      <c r="G145" s="49">
        <v>366</v>
      </c>
      <c r="H145">
        <f t="shared" ca="1" si="2"/>
        <v>826</v>
      </c>
    </row>
    <row r="146" spans="1:8" ht="23.15" x14ac:dyDescent="0.6">
      <c r="A146" s="44">
        <v>43556</v>
      </c>
      <c r="B146" s="45" t="s">
        <v>140</v>
      </c>
      <c r="C146" s="45" t="s">
        <v>137</v>
      </c>
      <c r="D146" s="45" t="s">
        <v>136</v>
      </c>
      <c r="E146" s="45">
        <v>8</v>
      </c>
      <c r="F146" s="45">
        <v>2256</v>
      </c>
      <c r="G146" s="46">
        <v>680</v>
      </c>
      <c r="H146">
        <f t="shared" ca="1" si="2"/>
        <v>869</v>
      </c>
    </row>
    <row r="147" spans="1:8" ht="23.15" x14ac:dyDescent="0.6">
      <c r="A147" s="47">
        <v>43556</v>
      </c>
      <c r="B147" s="48" t="s">
        <v>140</v>
      </c>
      <c r="C147" s="48" t="s">
        <v>137</v>
      </c>
      <c r="D147" s="48" t="s">
        <v>134</v>
      </c>
      <c r="E147" s="48">
        <v>10</v>
      </c>
      <c r="F147" s="48">
        <v>1590</v>
      </c>
      <c r="G147" s="49">
        <v>584</v>
      </c>
      <c r="H147">
        <f t="shared" ca="1" si="2"/>
        <v>261</v>
      </c>
    </row>
    <row r="148" spans="1:8" ht="23.15" x14ac:dyDescent="0.6">
      <c r="A148" s="44">
        <v>43556</v>
      </c>
      <c r="B148" s="45" t="s">
        <v>140</v>
      </c>
      <c r="C148" s="45" t="s">
        <v>137</v>
      </c>
      <c r="D148" s="45" t="s">
        <v>135</v>
      </c>
      <c r="E148" s="45">
        <v>6</v>
      </c>
      <c r="F148" s="45">
        <v>1788</v>
      </c>
      <c r="G148" s="46">
        <v>629</v>
      </c>
      <c r="H148">
        <f t="shared" ca="1" si="2"/>
        <v>977</v>
      </c>
    </row>
    <row r="149" spans="1:8" ht="23.15" x14ac:dyDescent="0.6">
      <c r="A149" s="47">
        <v>43586</v>
      </c>
      <c r="B149" s="48" t="s">
        <v>12</v>
      </c>
      <c r="C149" s="48" t="s">
        <v>109</v>
      </c>
      <c r="D149" s="48" t="s">
        <v>136</v>
      </c>
      <c r="E149" s="48">
        <v>10</v>
      </c>
      <c r="F149" s="48">
        <v>2500</v>
      </c>
      <c r="G149" s="49">
        <v>821</v>
      </c>
      <c r="H149">
        <f t="shared" ca="1" si="2"/>
        <v>248</v>
      </c>
    </row>
    <row r="150" spans="1:8" ht="23.15" x14ac:dyDescent="0.6">
      <c r="A150" s="44">
        <v>43586</v>
      </c>
      <c r="B150" s="45" t="s">
        <v>12</v>
      </c>
      <c r="C150" s="45" t="s">
        <v>109</v>
      </c>
      <c r="D150" s="45" t="s">
        <v>134</v>
      </c>
      <c r="E150" s="45">
        <v>7</v>
      </c>
      <c r="F150" s="45">
        <v>707</v>
      </c>
      <c r="G150" s="46">
        <v>295</v>
      </c>
      <c r="H150">
        <f t="shared" ca="1" si="2"/>
        <v>183</v>
      </c>
    </row>
    <row r="151" spans="1:8" ht="23.15" x14ac:dyDescent="0.6">
      <c r="A151" s="47">
        <v>43586</v>
      </c>
      <c r="B151" s="48" t="s">
        <v>12</v>
      </c>
      <c r="C151" s="48" t="s">
        <v>109</v>
      </c>
      <c r="D151" s="48" t="s">
        <v>135</v>
      </c>
      <c r="E151" s="48">
        <v>8</v>
      </c>
      <c r="F151" s="48">
        <v>1808</v>
      </c>
      <c r="G151" s="49">
        <v>608</v>
      </c>
      <c r="H151">
        <f t="shared" ca="1" si="2"/>
        <v>972</v>
      </c>
    </row>
    <row r="152" spans="1:8" ht="23.15" x14ac:dyDescent="0.6">
      <c r="A152" s="44">
        <v>43586</v>
      </c>
      <c r="B152" s="45" t="s">
        <v>12</v>
      </c>
      <c r="C152" s="45" t="s">
        <v>111</v>
      </c>
      <c r="D152" s="45" t="s">
        <v>136</v>
      </c>
      <c r="E152" s="45">
        <v>9</v>
      </c>
      <c r="F152" s="45">
        <v>2322</v>
      </c>
      <c r="G152" s="46">
        <v>912</v>
      </c>
      <c r="H152">
        <f t="shared" ca="1" si="2"/>
        <v>335</v>
      </c>
    </row>
    <row r="153" spans="1:8" ht="23.15" x14ac:dyDescent="0.6">
      <c r="A153" s="47">
        <v>43586</v>
      </c>
      <c r="B153" s="48" t="s">
        <v>12</v>
      </c>
      <c r="C153" s="48" t="s">
        <v>111</v>
      </c>
      <c r="D153" s="48" t="s">
        <v>134</v>
      </c>
      <c r="E153" s="48">
        <v>9</v>
      </c>
      <c r="F153" s="48">
        <v>1197</v>
      </c>
      <c r="G153" s="49">
        <v>452</v>
      </c>
      <c r="H153">
        <f t="shared" ca="1" si="2"/>
        <v>261</v>
      </c>
    </row>
    <row r="154" spans="1:8" ht="23.15" x14ac:dyDescent="0.6">
      <c r="A154" s="44">
        <v>43586</v>
      </c>
      <c r="B154" s="45" t="s">
        <v>12</v>
      </c>
      <c r="C154" s="45" t="s">
        <v>111</v>
      </c>
      <c r="D154" s="45" t="s">
        <v>135</v>
      </c>
      <c r="E154" s="45">
        <v>9</v>
      </c>
      <c r="F154" s="45">
        <v>2106</v>
      </c>
      <c r="G154" s="46">
        <v>909</v>
      </c>
      <c r="H154">
        <f t="shared" ca="1" si="2"/>
        <v>501</v>
      </c>
    </row>
    <row r="155" spans="1:8" ht="23.15" x14ac:dyDescent="0.6">
      <c r="A155" s="47">
        <v>43586</v>
      </c>
      <c r="B155" s="48" t="s">
        <v>12</v>
      </c>
      <c r="C155" s="48" t="s">
        <v>137</v>
      </c>
      <c r="D155" s="48" t="s">
        <v>136</v>
      </c>
      <c r="E155" s="48">
        <v>10</v>
      </c>
      <c r="F155" s="48">
        <v>2610</v>
      </c>
      <c r="G155" s="49">
        <v>987</v>
      </c>
      <c r="H155">
        <f t="shared" ca="1" si="2"/>
        <v>516</v>
      </c>
    </row>
    <row r="156" spans="1:8" ht="23.15" x14ac:dyDescent="0.6">
      <c r="A156" s="44">
        <v>43586</v>
      </c>
      <c r="B156" s="45" t="s">
        <v>12</v>
      </c>
      <c r="C156" s="45" t="s">
        <v>137</v>
      </c>
      <c r="D156" s="45" t="s">
        <v>134</v>
      </c>
      <c r="E156" s="45">
        <v>7</v>
      </c>
      <c r="F156" s="45">
        <v>1239</v>
      </c>
      <c r="G156" s="46">
        <v>443</v>
      </c>
      <c r="H156">
        <f t="shared" ca="1" si="2"/>
        <v>672</v>
      </c>
    </row>
    <row r="157" spans="1:8" ht="23.15" x14ac:dyDescent="0.6">
      <c r="A157" s="47">
        <v>43586</v>
      </c>
      <c r="B157" s="48" t="s">
        <v>12</v>
      </c>
      <c r="C157" s="48" t="s">
        <v>137</v>
      </c>
      <c r="D157" s="48" t="s">
        <v>135</v>
      </c>
      <c r="E157" s="48">
        <v>9</v>
      </c>
      <c r="F157" s="48">
        <v>2574</v>
      </c>
      <c r="G157" s="49">
        <v>926</v>
      </c>
      <c r="H157">
        <f t="shared" ca="1" si="2"/>
        <v>767</v>
      </c>
    </row>
    <row r="158" spans="1:8" ht="23.15" x14ac:dyDescent="0.6">
      <c r="A158" s="44">
        <v>43586</v>
      </c>
      <c r="B158" s="45" t="s">
        <v>138</v>
      </c>
      <c r="C158" s="45" t="s">
        <v>109</v>
      </c>
      <c r="D158" s="45" t="s">
        <v>136</v>
      </c>
      <c r="E158" s="45">
        <v>10</v>
      </c>
      <c r="F158" s="45">
        <v>3000</v>
      </c>
      <c r="G158" s="46">
        <v>1313</v>
      </c>
      <c r="H158">
        <f t="shared" ca="1" si="2"/>
        <v>390</v>
      </c>
    </row>
    <row r="159" spans="1:8" ht="23.15" x14ac:dyDescent="0.6">
      <c r="A159" s="47">
        <v>43586</v>
      </c>
      <c r="B159" s="48" t="s">
        <v>138</v>
      </c>
      <c r="C159" s="48" t="s">
        <v>109</v>
      </c>
      <c r="D159" s="48" t="s">
        <v>134</v>
      </c>
      <c r="E159" s="48">
        <v>8</v>
      </c>
      <c r="F159" s="48">
        <v>1944</v>
      </c>
      <c r="G159" s="49">
        <v>725</v>
      </c>
      <c r="H159">
        <f t="shared" ca="1" si="2"/>
        <v>160</v>
      </c>
    </row>
    <row r="160" spans="1:8" ht="23.15" x14ac:dyDescent="0.6">
      <c r="A160" s="44">
        <v>43586</v>
      </c>
      <c r="B160" s="45" t="s">
        <v>138</v>
      </c>
      <c r="C160" s="45" t="s">
        <v>109</v>
      </c>
      <c r="D160" s="45" t="s">
        <v>135</v>
      </c>
      <c r="E160" s="45">
        <v>10</v>
      </c>
      <c r="F160" s="45">
        <v>2760</v>
      </c>
      <c r="G160" s="46">
        <v>864</v>
      </c>
      <c r="H160">
        <f t="shared" ca="1" si="2"/>
        <v>448</v>
      </c>
    </row>
    <row r="161" spans="1:8" ht="23.15" x14ac:dyDescent="0.6">
      <c r="A161" s="47">
        <v>43586</v>
      </c>
      <c r="B161" s="48" t="s">
        <v>138</v>
      </c>
      <c r="C161" s="48" t="s">
        <v>111</v>
      </c>
      <c r="D161" s="48" t="s">
        <v>136</v>
      </c>
      <c r="E161" s="48">
        <v>9</v>
      </c>
      <c r="F161" s="48">
        <v>2610</v>
      </c>
      <c r="G161" s="49">
        <v>1143</v>
      </c>
      <c r="H161">
        <f t="shared" ca="1" si="2"/>
        <v>830</v>
      </c>
    </row>
    <row r="162" spans="1:8" ht="23.15" x14ac:dyDescent="0.6">
      <c r="A162" s="44">
        <v>43586</v>
      </c>
      <c r="B162" s="45" t="s">
        <v>138</v>
      </c>
      <c r="C162" s="45" t="s">
        <v>111</v>
      </c>
      <c r="D162" s="45" t="s">
        <v>134</v>
      </c>
      <c r="E162" s="45">
        <v>10</v>
      </c>
      <c r="F162" s="45">
        <v>1500</v>
      </c>
      <c r="G162" s="46">
        <v>508</v>
      </c>
      <c r="H162">
        <f t="shared" ca="1" si="2"/>
        <v>902</v>
      </c>
    </row>
    <row r="163" spans="1:8" ht="23.15" x14ac:dyDescent="0.6">
      <c r="A163" s="47">
        <v>43586</v>
      </c>
      <c r="B163" s="48" t="s">
        <v>138</v>
      </c>
      <c r="C163" s="48" t="s">
        <v>111</v>
      </c>
      <c r="D163" s="48" t="s">
        <v>135</v>
      </c>
      <c r="E163" s="48">
        <v>6</v>
      </c>
      <c r="F163" s="48">
        <v>618</v>
      </c>
      <c r="G163" s="49">
        <v>237</v>
      </c>
      <c r="H163">
        <f t="shared" ca="1" si="2"/>
        <v>635</v>
      </c>
    </row>
    <row r="164" spans="1:8" ht="23.15" x14ac:dyDescent="0.6">
      <c r="A164" s="44">
        <v>43586</v>
      </c>
      <c r="B164" s="45" t="s">
        <v>138</v>
      </c>
      <c r="C164" s="45" t="s">
        <v>137</v>
      </c>
      <c r="D164" s="45" t="s">
        <v>136</v>
      </c>
      <c r="E164" s="45">
        <v>7</v>
      </c>
      <c r="F164" s="45">
        <v>1043</v>
      </c>
      <c r="G164" s="46">
        <v>346</v>
      </c>
      <c r="H164">
        <f t="shared" ca="1" si="2"/>
        <v>308</v>
      </c>
    </row>
    <row r="165" spans="1:8" ht="23.15" x14ac:dyDescent="0.6">
      <c r="A165" s="47">
        <v>43586</v>
      </c>
      <c r="B165" s="48" t="s">
        <v>138</v>
      </c>
      <c r="C165" s="48" t="s">
        <v>137</v>
      </c>
      <c r="D165" s="48" t="s">
        <v>134</v>
      </c>
      <c r="E165" s="48">
        <v>8</v>
      </c>
      <c r="F165" s="48">
        <v>1896</v>
      </c>
      <c r="G165" s="49">
        <v>680</v>
      </c>
      <c r="H165">
        <f t="shared" ca="1" si="2"/>
        <v>252</v>
      </c>
    </row>
    <row r="166" spans="1:8" ht="23.15" x14ac:dyDescent="0.6">
      <c r="A166" s="44">
        <v>43586</v>
      </c>
      <c r="B166" s="45" t="s">
        <v>138</v>
      </c>
      <c r="C166" s="45" t="s">
        <v>137</v>
      </c>
      <c r="D166" s="45" t="s">
        <v>135</v>
      </c>
      <c r="E166" s="45">
        <v>10</v>
      </c>
      <c r="F166" s="45">
        <v>1030</v>
      </c>
      <c r="G166" s="46">
        <v>355</v>
      </c>
      <c r="H166">
        <f t="shared" ca="1" si="2"/>
        <v>659</v>
      </c>
    </row>
    <row r="167" spans="1:8" ht="23.15" x14ac:dyDescent="0.6">
      <c r="A167" s="47">
        <v>43586</v>
      </c>
      <c r="B167" s="48" t="s">
        <v>139</v>
      </c>
      <c r="C167" s="48" t="s">
        <v>109</v>
      </c>
      <c r="D167" s="48" t="s">
        <v>136</v>
      </c>
      <c r="E167" s="48">
        <v>7</v>
      </c>
      <c r="F167" s="48">
        <v>1911</v>
      </c>
      <c r="G167" s="49">
        <v>724</v>
      </c>
      <c r="H167">
        <f t="shared" ca="1" si="2"/>
        <v>351</v>
      </c>
    </row>
    <row r="168" spans="1:8" ht="23.15" x14ac:dyDescent="0.6">
      <c r="A168" s="44">
        <v>43586</v>
      </c>
      <c r="B168" s="45" t="s">
        <v>139</v>
      </c>
      <c r="C168" s="45" t="s">
        <v>109</v>
      </c>
      <c r="D168" s="45" t="s">
        <v>134</v>
      </c>
      <c r="E168" s="45">
        <v>9</v>
      </c>
      <c r="F168" s="45">
        <v>2547</v>
      </c>
      <c r="G168" s="46">
        <v>906</v>
      </c>
      <c r="H168">
        <f t="shared" ca="1" si="2"/>
        <v>248</v>
      </c>
    </row>
    <row r="169" spans="1:8" ht="23.15" x14ac:dyDescent="0.6">
      <c r="A169" s="47">
        <v>43586</v>
      </c>
      <c r="B169" s="48" t="s">
        <v>139</v>
      </c>
      <c r="C169" s="48" t="s">
        <v>109</v>
      </c>
      <c r="D169" s="48" t="s">
        <v>135</v>
      </c>
      <c r="E169" s="48">
        <v>6</v>
      </c>
      <c r="F169" s="48">
        <v>780</v>
      </c>
      <c r="G169" s="49">
        <v>305</v>
      </c>
      <c r="H169">
        <f t="shared" ca="1" si="2"/>
        <v>1000</v>
      </c>
    </row>
    <row r="170" spans="1:8" ht="23.15" x14ac:dyDescent="0.6">
      <c r="A170" s="44">
        <v>43586</v>
      </c>
      <c r="B170" s="45" t="s">
        <v>139</v>
      </c>
      <c r="C170" s="45" t="s">
        <v>111</v>
      </c>
      <c r="D170" s="45" t="s">
        <v>136</v>
      </c>
      <c r="E170" s="45">
        <v>9</v>
      </c>
      <c r="F170" s="45">
        <v>1305</v>
      </c>
      <c r="G170" s="46">
        <v>400</v>
      </c>
      <c r="H170">
        <f t="shared" ca="1" si="2"/>
        <v>928</v>
      </c>
    </row>
    <row r="171" spans="1:8" ht="23.15" x14ac:dyDescent="0.6">
      <c r="A171" s="47">
        <v>43586</v>
      </c>
      <c r="B171" s="48" t="s">
        <v>139</v>
      </c>
      <c r="C171" s="48" t="s">
        <v>111</v>
      </c>
      <c r="D171" s="48" t="s">
        <v>134</v>
      </c>
      <c r="E171" s="48">
        <v>7</v>
      </c>
      <c r="F171" s="48">
        <v>1820</v>
      </c>
      <c r="G171" s="49">
        <v>733</v>
      </c>
      <c r="H171">
        <f t="shared" ca="1" si="2"/>
        <v>878</v>
      </c>
    </row>
    <row r="172" spans="1:8" ht="23.15" x14ac:dyDescent="0.6">
      <c r="A172" s="44">
        <v>43586</v>
      </c>
      <c r="B172" s="45" t="s">
        <v>139</v>
      </c>
      <c r="C172" s="45" t="s">
        <v>111</v>
      </c>
      <c r="D172" s="45" t="s">
        <v>135</v>
      </c>
      <c r="E172" s="45">
        <v>8</v>
      </c>
      <c r="F172" s="45">
        <v>1904</v>
      </c>
      <c r="G172" s="46">
        <v>644</v>
      </c>
      <c r="H172">
        <f t="shared" ca="1" si="2"/>
        <v>839</v>
      </c>
    </row>
    <row r="173" spans="1:8" ht="23.15" x14ac:dyDescent="0.6">
      <c r="A173" s="47">
        <v>43586</v>
      </c>
      <c r="B173" s="48" t="s">
        <v>139</v>
      </c>
      <c r="C173" s="48" t="s">
        <v>137</v>
      </c>
      <c r="D173" s="48" t="s">
        <v>136</v>
      </c>
      <c r="E173" s="48">
        <v>9</v>
      </c>
      <c r="F173" s="48">
        <v>1512</v>
      </c>
      <c r="G173" s="49">
        <v>503</v>
      </c>
      <c r="H173">
        <f t="shared" ca="1" si="2"/>
        <v>179</v>
      </c>
    </row>
    <row r="174" spans="1:8" ht="23.15" x14ac:dyDescent="0.6">
      <c r="A174" s="44">
        <v>43586</v>
      </c>
      <c r="B174" s="45" t="s">
        <v>139</v>
      </c>
      <c r="C174" s="45" t="s">
        <v>137</v>
      </c>
      <c r="D174" s="45" t="s">
        <v>134</v>
      </c>
      <c r="E174" s="45">
        <v>10</v>
      </c>
      <c r="F174" s="45">
        <v>1640</v>
      </c>
      <c r="G174" s="46">
        <v>612</v>
      </c>
      <c r="H174">
        <f t="shared" ca="1" si="2"/>
        <v>481</v>
      </c>
    </row>
    <row r="175" spans="1:8" ht="23.15" x14ac:dyDescent="0.6">
      <c r="A175" s="47">
        <v>43586</v>
      </c>
      <c r="B175" s="48" t="s">
        <v>139</v>
      </c>
      <c r="C175" s="48" t="s">
        <v>137</v>
      </c>
      <c r="D175" s="48" t="s">
        <v>135</v>
      </c>
      <c r="E175" s="48">
        <v>7</v>
      </c>
      <c r="F175" s="48">
        <v>763</v>
      </c>
      <c r="G175" s="49">
        <v>333</v>
      </c>
      <c r="H175">
        <f t="shared" ca="1" si="2"/>
        <v>170</v>
      </c>
    </row>
    <row r="176" spans="1:8" ht="23.15" x14ac:dyDescent="0.6">
      <c r="A176" s="44">
        <v>43586</v>
      </c>
      <c r="B176" s="45" t="s">
        <v>140</v>
      </c>
      <c r="C176" s="45" t="s">
        <v>109</v>
      </c>
      <c r="D176" s="45" t="s">
        <v>136</v>
      </c>
      <c r="E176" s="45">
        <v>10</v>
      </c>
      <c r="F176" s="45">
        <v>1120</v>
      </c>
      <c r="G176" s="46">
        <v>408</v>
      </c>
      <c r="H176">
        <f t="shared" ca="1" si="2"/>
        <v>942</v>
      </c>
    </row>
    <row r="177" spans="1:8" ht="23.15" x14ac:dyDescent="0.6">
      <c r="A177" s="47">
        <v>43586</v>
      </c>
      <c r="B177" s="48" t="s">
        <v>140</v>
      </c>
      <c r="C177" s="48" t="s">
        <v>109</v>
      </c>
      <c r="D177" s="48" t="s">
        <v>134</v>
      </c>
      <c r="E177" s="48">
        <v>6</v>
      </c>
      <c r="F177" s="48">
        <v>1056</v>
      </c>
      <c r="G177" s="49">
        <v>362</v>
      </c>
      <c r="H177">
        <f t="shared" ca="1" si="2"/>
        <v>116</v>
      </c>
    </row>
    <row r="178" spans="1:8" ht="23.15" x14ac:dyDescent="0.6">
      <c r="A178" s="44">
        <v>43586</v>
      </c>
      <c r="B178" s="45" t="s">
        <v>140</v>
      </c>
      <c r="C178" s="45" t="s">
        <v>109</v>
      </c>
      <c r="D178" s="45" t="s">
        <v>135</v>
      </c>
      <c r="E178" s="45">
        <v>9</v>
      </c>
      <c r="F178" s="45">
        <v>1314</v>
      </c>
      <c r="G178" s="46">
        <v>451</v>
      </c>
      <c r="H178">
        <f t="shared" ca="1" si="2"/>
        <v>918</v>
      </c>
    </row>
    <row r="179" spans="1:8" ht="23.15" x14ac:dyDescent="0.6">
      <c r="A179" s="47">
        <v>43586</v>
      </c>
      <c r="B179" s="48" t="s">
        <v>140</v>
      </c>
      <c r="C179" s="48" t="s">
        <v>111</v>
      </c>
      <c r="D179" s="48" t="s">
        <v>136</v>
      </c>
      <c r="E179" s="48">
        <v>10</v>
      </c>
      <c r="F179" s="48">
        <v>2410</v>
      </c>
      <c r="G179" s="49">
        <v>778</v>
      </c>
      <c r="H179">
        <f t="shared" ca="1" si="2"/>
        <v>536</v>
      </c>
    </row>
    <row r="180" spans="1:8" ht="23.15" x14ac:dyDescent="0.6">
      <c r="A180" s="44">
        <v>43586</v>
      </c>
      <c r="B180" s="45" t="s">
        <v>140</v>
      </c>
      <c r="C180" s="45" t="s">
        <v>111</v>
      </c>
      <c r="D180" s="45" t="s">
        <v>134</v>
      </c>
      <c r="E180" s="45">
        <v>10</v>
      </c>
      <c r="F180" s="45">
        <v>1940</v>
      </c>
      <c r="G180" s="46">
        <v>820</v>
      </c>
      <c r="H180">
        <f t="shared" ca="1" si="2"/>
        <v>882</v>
      </c>
    </row>
    <row r="181" spans="1:8" ht="23.15" x14ac:dyDescent="0.6">
      <c r="A181" s="47">
        <v>43586</v>
      </c>
      <c r="B181" s="48" t="s">
        <v>140</v>
      </c>
      <c r="C181" s="48" t="s">
        <v>111</v>
      </c>
      <c r="D181" s="48" t="s">
        <v>135</v>
      </c>
      <c r="E181" s="48">
        <v>9</v>
      </c>
      <c r="F181" s="48">
        <v>2268</v>
      </c>
      <c r="G181" s="49">
        <v>972</v>
      </c>
      <c r="H181">
        <f t="shared" ca="1" si="2"/>
        <v>901</v>
      </c>
    </row>
    <row r="182" spans="1:8" ht="23.15" x14ac:dyDescent="0.6">
      <c r="A182" s="44">
        <v>43586</v>
      </c>
      <c r="B182" s="45" t="s">
        <v>140</v>
      </c>
      <c r="C182" s="45" t="s">
        <v>137</v>
      </c>
      <c r="D182" s="45" t="s">
        <v>136</v>
      </c>
      <c r="E182" s="45">
        <v>7</v>
      </c>
      <c r="F182" s="45">
        <v>903</v>
      </c>
      <c r="G182" s="46">
        <v>324</v>
      </c>
      <c r="H182">
        <f t="shared" ca="1" si="2"/>
        <v>393</v>
      </c>
    </row>
    <row r="183" spans="1:8" ht="23.15" x14ac:dyDescent="0.6">
      <c r="A183" s="47">
        <v>43586</v>
      </c>
      <c r="B183" s="48" t="s">
        <v>140</v>
      </c>
      <c r="C183" s="48" t="s">
        <v>137</v>
      </c>
      <c r="D183" s="48" t="s">
        <v>134</v>
      </c>
      <c r="E183" s="48">
        <v>6</v>
      </c>
      <c r="F183" s="48">
        <v>1596</v>
      </c>
      <c r="G183" s="49">
        <v>491</v>
      </c>
      <c r="H183">
        <f t="shared" ca="1" si="2"/>
        <v>456</v>
      </c>
    </row>
    <row r="184" spans="1:8" ht="23.15" x14ac:dyDescent="0.6">
      <c r="A184" s="44">
        <v>43586</v>
      </c>
      <c r="B184" s="45" t="s">
        <v>140</v>
      </c>
      <c r="C184" s="45" t="s">
        <v>137</v>
      </c>
      <c r="D184" s="45" t="s">
        <v>135</v>
      </c>
      <c r="E184" s="45">
        <v>10</v>
      </c>
      <c r="F184" s="45">
        <v>2240</v>
      </c>
      <c r="G184" s="46">
        <v>722</v>
      </c>
      <c r="H184">
        <f t="shared" ca="1" si="2"/>
        <v>908</v>
      </c>
    </row>
    <row r="185" spans="1:8" ht="23.15" x14ac:dyDescent="0.6">
      <c r="A185" s="47">
        <v>43617</v>
      </c>
      <c r="B185" s="48" t="s">
        <v>12</v>
      </c>
      <c r="C185" s="48" t="s">
        <v>109</v>
      </c>
      <c r="D185" s="48" t="s">
        <v>136</v>
      </c>
      <c r="E185" s="48">
        <v>7</v>
      </c>
      <c r="F185" s="48">
        <v>1134</v>
      </c>
      <c r="G185" s="49">
        <v>480</v>
      </c>
      <c r="H185">
        <f t="shared" ca="1" si="2"/>
        <v>683</v>
      </c>
    </row>
    <row r="186" spans="1:8" ht="23.15" x14ac:dyDescent="0.6">
      <c r="A186" s="44">
        <v>43617</v>
      </c>
      <c r="B186" s="45" t="s">
        <v>12</v>
      </c>
      <c r="C186" s="45" t="s">
        <v>109</v>
      </c>
      <c r="D186" s="45" t="s">
        <v>134</v>
      </c>
      <c r="E186" s="45">
        <v>10</v>
      </c>
      <c r="F186" s="45">
        <v>1600</v>
      </c>
      <c r="G186" s="46">
        <v>565</v>
      </c>
      <c r="H186">
        <f t="shared" ca="1" si="2"/>
        <v>835</v>
      </c>
    </row>
    <row r="187" spans="1:8" ht="23.15" x14ac:dyDescent="0.6">
      <c r="A187" s="47">
        <v>43617</v>
      </c>
      <c r="B187" s="48" t="s">
        <v>12</v>
      </c>
      <c r="C187" s="48" t="s">
        <v>109</v>
      </c>
      <c r="D187" s="48" t="s">
        <v>135</v>
      </c>
      <c r="E187" s="48">
        <v>9</v>
      </c>
      <c r="F187" s="48">
        <v>2646</v>
      </c>
      <c r="G187" s="49">
        <v>1161</v>
      </c>
      <c r="H187">
        <f t="shared" ca="1" si="2"/>
        <v>881</v>
      </c>
    </row>
    <row r="188" spans="1:8" ht="23.15" x14ac:dyDescent="0.6">
      <c r="A188" s="44">
        <v>43617</v>
      </c>
      <c r="B188" s="45" t="s">
        <v>12</v>
      </c>
      <c r="C188" s="45" t="s">
        <v>111</v>
      </c>
      <c r="D188" s="45" t="s">
        <v>136</v>
      </c>
      <c r="E188" s="45">
        <v>7</v>
      </c>
      <c r="F188" s="45">
        <v>1470</v>
      </c>
      <c r="G188" s="46">
        <v>559</v>
      </c>
      <c r="H188">
        <f t="shared" ca="1" si="2"/>
        <v>146</v>
      </c>
    </row>
    <row r="189" spans="1:8" ht="23.15" x14ac:dyDescent="0.6">
      <c r="A189" s="47">
        <v>43617</v>
      </c>
      <c r="B189" s="48" t="s">
        <v>12</v>
      </c>
      <c r="C189" s="48" t="s">
        <v>111</v>
      </c>
      <c r="D189" s="48" t="s">
        <v>134</v>
      </c>
      <c r="E189" s="48">
        <v>10</v>
      </c>
      <c r="F189" s="48">
        <v>2960</v>
      </c>
      <c r="G189" s="49">
        <v>1198</v>
      </c>
      <c r="H189">
        <f t="shared" ca="1" si="2"/>
        <v>390</v>
      </c>
    </row>
    <row r="190" spans="1:8" ht="23.15" x14ac:dyDescent="0.6">
      <c r="A190" s="44">
        <v>43617</v>
      </c>
      <c r="B190" s="45" t="s">
        <v>12</v>
      </c>
      <c r="C190" s="45" t="s">
        <v>111</v>
      </c>
      <c r="D190" s="45" t="s">
        <v>135</v>
      </c>
      <c r="E190" s="45">
        <v>8</v>
      </c>
      <c r="F190" s="45">
        <v>1512</v>
      </c>
      <c r="G190" s="46">
        <v>607</v>
      </c>
      <c r="H190">
        <f t="shared" ca="1" si="2"/>
        <v>545</v>
      </c>
    </row>
    <row r="191" spans="1:8" ht="23.15" x14ac:dyDescent="0.6">
      <c r="A191" s="47">
        <v>43617</v>
      </c>
      <c r="B191" s="48" t="s">
        <v>12</v>
      </c>
      <c r="C191" s="48" t="s">
        <v>137</v>
      </c>
      <c r="D191" s="48" t="s">
        <v>136</v>
      </c>
      <c r="E191" s="48">
        <v>10</v>
      </c>
      <c r="F191" s="48">
        <v>2520</v>
      </c>
      <c r="G191" s="49">
        <v>867</v>
      </c>
      <c r="H191">
        <f t="shared" ca="1" si="2"/>
        <v>750</v>
      </c>
    </row>
    <row r="192" spans="1:8" ht="23.15" x14ac:dyDescent="0.6">
      <c r="A192" s="44">
        <v>43617</v>
      </c>
      <c r="B192" s="45" t="s">
        <v>12</v>
      </c>
      <c r="C192" s="45" t="s">
        <v>137</v>
      </c>
      <c r="D192" s="45" t="s">
        <v>134</v>
      </c>
      <c r="E192" s="45">
        <v>9</v>
      </c>
      <c r="F192" s="45">
        <v>1026</v>
      </c>
      <c r="G192" s="46">
        <v>435</v>
      </c>
      <c r="H192">
        <f t="shared" ca="1" si="2"/>
        <v>846</v>
      </c>
    </row>
    <row r="193" spans="1:8" ht="23.15" x14ac:dyDescent="0.6">
      <c r="A193" s="47">
        <v>43617</v>
      </c>
      <c r="B193" s="48" t="s">
        <v>12</v>
      </c>
      <c r="C193" s="48" t="s">
        <v>137</v>
      </c>
      <c r="D193" s="48" t="s">
        <v>135</v>
      </c>
      <c r="E193" s="48">
        <v>8</v>
      </c>
      <c r="F193" s="48">
        <v>1320</v>
      </c>
      <c r="G193" s="49">
        <v>432</v>
      </c>
      <c r="H193">
        <f t="shared" ca="1" si="2"/>
        <v>259</v>
      </c>
    </row>
    <row r="194" spans="1:8" ht="23.15" x14ac:dyDescent="0.6">
      <c r="A194" s="44">
        <v>43617</v>
      </c>
      <c r="B194" s="45" t="s">
        <v>138</v>
      </c>
      <c r="C194" s="45" t="s">
        <v>109</v>
      </c>
      <c r="D194" s="45" t="s">
        <v>136</v>
      </c>
      <c r="E194" s="45">
        <v>10</v>
      </c>
      <c r="F194" s="45">
        <v>2840</v>
      </c>
      <c r="G194" s="46">
        <v>1113</v>
      </c>
      <c r="H194">
        <f t="shared" ca="1" si="2"/>
        <v>803</v>
      </c>
    </row>
    <row r="195" spans="1:8" ht="23.15" x14ac:dyDescent="0.6">
      <c r="A195" s="47">
        <v>43617</v>
      </c>
      <c r="B195" s="48" t="s">
        <v>138</v>
      </c>
      <c r="C195" s="48" t="s">
        <v>109</v>
      </c>
      <c r="D195" s="48" t="s">
        <v>134</v>
      </c>
      <c r="E195" s="48">
        <v>8</v>
      </c>
      <c r="F195" s="48">
        <v>1280</v>
      </c>
      <c r="G195" s="49">
        <v>546</v>
      </c>
      <c r="H195">
        <f t="shared" ca="1" si="2"/>
        <v>852</v>
      </c>
    </row>
    <row r="196" spans="1:8" ht="23.15" x14ac:dyDescent="0.6">
      <c r="A196" s="44">
        <v>43617</v>
      </c>
      <c r="B196" s="45" t="s">
        <v>138</v>
      </c>
      <c r="C196" s="45" t="s">
        <v>109</v>
      </c>
      <c r="D196" s="45" t="s">
        <v>135</v>
      </c>
      <c r="E196" s="45">
        <v>7</v>
      </c>
      <c r="F196" s="45">
        <v>1666</v>
      </c>
      <c r="G196" s="46">
        <v>525</v>
      </c>
      <c r="H196">
        <f t="shared" ca="1" si="2"/>
        <v>912</v>
      </c>
    </row>
    <row r="197" spans="1:8" ht="23.15" x14ac:dyDescent="0.6">
      <c r="A197" s="47">
        <v>43617</v>
      </c>
      <c r="B197" s="48" t="s">
        <v>138</v>
      </c>
      <c r="C197" s="48" t="s">
        <v>111</v>
      </c>
      <c r="D197" s="48" t="s">
        <v>136</v>
      </c>
      <c r="E197" s="48">
        <v>7</v>
      </c>
      <c r="F197" s="48">
        <v>1435</v>
      </c>
      <c r="G197" s="49">
        <v>442</v>
      </c>
      <c r="H197">
        <f t="shared" ca="1" si="2"/>
        <v>389</v>
      </c>
    </row>
    <row r="198" spans="1:8" ht="23.15" x14ac:dyDescent="0.6">
      <c r="A198" s="44">
        <v>43617</v>
      </c>
      <c r="B198" s="45" t="s">
        <v>138</v>
      </c>
      <c r="C198" s="45" t="s">
        <v>111</v>
      </c>
      <c r="D198" s="45" t="s">
        <v>134</v>
      </c>
      <c r="E198" s="45">
        <v>6</v>
      </c>
      <c r="F198" s="45">
        <v>942</v>
      </c>
      <c r="G198" s="46">
        <v>406</v>
      </c>
      <c r="H198">
        <f t="shared" ca="1" si="2"/>
        <v>306</v>
      </c>
    </row>
    <row r="199" spans="1:8" ht="23.15" x14ac:dyDescent="0.6">
      <c r="A199" s="47">
        <v>43617</v>
      </c>
      <c r="B199" s="48" t="s">
        <v>138</v>
      </c>
      <c r="C199" s="48" t="s">
        <v>111</v>
      </c>
      <c r="D199" s="48" t="s">
        <v>135</v>
      </c>
      <c r="E199" s="48">
        <v>9</v>
      </c>
      <c r="F199" s="48">
        <v>1764</v>
      </c>
      <c r="G199" s="49">
        <v>635</v>
      </c>
      <c r="H199">
        <f t="shared" ref="H199:H262" ca="1" si="3">RANDBETWEEN(100,1000)</f>
        <v>611</v>
      </c>
    </row>
    <row r="200" spans="1:8" ht="23.15" x14ac:dyDescent="0.6">
      <c r="A200" s="44">
        <v>43617</v>
      </c>
      <c r="B200" s="45" t="s">
        <v>138</v>
      </c>
      <c r="C200" s="45" t="s">
        <v>137</v>
      </c>
      <c r="D200" s="45" t="s">
        <v>136</v>
      </c>
      <c r="E200" s="45">
        <v>10</v>
      </c>
      <c r="F200" s="45">
        <v>2750</v>
      </c>
      <c r="G200" s="46">
        <v>1006</v>
      </c>
      <c r="H200">
        <f t="shared" ca="1" si="3"/>
        <v>881</v>
      </c>
    </row>
    <row r="201" spans="1:8" ht="23.15" x14ac:dyDescent="0.6">
      <c r="A201" s="47">
        <v>43617</v>
      </c>
      <c r="B201" s="48" t="s">
        <v>138</v>
      </c>
      <c r="C201" s="48" t="s">
        <v>137</v>
      </c>
      <c r="D201" s="48" t="s">
        <v>134</v>
      </c>
      <c r="E201" s="48">
        <v>8</v>
      </c>
      <c r="F201" s="48">
        <v>1552</v>
      </c>
      <c r="G201" s="49">
        <v>661</v>
      </c>
      <c r="H201">
        <f t="shared" ca="1" si="3"/>
        <v>736</v>
      </c>
    </row>
    <row r="202" spans="1:8" ht="23.15" x14ac:dyDescent="0.6">
      <c r="A202" s="44">
        <v>43617</v>
      </c>
      <c r="B202" s="45" t="s">
        <v>138</v>
      </c>
      <c r="C202" s="45" t="s">
        <v>137</v>
      </c>
      <c r="D202" s="45" t="s">
        <v>135</v>
      </c>
      <c r="E202" s="45">
        <v>10</v>
      </c>
      <c r="F202" s="45">
        <v>1740</v>
      </c>
      <c r="G202" s="46">
        <v>596</v>
      </c>
      <c r="H202">
        <f t="shared" ca="1" si="3"/>
        <v>907</v>
      </c>
    </row>
    <row r="203" spans="1:8" ht="23.15" x14ac:dyDescent="0.6">
      <c r="A203" s="47">
        <v>43617</v>
      </c>
      <c r="B203" s="48" t="s">
        <v>139</v>
      </c>
      <c r="C203" s="48" t="s">
        <v>109</v>
      </c>
      <c r="D203" s="48" t="s">
        <v>136</v>
      </c>
      <c r="E203" s="48">
        <v>7</v>
      </c>
      <c r="F203" s="48">
        <v>868</v>
      </c>
      <c r="G203" s="49">
        <v>298</v>
      </c>
      <c r="H203">
        <f t="shared" ca="1" si="3"/>
        <v>368</v>
      </c>
    </row>
    <row r="204" spans="1:8" ht="23.15" x14ac:dyDescent="0.6">
      <c r="A204" s="44">
        <v>43617</v>
      </c>
      <c r="B204" s="45" t="s">
        <v>139</v>
      </c>
      <c r="C204" s="45" t="s">
        <v>109</v>
      </c>
      <c r="D204" s="45" t="s">
        <v>134</v>
      </c>
      <c r="E204" s="45">
        <v>10</v>
      </c>
      <c r="F204" s="45">
        <v>2960</v>
      </c>
      <c r="G204" s="46">
        <v>1092</v>
      </c>
      <c r="H204">
        <f t="shared" ca="1" si="3"/>
        <v>751</v>
      </c>
    </row>
    <row r="205" spans="1:8" ht="23.15" x14ac:dyDescent="0.6">
      <c r="A205" s="47">
        <v>43617</v>
      </c>
      <c r="B205" s="48" t="s">
        <v>139</v>
      </c>
      <c r="C205" s="48" t="s">
        <v>109</v>
      </c>
      <c r="D205" s="48" t="s">
        <v>135</v>
      </c>
      <c r="E205" s="48">
        <v>8</v>
      </c>
      <c r="F205" s="48">
        <v>1736</v>
      </c>
      <c r="G205" s="49">
        <v>667</v>
      </c>
      <c r="H205">
        <f t="shared" ca="1" si="3"/>
        <v>339</v>
      </c>
    </row>
    <row r="206" spans="1:8" ht="23.15" x14ac:dyDescent="0.6">
      <c r="A206" s="44">
        <v>43617</v>
      </c>
      <c r="B206" s="45" t="s">
        <v>139</v>
      </c>
      <c r="C206" s="45" t="s">
        <v>111</v>
      </c>
      <c r="D206" s="45" t="s">
        <v>136</v>
      </c>
      <c r="E206" s="45">
        <v>8</v>
      </c>
      <c r="F206" s="45">
        <v>1200</v>
      </c>
      <c r="G206" s="46">
        <v>459</v>
      </c>
      <c r="H206">
        <f t="shared" ca="1" si="3"/>
        <v>223</v>
      </c>
    </row>
    <row r="207" spans="1:8" ht="23.15" x14ac:dyDescent="0.6">
      <c r="A207" s="47">
        <v>43617</v>
      </c>
      <c r="B207" s="48" t="s">
        <v>139</v>
      </c>
      <c r="C207" s="48" t="s">
        <v>111</v>
      </c>
      <c r="D207" s="48" t="s">
        <v>134</v>
      </c>
      <c r="E207" s="48">
        <v>10</v>
      </c>
      <c r="F207" s="48">
        <v>1590</v>
      </c>
      <c r="G207" s="49">
        <v>563</v>
      </c>
      <c r="H207">
        <f t="shared" ca="1" si="3"/>
        <v>762</v>
      </c>
    </row>
    <row r="208" spans="1:8" ht="23.15" x14ac:dyDescent="0.6">
      <c r="A208" s="44">
        <v>43617</v>
      </c>
      <c r="B208" s="45" t="s">
        <v>139</v>
      </c>
      <c r="C208" s="45" t="s">
        <v>111</v>
      </c>
      <c r="D208" s="45" t="s">
        <v>135</v>
      </c>
      <c r="E208" s="45">
        <v>9</v>
      </c>
      <c r="F208" s="45">
        <v>1485</v>
      </c>
      <c r="G208" s="46">
        <v>642</v>
      </c>
      <c r="H208">
        <f t="shared" ca="1" si="3"/>
        <v>682</v>
      </c>
    </row>
    <row r="209" spans="1:8" ht="23.15" x14ac:dyDescent="0.6">
      <c r="A209" s="47">
        <v>43617</v>
      </c>
      <c r="B209" s="48" t="s">
        <v>139</v>
      </c>
      <c r="C209" s="48" t="s">
        <v>137</v>
      </c>
      <c r="D209" s="48" t="s">
        <v>136</v>
      </c>
      <c r="E209" s="48">
        <v>8</v>
      </c>
      <c r="F209" s="48">
        <v>2080</v>
      </c>
      <c r="G209" s="49">
        <v>692</v>
      </c>
      <c r="H209">
        <f t="shared" ca="1" si="3"/>
        <v>869</v>
      </c>
    </row>
    <row r="210" spans="1:8" ht="23.15" x14ac:dyDescent="0.6">
      <c r="A210" s="44">
        <v>43617</v>
      </c>
      <c r="B210" s="45" t="s">
        <v>139</v>
      </c>
      <c r="C210" s="45" t="s">
        <v>137</v>
      </c>
      <c r="D210" s="45" t="s">
        <v>134</v>
      </c>
      <c r="E210" s="45">
        <v>10</v>
      </c>
      <c r="F210" s="45">
        <v>2710</v>
      </c>
      <c r="G210" s="46">
        <v>1109</v>
      </c>
      <c r="H210">
        <f t="shared" ca="1" si="3"/>
        <v>607</v>
      </c>
    </row>
    <row r="211" spans="1:8" ht="23.15" x14ac:dyDescent="0.6">
      <c r="A211" s="47">
        <v>43617</v>
      </c>
      <c r="B211" s="48" t="s">
        <v>139</v>
      </c>
      <c r="C211" s="48" t="s">
        <v>137</v>
      </c>
      <c r="D211" s="48" t="s">
        <v>135</v>
      </c>
      <c r="E211" s="48">
        <v>8</v>
      </c>
      <c r="F211" s="48">
        <v>2096</v>
      </c>
      <c r="G211" s="49">
        <v>764</v>
      </c>
      <c r="H211">
        <f t="shared" ca="1" si="3"/>
        <v>672</v>
      </c>
    </row>
    <row r="212" spans="1:8" ht="23.15" x14ac:dyDescent="0.6">
      <c r="A212" s="44">
        <v>43617</v>
      </c>
      <c r="B212" s="45" t="s">
        <v>140</v>
      </c>
      <c r="C212" s="45" t="s">
        <v>109</v>
      </c>
      <c r="D212" s="45" t="s">
        <v>136</v>
      </c>
      <c r="E212" s="45">
        <v>10</v>
      </c>
      <c r="F212" s="45">
        <v>1070</v>
      </c>
      <c r="G212" s="46">
        <v>395</v>
      </c>
      <c r="H212">
        <f t="shared" ca="1" si="3"/>
        <v>986</v>
      </c>
    </row>
    <row r="213" spans="1:8" ht="23.15" x14ac:dyDescent="0.6">
      <c r="A213" s="47">
        <v>43617</v>
      </c>
      <c r="B213" s="48" t="s">
        <v>140</v>
      </c>
      <c r="C213" s="48" t="s">
        <v>109</v>
      </c>
      <c r="D213" s="48" t="s">
        <v>134</v>
      </c>
      <c r="E213" s="48">
        <v>9</v>
      </c>
      <c r="F213" s="48">
        <v>2007</v>
      </c>
      <c r="G213" s="49">
        <v>894</v>
      </c>
      <c r="H213">
        <f t="shared" ca="1" si="3"/>
        <v>593</v>
      </c>
    </row>
    <row r="214" spans="1:8" ht="23.15" x14ac:dyDescent="0.6">
      <c r="A214" s="44">
        <v>43617</v>
      </c>
      <c r="B214" s="45" t="s">
        <v>140</v>
      </c>
      <c r="C214" s="45" t="s">
        <v>109</v>
      </c>
      <c r="D214" s="45" t="s">
        <v>135</v>
      </c>
      <c r="E214" s="45">
        <v>10</v>
      </c>
      <c r="F214" s="45">
        <v>1420</v>
      </c>
      <c r="G214" s="46">
        <v>574</v>
      </c>
      <c r="H214">
        <f t="shared" ca="1" si="3"/>
        <v>608</v>
      </c>
    </row>
    <row r="215" spans="1:8" ht="23.15" x14ac:dyDescent="0.6">
      <c r="A215" s="47">
        <v>43617</v>
      </c>
      <c r="B215" s="48" t="s">
        <v>140</v>
      </c>
      <c r="C215" s="48" t="s">
        <v>111</v>
      </c>
      <c r="D215" s="48" t="s">
        <v>136</v>
      </c>
      <c r="E215" s="48">
        <v>6</v>
      </c>
      <c r="F215" s="48">
        <v>738</v>
      </c>
      <c r="G215" s="49">
        <v>312</v>
      </c>
      <c r="H215">
        <f t="shared" ca="1" si="3"/>
        <v>635</v>
      </c>
    </row>
    <row r="216" spans="1:8" ht="23.15" x14ac:dyDescent="0.6">
      <c r="A216" s="44">
        <v>43617</v>
      </c>
      <c r="B216" s="45" t="s">
        <v>140</v>
      </c>
      <c r="C216" s="45" t="s">
        <v>111</v>
      </c>
      <c r="D216" s="45" t="s">
        <v>134</v>
      </c>
      <c r="E216" s="45">
        <v>9</v>
      </c>
      <c r="F216" s="45">
        <v>2007</v>
      </c>
      <c r="G216" s="46">
        <v>669</v>
      </c>
      <c r="H216">
        <f t="shared" ca="1" si="3"/>
        <v>671</v>
      </c>
    </row>
    <row r="217" spans="1:8" ht="23.15" x14ac:dyDescent="0.6">
      <c r="A217" s="47">
        <v>43617</v>
      </c>
      <c r="B217" s="48" t="s">
        <v>140</v>
      </c>
      <c r="C217" s="48" t="s">
        <v>111</v>
      </c>
      <c r="D217" s="48" t="s">
        <v>135</v>
      </c>
      <c r="E217" s="48">
        <v>8</v>
      </c>
      <c r="F217" s="48">
        <v>1304</v>
      </c>
      <c r="G217" s="49">
        <v>506</v>
      </c>
      <c r="H217">
        <f t="shared" ca="1" si="3"/>
        <v>644</v>
      </c>
    </row>
    <row r="218" spans="1:8" ht="23.15" x14ac:dyDescent="0.6">
      <c r="A218" s="44">
        <v>43617</v>
      </c>
      <c r="B218" s="45" t="s">
        <v>140</v>
      </c>
      <c r="C218" s="45" t="s">
        <v>137</v>
      </c>
      <c r="D218" s="45" t="s">
        <v>136</v>
      </c>
      <c r="E218" s="45">
        <v>8</v>
      </c>
      <c r="F218" s="45">
        <v>1880</v>
      </c>
      <c r="G218" s="46">
        <v>698</v>
      </c>
      <c r="H218">
        <f t="shared" ca="1" si="3"/>
        <v>446</v>
      </c>
    </row>
    <row r="219" spans="1:8" ht="23.15" x14ac:dyDescent="0.6">
      <c r="A219" s="47">
        <v>43617</v>
      </c>
      <c r="B219" s="48" t="s">
        <v>140</v>
      </c>
      <c r="C219" s="48" t="s">
        <v>137</v>
      </c>
      <c r="D219" s="48" t="s">
        <v>134</v>
      </c>
      <c r="E219" s="48">
        <v>8</v>
      </c>
      <c r="F219" s="48">
        <v>984</v>
      </c>
      <c r="G219" s="49">
        <v>426</v>
      </c>
      <c r="H219">
        <f t="shared" ca="1" si="3"/>
        <v>681</v>
      </c>
    </row>
    <row r="220" spans="1:8" ht="23.15" x14ac:dyDescent="0.6">
      <c r="A220" s="44">
        <v>43617</v>
      </c>
      <c r="B220" s="45" t="s">
        <v>140</v>
      </c>
      <c r="C220" s="45" t="s">
        <v>137</v>
      </c>
      <c r="D220" s="45" t="s">
        <v>135</v>
      </c>
      <c r="E220" s="45">
        <v>7</v>
      </c>
      <c r="F220" s="45">
        <v>2065</v>
      </c>
      <c r="G220" s="46">
        <v>811</v>
      </c>
      <c r="H220">
        <f t="shared" ca="1" si="3"/>
        <v>317</v>
      </c>
    </row>
    <row r="221" spans="1:8" ht="23.15" x14ac:dyDescent="0.6">
      <c r="A221" s="47">
        <v>43647</v>
      </c>
      <c r="B221" s="48" t="s">
        <v>12</v>
      </c>
      <c r="C221" s="48" t="s">
        <v>109</v>
      </c>
      <c r="D221" s="48" t="s">
        <v>136</v>
      </c>
      <c r="E221" s="48">
        <v>10</v>
      </c>
      <c r="F221" s="48">
        <v>1110</v>
      </c>
      <c r="G221" s="49">
        <v>357</v>
      </c>
      <c r="H221">
        <f t="shared" ca="1" si="3"/>
        <v>252</v>
      </c>
    </row>
    <row r="222" spans="1:8" ht="23.15" x14ac:dyDescent="0.6">
      <c r="A222" s="44">
        <v>43647</v>
      </c>
      <c r="B222" s="45" t="s">
        <v>12</v>
      </c>
      <c r="C222" s="45" t="s">
        <v>109</v>
      </c>
      <c r="D222" s="45" t="s">
        <v>134</v>
      </c>
      <c r="E222" s="45">
        <v>9</v>
      </c>
      <c r="F222" s="45">
        <v>1854</v>
      </c>
      <c r="G222" s="46">
        <v>684</v>
      </c>
      <c r="H222">
        <f t="shared" ca="1" si="3"/>
        <v>513</v>
      </c>
    </row>
    <row r="223" spans="1:8" ht="23.15" x14ac:dyDescent="0.6">
      <c r="A223" s="47">
        <v>43647</v>
      </c>
      <c r="B223" s="48" t="s">
        <v>12</v>
      </c>
      <c r="C223" s="48" t="s">
        <v>109</v>
      </c>
      <c r="D223" s="48" t="s">
        <v>135</v>
      </c>
      <c r="E223" s="48">
        <v>10</v>
      </c>
      <c r="F223" s="48">
        <v>1870</v>
      </c>
      <c r="G223" s="49">
        <v>833</v>
      </c>
      <c r="H223">
        <f t="shared" ca="1" si="3"/>
        <v>782</v>
      </c>
    </row>
    <row r="224" spans="1:8" ht="23.15" x14ac:dyDescent="0.6">
      <c r="A224" s="44">
        <v>43647</v>
      </c>
      <c r="B224" s="45" t="s">
        <v>12</v>
      </c>
      <c r="C224" s="45" t="s">
        <v>111</v>
      </c>
      <c r="D224" s="45" t="s">
        <v>136</v>
      </c>
      <c r="E224" s="45">
        <v>9</v>
      </c>
      <c r="F224" s="45">
        <v>1674</v>
      </c>
      <c r="G224" s="46">
        <v>518</v>
      </c>
      <c r="H224">
        <f t="shared" ca="1" si="3"/>
        <v>393</v>
      </c>
    </row>
    <row r="225" spans="1:8" ht="23.15" x14ac:dyDescent="0.6">
      <c r="A225" s="47">
        <v>43647</v>
      </c>
      <c r="B225" s="48" t="s">
        <v>12</v>
      </c>
      <c r="C225" s="48" t="s">
        <v>111</v>
      </c>
      <c r="D225" s="48" t="s">
        <v>134</v>
      </c>
      <c r="E225" s="48">
        <v>6</v>
      </c>
      <c r="F225" s="48">
        <v>714</v>
      </c>
      <c r="G225" s="49">
        <v>306</v>
      </c>
      <c r="H225">
        <f t="shared" ca="1" si="3"/>
        <v>629</v>
      </c>
    </row>
    <row r="226" spans="1:8" ht="23.15" x14ac:dyDescent="0.6">
      <c r="A226" s="44">
        <v>43647</v>
      </c>
      <c r="B226" s="45" t="s">
        <v>12</v>
      </c>
      <c r="C226" s="45" t="s">
        <v>111</v>
      </c>
      <c r="D226" s="45" t="s">
        <v>135</v>
      </c>
      <c r="E226" s="45">
        <v>9</v>
      </c>
      <c r="F226" s="45">
        <v>1485</v>
      </c>
      <c r="G226" s="46">
        <v>483</v>
      </c>
      <c r="H226">
        <f t="shared" ca="1" si="3"/>
        <v>277</v>
      </c>
    </row>
    <row r="227" spans="1:8" ht="23.15" x14ac:dyDescent="0.6">
      <c r="A227" s="47">
        <v>43647</v>
      </c>
      <c r="B227" s="48" t="s">
        <v>12</v>
      </c>
      <c r="C227" s="48" t="s">
        <v>137</v>
      </c>
      <c r="D227" s="48" t="s">
        <v>136</v>
      </c>
      <c r="E227" s="48">
        <v>6</v>
      </c>
      <c r="F227" s="48">
        <v>882</v>
      </c>
      <c r="G227" s="49">
        <v>303</v>
      </c>
      <c r="H227">
        <f t="shared" ca="1" si="3"/>
        <v>977</v>
      </c>
    </row>
    <row r="228" spans="1:8" ht="23.15" x14ac:dyDescent="0.6">
      <c r="A228" s="44">
        <v>43647</v>
      </c>
      <c r="B228" s="45" t="s">
        <v>12</v>
      </c>
      <c r="C228" s="45" t="s">
        <v>137</v>
      </c>
      <c r="D228" s="45" t="s">
        <v>134</v>
      </c>
      <c r="E228" s="45">
        <v>7</v>
      </c>
      <c r="F228" s="45">
        <v>1960</v>
      </c>
      <c r="G228" s="46">
        <v>789</v>
      </c>
      <c r="H228">
        <f t="shared" ca="1" si="3"/>
        <v>241</v>
      </c>
    </row>
    <row r="229" spans="1:8" ht="23.15" x14ac:dyDescent="0.6">
      <c r="A229" s="47">
        <v>43647</v>
      </c>
      <c r="B229" s="48" t="s">
        <v>12</v>
      </c>
      <c r="C229" s="48" t="s">
        <v>137</v>
      </c>
      <c r="D229" s="48" t="s">
        <v>135</v>
      </c>
      <c r="E229" s="48">
        <v>7</v>
      </c>
      <c r="F229" s="48">
        <v>1827</v>
      </c>
      <c r="G229" s="49">
        <v>650</v>
      </c>
      <c r="H229">
        <f t="shared" ca="1" si="3"/>
        <v>581</v>
      </c>
    </row>
    <row r="230" spans="1:8" ht="23.15" x14ac:dyDescent="0.6">
      <c r="A230" s="44">
        <v>43647</v>
      </c>
      <c r="B230" s="45" t="s">
        <v>138</v>
      </c>
      <c r="C230" s="45" t="s">
        <v>109</v>
      </c>
      <c r="D230" s="45" t="s">
        <v>136</v>
      </c>
      <c r="E230" s="45">
        <v>9</v>
      </c>
      <c r="F230" s="45">
        <v>2646</v>
      </c>
      <c r="G230" s="46">
        <v>1023</v>
      </c>
      <c r="H230">
        <f t="shared" ca="1" si="3"/>
        <v>208</v>
      </c>
    </row>
    <row r="231" spans="1:8" ht="23.15" x14ac:dyDescent="0.6">
      <c r="A231" s="47">
        <v>43647</v>
      </c>
      <c r="B231" s="48" t="s">
        <v>138</v>
      </c>
      <c r="C231" s="48" t="s">
        <v>109</v>
      </c>
      <c r="D231" s="48" t="s">
        <v>134</v>
      </c>
      <c r="E231" s="48">
        <v>8</v>
      </c>
      <c r="F231" s="48">
        <v>2088</v>
      </c>
      <c r="G231" s="49">
        <v>628</v>
      </c>
      <c r="H231">
        <f t="shared" ca="1" si="3"/>
        <v>999</v>
      </c>
    </row>
    <row r="232" spans="1:8" ht="23.15" x14ac:dyDescent="0.6">
      <c r="A232" s="44">
        <v>43647</v>
      </c>
      <c r="B232" s="45" t="s">
        <v>138</v>
      </c>
      <c r="C232" s="45" t="s">
        <v>109</v>
      </c>
      <c r="D232" s="45" t="s">
        <v>135</v>
      </c>
      <c r="E232" s="45">
        <v>8</v>
      </c>
      <c r="F232" s="45">
        <v>2352</v>
      </c>
      <c r="G232" s="46">
        <v>828</v>
      </c>
      <c r="H232">
        <f t="shared" ca="1" si="3"/>
        <v>304</v>
      </c>
    </row>
    <row r="233" spans="1:8" ht="23.15" x14ac:dyDescent="0.6">
      <c r="A233" s="47">
        <v>43647</v>
      </c>
      <c r="B233" s="48" t="s">
        <v>138</v>
      </c>
      <c r="C233" s="48" t="s">
        <v>111</v>
      </c>
      <c r="D233" s="48" t="s">
        <v>136</v>
      </c>
      <c r="E233" s="48">
        <v>6</v>
      </c>
      <c r="F233" s="48">
        <v>1662</v>
      </c>
      <c r="G233" s="49">
        <v>595</v>
      </c>
      <c r="H233">
        <f t="shared" ca="1" si="3"/>
        <v>832</v>
      </c>
    </row>
    <row r="234" spans="1:8" ht="23.15" x14ac:dyDescent="0.6">
      <c r="A234" s="44">
        <v>43647</v>
      </c>
      <c r="B234" s="45" t="s">
        <v>138</v>
      </c>
      <c r="C234" s="45" t="s">
        <v>111</v>
      </c>
      <c r="D234" s="45" t="s">
        <v>134</v>
      </c>
      <c r="E234" s="45">
        <v>6</v>
      </c>
      <c r="F234" s="45">
        <v>1350</v>
      </c>
      <c r="G234" s="46">
        <v>410</v>
      </c>
      <c r="H234">
        <f t="shared" ca="1" si="3"/>
        <v>106</v>
      </c>
    </row>
    <row r="235" spans="1:8" ht="23.15" x14ac:dyDescent="0.6">
      <c r="A235" s="47">
        <v>43647</v>
      </c>
      <c r="B235" s="48" t="s">
        <v>138</v>
      </c>
      <c r="C235" s="48" t="s">
        <v>111</v>
      </c>
      <c r="D235" s="48" t="s">
        <v>135</v>
      </c>
      <c r="E235" s="48">
        <v>7</v>
      </c>
      <c r="F235" s="48">
        <v>1316</v>
      </c>
      <c r="G235" s="49">
        <v>482</v>
      </c>
      <c r="H235">
        <f t="shared" ca="1" si="3"/>
        <v>711</v>
      </c>
    </row>
    <row r="236" spans="1:8" ht="23.15" x14ac:dyDescent="0.6">
      <c r="A236" s="44">
        <v>43647</v>
      </c>
      <c r="B236" s="45" t="s">
        <v>138</v>
      </c>
      <c r="C236" s="45" t="s">
        <v>137</v>
      </c>
      <c r="D236" s="45" t="s">
        <v>136</v>
      </c>
      <c r="E236" s="45">
        <v>6</v>
      </c>
      <c r="F236" s="45">
        <v>1110</v>
      </c>
      <c r="G236" s="46">
        <v>410</v>
      </c>
      <c r="H236">
        <f t="shared" ca="1" si="3"/>
        <v>569</v>
      </c>
    </row>
    <row r="237" spans="1:8" ht="23.15" x14ac:dyDescent="0.6">
      <c r="A237" s="47">
        <v>43647</v>
      </c>
      <c r="B237" s="48" t="s">
        <v>138</v>
      </c>
      <c r="C237" s="48" t="s">
        <v>137</v>
      </c>
      <c r="D237" s="48" t="s">
        <v>134</v>
      </c>
      <c r="E237" s="48">
        <v>10</v>
      </c>
      <c r="F237" s="48">
        <v>2020</v>
      </c>
      <c r="G237" s="49">
        <v>691</v>
      </c>
      <c r="H237">
        <f t="shared" ca="1" si="3"/>
        <v>944</v>
      </c>
    </row>
    <row r="238" spans="1:8" ht="23.15" x14ac:dyDescent="0.6">
      <c r="A238" s="44">
        <v>43647</v>
      </c>
      <c r="B238" s="45" t="s">
        <v>138</v>
      </c>
      <c r="C238" s="45" t="s">
        <v>137</v>
      </c>
      <c r="D238" s="45" t="s">
        <v>135</v>
      </c>
      <c r="E238" s="45">
        <v>7</v>
      </c>
      <c r="F238" s="45">
        <v>1267</v>
      </c>
      <c r="G238" s="46">
        <v>418</v>
      </c>
      <c r="H238">
        <f t="shared" ca="1" si="3"/>
        <v>487</v>
      </c>
    </row>
    <row r="239" spans="1:8" ht="23.15" x14ac:dyDescent="0.6">
      <c r="A239" s="47">
        <v>43647</v>
      </c>
      <c r="B239" s="48" t="s">
        <v>139</v>
      </c>
      <c r="C239" s="48" t="s">
        <v>109</v>
      </c>
      <c r="D239" s="48" t="s">
        <v>136</v>
      </c>
      <c r="E239" s="48">
        <v>8</v>
      </c>
      <c r="F239" s="48">
        <v>1856</v>
      </c>
      <c r="G239" s="49">
        <v>652</v>
      </c>
      <c r="H239">
        <f t="shared" ca="1" si="3"/>
        <v>804</v>
      </c>
    </row>
    <row r="240" spans="1:8" ht="23.15" x14ac:dyDescent="0.6">
      <c r="A240" s="44">
        <v>43647</v>
      </c>
      <c r="B240" s="45" t="s">
        <v>139</v>
      </c>
      <c r="C240" s="45" t="s">
        <v>109</v>
      </c>
      <c r="D240" s="45" t="s">
        <v>134</v>
      </c>
      <c r="E240" s="45">
        <v>8</v>
      </c>
      <c r="F240" s="45">
        <v>1176</v>
      </c>
      <c r="G240" s="46">
        <v>411</v>
      </c>
      <c r="H240">
        <f t="shared" ca="1" si="3"/>
        <v>115</v>
      </c>
    </row>
    <row r="241" spans="1:8" ht="23.15" x14ac:dyDescent="0.6">
      <c r="A241" s="47">
        <v>43647</v>
      </c>
      <c r="B241" s="48" t="s">
        <v>139</v>
      </c>
      <c r="C241" s="48" t="s">
        <v>109</v>
      </c>
      <c r="D241" s="48" t="s">
        <v>135</v>
      </c>
      <c r="E241" s="48">
        <v>10</v>
      </c>
      <c r="F241" s="48">
        <v>1090</v>
      </c>
      <c r="G241" s="49">
        <v>427</v>
      </c>
      <c r="H241">
        <f t="shared" ca="1" si="3"/>
        <v>904</v>
      </c>
    </row>
    <row r="242" spans="1:8" ht="23.15" x14ac:dyDescent="0.6">
      <c r="A242" s="44">
        <v>43647</v>
      </c>
      <c r="B242" s="45" t="s">
        <v>139</v>
      </c>
      <c r="C242" s="45" t="s">
        <v>111</v>
      </c>
      <c r="D242" s="45" t="s">
        <v>136</v>
      </c>
      <c r="E242" s="45">
        <v>10</v>
      </c>
      <c r="F242" s="45">
        <v>1320</v>
      </c>
      <c r="G242" s="46">
        <v>533</v>
      </c>
      <c r="H242">
        <f t="shared" ca="1" si="3"/>
        <v>422</v>
      </c>
    </row>
    <row r="243" spans="1:8" ht="23.15" x14ac:dyDescent="0.6">
      <c r="A243" s="47">
        <v>43647</v>
      </c>
      <c r="B243" s="48" t="s">
        <v>139</v>
      </c>
      <c r="C243" s="48" t="s">
        <v>111</v>
      </c>
      <c r="D243" s="48" t="s">
        <v>134</v>
      </c>
      <c r="E243" s="48">
        <v>10</v>
      </c>
      <c r="F243" s="48">
        <v>2280</v>
      </c>
      <c r="G243" s="49">
        <v>993</v>
      </c>
      <c r="H243">
        <f t="shared" ca="1" si="3"/>
        <v>674</v>
      </c>
    </row>
    <row r="244" spans="1:8" ht="23.15" x14ac:dyDescent="0.6">
      <c r="A244" s="44">
        <v>43647</v>
      </c>
      <c r="B244" s="45" t="s">
        <v>139</v>
      </c>
      <c r="C244" s="45" t="s">
        <v>111</v>
      </c>
      <c r="D244" s="45" t="s">
        <v>135</v>
      </c>
      <c r="E244" s="45">
        <v>7</v>
      </c>
      <c r="F244" s="45">
        <v>777</v>
      </c>
      <c r="G244" s="46">
        <v>334</v>
      </c>
      <c r="H244">
        <f t="shared" ca="1" si="3"/>
        <v>825</v>
      </c>
    </row>
    <row r="245" spans="1:8" ht="23.15" x14ac:dyDescent="0.6">
      <c r="A245" s="47">
        <v>43647</v>
      </c>
      <c r="B245" s="48" t="s">
        <v>139</v>
      </c>
      <c r="C245" s="48" t="s">
        <v>137</v>
      </c>
      <c r="D245" s="48" t="s">
        <v>136</v>
      </c>
      <c r="E245" s="48">
        <v>6</v>
      </c>
      <c r="F245" s="48">
        <v>1056</v>
      </c>
      <c r="G245" s="49">
        <v>421</v>
      </c>
      <c r="H245">
        <f t="shared" ca="1" si="3"/>
        <v>395</v>
      </c>
    </row>
    <row r="246" spans="1:8" ht="23.15" x14ac:dyDescent="0.6">
      <c r="A246" s="44">
        <v>43647</v>
      </c>
      <c r="B246" s="45" t="s">
        <v>139</v>
      </c>
      <c r="C246" s="45" t="s">
        <v>137</v>
      </c>
      <c r="D246" s="45" t="s">
        <v>134</v>
      </c>
      <c r="E246" s="45">
        <v>6</v>
      </c>
      <c r="F246" s="45">
        <v>1530</v>
      </c>
      <c r="G246" s="46">
        <v>565</v>
      </c>
      <c r="H246">
        <f t="shared" ca="1" si="3"/>
        <v>703</v>
      </c>
    </row>
    <row r="247" spans="1:8" ht="23.15" x14ac:dyDescent="0.6">
      <c r="A247" s="47">
        <v>43647</v>
      </c>
      <c r="B247" s="48" t="s">
        <v>139</v>
      </c>
      <c r="C247" s="48" t="s">
        <v>137</v>
      </c>
      <c r="D247" s="48" t="s">
        <v>135</v>
      </c>
      <c r="E247" s="48">
        <v>9</v>
      </c>
      <c r="F247" s="48">
        <v>963</v>
      </c>
      <c r="G247" s="49">
        <v>396</v>
      </c>
      <c r="H247">
        <f t="shared" ca="1" si="3"/>
        <v>736</v>
      </c>
    </row>
    <row r="248" spans="1:8" ht="23.15" x14ac:dyDescent="0.6">
      <c r="A248" s="44">
        <v>43647</v>
      </c>
      <c r="B248" s="45" t="s">
        <v>140</v>
      </c>
      <c r="C248" s="45" t="s">
        <v>109</v>
      </c>
      <c r="D248" s="45" t="s">
        <v>136</v>
      </c>
      <c r="E248" s="45">
        <v>9</v>
      </c>
      <c r="F248" s="45">
        <v>1926</v>
      </c>
      <c r="G248" s="46">
        <v>586</v>
      </c>
      <c r="H248">
        <f t="shared" ca="1" si="3"/>
        <v>978</v>
      </c>
    </row>
    <row r="249" spans="1:8" ht="23.15" x14ac:dyDescent="0.6">
      <c r="A249" s="47">
        <v>43647</v>
      </c>
      <c r="B249" s="48" t="s">
        <v>140</v>
      </c>
      <c r="C249" s="48" t="s">
        <v>109</v>
      </c>
      <c r="D249" s="48" t="s">
        <v>134</v>
      </c>
      <c r="E249" s="48">
        <v>9</v>
      </c>
      <c r="F249" s="48">
        <v>2457</v>
      </c>
      <c r="G249" s="49">
        <v>780</v>
      </c>
      <c r="H249">
        <f t="shared" ca="1" si="3"/>
        <v>146</v>
      </c>
    </row>
    <row r="250" spans="1:8" ht="23.15" x14ac:dyDescent="0.6">
      <c r="A250" s="44">
        <v>43647</v>
      </c>
      <c r="B250" s="45" t="s">
        <v>140</v>
      </c>
      <c r="C250" s="45" t="s">
        <v>109</v>
      </c>
      <c r="D250" s="45" t="s">
        <v>135</v>
      </c>
      <c r="E250" s="45">
        <v>6</v>
      </c>
      <c r="F250" s="45">
        <v>792</v>
      </c>
      <c r="G250" s="46">
        <v>269</v>
      </c>
      <c r="H250">
        <f t="shared" ca="1" si="3"/>
        <v>687</v>
      </c>
    </row>
    <row r="251" spans="1:8" ht="23.15" x14ac:dyDescent="0.6">
      <c r="A251" s="47">
        <v>43647</v>
      </c>
      <c r="B251" s="48" t="s">
        <v>140</v>
      </c>
      <c r="C251" s="48" t="s">
        <v>111</v>
      </c>
      <c r="D251" s="48" t="s">
        <v>136</v>
      </c>
      <c r="E251" s="48">
        <v>9</v>
      </c>
      <c r="F251" s="48">
        <v>1908</v>
      </c>
      <c r="G251" s="49">
        <v>790</v>
      </c>
      <c r="H251">
        <f t="shared" ca="1" si="3"/>
        <v>960</v>
      </c>
    </row>
    <row r="252" spans="1:8" ht="23.15" x14ac:dyDescent="0.6">
      <c r="A252" s="44">
        <v>43647</v>
      </c>
      <c r="B252" s="45" t="s">
        <v>140</v>
      </c>
      <c r="C252" s="45" t="s">
        <v>111</v>
      </c>
      <c r="D252" s="45" t="s">
        <v>134</v>
      </c>
      <c r="E252" s="45">
        <v>6</v>
      </c>
      <c r="F252" s="45">
        <v>1308</v>
      </c>
      <c r="G252" s="46">
        <v>515</v>
      </c>
      <c r="H252">
        <f t="shared" ca="1" si="3"/>
        <v>481</v>
      </c>
    </row>
    <row r="253" spans="1:8" ht="23.15" x14ac:dyDescent="0.6">
      <c r="A253" s="47">
        <v>43647</v>
      </c>
      <c r="B253" s="48" t="s">
        <v>140</v>
      </c>
      <c r="C253" s="48" t="s">
        <v>111</v>
      </c>
      <c r="D253" s="48" t="s">
        <v>135</v>
      </c>
      <c r="E253" s="48">
        <v>9</v>
      </c>
      <c r="F253" s="48">
        <v>2493</v>
      </c>
      <c r="G253" s="49">
        <v>1116</v>
      </c>
      <c r="H253">
        <f t="shared" ca="1" si="3"/>
        <v>923</v>
      </c>
    </row>
    <row r="254" spans="1:8" ht="23.15" x14ac:dyDescent="0.6">
      <c r="A254" s="44">
        <v>43647</v>
      </c>
      <c r="B254" s="45" t="s">
        <v>140</v>
      </c>
      <c r="C254" s="45" t="s">
        <v>137</v>
      </c>
      <c r="D254" s="45" t="s">
        <v>136</v>
      </c>
      <c r="E254" s="45">
        <v>7</v>
      </c>
      <c r="F254" s="45">
        <v>1596</v>
      </c>
      <c r="G254" s="46">
        <v>523</v>
      </c>
      <c r="H254">
        <f t="shared" ca="1" si="3"/>
        <v>694</v>
      </c>
    </row>
    <row r="255" spans="1:8" ht="23.15" x14ac:dyDescent="0.6">
      <c r="A255" s="47">
        <v>43647</v>
      </c>
      <c r="B255" s="48" t="s">
        <v>140</v>
      </c>
      <c r="C255" s="48" t="s">
        <v>137</v>
      </c>
      <c r="D255" s="48" t="s">
        <v>134</v>
      </c>
      <c r="E255" s="48">
        <v>8</v>
      </c>
      <c r="F255" s="48">
        <v>1032</v>
      </c>
      <c r="G255" s="49">
        <v>456</v>
      </c>
      <c r="H255">
        <f t="shared" ca="1" si="3"/>
        <v>142</v>
      </c>
    </row>
    <row r="256" spans="1:8" ht="23.15" x14ac:dyDescent="0.6">
      <c r="A256" s="44">
        <v>43647</v>
      </c>
      <c r="B256" s="45" t="s">
        <v>140</v>
      </c>
      <c r="C256" s="45" t="s">
        <v>137</v>
      </c>
      <c r="D256" s="45" t="s">
        <v>135</v>
      </c>
      <c r="E256" s="45">
        <v>6</v>
      </c>
      <c r="F256" s="45">
        <v>1302</v>
      </c>
      <c r="G256" s="46">
        <v>487</v>
      </c>
      <c r="H256">
        <f t="shared" ca="1" si="3"/>
        <v>722</v>
      </c>
    </row>
    <row r="257" spans="1:8" ht="23.15" x14ac:dyDescent="0.6">
      <c r="A257" s="47">
        <v>43678</v>
      </c>
      <c r="B257" s="48" t="s">
        <v>12</v>
      </c>
      <c r="C257" s="48" t="s">
        <v>109</v>
      </c>
      <c r="D257" s="48" t="s">
        <v>136</v>
      </c>
      <c r="E257" s="48">
        <v>7</v>
      </c>
      <c r="F257" s="48">
        <v>1169</v>
      </c>
      <c r="G257" s="49">
        <v>486</v>
      </c>
      <c r="H257">
        <f t="shared" ca="1" si="3"/>
        <v>312</v>
      </c>
    </row>
    <row r="258" spans="1:8" ht="23.15" x14ac:dyDescent="0.6">
      <c r="A258" s="44">
        <v>43678</v>
      </c>
      <c r="B258" s="45" t="s">
        <v>12</v>
      </c>
      <c r="C258" s="45" t="s">
        <v>109</v>
      </c>
      <c r="D258" s="45" t="s">
        <v>134</v>
      </c>
      <c r="E258" s="45">
        <v>9</v>
      </c>
      <c r="F258" s="45">
        <v>1332</v>
      </c>
      <c r="G258" s="46">
        <v>584</v>
      </c>
      <c r="H258">
        <f t="shared" ca="1" si="3"/>
        <v>922</v>
      </c>
    </row>
    <row r="259" spans="1:8" ht="23.15" x14ac:dyDescent="0.6">
      <c r="A259" s="47">
        <v>43678</v>
      </c>
      <c r="B259" s="48" t="s">
        <v>12</v>
      </c>
      <c r="C259" s="48" t="s">
        <v>109</v>
      </c>
      <c r="D259" s="48" t="s">
        <v>135</v>
      </c>
      <c r="E259" s="48">
        <v>9</v>
      </c>
      <c r="F259" s="48">
        <v>1440</v>
      </c>
      <c r="G259" s="49">
        <v>585</v>
      </c>
      <c r="H259">
        <f t="shared" ca="1" si="3"/>
        <v>599</v>
      </c>
    </row>
    <row r="260" spans="1:8" ht="23.15" x14ac:dyDescent="0.6">
      <c r="A260" s="44">
        <v>43678</v>
      </c>
      <c r="B260" s="45" t="s">
        <v>12</v>
      </c>
      <c r="C260" s="45" t="s">
        <v>111</v>
      </c>
      <c r="D260" s="45" t="s">
        <v>136</v>
      </c>
      <c r="E260" s="45">
        <v>6</v>
      </c>
      <c r="F260" s="45">
        <v>684</v>
      </c>
      <c r="G260" s="46">
        <v>225</v>
      </c>
      <c r="H260">
        <f t="shared" ca="1" si="3"/>
        <v>360</v>
      </c>
    </row>
    <row r="261" spans="1:8" ht="23.15" x14ac:dyDescent="0.6">
      <c r="A261" s="47">
        <v>43678</v>
      </c>
      <c r="B261" s="48" t="s">
        <v>12</v>
      </c>
      <c r="C261" s="48" t="s">
        <v>111</v>
      </c>
      <c r="D261" s="48" t="s">
        <v>134</v>
      </c>
      <c r="E261" s="48">
        <v>9</v>
      </c>
      <c r="F261" s="48">
        <v>2286</v>
      </c>
      <c r="G261" s="49">
        <v>878</v>
      </c>
      <c r="H261">
        <f t="shared" ca="1" si="3"/>
        <v>964</v>
      </c>
    </row>
    <row r="262" spans="1:8" ht="23.15" x14ac:dyDescent="0.6">
      <c r="A262" s="44">
        <v>43678</v>
      </c>
      <c r="B262" s="45" t="s">
        <v>12</v>
      </c>
      <c r="C262" s="45" t="s">
        <v>111</v>
      </c>
      <c r="D262" s="45" t="s">
        <v>135</v>
      </c>
      <c r="E262" s="45">
        <v>10</v>
      </c>
      <c r="F262" s="45">
        <v>2520</v>
      </c>
      <c r="G262" s="46">
        <v>793</v>
      </c>
      <c r="H262">
        <f t="shared" ca="1" si="3"/>
        <v>504</v>
      </c>
    </row>
    <row r="263" spans="1:8" ht="23.15" x14ac:dyDescent="0.6">
      <c r="A263" s="47">
        <v>43678</v>
      </c>
      <c r="B263" s="48" t="s">
        <v>12</v>
      </c>
      <c r="C263" s="48" t="s">
        <v>137</v>
      </c>
      <c r="D263" s="48" t="s">
        <v>136</v>
      </c>
      <c r="E263" s="48">
        <v>10</v>
      </c>
      <c r="F263" s="48">
        <v>1840</v>
      </c>
      <c r="G263" s="49">
        <v>793</v>
      </c>
      <c r="H263">
        <f t="shared" ref="H263:H326" ca="1" si="4">RANDBETWEEN(100,1000)</f>
        <v>453</v>
      </c>
    </row>
    <row r="264" spans="1:8" ht="23.15" x14ac:dyDescent="0.6">
      <c r="A264" s="44">
        <v>43678</v>
      </c>
      <c r="B264" s="45" t="s">
        <v>12</v>
      </c>
      <c r="C264" s="45" t="s">
        <v>137</v>
      </c>
      <c r="D264" s="45" t="s">
        <v>134</v>
      </c>
      <c r="E264" s="45">
        <v>9</v>
      </c>
      <c r="F264" s="45">
        <v>1836</v>
      </c>
      <c r="G264" s="46">
        <v>595</v>
      </c>
      <c r="H264">
        <f t="shared" ca="1" si="4"/>
        <v>373</v>
      </c>
    </row>
    <row r="265" spans="1:8" ht="23.15" x14ac:dyDescent="0.6">
      <c r="A265" s="47">
        <v>43678</v>
      </c>
      <c r="B265" s="48" t="s">
        <v>12</v>
      </c>
      <c r="C265" s="48" t="s">
        <v>137</v>
      </c>
      <c r="D265" s="48" t="s">
        <v>135</v>
      </c>
      <c r="E265" s="48">
        <v>8</v>
      </c>
      <c r="F265" s="48">
        <v>2232</v>
      </c>
      <c r="G265" s="49">
        <v>969</v>
      </c>
      <c r="H265">
        <f t="shared" ca="1" si="4"/>
        <v>996</v>
      </c>
    </row>
    <row r="266" spans="1:8" ht="23.15" x14ac:dyDescent="0.6">
      <c r="A266" s="44">
        <v>43678</v>
      </c>
      <c r="B266" s="45" t="s">
        <v>138</v>
      </c>
      <c r="C266" s="45" t="s">
        <v>109</v>
      </c>
      <c r="D266" s="45" t="s">
        <v>136</v>
      </c>
      <c r="E266" s="45">
        <v>8</v>
      </c>
      <c r="F266" s="45">
        <v>2264</v>
      </c>
      <c r="G266" s="46">
        <v>907</v>
      </c>
      <c r="H266">
        <f t="shared" ca="1" si="4"/>
        <v>559</v>
      </c>
    </row>
    <row r="267" spans="1:8" ht="23.15" x14ac:dyDescent="0.6">
      <c r="A267" s="47">
        <v>43678</v>
      </c>
      <c r="B267" s="48" t="s">
        <v>138</v>
      </c>
      <c r="C267" s="48" t="s">
        <v>109</v>
      </c>
      <c r="D267" s="48" t="s">
        <v>134</v>
      </c>
      <c r="E267" s="48">
        <v>6</v>
      </c>
      <c r="F267" s="48">
        <v>774</v>
      </c>
      <c r="G267" s="49">
        <v>284</v>
      </c>
      <c r="H267">
        <f t="shared" ca="1" si="4"/>
        <v>700</v>
      </c>
    </row>
    <row r="268" spans="1:8" ht="23.15" x14ac:dyDescent="0.6">
      <c r="A268" s="44">
        <v>43678</v>
      </c>
      <c r="B268" s="45" t="s">
        <v>138</v>
      </c>
      <c r="C268" s="45" t="s">
        <v>109</v>
      </c>
      <c r="D268" s="45" t="s">
        <v>135</v>
      </c>
      <c r="E268" s="45">
        <v>7</v>
      </c>
      <c r="F268" s="45">
        <v>1288</v>
      </c>
      <c r="G268" s="46">
        <v>573</v>
      </c>
      <c r="H268">
        <f t="shared" ca="1" si="4"/>
        <v>978</v>
      </c>
    </row>
    <row r="269" spans="1:8" ht="23.15" x14ac:dyDescent="0.6">
      <c r="A269" s="47">
        <v>43678</v>
      </c>
      <c r="B269" s="48" t="s">
        <v>138</v>
      </c>
      <c r="C269" s="48" t="s">
        <v>111</v>
      </c>
      <c r="D269" s="48" t="s">
        <v>136</v>
      </c>
      <c r="E269" s="48">
        <v>10</v>
      </c>
      <c r="F269" s="48">
        <v>1500</v>
      </c>
      <c r="G269" s="49">
        <v>581</v>
      </c>
      <c r="H269">
        <f t="shared" ca="1" si="4"/>
        <v>645</v>
      </c>
    </row>
    <row r="270" spans="1:8" ht="23.15" x14ac:dyDescent="0.6">
      <c r="A270" s="44">
        <v>43678</v>
      </c>
      <c r="B270" s="45" t="s">
        <v>138</v>
      </c>
      <c r="C270" s="45" t="s">
        <v>111</v>
      </c>
      <c r="D270" s="45" t="s">
        <v>134</v>
      </c>
      <c r="E270" s="45">
        <v>6</v>
      </c>
      <c r="F270" s="45">
        <v>906</v>
      </c>
      <c r="G270" s="46">
        <v>392</v>
      </c>
      <c r="H270">
        <f t="shared" ca="1" si="4"/>
        <v>860</v>
      </c>
    </row>
    <row r="271" spans="1:8" ht="23.15" x14ac:dyDescent="0.6">
      <c r="A271" s="47">
        <v>43678</v>
      </c>
      <c r="B271" s="48" t="s">
        <v>138</v>
      </c>
      <c r="C271" s="48" t="s">
        <v>111</v>
      </c>
      <c r="D271" s="48" t="s">
        <v>135</v>
      </c>
      <c r="E271" s="48">
        <v>6</v>
      </c>
      <c r="F271" s="48">
        <v>786</v>
      </c>
      <c r="G271" s="49">
        <v>264</v>
      </c>
      <c r="H271">
        <f t="shared" ca="1" si="4"/>
        <v>846</v>
      </c>
    </row>
    <row r="272" spans="1:8" ht="23.15" x14ac:dyDescent="0.6">
      <c r="A272" s="44">
        <v>43678</v>
      </c>
      <c r="B272" s="45" t="s">
        <v>138</v>
      </c>
      <c r="C272" s="45" t="s">
        <v>137</v>
      </c>
      <c r="D272" s="45" t="s">
        <v>136</v>
      </c>
      <c r="E272" s="45">
        <v>10</v>
      </c>
      <c r="F272" s="45">
        <v>2260</v>
      </c>
      <c r="G272" s="46">
        <v>900</v>
      </c>
      <c r="H272">
        <f t="shared" ca="1" si="4"/>
        <v>432</v>
      </c>
    </row>
    <row r="273" spans="1:8" ht="23.15" x14ac:dyDescent="0.6">
      <c r="A273" s="47">
        <v>43678</v>
      </c>
      <c r="B273" s="48" t="s">
        <v>138</v>
      </c>
      <c r="C273" s="48" t="s">
        <v>137</v>
      </c>
      <c r="D273" s="48" t="s">
        <v>134</v>
      </c>
      <c r="E273" s="48">
        <v>7</v>
      </c>
      <c r="F273" s="48">
        <v>1904</v>
      </c>
      <c r="G273" s="49">
        <v>653</v>
      </c>
      <c r="H273">
        <f t="shared" ca="1" si="4"/>
        <v>879</v>
      </c>
    </row>
    <row r="274" spans="1:8" ht="23.15" x14ac:dyDescent="0.6">
      <c r="A274" s="44">
        <v>43678</v>
      </c>
      <c r="B274" s="45" t="s">
        <v>138</v>
      </c>
      <c r="C274" s="45" t="s">
        <v>137</v>
      </c>
      <c r="D274" s="45" t="s">
        <v>135</v>
      </c>
      <c r="E274" s="45">
        <v>8</v>
      </c>
      <c r="F274" s="45">
        <v>1968</v>
      </c>
      <c r="G274" s="46">
        <v>793</v>
      </c>
      <c r="H274">
        <f t="shared" ca="1" si="4"/>
        <v>865</v>
      </c>
    </row>
    <row r="275" spans="1:8" ht="23.15" x14ac:dyDescent="0.6">
      <c r="A275" s="47">
        <v>43678</v>
      </c>
      <c r="B275" s="48" t="s">
        <v>139</v>
      </c>
      <c r="C275" s="48" t="s">
        <v>109</v>
      </c>
      <c r="D275" s="48" t="s">
        <v>136</v>
      </c>
      <c r="E275" s="48">
        <v>6</v>
      </c>
      <c r="F275" s="48">
        <v>1128</v>
      </c>
      <c r="G275" s="49">
        <v>465</v>
      </c>
      <c r="H275">
        <f t="shared" ca="1" si="4"/>
        <v>409</v>
      </c>
    </row>
    <row r="276" spans="1:8" ht="23.15" x14ac:dyDescent="0.6">
      <c r="A276" s="44">
        <v>43678</v>
      </c>
      <c r="B276" s="45" t="s">
        <v>139</v>
      </c>
      <c r="C276" s="45" t="s">
        <v>109</v>
      </c>
      <c r="D276" s="45" t="s">
        <v>134</v>
      </c>
      <c r="E276" s="45">
        <v>6</v>
      </c>
      <c r="F276" s="45">
        <v>1116</v>
      </c>
      <c r="G276" s="46">
        <v>493</v>
      </c>
      <c r="H276">
        <f t="shared" ca="1" si="4"/>
        <v>782</v>
      </c>
    </row>
    <row r="277" spans="1:8" ht="23.15" x14ac:dyDescent="0.6">
      <c r="A277" s="47">
        <v>43678</v>
      </c>
      <c r="B277" s="48" t="s">
        <v>139</v>
      </c>
      <c r="C277" s="48" t="s">
        <v>109</v>
      </c>
      <c r="D277" s="48" t="s">
        <v>135</v>
      </c>
      <c r="E277" s="48">
        <v>10</v>
      </c>
      <c r="F277" s="48">
        <v>2720</v>
      </c>
      <c r="G277" s="49">
        <v>986</v>
      </c>
      <c r="H277">
        <f t="shared" ca="1" si="4"/>
        <v>468</v>
      </c>
    </row>
    <row r="278" spans="1:8" ht="23.15" x14ac:dyDescent="0.6">
      <c r="A278" s="44">
        <v>43678</v>
      </c>
      <c r="B278" s="45" t="s">
        <v>139</v>
      </c>
      <c r="C278" s="45" t="s">
        <v>111</v>
      </c>
      <c r="D278" s="45" t="s">
        <v>136</v>
      </c>
      <c r="E278" s="45">
        <v>7</v>
      </c>
      <c r="F278" s="45">
        <v>1673</v>
      </c>
      <c r="G278" s="46">
        <v>573</v>
      </c>
      <c r="H278">
        <f t="shared" ca="1" si="4"/>
        <v>897</v>
      </c>
    </row>
    <row r="279" spans="1:8" ht="23.15" x14ac:dyDescent="0.6">
      <c r="A279" s="47">
        <v>43678</v>
      </c>
      <c r="B279" s="48" t="s">
        <v>139</v>
      </c>
      <c r="C279" s="48" t="s">
        <v>111</v>
      </c>
      <c r="D279" s="48" t="s">
        <v>134</v>
      </c>
      <c r="E279" s="48">
        <v>7</v>
      </c>
      <c r="F279" s="48">
        <v>770</v>
      </c>
      <c r="G279" s="49">
        <v>334</v>
      </c>
      <c r="H279">
        <f t="shared" ca="1" si="4"/>
        <v>564</v>
      </c>
    </row>
    <row r="280" spans="1:8" ht="23.15" x14ac:dyDescent="0.6">
      <c r="A280" s="44">
        <v>43678</v>
      </c>
      <c r="B280" s="45" t="s">
        <v>139</v>
      </c>
      <c r="C280" s="45" t="s">
        <v>111</v>
      </c>
      <c r="D280" s="45" t="s">
        <v>135</v>
      </c>
      <c r="E280" s="45">
        <v>9</v>
      </c>
      <c r="F280" s="45">
        <v>2340</v>
      </c>
      <c r="G280" s="46">
        <v>830</v>
      </c>
      <c r="H280">
        <f t="shared" ca="1" si="4"/>
        <v>521</v>
      </c>
    </row>
    <row r="281" spans="1:8" ht="23.15" x14ac:dyDescent="0.6">
      <c r="A281" s="47">
        <v>43678</v>
      </c>
      <c r="B281" s="48" t="s">
        <v>139</v>
      </c>
      <c r="C281" s="48" t="s">
        <v>137</v>
      </c>
      <c r="D281" s="48" t="s">
        <v>136</v>
      </c>
      <c r="E281" s="48">
        <v>10</v>
      </c>
      <c r="F281" s="48">
        <v>2740</v>
      </c>
      <c r="G281" s="49">
        <v>935</v>
      </c>
      <c r="H281">
        <f t="shared" ca="1" si="4"/>
        <v>690</v>
      </c>
    </row>
    <row r="282" spans="1:8" ht="23.15" x14ac:dyDescent="0.6">
      <c r="A282" s="44">
        <v>43678</v>
      </c>
      <c r="B282" s="45" t="s">
        <v>139</v>
      </c>
      <c r="C282" s="45" t="s">
        <v>137</v>
      </c>
      <c r="D282" s="45" t="s">
        <v>134</v>
      </c>
      <c r="E282" s="45">
        <v>7</v>
      </c>
      <c r="F282" s="45">
        <v>721</v>
      </c>
      <c r="G282" s="46">
        <v>266</v>
      </c>
      <c r="H282">
        <f t="shared" ca="1" si="4"/>
        <v>570</v>
      </c>
    </row>
    <row r="283" spans="1:8" ht="23.15" x14ac:dyDescent="0.6">
      <c r="A283" s="47">
        <v>43678</v>
      </c>
      <c r="B283" s="48" t="s">
        <v>139</v>
      </c>
      <c r="C283" s="48" t="s">
        <v>137</v>
      </c>
      <c r="D283" s="48" t="s">
        <v>135</v>
      </c>
      <c r="E283" s="48">
        <v>6</v>
      </c>
      <c r="F283" s="48">
        <v>1626</v>
      </c>
      <c r="G283" s="49">
        <v>635</v>
      </c>
      <c r="H283">
        <f t="shared" ca="1" si="4"/>
        <v>641</v>
      </c>
    </row>
    <row r="284" spans="1:8" ht="23.15" x14ac:dyDescent="0.6">
      <c r="A284" s="44">
        <v>43678</v>
      </c>
      <c r="B284" s="45" t="s">
        <v>140</v>
      </c>
      <c r="C284" s="45" t="s">
        <v>109</v>
      </c>
      <c r="D284" s="45" t="s">
        <v>136</v>
      </c>
      <c r="E284" s="45">
        <v>8</v>
      </c>
      <c r="F284" s="45">
        <v>1992</v>
      </c>
      <c r="G284" s="46">
        <v>882</v>
      </c>
      <c r="H284">
        <f t="shared" ca="1" si="4"/>
        <v>736</v>
      </c>
    </row>
    <row r="285" spans="1:8" ht="23.15" x14ac:dyDescent="0.6">
      <c r="A285" s="47">
        <v>43678</v>
      </c>
      <c r="B285" s="48" t="s">
        <v>140</v>
      </c>
      <c r="C285" s="48" t="s">
        <v>109</v>
      </c>
      <c r="D285" s="48" t="s">
        <v>134</v>
      </c>
      <c r="E285" s="48">
        <v>8</v>
      </c>
      <c r="F285" s="48">
        <v>1840</v>
      </c>
      <c r="G285" s="49">
        <v>563</v>
      </c>
      <c r="H285">
        <f t="shared" ca="1" si="4"/>
        <v>969</v>
      </c>
    </row>
    <row r="286" spans="1:8" ht="23.15" x14ac:dyDescent="0.6">
      <c r="A286" s="44">
        <v>43678</v>
      </c>
      <c r="B286" s="45" t="s">
        <v>140</v>
      </c>
      <c r="C286" s="45" t="s">
        <v>109</v>
      </c>
      <c r="D286" s="45" t="s">
        <v>135</v>
      </c>
      <c r="E286" s="45">
        <v>6</v>
      </c>
      <c r="F286" s="45">
        <v>918</v>
      </c>
      <c r="G286" s="46">
        <v>362</v>
      </c>
      <c r="H286">
        <f t="shared" ca="1" si="4"/>
        <v>523</v>
      </c>
    </row>
    <row r="287" spans="1:8" ht="23.15" x14ac:dyDescent="0.6">
      <c r="A287" s="47">
        <v>43678</v>
      </c>
      <c r="B287" s="48" t="s">
        <v>140</v>
      </c>
      <c r="C287" s="48" t="s">
        <v>111</v>
      </c>
      <c r="D287" s="48" t="s">
        <v>136</v>
      </c>
      <c r="E287" s="48">
        <v>8</v>
      </c>
      <c r="F287" s="48">
        <v>1784</v>
      </c>
      <c r="G287" s="49">
        <v>536</v>
      </c>
      <c r="H287">
        <f t="shared" ca="1" si="4"/>
        <v>211</v>
      </c>
    </row>
    <row r="288" spans="1:8" ht="23.15" x14ac:dyDescent="0.6">
      <c r="A288" s="44">
        <v>43678</v>
      </c>
      <c r="B288" s="45" t="s">
        <v>140</v>
      </c>
      <c r="C288" s="45" t="s">
        <v>111</v>
      </c>
      <c r="D288" s="45" t="s">
        <v>134</v>
      </c>
      <c r="E288" s="45">
        <v>9</v>
      </c>
      <c r="F288" s="45">
        <v>2070</v>
      </c>
      <c r="G288" s="46">
        <v>663</v>
      </c>
      <c r="H288">
        <f t="shared" ca="1" si="4"/>
        <v>166</v>
      </c>
    </row>
    <row r="289" spans="1:8" ht="23.15" x14ac:dyDescent="0.6">
      <c r="A289" s="47">
        <v>43678</v>
      </c>
      <c r="B289" s="48" t="s">
        <v>140</v>
      </c>
      <c r="C289" s="48" t="s">
        <v>111</v>
      </c>
      <c r="D289" s="48" t="s">
        <v>135</v>
      </c>
      <c r="E289" s="48">
        <v>7</v>
      </c>
      <c r="F289" s="48">
        <v>1477</v>
      </c>
      <c r="G289" s="49">
        <v>637</v>
      </c>
      <c r="H289">
        <f t="shared" ca="1" si="4"/>
        <v>349</v>
      </c>
    </row>
    <row r="290" spans="1:8" ht="23.15" x14ac:dyDescent="0.6">
      <c r="A290" s="44">
        <v>43678</v>
      </c>
      <c r="B290" s="45" t="s">
        <v>140</v>
      </c>
      <c r="C290" s="45" t="s">
        <v>137</v>
      </c>
      <c r="D290" s="45" t="s">
        <v>136</v>
      </c>
      <c r="E290" s="45">
        <v>7</v>
      </c>
      <c r="F290" s="45">
        <v>1603</v>
      </c>
      <c r="G290" s="46">
        <v>566</v>
      </c>
      <c r="H290">
        <f t="shared" ca="1" si="4"/>
        <v>628</v>
      </c>
    </row>
    <row r="291" spans="1:8" ht="23.15" x14ac:dyDescent="0.6">
      <c r="A291" s="47">
        <v>43678</v>
      </c>
      <c r="B291" s="48" t="s">
        <v>140</v>
      </c>
      <c r="C291" s="48" t="s">
        <v>137</v>
      </c>
      <c r="D291" s="48" t="s">
        <v>134</v>
      </c>
      <c r="E291" s="48">
        <v>10</v>
      </c>
      <c r="F291" s="48">
        <v>1200</v>
      </c>
      <c r="G291" s="49">
        <v>508</v>
      </c>
      <c r="H291">
        <f t="shared" ca="1" si="4"/>
        <v>102</v>
      </c>
    </row>
    <row r="292" spans="1:8" ht="23.15" x14ac:dyDescent="0.6">
      <c r="A292" s="44">
        <v>43678</v>
      </c>
      <c r="B292" s="45" t="s">
        <v>140</v>
      </c>
      <c r="C292" s="45" t="s">
        <v>137</v>
      </c>
      <c r="D292" s="45" t="s">
        <v>135</v>
      </c>
      <c r="E292" s="45">
        <v>8</v>
      </c>
      <c r="F292" s="45">
        <v>1712</v>
      </c>
      <c r="G292" s="46">
        <v>618</v>
      </c>
      <c r="H292">
        <f t="shared" ca="1" si="4"/>
        <v>459</v>
      </c>
    </row>
    <row r="293" spans="1:8" ht="23.15" x14ac:dyDescent="0.6">
      <c r="A293" s="47">
        <v>43709</v>
      </c>
      <c r="B293" s="48" t="s">
        <v>12</v>
      </c>
      <c r="C293" s="48" t="s">
        <v>109</v>
      </c>
      <c r="D293" s="48" t="s">
        <v>136</v>
      </c>
      <c r="E293" s="48">
        <v>9</v>
      </c>
      <c r="F293" s="48">
        <v>1620</v>
      </c>
      <c r="G293" s="49">
        <v>695</v>
      </c>
      <c r="H293">
        <f t="shared" ca="1" si="4"/>
        <v>157</v>
      </c>
    </row>
    <row r="294" spans="1:8" ht="23.15" x14ac:dyDescent="0.6">
      <c r="A294" s="44">
        <v>43709</v>
      </c>
      <c r="B294" s="45" t="s">
        <v>12</v>
      </c>
      <c r="C294" s="45" t="s">
        <v>109</v>
      </c>
      <c r="D294" s="45" t="s">
        <v>134</v>
      </c>
      <c r="E294" s="45">
        <v>10</v>
      </c>
      <c r="F294" s="45">
        <v>2540</v>
      </c>
      <c r="G294" s="46">
        <v>1007</v>
      </c>
      <c r="H294">
        <f t="shared" ca="1" si="4"/>
        <v>160</v>
      </c>
    </row>
    <row r="295" spans="1:8" ht="23.15" x14ac:dyDescent="0.6">
      <c r="A295" s="47">
        <v>43709</v>
      </c>
      <c r="B295" s="48" t="s">
        <v>12</v>
      </c>
      <c r="C295" s="48" t="s">
        <v>109</v>
      </c>
      <c r="D295" s="48" t="s">
        <v>135</v>
      </c>
      <c r="E295" s="48">
        <v>7</v>
      </c>
      <c r="F295" s="48">
        <v>931</v>
      </c>
      <c r="G295" s="49">
        <v>417</v>
      </c>
      <c r="H295">
        <f t="shared" ca="1" si="4"/>
        <v>560</v>
      </c>
    </row>
    <row r="296" spans="1:8" ht="23.15" x14ac:dyDescent="0.6">
      <c r="A296" s="44">
        <v>43709</v>
      </c>
      <c r="B296" s="45" t="s">
        <v>12</v>
      </c>
      <c r="C296" s="45" t="s">
        <v>111</v>
      </c>
      <c r="D296" s="45" t="s">
        <v>136</v>
      </c>
      <c r="E296" s="45">
        <v>10</v>
      </c>
      <c r="F296" s="45">
        <v>1140</v>
      </c>
      <c r="G296" s="46">
        <v>381</v>
      </c>
      <c r="H296">
        <f t="shared" ca="1" si="4"/>
        <v>617</v>
      </c>
    </row>
    <row r="297" spans="1:8" ht="23.15" x14ac:dyDescent="0.6">
      <c r="A297" s="47">
        <v>43709</v>
      </c>
      <c r="B297" s="48" t="s">
        <v>12</v>
      </c>
      <c r="C297" s="48" t="s">
        <v>111</v>
      </c>
      <c r="D297" s="48" t="s">
        <v>134</v>
      </c>
      <c r="E297" s="48">
        <v>7</v>
      </c>
      <c r="F297" s="48">
        <v>1715</v>
      </c>
      <c r="G297" s="49">
        <v>628</v>
      </c>
      <c r="H297">
        <f t="shared" ca="1" si="4"/>
        <v>537</v>
      </c>
    </row>
    <row r="298" spans="1:8" ht="23.15" x14ac:dyDescent="0.6">
      <c r="A298" s="44">
        <v>43709</v>
      </c>
      <c r="B298" s="45" t="s">
        <v>12</v>
      </c>
      <c r="C298" s="45" t="s">
        <v>111</v>
      </c>
      <c r="D298" s="45" t="s">
        <v>135</v>
      </c>
      <c r="E298" s="45">
        <v>7</v>
      </c>
      <c r="F298" s="45">
        <v>1687</v>
      </c>
      <c r="G298" s="46">
        <v>538</v>
      </c>
      <c r="H298">
        <f t="shared" ca="1" si="4"/>
        <v>657</v>
      </c>
    </row>
    <row r="299" spans="1:8" ht="23.15" x14ac:dyDescent="0.6">
      <c r="A299" s="47">
        <v>43709</v>
      </c>
      <c r="B299" s="48" t="s">
        <v>12</v>
      </c>
      <c r="C299" s="48" t="s">
        <v>137</v>
      </c>
      <c r="D299" s="48" t="s">
        <v>136</v>
      </c>
      <c r="E299" s="48">
        <v>6</v>
      </c>
      <c r="F299" s="48">
        <v>1476</v>
      </c>
      <c r="G299" s="49">
        <v>582</v>
      </c>
      <c r="H299">
        <f t="shared" ca="1" si="4"/>
        <v>150</v>
      </c>
    </row>
    <row r="300" spans="1:8" ht="23.15" x14ac:dyDescent="0.6">
      <c r="A300" s="44">
        <v>43709</v>
      </c>
      <c r="B300" s="45" t="s">
        <v>12</v>
      </c>
      <c r="C300" s="45" t="s">
        <v>137</v>
      </c>
      <c r="D300" s="45" t="s">
        <v>134</v>
      </c>
      <c r="E300" s="45">
        <v>7</v>
      </c>
      <c r="F300" s="45">
        <v>1960</v>
      </c>
      <c r="G300" s="46">
        <v>705</v>
      </c>
      <c r="H300">
        <f t="shared" ca="1" si="4"/>
        <v>157</v>
      </c>
    </row>
    <row r="301" spans="1:8" ht="23.15" x14ac:dyDescent="0.6">
      <c r="A301" s="47">
        <v>43709</v>
      </c>
      <c r="B301" s="48" t="s">
        <v>12</v>
      </c>
      <c r="C301" s="48" t="s">
        <v>137</v>
      </c>
      <c r="D301" s="48" t="s">
        <v>135</v>
      </c>
      <c r="E301" s="48">
        <v>9</v>
      </c>
      <c r="F301" s="48">
        <v>2646</v>
      </c>
      <c r="G301" s="49">
        <v>812</v>
      </c>
      <c r="H301">
        <f t="shared" ca="1" si="4"/>
        <v>349</v>
      </c>
    </row>
    <row r="302" spans="1:8" ht="23.15" x14ac:dyDescent="0.6">
      <c r="A302" s="44">
        <v>43709</v>
      </c>
      <c r="B302" s="45" t="s">
        <v>138</v>
      </c>
      <c r="C302" s="45" t="s">
        <v>109</v>
      </c>
      <c r="D302" s="45" t="s">
        <v>136</v>
      </c>
      <c r="E302" s="45">
        <v>6</v>
      </c>
      <c r="F302" s="45">
        <v>942</v>
      </c>
      <c r="G302" s="46">
        <v>296</v>
      </c>
      <c r="H302">
        <f t="shared" ca="1" si="4"/>
        <v>839</v>
      </c>
    </row>
    <row r="303" spans="1:8" ht="23.15" x14ac:dyDescent="0.6">
      <c r="A303" s="47">
        <v>43709</v>
      </c>
      <c r="B303" s="48" t="s">
        <v>138</v>
      </c>
      <c r="C303" s="48" t="s">
        <v>109</v>
      </c>
      <c r="D303" s="48" t="s">
        <v>134</v>
      </c>
      <c r="E303" s="48">
        <v>9</v>
      </c>
      <c r="F303" s="48">
        <v>2619</v>
      </c>
      <c r="G303" s="49">
        <v>851</v>
      </c>
      <c r="H303">
        <f t="shared" ca="1" si="4"/>
        <v>313</v>
      </c>
    </row>
    <row r="304" spans="1:8" ht="23.15" x14ac:dyDescent="0.6">
      <c r="A304" s="44">
        <v>43709</v>
      </c>
      <c r="B304" s="45" t="s">
        <v>138</v>
      </c>
      <c r="C304" s="45" t="s">
        <v>109</v>
      </c>
      <c r="D304" s="45" t="s">
        <v>135</v>
      </c>
      <c r="E304" s="45">
        <v>7</v>
      </c>
      <c r="F304" s="45">
        <v>1274</v>
      </c>
      <c r="G304" s="46">
        <v>560</v>
      </c>
      <c r="H304">
        <f t="shared" ca="1" si="4"/>
        <v>812</v>
      </c>
    </row>
    <row r="305" spans="1:8" ht="23.15" x14ac:dyDescent="0.6">
      <c r="A305" s="47">
        <v>43709</v>
      </c>
      <c r="B305" s="48" t="s">
        <v>138</v>
      </c>
      <c r="C305" s="48" t="s">
        <v>111</v>
      </c>
      <c r="D305" s="48" t="s">
        <v>136</v>
      </c>
      <c r="E305" s="48">
        <v>10</v>
      </c>
      <c r="F305" s="48">
        <v>2720</v>
      </c>
      <c r="G305" s="49">
        <v>1162</v>
      </c>
      <c r="H305">
        <f t="shared" ca="1" si="4"/>
        <v>152</v>
      </c>
    </row>
    <row r="306" spans="1:8" ht="23.15" x14ac:dyDescent="0.6">
      <c r="A306" s="44">
        <v>43709</v>
      </c>
      <c r="B306" s="45" t="s">
        <v>138</v>
      </c>
      <c r="C306" s="45" t="s">
        <v>111</v>
      </c>
      <c r="D306" s="45" t="s">
        <v>134</v>
      </c>
      <c r="E306" s="45">
        <v>8</v>
      </c>
      <c r="F306" s="45">
        <v>960</v>
      </c>
      <c r="G306" s="46">
        <v>402</v>
      </c>
      <c r="H306">
        <f t="shared" ca="1" si="4"/>
        <v>875</v>
      </c>
    </row>
    <row r="307" spans="1:8" ht="23.15" x14ac:dyDescent="0.6">
      <c r="A307" s="47">
        <v>43709</v>
      </c>
      <c r="B307" s="48" t="s">
        <v>138</v>
      </c>
      <c r="C307" s="48" t="s">
        <v>111</v>
      </c>
      <c r="D307" s="48" t="s">
        <v>135</v>
      </c>
      <c r="E307" s="48">
        <v>9</v>
      </c>
      <c r="F307" s="48">
        <v>2421</v>
      </c>
      <c r="G307" s="49">
        <v>795</v>
      </c>
      <c r="H307">
        <f t="shared" ca="1" si="4"/>
        <v>634</v>
      </c>
    </row>
    <row r="308" spans="1:8" ht="23.15" x14ac:dyDescent="0.6">
      <c r="A308" s="44">
        <v>43709</v>
      </c>
      <c r="B308" s="45" t="s">
        <v>138</v>
      </c>
      <c r="C308" s="45" t="s">
        <v>137</v>
      </c>
      <c r="D308" s="45" t="s">
        <v>136</v>
      </c>
      <c r="E308" s="45">
        <v>6</v>
      </c>
      <c r="F308" s="45">
        <v>810</v>
      </c>
      <c r="G308" s="46">
        <v>304</v>
      </c>
      <c r="H308">
        <f t="shared" ca="1" si="4"/>
        <v>449</v>
      </c>
    </row>
    <row r="309" spans="1:8" ht="23.15" x14ac:dyDescent="0.6">
      <c r="A309" s="47">
        <v>43709</v>
      </c>
      <c r="B309" s="48" t="s">
        <v>138</v>
      </c>
      <c r="C309" s="48" t="s">
        <v>137</v>
      </c>
      <c r="D309" s="48" t="s">
        <v>134</v>
      </c>
      <c r="E309" s="48">
        <v>8</v>
      </c>
      <c r="F309" s="48">
        <v>1032</v>
      </c>
      <c r="G309" s="49">
        <v>331</v>
      </c>
      <c r="H309">
        <f t="shared" ca="1" si="4"/>
        <v>732</v>
      </c>
    </row>
    <row r="310" spans="1:8" ht="23.15" x14ac:dyDescent="0.6">
      <c r="A310" s="44">
        <v>43709</v>
      </c>
      <c r="B310" s="45" t="s">
        <v>138</v>
      </c>
      <c r="C310" s="45" t="s">
        <v>137</v>
      </c>
      <c r="D310" s="45" t="s">
        <v>135</v>
      </c>
      <c r="E310" s="45">
        <v>6</v>
      </c>
      <c r="F310" s="45">
        <v>954</v>
      </c>
      <c r="G310" s="46">
        <v>403</v>
      </c>
      <c r="H310">
        <f t="shared" ca="1" si="4"/>
        <v>126</v>
      </c>
    </row>
    <row r="311" spans="1:8" ht="23.15" x14ac:dyDescent="0.6">
      <c r="A311" s="47">
        <v>43709</v>
      </c>
      <c r="B311" s="48" t="s">
        <v>139</v>
      </c>
      <c r="C311" s="48" t="s">
        <v>109</v>
      </c>
      <c r="D311" s="48" t="s">
        <v>136</v>
      </c>
      <c r="E311" s="48">
        <v>7</v>
      </c>
      <c r="F311" s="48">
        <v>1673</v>
      </c>
      <c r="G311" s="49">
        <v>513</v>
      </c>
      <c r="H311">
        <f t="shared" ca="1" si="4"/>
        <v>474</v>
      </c>
    </row>
    <row r="312" spans="1:8" ht="23.15" x14ac:dyDescent="0.6">
      <c r="A312" s="44">
        <v>43709</v>
      </c>
      <c r="B312" s="45" t="s">
        <v>139</v>
      </c>
      <c r="C312" s="45" t="s">
        <v>109</v>
      </c>
      <c r="D312" s="45" t="s">
        <v>134</v>
      </c>
      <c r="E312" s="45">
        <v>6</v>
      </c>
      <c r="F312" s="45">
        <v>1404</v>
      </c>
      <c r="G312" s="46">
        <v>483</v>
      </c>
      <c r="H312">
        <f t="shared" ca="1" si="4"/>
        <v>427</v>
      </c>
    </row>
    <row r="313" spans="1:8" ht="23.15" x14ac:dyDescent="0.6">
      <c r="A313" s="47">
        <v>43709</v>
      </c>
      <c r="B313" s="48" t="s">
        <v>139</v>
      </c>
      <c r="C313" s="48" t="s">
        <v>109</v>
      </c>
      <c r="D313" s="48" t="s">
        <v>135</v>
      </c>
      <c r="E313" s="48">
        <v>10</v>
      </c>
      <c r="F313" s="48">
        <v>2120</v>
      </c>
      <c r="G313" s="49">
        <v>716</v>
      </c>
      <c r="H313">
        <f t="shared" ca="1" si="4"/>
        <v>477</v>
      </c>
    </row>
    <row r="314" spans="1:8" ht="23.15" x14ac:dyDescent="0.6">
      <c r="A314" s="44">
        <v>43709</v>
      </c>
      <c r="B314" s="45" t="s">
        <v>139</v>
      </c>
      <c r="C314" s="45" t="s">
        <v>111</v>
      </c>
      <c r="D314" s="45" t="s">
        <v>136</v>
      </c>
      <c r="E314" s="45">
        <v>6</v>
      </c>
      <c r="F314" s="45">
        <v>948</v>
      </c>
      <c r="G314" s="46">
        <v>296</v>
      </c>
      <c r="H314">
        <f t="shared" ca="1" si="4"/>
        <v>847</v>
      </c>
    </row>
    <row r="315" spans="1:8" ht="23.15" x14ac:dyDescent="0.6">
      <c r="A315" s="47">
        <v>43709</v>
      </c>
      <c r="B315" s="48" t="s">
        <v>139</v>
      </c>
      <c r="C315" s="48" t="s">
        <v>111</v>
      </c>
      <c r="D315" s="48" t="s">
        <v>134</v>
      </c>
      <c r="E315" s="48">
        <v>10</v>
      </c>
      <c r="F315" s="48">
        <v>1610</v>
      </c>
      <c r="G315" s="49">
        <v>713</v>
      </c>
      <c r="H315">
        <f t="shared" ca="1" si="4"/>
        <v>857</v>
      </c>
    </row>
    <row r="316" spans="1:8" ht="23.15" x14ac:dyDescent="0.6">
      <c r="A316" s="44">
        <v>43709</v>
      </c>
      <c r="B316" s="45" t="s">
        <v>139</v>
      </c>
      <c r="C316" s="45" t="s">
        <v>111</v>
      </c>
      <c r="D316" s="45" t="s">
        <v>135</v>
      </c>
      <c r="E316" s="45">
        <v>9</v>
      </c>
      <c r="F316" s="45">
        <v>1035</v>
      </c>
      <c r="G316" s="46">
        <v>337</v>
      </c>
      <c r="H316">
        <f t="shared" ca="1" si="4"/>
        <v>434</v>
      </c>
    </row>
    <row r="317" spans="1:8" ht="23.15" x14ac:dyDescent="0.6">
      <c r="A317" s="47">
        <v>43709</v>
      </c>
      <c r="B317" s="48" t="s">
        <v>139</v>
      </c>
      <c r="C317" s="48" t="s">
        <v>137</v>
      </c>
      <c r="D317" s="48" t="s">
        <v>136</v>
      </c>
      <c r="E317" s="48">
        <v>6</v>
      </c>
      <c r="F317" s="48">
        <v>1434</v>
      </c>
      <c r="G317" s="49">
        <v>631</v>
      </c>
      <c r="H317">
        <f t="shared" ca="1" si="4"/>
        <v>695</v>
      </c>
    </row>
    <row r="318" spans="1:8" ht="23.15" x14ac:dyDescent="0.6">
      <c r="A318" s="44">
        <v>43709</v>
      </c>
      <c r="B318" s="45" t="s">
        <v>139</v>
      </c>
      <c r="C318" s="45" t="s">
        <v>137</v>
      </c>
      <c r="D318" s="45" t="s">
        <v>134</v>
      </c>
      <c r="E318" s="45">
        <v>6</v>
      </c>
      <c r="F318" s="45">
        <v>642</v>
      </c>
      <c r="G318" s="46">
        <v>288</v>
      </c>
      <c r="H318">
        <f t="shared" ca="1" si="4"/>
        <v>697</v>
      </c>
    </row>
    <row r="319" spans="1:8" ht="23.15" x14ac:dyDescent="0.6">
      <c r="A319" s="47">
        <v>43709</v>
      </c>
      <c r="B319" s="48" t="s">
        <v>139</v>
      </c>
      <c r="C319" s="48" t="s">
        <v>137</v>
      </c>
      <c r="D319" s="48" t="s">
        <v>135</v>
      </c>
      <c r="E319" s="48">
        <v>6</v>
      </c>
      <c r="F319" s="48">
        <v>1272</v>
      </c>
      <c r="G319" s="49">
        <v>403</v>
      </c>
      <c r="H319">
        <f t="shared" ca="1" si="4"/>
        <v>130</v>
      </c>
    </row>
    <row r="320" spans="1:8" ht="23.15" x14ac:dyDescent="0.6">
      <c r="A320" s="44">
        <v>43709</v>
      </c>
      <c r="B320" s="45" t="s">
        <v>140</v>
      </c>
      <c r="C320" s="45" t="s">
        <v>109</v>
      </c>
      <c r="D320" s="45" t="s">
        <v>136</v>
      </c>
      <c r="E320" s="45">
        <v>9</v>
      </c>
      <c r="F320" s="45">
        <v>2619</v>
      </c>
      <c r="G320" s="46">
        <v>991</v>
      </c>
      <c r="H320">
        <f t="shared" ca="1" si="4"/>
        <v>273</v>
      </c>
    </row>
    <row r="321" spans="1:8" ht="23.15" x14ac:dyDescent="0.6">
      <c r="A321" s="47">
        <v>43709</v>
      </c>
      <c r="B321" s="48" t="s">
        <v>140</v>
      </c>
      <c r="C321" s="48" t="s">
        <v>109</v>
      </c>
      <c r="D321" s="48" t="s">
        <v>134</v>
      </c>
      <c r="E321" s="48">
        <v>7</v>
      </c>
      <c r="F321" s="48">
        <v>1155</v>
      </c>
      <c r="G321" s="49">
        <v>469</v>
      </c>
      <c r="H321">
        <f t="shared" ca="1" si="4"/>
        <v>886</v>
      </c>
    </row>
    <row r="322" spans="1:8" ht="23.15" x14ac:dyDescent="0.6">
      <c r="A322" s="44">
        <v>43709</v>
      </c>
      <c r="B322" s="45" t="s">
        <v>140</v>
      </c>
      <c r="C322" s="45" t="s">
        <v>109</v>
      </c>
      <c r="D322" s="45" t="s">
        <v>135</v>
      </c>
      <c r="E322" s="45">
        <v>8</v>
      </c>
      <c r="F322" s="45">
        <v>1384</v>
      </c>
      <c r="G322" s="46">
        <v>454</v>
      </c>
      <c r="H322">
        <f t="shared" ca="1" si="4"/>
        <v>305</v>
      </c>
    </row>
    <row r="323" spans="1:8" ht="23.15" x14ac:dyDescent="0.6">
      <c r="A323" s="47">
        <v>43709</v>
      </c>
      <c r="B323" s="48" t="s">
        <v>140</v>
      </c>
      <c r="C323" s="48" t="s">
        <v>111</v>
      </c>
      <c r="D323" s="48" t="s">
        <v>136</v>
      </c>
      <c r="E323" s="48">
        <v>7</v>
      </c>
      <c r="F323" s="48">
        <v>1848</v>
      </c>
      <c r="G323" s="49">
        <v>577</v>
      </c>
      <c r="H323">
        <f t="shared" ca="1" si="4"/>
        <v>176</v>
      </c>
    </row>
    <row r="324" spans="1:8" ht="23.15" x14ac:dyDescent="0.6">
      <c r="A324" s="44">
        <v>43709</v>
      </c>
      <c r="B324" s="45" t="s">
        <v>140</v>
      </c>
      <c r="C324" s="45" t="s">
        <v>111</v>
      </c>
      <c r="D324" s="45" t="s">
        <v>134</v>
      </c>
      <c r="E324" s="45">
        <v>6</v>
      </c>
      <c r="F324" s="45">
        <v>1230</v>
      </c>
      <c r="G324" s="46">
        <v>517</v>
      </c>
      <c r="H324">
        <f t="shared" ca="1" si="4"/>
        <v>558</v>
      </c>
    </row>
    <row r="325" spans="1:8" ht="23.15" x14ac:dyDescent="0.6">
      <c r="A325" s="47">
        <v>43709</v>
      </c>
      <c r="B325" s="48" t="s">
        <v>140</v>
      </c>
      <c r="C325" s="48" t="s">
        <v>111</v>
      </c>
      <c r="D325" s="48" t="s">
        <v>135</v>
      </c>
      <c r="E325" s="48">
        <v>9</v>
      </c>
      <c r="F325" s="48">
        <v>2529</v>
      </c>
      <c r="G325" s="49">
        <v>1084</v>
      </c>
      <c r="H325">
        <f t="shared" ca="1" si="4"/>
        <v>933</v>
      </c>
    </row>
    <row r="326" spans="1:8" ht="23.15" x14ac:dyDescent="0.6">
      <c r="A326" s="44">
        <v>43709</v>
      </c>
      <c r="B326" s="45" t="s">
        <v>140</v>
      </c>
      <c r="C326" s="45" t="s">
        <v>137</v>
      </c>
      <c r="D326" s="45" t="s">
        <v>136</v>
      </c>
      <c r="E326" s="45">
        <v>8</v>
      </c>
      <c r="F326" s="45">
        <v>2336</v>
      </c>
      <c r="G326" s="46">
        <v>863</v>
      </c>
      <c r="H326">
        <f t="shared" ca="1" si="4"/>
        <v>482</v>
      </c>
    </row>
    <row r="327" spans="1:8" ht="23.15" x14ac:dyDescent="0.6">
      <c r="A327" s="47">
        <v>43709</v>
      </c>
      <c r="B327" s="48" t="s">
        <v>140</v>
      </c>
      <c r="C327" s="48" t="s">
        <v>137</v>
      </c>
      <c r="D327" s="48" t="s">
        <v>134</v>
      </c>
      <c r="E327" s="48">
        <v>6</v>
      </c>
      <c r="F327" s="48">
        <v>1614</v>
      </c>
      <c r="G327" s="49">
        <v>556</v>
      </c>
      <c r="H327">
        <f t="shared" ref="H327:H390" ca="1" si="5">RANDBETWEEN(100,1000)</f>
        <v>923</v>
      </c>
    </row>
    <row r="328" spans="1:8" ht="23.15" x14ac:dyDescent="0.6">
      <c r="A328" s="44">
        <v>43709</v>
      </c>
      <c r="B328" s="45" t="s">
        <v>140</v>
      </c>
      <c r="C328" s="45" t="s">
        <v>137</v>
      </c>
      <c r="D328" s="45" t="s">
        <v>135</v>
      </c>
      <c r="E328" s="45">
        <v>8</v>
      </c>
      <c r="F328" s="45">
        <v>928</v>
      </c>
      <c r="G328" s="46">
        <v>308</v>
      </c>
      <c r="H328">
        <f t="shared" ca="1" si="5"/>
        <v>688</v>
      </c>
    </row>
    <row r="329" spans="1:8" ht="23.15" x14ac:dyDescent="0.6">
      <c r="A329" s="47">
        <v>43739</v>
      </c>
      <c r="B329" s="48" t="s">
        <v>12</v>
      </c>
      <c r="C329" s="48" t="s">
        <v>109</v>
      </c>
      <c r="D329" s="48" t="s">
        <v>136</v>
      </c>
      <c r="E329" s="48">
        <v>10</v>
      </c>
      <c r="F329" s="48">
        <v>1410</v>
      </c>
      <c r="G329" s="49">
        <v>483</v>
      </c>
      <c r="H329">
        <f t="shared" ca="1" si="5"/>
        <v>130</v>
      </c>
    </row>
    <row r="330" spans="1:8" ht="23.15" x14ac:dyDescent="0.6">
      <c r="A330" s="44">
        <v>43739</v>
      </c>
      <c r="B330" s="45" t="s">
        <v>12</v>
      </c>
      <c r="C330" s="45" t="s">
        <v>109</v>
      </c>
      <c r="D330" s="45" t="s">
        <v>134</v>
      </c>
      <c r="E330" s="45">
        <v>9</v>
      </c>
      <c r="F330" s="45">
        <v>1521</v>
      </c>
      <c r="G330" s="46">
        <v>607</v>
      </c>
      <c r="H330">
        <f t="shared" ca="1" si="5"/>
        <v>840</v>
      </c>
    </row>
    <row r="331" spans="1:8" ht="23.15" x14ac:dyDescent="0.6">
      <c r="A331" s="47">
        <v>43739</v>
      </c>
      <c r="B331" s="48" t="s">
        <v>12</v>
      </c>
      <c r="C331" s="48" t="s">
        <v>109</v>
      </c>
      <c r="D331" s="48" t="s">
        <v>135</v>
      </c>
      <c r="E331" s="48">
        <v>9</v>
      </c>
      <c r="F331" s="48">
        <v>1494</v>
      </c>
      <c r="G331" s="49">
        <v>664</v>
      </c>
      <c r="H331">
        <f t="shared" ca="1" si="5"/>
        <v>938</v>
      </c>
    </row>
    <row r="332" spans="1:8" ht="23.15" x14ac:dyDescent="0.6">
      <c r="A332" s="44">
        <v>43739</v>
      </c>
      <c r="B332" s="45" t="s">
        <v>12</v>
      </c>
      <c r="C332" s="45" t="s">
        <v>111</v>
      </c>
      <c r="D332" s="45" t="s">
        <v>136</v>
      </c>
      <c r="E332" s="45">
        <v>10</v>
      </c>
      <c r="F332" s="45">
        <v>2050</v>
      </c>
      <c r="G332" s="46">
        <v>627</v>
      </c>
      <c r="H332">
        <f t="shared" ca="1" si="5"/>
        <v>169</v>
      </c>
    </row>
    <row r="333" spans="1:8" ht="23.15" x14ac:dyDescent="0.6">
      <c r="A333" s="47">
        <v>43739</v>
      </c>
      <c r="B333" s="48" t="s">
        <v>12</v>
      </c>
      <c r="C333" s="48" t="s">
        <v>111</v>
      </c>
      <c r="D333" s="48" t="s">
        <v>134</v>
      </c>
      <c r="E333" s="48">
        <v>8</v>
      </c>
      <c r="F333" s="48">
        <v>1448</v>
      </c>
      <c r="G333" s="49">
        <v>497</v>
      </c>
      <c r="H333">
        <f t="shared" ca="1" si="5"/>
        <v>735</v>
      </c>
    </row>
    <row r="334" spans="1:8" ht="23.15" x14ac:dyDescent="0.6">
      <c r="A334" s="44">
        <v>43739</v>
      </c>
      <c r="B334" s="45" t="s">
        <v>12</v>
      </c>
      <c r="C334" s="45" t="s">
        <v>111</v>
      </c>
      <c r="D334" s="45" t="s">
        <v>135</v>
      </c>
      <c r="E334" s="45">
        <v>10</v>
      </c>
      <c r="F334" s="45">
        <v>1170</v>
      </c>
      <c r="G334" s="46">
        <v>432</v>
      </c>
      <c r="H334">
        <f t="shared" ca="1" si="5"/>
        <v>275</v>
      </c>
    </row>
    <row r="335" spans="1:8" ht="23.15" x14ac:dyDescent="0.6">
      <c r="A335" s="47">
        <v>43739</v>
      </c>
      <c r="B335" s="48" t="s">
        <v>12</v>
      </c>
      <c r="C335" s="48" t="s">
        <v>137</v>
      </c>
      <c r="D335" s="48" t="s">
        <v>136</v>
      </c>
      <c r="E335" s="48">
        <v>6</v>
      </c>
      <c r="F335" s="48">
        <v>1626</v>
      </c>
      <c r="G335" s="49">
        <v>616</v>
      </c>
      <c r="H335">
        <f t="shared" ca="1" si="5"/>
        <v>879</v>
      </c>
    </row>
    <row r="336" spans="1:8" ht="23.15" x14ac:dyDescent="0.6">
      <c r="A336" s="44">
        <v>43739</v>
      </c>
      <c r="B336" s="45" t="s">
        <v>12</v>
      </c>
      <c r="C336" s="45" t="s">
        <v>137</v>
      </c>
      <c r="D336" s="45" t="s">
        <v>134</v>
      </c>
      <c r="E336" s="45">
        <v>9</v>
      </c>
      <c r="F336" s="45">
        <v>2295</v>
      </c>
      <c r="G336" s="46">
        <v>989</v>
      </c>
      <c r="H336">
        <f t="shared" ca="1" si="5"/>
        <v>123</v>
      </c>
    </row>
    <row r="337" spans="1:8" ht="23.15" x14ac:dyDescent="0.6">
      <c r="A337" s="47">
        <v>43739</v>
      </c>
      <c r="B337" s="48" t="s">
        <v>12</v>
      </c>
      <c r="C337" s="48" t="s">
        <v>137</v>
      </c>
      <c r="D337" s="48" t="s">
        <v>135</v>
      </c>
      <c r="E337" s="48">
        <v>8</v>
      </c>
      <c r="F337" s="48">
        <v>2304</v>
      </c>
      <c r="G337" s="49">
        <v>696</v>
      </c>
      <c r="H337">
        <f t="shared" ca="1" si="5"/>
        <v>287</v>
      </c>
    </row>
    <row r="338" spans="1:8" ht="23.15" x14ac:dyDescent="0.6">
      <c r="A338" s="44">
        <v>43739</v>
      </c>
      <c r="B338" s="45" t="s">
        <v>138</v>
      </c>
      <c r="C338" s="45" t="s">
        <v>109</v>
      </c>
      <c r="D338" s="45" t="s">
        <v>136</v>
      </c>
      <c r="E338" s="45">
        <v>8</v>
      </c>
      <c r="F338" s="45">
        <v>1160</v>
      </c>
      <c r="G338" s="46">
        <v>508</v>
      </c>
      <c r="H338">
        <f t="shared" ca="1" si="5"/>
        <v>433</v>
      </c>
    </row>
    <row r="339" spans="1:8" ht="23.15" x14ac:dyDescent="0.6">
      <c r="A339" s="47">
        <v>43739</v>
      </c>
      <c r="B339" s="48" t="s">
        <v>138</v>
      </c>
      <c r="C339" s="48" t="s">
        <v>109</v>
      </c>
      <c r="D339" s="48" t="s">
        <v>134</v>
      </c>
      <c r="E339" s="48">
        <v>10</v>
      </c>
      <c r="F339" s="48">
        <v>2470</v>
      </c>
      <c r="G339" s="49">
        <v>817</v>
      </c>
      <c r="H339">
        <f t="shared" ca="1" si="5"/>
        <v>494</v>
      </c>
    </row>
    <row r="340" spans="1:8" ht="23.15" x14ac:dyDescent="0.6">
      <c r="A340" s="44">
        <v>43739</v>
      </c>
      <c r="B340" s="45" t="s">
        <v>138</v>
      </c>
      <c r="C340" s="45" t="s">
        <v>109</v>
      </c>
      <c r="D340" s="45" t="s">
        <v>135</v>
      </c>
      <c r="E340" s="45">
        <v>9</v>
      </c>
      <c r="F340" s="45">
        <v>2322</v>
      </c>
      <c r="G340" s="46">
        <v>841</v>
      </c>
      <c r="H340">
        <f t="shared" ca="1" si="5"/>
        <v>959</v>
      </c>
    </row>
    <row r="341" spans="1:8" ht="23.15" x14ac:dyDescent="0.6">
      <c r="A341" s="47">
        <v>43739</v>
      </c>
      <c r="B341" s="48" t="s">
        <v>138</v>
      </c>
      <c r="C341" s="48" t="s">
        <v>111</v>
      </c>
      <c r="D341" s="48" t="s">
        <v>136</v>
      </c>
      <c r="E341" s="48">
        <v>9</v>
      </c>
      <c r="F341" s="48">
        <v>2520</v>
      </c>
      <c r="G341" s="49">
        <v>810</v>
      </c>
      <c r="H341">
        <f t="shared" ca="1" si="5"/>
        <v>149</v>
      </c>
    </row>
    <row r="342" spans="1:8" ht="23.15" x14ac:dyDescent="0.6">
      <c r="A342" s="44">
        <v>43739</v>
      </c>
      <c r="B342" s="45" t="s">
        <v>138</v>
      </c>
      <c r="C342" s="45" t="s">
        <v>111</v>
      </c>
      <c r="D342" s="45" t="s">
        <v>134</v>
      </c>
      <c r="E342" s="45">
        <v>10</v>
      </c>
      <c r="F342" s="45">
        <v>1130</v>
      </c>
      <c r="G342" s="46">
        <v>401</v>
      </c>
      <c r="H342">
        <f t="shared" ca="1" si="5"/>
        <v>722</v>
      </c>
    </row>
    <row r="343" spans="1:8" ht="23.15" x14ac:dyDescent="0.6">
      <c r="A343" s="47">
        <v>43739</v>
      </c>
      <c r="B343" s="48" t="s">
        <v>138</v>
      </c>
      <c r="C343" s="48" t="s">
        <v>111</v>
      </c>
      <c r="D343" s="48" t="s">
        <v>135</v>
      </c>
      <c r="E343" s="48">
        <v>7</v>
      </c>
      <c r="F343" s="48">
        <v>1827</v>
      </c>
      <c r="G343" s="49">
        <v>620</v>
      </c>
      <c r="H343">
        <f t="shared" ca="1" si="5"/>
        <v>459</v>
      </c>
    </row>
    <row r="344" spans="1:8" ht="23.15" x14ac:dyDescent="0.6">
      <c r="A344" s="44">
        <v>43739</v>
      </c>
      <c r="B344" s="45" t="s">
        <v>138</v>
      </c>
      <c r="C344" s="45" t="s">
        <v>137</v>
      </c>
      <c r="D344" s="45" t="s">
        <v>136</v>
      </c>
      <c r="E344" s="45">
        <v>9</v>
      </c>
      <c r="F344" s="45">
        <v>1818</v>
      </c>
      <c r="G344" s="46">
        <v>724</v>
      </c>
      <c r="H344">
        <f t="shared" ca="1" si="5"/>
        <v>379</v>
      </c>
    </row>
    <row r="345" spans="1:8" ht="23.15" x14ac:dyDescent="0.6">
      <c r="A345" s="47">
        <v>43739</v>
      </c>
      <c r="B345" s="48" t="s">
        <v>138</v>
      </c>
      <c r="C345" s="48" t="s">
        <v>137</v>
      </c>
      <c r="D345" s="48" t="s">
        <v>134</v>
      </c>
      <c r="E345" s="48">
        <v>7</v>
      </c>
      <c r="F345" s="48">
        <v>1645</v>
      </c>
      <c r="G345" s="49">
        <v>686</v>
      </c>
      <c r="H345">
        <f t="shared" ca="1" si="5"/>
        <v>663</v>
      </c>
    </row>
    <row r="346" spans="1:8" ht="23.15" x14ac:dyDescent="0.6">
      <c r="A346" s="44">
        <v>43739</v>
      </c>
      <c r="B346" s="45" t="s">
        <v>138</v>
      </c>
      <c r="C346" s="45" t="s">
        <v>137</v>
      </c>
      <c r="D346" s="45" t="s">
        <v>135</v>
      </c>
      <c r="E346" s="45">
        <v>6</v>
      </c>
      <c r="F346" s="45">
        <v>1626</v>
      </c>
      <c r="G346" s="46">
        <v>562</v>
      </c>
      <c r="H346">
        <f t="shared" ca="1" si="5"/>
        <v>899</v>
      </c>
    </row>
    <row r="347" spans="1:8" ht="23.15" x14ac:dyDescent="0.6">
      <c r="A347" s="47">
        <v>43739</v>
      </c>
      <c r="B347" s="48" t="s">
        <v>139</v>
      </c>
      <c r="C347" s="48" t="s">
        <v>109</v>
      </c>
      <c r="D347" s="48" t="s">
        <v>136</v>
      </c>
      <c r="E347" s="48">
        <v>7</v>
      </c>
      <c r="F347" s="48">
        <v>1617</v>
      </c>
      <c r="G347" s="49">
        <v>722</v>
      </c>
      <c r="H347">
        <f t="shared" ca="1" si="5"/>
        <v>926</v>
      </c>
    </row>
    <row r="348" spans="1:8" ht="23.15" x14ac:dyDescent="0.6">
      <c r="A348" s="44">
        <v>43739</v>
      </c>
      <c r="B348" s="45" t="s">
        <v>139</v>
      </c>
      <c r="C348" s="45" t="s">
        <v>109</v>
      </c>
      <c r="D348" s="45" t="s">
        <v>134</v>
      </c>
      <c r="E348" s="45">
        <v>6</v>
      </c>
      <c r="F348" s="45">
        <v>1344</v>
      </c>
      <c r="G348" s="46">
        <v>440</v>
      </c>
      <c r="H348">
        <f t="shared" ca="1" si="5"/>
        <v>921</v>
      </c>
    </row>
    <row r="349" spans="1:8" ht="23.15" x14ac:dyDescent="0.6">
      <c r="A349" s="47">
        <v>43739</v>
      </c>
      <c r="B349" s="48" t="s">
        <v>139</v>
      </c>
      <c r="C349" s="48" t="s">
        <v>109</v>
      </c>
      <c r="D349" s="48" t="s">
        <v>135</v>
      </c>
      <c r="E349" s="48">
        <v>9</v>
      </c>
      <c r="F349" s="48">
        <v>2403</v>
      </c>
      <c r="G349" s="49">
        <v>1069</v>
      </c>
      <c r="H349">
        <f t="shared" ca="1" si="5"/>
        <v>797</v>
      </c>
    </row>
    <row r="350" spans="1:8" ht="23.15" x14ac:dyDescent="0.6">
      <c r="A350" s="44">
        <v>43739</v>
      </c>
      <c r="B350" s="45" t="s">
        <v>139</v>
      </c>
      <c r="C350" s="45" t="s">
        <v>111</v>
      </c>
      <c r="D350" s="45" t="s">
        <v>136</v>
      </c>
      <c r="E350" s="45">
        <v>9</v>
      </c>
      <c r="F350" s="45">
        <v>2358</v>
      </c>
      <c r="G350" s="46">
        <v>830</v>
      </c>
      <c r="H350">
        <f t="shared" ca="1" si="5"/>
        <v>646</v>
      </c>
    </row>
    <row r="351" spans="1:8" ht="23.15" x14ac:dyDescent="0.6">
      <c r="A351" s="47">
        <v>43739</v>
      </c>
      <c r="B351" s="48" t="s">
        <v>139</v>
      </c>
      <c r="C351" s="48" t="s">
        <v>111</v>
      </c>
      <c r="D351" s="48" t="s">
        <v>134</v>
      </c>
      <c r="E351" s="48">
        <v>9</v>
      </c>
      <c r="F351" s="48">
        <v>2223</v>
      </c>
      <c r="G351" s="49">
        <v>893</v>
      </c>
      <c r="H351">
        <f t="shared" ca="1" si="5"/>
        <v>691</v>
      </c>
    </row>
    <row r="352" spans="1:8" ht="23.15" x14ac:dyDescent="0.6">
      <c r="A352" s="44">
        <v>43739</v>
      </c>
      <c r="B352" s="45" t="s">
        <v>139</v>
      </c>
      <c r="C352" s="45" t="s">
        <v>111</v>
      </c>
      <c r="D352" s="45" t="s">
        <v>135</v>
      </c>
      <c r="E352" s="45">
        <v>6</v>
      </c>
      <c r="F352" s="45">
        <v>774</v>
      </c>
      <c r="G352" s="46">
        <v>257</v>
      </c>
      <c r="H352">
        <f t="shared" ca="1" si="5"/>
        <v>106</v>
      </c>
    </row>
    <row r="353" spans="1:8" ht="23.15" x14ac:dyDescent="0.6">
      <c r="A353" s="47">
        <v>43739</v>
      </c>
      <c r="B353" s="48" t="s">
        <v>139</v>
      </c>
      <c r="C353" s="48" t="s">
        <v>137</v>
      </c>
      <c r="D353" s="48" t="s">
        <v>136</v>
      </c>
      <c r="E353" s="48">
        <v>6</v>
      </c>
      <c r="F353" s="48">
        <v>918</v>
      </c>
      <c r="G353" s="49">
        <v>330</v>
      </c>
      <c r="H353">
        <f t="shared" ca="1" si="5"/>
        <v>882</v>
      </c>
    </row>
    <row r="354" spans="1:8" ht="23.15" x14ac:dyDescent="0.6">
      <c r="A354" s="44">
        <v>43739</v>
      </c>
      <c r="B354" s="45" t="s">
        <v>139</v>
      </c>
      <c r="C354" s="45" t="s">
        <v>137</v>
      </c>
      <c r="D354" s="45" t="s">
        <v>134</v>
      </c>
      <c r="E354" s="45">
        <v>6</v>
      </c>
      <c r="F354" s="45">
        <v>624</v>
      </c>
      <c r="G354" s="46">
        <v>206</v>
      </c>
      <c r="H354">
        <f t="shared" ca="1" si="5"/>
        <v>941</v>
      </c>
    </row>
    <row r="355" spans="1:8" ht="23.15" x14ac:dyDescent="0.6">
      <c r="A355" s="47">
        <v>43739</v>
      </c>
      <c r="B355" s="48" t="s">
        <v>139</v>
      </c>
      <c r="C355" s="48" t="s">
        <v>137</v>
      </c>
      <c r="D355" s="48" t="s">
        <v>135</v>
      </c>
      <c r="E355" s="48">
        <v>7</v>
      </c>
      <c r="F355" s="48">
        <v>1043</v>
      </c>
      <c r="G355" s="49">
        <v>347</v>
      </c>
      <c r="H355">
        <f t="shared" ca="1" si="5"/>
        <v>418</v>
      </c>
    </row>
    <row r="356" spans="1:8" ht="23.15" x14ac:dyDescent="0.6">
      <c r="A356" s="44">
        <v>43739</v>
      </c>
      <c r="B356" s="45" t="s">
        <v>140</v>
      </c>
      <c r="C356" s="45" t="s">
        <v>109</v>
      </c>
      <c r="D356" s="45" t="s">
        <v>136</v>
      </c>
      <c r="E356" s="45">
        <v>8</v>
      </c>
      <c r="F356" s="45">
        <v>1848</v>
      </c>
      <c r="G356" s="46">
        <v>660</v>
      </c>
      <c r="H356">
        <f t="shared" ca="1" si="5"/>
        <v>402</v>
      </c>
    </row>
    <row r="357" spans="1:8" ht="23.15" x14ac:dyDescent="0.6">
      <c r="A357" s="47">
        <v>43739</v>
      </c>
      <c r="B357" s="48" t="s">
        <v>140</v>
      </c>
      <c r="C357" s="48" t="s">
        <v>109</v>
      </c>
      <c r="D357" s="48" t="s">
        <v>134</v>
      </c>
      <c r="E357" s="48">
        <v>10</v>
      </c>
      <c r="F357" s="48">
        <v>2910</v>
      </c>
      <c r="G357" s="49">
        <v>1169</v>
      </c>
      <c r="H357">
        <f t="shared" ca="1" si="5"/>
        <v>202</v>
      </c>
    </row>
    <row r="358" spans="1:8" ht="23.15" x14ac:dyDescent="0.6">
      <c r="A358" s="44">
        <v>43739</v>
      </c>
      <c r="B358" s="45" t="s">
        <v>140</v>
      </c>
      <c r="C358" s="45" t="s">
        <v>109</v>
      </c>
      <c r="D358" s="45" t="s">
        <v>135</v>
      </c>
      <c r="E358" s="45">
        <v>6</v>
      </c>
      <c r="F358" s="45">
        <v>1134</v>
      </c>
      <c r="G358" s="46">
        <v>505</v>
      </c>
      <c r="H358">
        <f t="shared" ca="1" si="5"/>
        <v>847</v>
      </c>
    </row>
    <row r="359" spans="1:8" ht="23.15" x14ac:dyDescent="0.6">
      <c r="A359" s="47">
        <v>43739</v>
      </c>
      <c r="B359" s="48" t="s">
        <v>140</v>
      </c>
      <c r="C359" s="48" t="s">
        <v>111</v>
      </c>
      <c r="D359" s="48" t="s">
        <v>136</v>
      </c>
      <c r="E359" s="48">
        <v>10</v>
      </c>
      <c r="F359" s="48">
        <v>2620</v>
      </c>
      <c r="G359" s="49">
        <v>900</v>
      </c>
      <c r="H359">
        <f t="shared" ca="1" si="5"/>
        <v>647</v>
      </c>
    </row>
    <row r="360" spans="1:8" ht="23.15" x14ac:dyDescent="0.6">
      <c r="A360" s="44">
        <v>43739</v>
      </c>
      <c r="B360" s="45" t="s">
        <v>140</v>
      </c>
      <c r="C360" s="45" t="s">
        <v>111</v>
      </c>
      <c r="D360" s="45" t="s">
        <v>134</v>
      </c>
      <c r="E360" s="45">
        <v>8</v>
      </c>
      <c r="F360" s="45">
        <v>1216</v>
      </c>
      <c r="G360" s="46">
        <v>464</v>
      </c>
      <c r="H360">
        <f t="shared" ca="1" si="5"/>
        <v>751</v>
      </c>
    </row>
    <row r="361" spans="1:8" ht="23.15" x14ac:dyDescent="0.6">
      <c r="A361" s="47">
        <v>43739</v>
      </c>
      <c r="B361" s="48" t="s">
        <v>140</v>
      </c>
      <c r="C361" s="48" t="s">
        <v>111</v>
      </c>
      <c r="D361" s="48" t="s">
        <v>135</v>
      </c>
      <c r="E361" s="48">
        <v>9</v>
      </c>
      <c r="F361" s="48">
        <v>1278</v>
      </c>
      <c r="G361" s="49">
        <v>465</v>
      </c>
      <c r="H361">
        <f t="shared" ca="1" si="5"/>
        <v>929</v>
      </c>
    </row>
    <row r="362" spans="1:8" ht="23.15" x14ac:dyDescent="0.6">
      <c r="A362" s="44">
        <v>43739</v>
      </c>
      <c r="B362" s="45" t="s">
        <v>140</v>
      </c>
      <c r="C362" s="45" t="s">
        <v>137</v>
      </c>
      <c r="D362" s="45" t="s">
        <v>136</v>
      </c>
      <c r="E362" s="45">
        <v>6</v>
      </c>
      <c r="F362" s="45">
        <v>720</v>
      </c>
      <c r="G362" s="46">
        <v>260</v>
      </c>
      <c r="H362">
        <f t="shared" ca="1" si="5"/>
        <v>494</v>
      </c>
    </row>
    <row r="363" spans="1:8" ht="23.15" x14ac:dyDescent="0.6">
      <c r="A363" s="47">
        <v>43739</v>
      </c>
      <c r="B363" s="48" t="s">
        <v>140</v>
      </c>
      <c r="C363" s="48" t="s">
        <v>137</v>
      </c>
      <c r="D363" s="48" t="s">
        <v>134</v>
      </c>
      <c r="E363" s="48">
        <v>9</v>
      </c>
      <c r="F363" s="48">
        <v>1089</v>
      </c>
      <c r="G363" s="49">
        <v>394</v>
      </c>
      <c r="H363">
        <f t="shared" ca="1" si="5"/>
        <v>594</v>
      </c>
    </row>
    <row r="364" spans="1:8" ht="23.15" x14ac:dyDescent="0.6">
      <c r="A364" s="44">
        <v>43739</v>
      </c>
      <c r="B364" s="45" t="s">
        <v>140</v>
      </c>
      <c r="C364" s="45" t="s">
        <v>137</v>
      </c>
      <c r="D364" s="45" t="s">
        <v>135</v>
      </c>
      <c r="E364" s="45">
        <v>8</v>
      </c>
      <c r="F364" s="45">
        <v>1552</v>
      </c>
      <c r="G364" s="46">
        <v>599</v>
      </c>
      <c r="H364">
        <f t="shared" ca="1" si="5"/>
        <v>323</v>
      </c>
    </row>
    <row r="365" spans="1:8" ht="23.15" x14ac:dyDescent="0.6">
      <c r="A365" s="47">
        <v>43770</v>
      </c>
      <c r="B365" s="48" t="s">
        <v>12</v>
      </c>
      <c r="C365" s="48" t="s">
        <v>109</v>
      </c>
      <c r="D365" s="48" t="s">
        <v>136</v>
      </c>
      <c r="E365" s="48">
        <v>9</v>
      </c>
      <c r="F365" s="48">
        <v>1026</v>
      </c>
      <c r="G365" s="49">
        <v>432</v>
      </c>
      <c r="H365">
        <f t="shared" ca="1" si="5"/>
        <v>221</v>
      </c>
    </row>
    <row r="366" spans="1:8" ht="23.15" x14ac:dyDescent="0.6">
      <c r="A366" s="44">
        <v>43770</v>
      </c>
      <c r="B366" s="45" t="s">
        <v>12</v>
      </c>
      <c r="C366" s="45" t="s">
        <v>109</v>
      </c>
      <c r="D366" s="45" t="s">
        <v>134</v>
      </c>
      <c r="E366" s="45">
        <v>7</v>
      </c>
      <c r="F366" s="45">
        <v>1155</v>
      </c>
      <c r="G366" s="46">
        <v>481</v>
      </c>
      <c r="H366">
        <f t="shared" ca="1" si="5"/>
        <v>886</v>
      </c>
    </row>
    <row r="367" spans="1:8" ht="23.15" x14ac:dyDescent="0.6">
      <c r="A367" s="47">
        <v>43770</v>
      </c>
      <c r="B367" s="48" t="s">
        <v>12</v>
      </c>
      <c r="C367" s="48" t="s">
        <v>109</v>
      </c>
      <c r="D367" s="48" t="s">
        <v>135</v>
      </c>
      <c r="E367" s="48">
        <v>9</v>
      </c>
      <c r="F367" s="48">
        <v>1935</v>
      </c>
      <c r="G367" s="49">
        <v>689</v>
      </c>
      <c r="H367">
        <f t="shared" ca="1" si="5"/>
        <v>151</v>
      </c>
    </row>
    <row r="368" spans="1:8" ht="23.15" x14ac:dyDescent="0.6">
      <c r="A368" s="44">
        <v>43770</v>
      </c>
      <c r="B368" s="45" t="s">
        <v>12</v>
      </c>
      <c r="C368" s="45" t="s">
        <v>111</v>
      </c>
      <c r="D368" s="45" t="s">
        <v>136</v>
      </c>
      <c r="E368" s="45">
        <v>7</v>
      </c>
      <c r="F368" s="45">
        <v>1911</v>
      </c>
      <c r="G368" s="46">
        <v>633</v>
      </c>
      <c r="H368">
        <f t="shared" ca="1" si="5"/>
        <v>933</v>
      </c>
    </row>
    <row r="369" spans="1:8" ht="23.15" x14ac:dyDescent="0.6">
      <c r="A369" s="47">
        <v>43770</v>
      </c>
      <c r="B369" s="48" t="s">
        <v>12</v>
      </c>
      <c r="C369" s="48" t="s">
        <v>111</v>
      </c>
      <c r="D369" s="48" t="s">
        <v>134</v>
      </c>
      <c r="E369" s="48">
        <v>6</v>
      </c>
      <c r="F369" s="48">
        <v>1386</v>
      </c>
      <c r="G369" s="49">
        <v>513</v>
      </c>
      <c r="H369">
        <f t="shared" ca="1" si="5"/>
        <v>358</v>
      </c>
    </row>
    <row r="370" spans="1:8" ht="23.15" x14ac:dyDescent="0.6">
      <c r="A370" s="44">
        <v>43770</v>
      </c>
      <c r="B370" s="45" t="s">
        <v>12</v>
      </c>
      <c r="C370" s="45" t="s">
        <v>111</v>
      </c>
      <c r="D370" s="45" t="s">
        <v>135</v>
      </c>
      <c r="E370" s="45">
        <v>9</v>
      </c>
      <c r="F370" s="45">
        <v>2646</v>
      </c>
      <c r="G370" s="46">
        <v>994</v>
      </c>
      <c r="H370">
        <f t="shared" ca="1" si="5"/>
        <v>466</v>
      </c>
    </row>
    <row r="371" spans="1:8" ht="23.15" x14ac:dyDescent="0.6">
      <c r="A371" s="47">
        <v>43770</v>
      </c>
      <c r="B371" s="48" t="s">
        <v>12</v>
      </c>
      <c r="C371" s="48" t="s">
        <v>137</v>
      </c>
      <c r="D371" s="48" t="s">
        <v>136</v>
      </c>
      <c r="E371" s="48">
        <v>6</v>
      </c>
      <c r="F371" s="48">
        <v>1362</v>
      </c>
      <c r="G371" s="49">
        <v>449</v>
      </c>
      <c r="H371">
        <f t="shared" ca="1" si="5"/>
        <v>697</v>
      </c>
    </row>
    <row r="372" spans="1:8" ht="23.15" x14ac:dyDescent="0.6">
      <c r="A372" s="44">
        <v>43770</v>
      </c>
      <c r="B372" s="45" t="s">
        <v>12</v>
      </c>
      <c r="C372" s="45" t="s">
        <v>137</v>
      </c>
      <c r="D372" s="45" t="s">
        <v>134</v>
      </c>
      <c r="E372" s="45">
        <v>6</v>
      </c>
      <c r="F372" s="45">
        <v>1326</v>
      </c>
      <c r="G372" s="46">
        <v>490</v>
      </c>
      <c r="H372">
        <f t="shared" ca="1" si="5"/>
        <v>297</v>
      </c>
    </row>
    <row r="373" spans="1:8" ht="23.15" x14ac:dyDescent="0.6">
      <c r="A373" s="47">
        <v>43770</v>
      </c>
      <c r="B373" s="48" t="s">
        <v>12</v>
      </c>
      <c r="C373" s="48" t="s">
        <v>137</v>
      </c>
      <c r="D373" s="48" t="s">
        <v>135</v>
      </c>
      <c r="E373" s="48">
        <v>9</v>
      </c>
      <c r="F373" s="48">
        <v>1863</v>
      </c>
      <c r="G373" s="49">
        <v>797</v>
      </c>
      <c r="H373">
        <f t="shared" ca="1" si="5"/>
        <v>642</v>
      </c>
    </row>
    <row r="374" spans="1:8" ht="23.15" x14ac:dyDescent="0.6">
      <c r="A374" s="44">
        <v>43770</v>
      </c>
      <c r="B374" s="45" t="s">
        <v>138</v>
      </c>
      <c r="C374" s="45" t="s">
        <v>109</v>
      </c>
      <c r="D374" s="45" t="s">
        <v>136</v>
      </c>
      <c r="E374" s="45">
        <v>8</v>
      </c>
      <c r="F374" s="45">
        <v>2032</v>
      </c>
      <c r="G374" s="46">
        <v>723</v>
      </c>
      <c r="H374">
        <f t="shared" ca="1" si="5"/>
        <v>855</v>
      </c>
    </row>
    <row r="375" spans="1:8" ht="23.15" x14ac:dyDescent="0.6">
      <c r="A375" s="47">
        <v>43770</v>
      </c>
      <c r="B375" s="48" t="s">
        <v>138</v>
      </c>
      <c r="C375" s="48" t="s">
        <v>109</v>
      </c>
      <c r="D375" s="48" t="s">
        <v>134</v>
      </c>
      <c r="E375" s="48">
        <v>8</v>
      </c>
      <c r="F375" s="48">
        <v>1208</v>
      </c>
      <c r="G375" s="49">
        <v>489</v>
      </c>
      <c r="H375">
        <f t="shared" ca="1" si="5"/>
        <v>628</v>
      </c>
    </row>
    <row r="376" spans="1:8" ht="23.15" x14ac:dyDescent="0.6">
      <c r="A376" s="44">
        <v>43770</v>
      </c>
      <c r="B376" s="45" t="s">
        <v>138</v>
      </c>
      <c r="C376" s="45" t="s">
        <v>109</v>
      </c>
      <c r="D376" s="45" t="s">
        <v>135</v>
      </c>
      <c r="E376" s="45">
        <v>6</v>
      </c>
      <c r="F376" s="45">
        <v>1290</v>
      </c>
      <c r="G376" s="46">
        <v>425</v>
      </c>
      <c r="H376">
        <f t="shared" ca="1" si="5"/>
        <v>448</v>
      </c>
    </row>
    <row r="377" spans="1:8" ht="23.15" x14ac:dyDescent="0.6">
      <c r="A377" s="47">
        <v>43770</v>
      </c>
      <c r="B377" s="48" t="s">
        <v>138</v>
      </c>
      <c r="C377" s="48" t="s">
        <v>111</v>
      </c>
      <c r="D377" s="48" t="s">
        <v>136</v>
      </c>
      <c r="E377" s="48">
        <v>7</v>
      </c>
      <c r="F377" s="48">
        <v>1904</v>
      </c>
      <c r="G377" s="49">
        <v>783</v>
      </c>
      <c r="H377">
        <f t="shared" ca="1" si="5"/>
        <v>382</v>
      </c>
    </row>
    <row r="378" spans="1:8" ht="23.15" x14ac:dyDescent="0.6">
      <c r="A378" s="44">
        <v>43770</v>
      </c>
      <c r="B378" s="45" t="s">
        <v>138</v>
      </c>
      <c r="C378" s="45" t="s">
        <v>111</v>
      </c>
      <c r="D378" s="45" t="s">
        <v>134</v>
      </c>
      <c r="E378" s="45">
        <v>10</v>
      </c>
      <c r="F378" s="45">
        <v>1390</v>
      </c>
      <c r="G378" s="46">
        <v>420</v>
      </c>
      <c r="H378">
        <f t="shared" ca="1" si="5"/>
        <v>704</v>
      </c>
    </row>
    <row r="379" spans="1:8" ht="23.15" x14ac:dyDescent="0.6">
      <c r="A379" s="47">
        <v>43770</v>
      </c>
      <c r="B379" s="48" t="s">
        <v>138</v>
      </c>
      <c r="C379" s="48" t="s">
        <v>111</v>
      </c>
      <c r="D379" s="48" t="s">
        <v>135</v>
      </c>
      <c r="E379" s="48">
        <v>10</v>
      </c>
      <c r="F379" s="48">
        <v>1480</v>
      </c>
      <c r="G379" s="49">
        <v>641</v>
      </c>
      <c r="H379">
        <f t="shared" ca="1" si="5"/>
        <v>766</v>
      </c>
    </row>
    <row r="380" spans="1:8" ht="23.15" x14ac:dyDescent="0.6">
      <c r="A380" s="44">
        <v>43770</v>
      </c>
      <c r="B380" s="45" t="s">
        <v>138</v>
      </c>
      <c r="C380" s="45" t="s">
        <v>137</v>
      </c>
      <c r="D380" s="45" t="s">
        <v>136</v>
      </c>
      <c r="E380" s="45">
        <v>9</v>
      </c>
      <c r="F380" s="45">
        <v>2682</v>
      </c>
      <c r="G380" s="46">
        <v>970</v>
      </c>
      <c r="H380">
        <f t="shared" ca="1" si="5"/>
        <v>118</v>
      </c>
    </row>
    <row r="381" spans="1:8" ht="23.15" x14ac:dyDescent="0.6">
      <c r="A381" s="47">
        <v>43770</v>
      </c>
      <c r="B381" s="48" t="s">
        <v>138</v>
      </c>
      <c r="C381" s="48" t="s">
        <v>137</v>
      </c>
      <c r="D381" s="48" t="s">
        <v>134</v>
      </c>
      <c r="E381" s="48">
        <v>6</v>
      </c>
      <c r="F381" s="48">
        <v>1782</v>
      </c>
      <c r="G381" s="49">
        <v>664</v>
      </c>
      <c r="H381">
        <f t="shared" ca="1" si="5"/>
        <v>907</v>
      </c>
    </row>
    <row r="382" spans="1:8" ht="23.15" x14ac:dyDescent="0.6">
      <c r="A382" s="44">
        <v>43770</v>
      </c>
      <c r="B382" s="45" t="s">
        <v>138</v>
      </c>
      <c r="C382" s="45" t="s">
        <v>137</v>
      </c>
      <c r="D382" s="45" t="s">
        <v>135</v>
      </c>
      <c r="E382" s="45">
        <v>7</v>
      </c>
      <c r="F382" s="45">
        <v>1085</v>
      </c>
      <c r="G382" s="46">
        <v>459</v>
      </c>
      <c r="H382">
        <f t="shared" ca="1" si="5"/>
        <v>797</v>
      </c>
    </row>
    <row r="383" spans="1:8" ht="23.15" x14ac:dyDescent="0.6">
      <c r="A383" s="47">
        <v>43770</v>
      </c>
      <c r="B383" s="48" t="s">
        <v>139</v>
      </c>
      <c r="C383" s="48" t="s">
        <v>109</v>
      </c>
      <c r="D383" s="48" t="s">
        <v>136</v>
      </c>
      <c r="E383" s="48">
        <v>6</v>
      </c>
      <c r="F383" s="48">
        <v>864</v>
      </c>
      <c r="G383" s="49">
        <v>378</v>
      </c>
      <c r="H383">
        <f t="shared" ca="1" si="5"/>
        <v>964</v>
      </c>
    </row>
    <row r="384" spans="1:8" ht="23.15" x14ac:dyDescent="0.6">
      <c r="A384" s="44">
        <v>43770</v>
      </c>
      <c r="B384" s="45" t="s">
        <v>139</v>
      </c>
      <c r="C384" s="45" t="s">
        <v>109</v>
      </c>
      <c r="D384" s="45" t="s">
        <v>134</v>
      </c>
      <c r="E384" s="45">
        <v>9</v>
      </c>
      <c r="F384" s="45">
        <v>2349</v>
      </c>
      <c r="G384" s="46">
        <v>984</v>
      </c>
      <c r="H384">
        <f t="shared" ca="1" si="5"/>
        <v>405</v>
      </c>
    </row>
    <row r="385" spans="1:8" ht="23.15" x14ac:dyDescent="0.6">
      <c r="A385" s="47">
        <v>43770</v>
      </c>
      <c r="B385" s="48" t="s">
        <v>139</v>
      </c>
      <c r="C385" s="48" t="s">
        <v>109</v>
      </c>
      <c r="D385" s="48" t="s">
        <v>135</v>
      </c>
      <c r="E385" s="48">
        <v>9</v>
      </c>
      <c r="F385" s="48">
        <v>1827</v>
      </c>
      <c r="G385" s="49">
        <v>613</v>
      </c>
      <c r="H385">
        <f t="shared" ca="1" si="5"/>
        <v>224</v>
      </c>
    </row>
    <row r="386" spans="1:8" ht="23.15" x14ac:dyDescent="0.6">
      <c r="A386" s="44">
        <v>43770</v>
      </c>
      <c r="B386" s="45" t="s">
        <v>139</v>
      </c>
      <c r="C386" s="45" t="s">
        <v>111</v>
      </c>
      <c r="D386" s="45" t="s">
        <v>136</v>
      </c>
      <c r="E386" s="45">
        <v>10</v>
      </c>
      <c r="F386" s="45">
        <v>1200</v>
      </c>
      <c r="G386" s="46">
        <v>469</v>
      </c>
      <c r="H386">
        <f t="shared" ca="1" si="5"/>
        <v>385</v>
      </c>
    </row>
    <row r="387" spans="1:8" ht="23.15" x14ac:dyDescent="0.6">
      <c r="A387" s="47">
        <v>43770</v>
      </c>
      <c r="B387" s="48" t="s">
        <v>139</v>
      </c>
      <c r="C387" s="48" t="s">
        <v>111</v>
      </c>
      <c r="D387" s="48" t="s">
        <v>134</v>
      </c>
      <c r="E387" s="48">
        <v>9</v>
      </c>
      <c r="F387" s="48">
        <v>2610</v>
      </c>
      <c r="G387" s="49">
        <v>964</v>
      </c>
      <c r="H387">
        <f t="shared" ca="1" si="5"/>
        <v>479</v>
      </c>
    </row>
    <row r="388" spans="1:8" ht="23.15" x14ac:dyDescent="0.6">
      <c r="A388" s="44">
        <v>43770</v>
      </c>
      <c r="B388" s="45" t="s">
        <v>139</v>
      </c>
      <c r="C388" s="45" t="s">
        <v>111</v>
      </c>
      <c r="D388" s="45" t="s">
        <v>135</v>
      </c>
      <c r="E388" s="45">
        <v>8</v>
      </c>
      <c r="F388" s="45">
        <v>1864</v>
      </c>
      <c r="G388" s="46">
        <v>692</v>
      </c>
      <c r="H388">
        <f t="shared" ca="1" si="5"/>
        <v>740</v>
      </c>
    </row>
    <row r="389" spans="1:8" ht="23.15" x14ac:dyDescent="0.6">
      <c r="A389" s="47">
        <v>43770</v>
      </c>
      <c r="B389" s="48" t="s">
        <v>139</v>
      </c>
      <c r="C389" s="48" t="s">
        <v>137</v>
      </c>
      <c r="D389" s="48" t="s">
        <v>136</v>
      </c>
      <c r="E389" s="48">
        <v>6</v>
      </c>
      <c r="F389" s="48">
        <v>1326</v>
      </c>
      <c r="G389" s="49">
        <v>479</v>
      </c>
      <c r="H389">
        <f t="shared" ca="1" si="5"/>
        <v>657</v>
      </c>
    </row>
    <row r="390" spans="1:8" ht="23.15" x14ac:dyDescent="0.6">
      <c r="A390" s="44">
        <v>43770</v>
      </c>
      <c r="B390" s="45" t="s">
        <v>139</v>
      </c>
      <c r="C390" s="45" t="s">
        <v>137</v>
      </c>
      <c r="D390" s="45" t="s">
        <v>134</v>
      </c>
      <c r="E390" s="45">
        <v>9</v>
      </c>
      <c r="F390" s="45">
        <v>1827</v>
      </c>
      <c r="G390" s="46">
        <v>560</v>
      </c>
      <c r="H390">
        <f t="shared" ca="1" si="5"/>
        <v>216</v>
      </c>
    </row>
    <row r="391" spans="1:8" ht="23.15" x14ac:dyDescent="0.6">
      <c r="A391" s="47">
        <v>43770</v>
      </c>
      <c r="B391" s="48" t="s">
        <v>139</v>
      </c>
      <c r="C391" s="48" t="s">
        <v>137</v>
      </c>
      <c r="D391" s="48" t="s">
        <v>135</v>
      </c>
      <c r="E391" s="48">
        <v>7</v>
      </c>
      <c r="F391" s="48">
        <v>1358</v>
      </c>
      <c r="G391" s="49">
        <v>600</v>
      </c>
      <c r="H391">
        <f t="shared" ref="H391:H436" ca="1" si="6">RANDBETWEEN(100,1000)</f>
        <v>316</v>
      </c>
    </row>
    <row r="392" spans="1:8" ht="23.15" x14ac:dyDescent="0.6">
      <c r="A392" s="44">
        <v>43770</v>
      </c>
      <c r="B392" s="45" t="s">
        <v>140</v>
      </c>
      <c r="C392" s="45" t="s">
        <v>109</v>
      </c>
      <c r="D392" s="45" t="s">
        <v>136</v>
      </c>
      <c r="E392" s="45">
        <v>9</v>
      </c>
      <c r="F392" s="45">
        <v>1674</v>
      </c>
      <c r="G392" s="46">
        <v>751</v>
      </c>
      <c r="H392">
        <f t="shared" ca="1" si="6"/>
        <v>875</v>
      </c>
    </row>
    <row r="393" spans="1:8" ht="23.15" x14ac:dyDescent="0.6">
      <c r="A393" s="47">
        <v>43770</v>
      </c>
      <c r="B393" s="48" t="s">
        <v>140</v>
      </c>
      <c r="C393" s="48" t="s">
        <v>109</v>
      </c>
      <c r="D393" s="48" t="s">
        <v>134</v>
      </c>
      <c r="E393" s="48">
        <v>6</v>
      </c>
      <c r="F393" s="48">
        <v>750</v>
      </c>
      <c r="G393" s="49">
        <v>253</v>
      </c>
      <c r="H393">
        <f t="shared" ca="1" si="6"/>
        <v>555</v>
      </c>
    </row>
    <row r="394" spans="1:8" ht="23.15" x14ac:dyDescent="0.6">
      <c r="A394" s="44">
        <v>43770</v>
      </c>
      <c r="B394" s="45" t="s">
        <v>140</v>
      </c>
      <c r="C394" s="45" t="s">
        <v>109</v>
      </c>
      <c r="D394" s="45" t="s">
        <v>135</v>
      </c>
      <c r="E394" s="45">
        <v>10</v>
      </c>
      <c r="F394" s="45">
        <v>1170</v>
      </c>
      <c r="G394" s="46">
        <v>455</v>
      </c>
      <c r="H394">
        <f t="shared" ca="1" si="6"/>
        <v>326</v>
      </c>
    </row>
    <row r="395" spans="1:8" ht="23.15" x14ac:dyDescent="0.6">
      <c r="A395" s="47">
        <v>43770</v>
      </c>
      <c r="B395" s="48" t="s">
        <v>140</v>
      </c>
      <c r="C395" s="48" t="s">
        <v>111</v>
      </c>
      <c r="D395" s="48" t="s">
        <v>136</v>
      </c>
      <c r="E395" s="48">
        <v>9</v>
      </c>
      <c r="F395" s="48">
        <v>1953</v>
      </c>
      <c r="G395" s="49">
        <v>771</v>
      </c>
      <c r="H395">
        <f t="shared" ca="1" si="6"/>
        <v>173</v>
      </c>
    </row>
    <row r="396" spans="1:8" ht="23.15" x14ac:dyDescent="0.6">
      <c r="A396" s="44">
        <v>43770</v>
      </c>
      <c r="B396" s="45" t="s">
        <v>140</v>
      </c>
      <c r="C396" s="45" t="s">
        <v>111</v>
      </c>
      <c r="D396" s="45" t="s">
        <v>134</v>
      </c>
      <c r="E396" s="45">
        <v>7</v>
      </c>
      <c r="F396" s="45">
        <v>924</v>
      </c>
      <c r="G396" s="46">
        <v>383</v>
      </c>
      <c r="H396">
        <f t="shared" ca="1" si="6"/>
        <v>847</v>
      </c>
    </row>
    <row r="397" spans="1:8" ht="23.15" x14ac:dyDescent="0.6">
      <c r="A397" s="47">
        <v>43770</v>
      </c>
      <c r="B397" s="48" t="s">
        <v>140</v>
      </c>
      <c r="C397" s="48" t="s">
        <v>111</v>
      </c>
      <c r="D397" s="48" t="s">
        <v>135</v>
      </c>
      <c r="E397" s="48">
        <v>6</v>
      </c>
      <c r="F397" s="48">
        <v>972</v>
      </c>
      <c r="G397" s="49">
        <v>311</v>
      </c>
      <c r="H397">
        <f t="shared" ca="1" si="6"/>
        <v>464</v>
      </c>
    </row>
    <row r="398" spans="1:8" ht="23.15" x14ac:dyDescent="0.6">
      <c r="A398" s="44">
        <v>43770</v>
      </c>
      <c r="B398" s="45" t="s">
        <v>140</v>
      </c>
      <c r="C398" s="45" t="s">
        <v>137</v>
      </c>
      <c r="D398" s="45" t="s">
        <v>136</v>
      </c>
      <c r="E398" s="45">
        <v>7</v>
      </c>
      <c r="F398" s="45">
        <v>1505</v>
      </c>
      <c r="G398" s="46">
        <v>524</v>
      </c>
      <c r="H398">
        <f t="shared" ca="1" si="6"/>
        <v>823</v>
      </c>
    </row>
    <row r="399" spans="1:8" ht="23.15" x14ac:dyDescent="0.6">
      <c r="A399" s="47">
        <v>43770</v>
      </c>
      <c r="B399" s="48" t="s">
        <v>140</v>
      </c>
      <c r="C399" s="48" t="s">
        <v>137</v>
      </c>
      <c r="D399" s="48" t="s">
        <v>134</v>
      </c>
      <c r="E399" s="48">
        <v>9</v>
      </c>
      <c r="F399" s="48">
        <v>2439</v>
      </c>
      <c r="G399" s="49">
        <v>1083</v>
      </c>
      <c r="H399">
        <f t="shared" ca="1" si="6"/>
        <v>654</v>
      </c>
    </row>
    <row r="400" spans="1:8" ht="23.15" x14ac:dyDescent="0.6">
      <c r="A400" s="44">
        <v>43770</v>
      </c>
      <c r="B400" s="45" t="s">
        <v>140</v>
      </c>
      <c r="C400" s="45" t="s">
        <v>137</v>
      </c>
      <c r="D400" s="45" t="s">
        <v>135</v>
      </c>
      <c r="E400" s="45">
        <v>9</v>
      </c>
      <c r="F400" s="45">
        <v>2295</v>
      </c>
      <c r="G400" s="46">
        <v>982</v>
      </c>
      <c r="H400">
        <f t="shared" ca="1" si="6"/>
        <v>385</v>
      </c>
    </row>
    <row r="401" spans="1:8" ht="23.15" x14ac:dyDescent="0.6">
      <c r="A401" s="47">
        <v>43800</v>
      </c>
      <c r="B401" s="48" t="s">
        <v>12</v>
      </c>
      <c r="C401" s="48" t="s">
        <v>109</v>
      </c>
      <c r="D401" s="48" t="s">
        <v>136</v>
      </c>
      <c r="E401" s="48">
        <v>7</v>
      </c>
      <c r="F401" s="48">
        <v>1169</v>
      </c>
      <c r="G401" s="49">
        <v>384</v>
      </c>
      <c r="H401">
        <f t="shared" ca="1" si="6"/>
        <v>554</v>
      </c>
    </row>
    <row r="402" spans="1:8" ht="23.15" x14ac:dyDescent="0.6">
      <c r="A402" s="44">
        <v>43800</v>
      </c>
      <c r="B402" s="45" t="s">
        <v>12</v>
      </c>
      <c r="C402" s="45" t="s">
        <v>109</v>
      </c>
      <c r="D402" s="45" t="s">
        <v>134</v>
      </c>
      <c r="E402" s="45">
        <v>9</v>
      </c>
      <c r="F402" s="45">
        <v>1206</v>
      </c>
      <c r="G402" s="46">
        <v>448</v>
      </c>
      <c r="H402">
        <f t="shared" ca="1" si="6"/>
        <v>829</v>
      </c>
    </row>
    <row r="403" spans="1:8" ht="23.15" x14ac:dyDescent="0.6">
      <c r="A403" s="47">
        <v>43800</v>
      </c>
      <c r="B403" s="48" t="s">
        <v>12</v>
      </c>
      <c r="C403" s="48" t="s">
        <v>109</v>
      </c>
      <c r="D403" s="48" t="s">
        <v>135</v>
      </c>
      <c r="E403" s="48">
        <v>7</v>
      </c>
      <c r="F403" s="48">
        <v>749</v>
      </c>
      <c r="G403" s="49">
        <v>257</v>
      </c>
      <c r="H403">
        <f t="shared" ca="1" si="6"/>
        <v>292</v>
      </c>
    </row>
    <row r="404" spans="1:8" ht="23.15" x14ac:dyDescent="0.6">
      <c r="A404" s="44">
        <v>43800</v>
      </c>
      <c r="B404" s="45" t="s">
        <v>12</v>
      </c>
      <c r="C404" s="45" t="s">
        <v>111</v>
      </c>
      <c r="D404" s="45" t="s">
        <v>136</v>
      </c>
      <c r="E404" s="45">
        <v>9</v>
      </c>
      <c r="F404" s="45">
        <v>2565</v>
      </c>
      <c r="G404" s="46">
        <v>790</v>
      </c>
      <c r="H404">
        <f t="shared" ca="1" si="6"/>
        <v>519</v>
      </c>
    </row>
    <row r="405" spans="1:8" ht="23.15" x14ac:dyDescent="0.6">
      <c r="A405" s="47">
        <v>43800</v>
      </c>
      <c r="B405" s="48" t="s">
        <v>12</v>
      </c>
      <c r="C405" s="48" t="s">
        <v>111</v>
      </c>
      <c r="D405" s="48" t="s">
        <v>134</v>
      </c>
      <c r="E405" s="48">
        <v>9</v>
      </c>
      <c r="F405" s="48">
        <v>1962</v>
      </c>
      <c r="G405" s="49">
        <v>594</v>
      </c>
      <c r="H405">
        <f t="shared" ca="1" si="6"/>
        <v>893</v>
      </c>
    </row>
    <row r="406" spans="1:8" ht="23.15" x14ac:dyDescent="0.6">
      <c r="A406" s="44">
        <v>43800</v>
      </c>
      <c r="B406" s="45" t="s">
        <v>12</v>
      </c>
      <c r="C406" s="45" t="s">
        <v>111</v>
      </c>
      <c r="D406" s="45" t="s">
        <v>135</v>
      </c>
      <c r="E406" s="45">
        <v>7</v>
      </c>
      <c r="F406" s="45">
        <v>1246</v>
      </c>
      <c r="G406" s="46">
        <v>519</v>
      </c>
      <c r="H406">
        <f t="shared" ca="1" si="6"/>
        <v>930</v>
      </c>
    </row>
    <row r="407" spans="1:8" ht="23.15" x14ac:dyDescent="0.6">
      <c r="A407" s="47">
        <v>43800</v>
      </c>
      <c r="B407" s="48" t="s">
        <v>12</v>
      </c>
      <c r="C407" s="48" t="s">
        <v>137</v>
      </c>
      <c r="D407" s="48" t="s">
        <v>136</v>
      </c>
      <c r="E407" s="48">
        <v>8</v>
      </c>
      <c r="F407" s="48">
        <v>1376</v>
      </c>
      <c r="G407" s="49">
        <v>452</v>
      </c>
      <c r="H407">
        <f t="shared" ca="1" si="6"/>
        <v>349</v>
      </c>
    </row>
    <row r="408" spans="1:8" ht="23.15" x14ac:dyDescent="0.6">
      <c r="A408" s="44">
        <v>43800</v>
      </c>
      <c r="B408" s="45" t="s">
        <v>12</v>
      </c>
      <c r="C408" s="45" t="s">
        <v>137</v>
      </c>
      <c r="D408" s="45" t="s">
        <v>134</v>
      </c>
      <c r="E408" s="45">
        <v>8</v>
      </c>
      <c r="F408" s="45">
        <v>968</v>
      </c>
      <c r="G408" s="46">
        <v>324</v>
      </c>
      <c r="H408">
        <f t="shared" ca="1" si="6"/>
        <v>217</v>
      </c>
    </row>
    <row r="409" spans="1:8" ht="23.15" x14ac:dyDescent="0.6">
      <c r="A409" s="47">
        <v>43800</v>
      </c>
      <c r="B409" s="48" t="s">
        <v>12</v>
      </c>
      <c r="C409" s="48" t="s">
        <v>137</v>
      </c>
      <c r="D409" s="48" t="s">
        <v>135</v>
      </c>
      <c r="E409" s="48">
        <v>8</v>
      </c>
      <c r="F409" s="48">
        <v>1984</v>
      </c>
      <c r="G409" s="49">
        <v>693</v>
      </c>
      <c r="H409">
        <f t="shared" ca="1" si="6"/>
        <v>515</v>
      </c>
    </row>
    <row r="410" spans="1:8" ht="23.15" x14ac:dyDescent="0.6">
      <c r="A410" s="44">
        <v>43800</v>
      </c>
      <c r="B410" s="45" t="s">
        <v>138</v>
      </c>
      <c r="C410" s="45" t="s">
        <v>109</v>
      </c>
      <c r="D410" s="45" t="s">
        <v>136</v>
      </c>
      <c r="E410" s="45">
        <v>8</v>
      </c>
      <c r="F410" s="45">
        <v>1576</v>
      </c>
      <c r="G410" s="46">
        <v>658</v>
      </c>
      <c r="H410">
        <f t="shared" ca="1" si="6"/>
        <v>104</v>
      </c>
    </row>
    <row r="411" spans="1:8" ht="23.15" x14ac:dyDescent="0.6">
      <c r="A411" s="47">
        <v>43800</v>
      </c>
      <c r="B411" s="48" t="s">
        <v>138</v>
      </c>
      <c r="C411" s="48" t="s">
        <v>109</v>
      </c>
      <c r="D411" s="48" t="s">
        <v>134</v>
      </c>
      <c r="E411" s="48">
        <v>9</v>
      </c>
      <c r="F411" s="48">
        <v>2466</v>
      </c>
      <c r="G411" s="49">
        <v>875</v>
      </c>
      <c r="H411">
        <f t="shared" ca="1" si="6"/>
        <v>781</v>
      </c>
    </row>
    <row r="412" spans="1:8" ht="23.15" x14ac:dyDescent="0.6">
      <c r="A412" s="44">
        <v>43800</v>
      </c>
      <c r="B412" s="45" t="s">
        <v>138</v>
      </c>
      <c r="C412" s="45" t="s">
        <v>109</v>
      </c>
      <c r="D412" s="45" t="s">
        <v>135</v>
      </c>
      <c r="E412" s="45">
        <v>10</v>
      </c>
      <c r="F412" s="45">
        <v>2040</v>
      </c>
      <c r="G412" s="46">
        <v>710</v>
      </c>
      <c r="H412">
        <f t="shared" ca="1" si="6"/>
        <v>906</v>
      </c>
    </row>
    <row r="413" spans="1:8" ht="23.15" x14ac:dyDescent="0.6">
      <c r="A413" s="47">
        <v>43800</v>
      </c>
      <c r="B413" s="48" t="s">
        <v>138</v>
      </c>
      <c r="C413" s="48" t="s">
        <v>111</v>
      </c>
      <c r="D413" s="48" t="s">
        <v>136</v>
      </c>
      <c r="E413" s="48">
        <v>6</v>
      </c>
      <c r="F413" s="48">
        <v>894</v>
      </c>
      <c r="G413" s="49">
        <v>296</v>
      </c>
      <c r="H413">
        <f t="shared" ca="1" si="6"/>
        <v>230</v>
      </c>
    </row>
    <row r="414" spans="1:8" ht="23.15" x14ac:dyDescent="0.6">
      <c r="A414" s="44">
        <v>43800</v>
      </c>
      <c r="B414" s="45" t="s">
        <v>138</v>
      </c>
      <c r="C414" s="45" t="s">
        <v>111</v>
      </c>
      <c r="D414" s="45" t="s">
        <v>134</v>
      </c>
      <c r="E414" s="45">
        <v>9</v>
      </c>
      <c r="F414" s="45">
        <v>1017</v>
      </c>
      <c r="G414" s="46">
        <v>426</v>
      </c>
      <c r="H414">
        <f t="shared" ca="1" si="6"/>
        <v>492</v>
      </c>
    </row>
    <row r="415" spans="1:8" ht="23.15" x14ac:dyDescent="0.6">
      <c r="A415" s="47">
        <v>43800</v>
      </c>
      <c r="B415" s="48" t="s">
        <v>138</v>
      </c>
      <c r="C415" s="48" t="s">
        <v>111</v>
      </c>
      <c r="D415" s="48" t="s">
        <v>135</v>
      </c>
      <c r="E415" s="48">
        <v>10</v>
      </c>
      <c r="F415" s="48">
        <v>2090</v>
      </c>
      <c r="G415" s="49">
        <v>901</v>
      </c>
      <c r="H415">
        <f t="shared" ca="1" si="6"/>
        <v>628</v>
      </c>
    </row>
    <row r="416" spans="1:8" ht="23.15" x14ac:dyDescent="0.6">
      <c r="A416" s="44">
        <v>43800</v>
      </c>
      <c r="B416" s="45" t="s">
        <v>138</v>
      </c>
      <c r="C416" s="45" t="s">
        <v>137</v>
      </c>
      <c r="D416" s="45" t="s">
        <v>136</v>
      </c>
      <c r="E416" s="45">
        <v>8</v>
      </c>
      <c r="F416" s="45">
        <v>1168</v>
      </c>
      <c r="G416" s="46">
        <v>391</v>
      </c>
      <c r="H416">
        <f t="shared" ca="1" si="6"/>
        <v>514</v>
      </c>
    </row>
    <row r="417" spans="1:8" ht="23.15" x14ac:dyDescent="0.6">
      <c r="A417" s="47">
        <v>43800</v>
      </c>
      <c r="B417" s="48" t="s">
        <v>138</v>
      </c>
      <c r="C417" s="48" t="s">
        <v>137</v>
      </c>
      <c r="D417" s="48" t="s">
        <v>134</v>
      </c>
      <c r="E417" s="48">
        <v>8</v>
      </c>
      <c r="F417" s="48">
        <v>952</v>
      </c>
      <c r="G417" s="49">
        <v>355</v>
      </c>
      <c r="H417">
        <f t="shared" ca="1" si="6"/>
        <v>234</v>
      </c>
    </row>
    <row r="418" spans="1:8" ht="23.15" x14ac:dyDescent="0.6">
      <c r="A418" s="44">
        <v>43800</v>
      </c>
      <c r="B418" s="45" t="s">
        <v>138</v>
      </c>
      <c r="C418" s="45" t="s">
        <v>137</v>
      </c>
      <c r="D418" s="45" t="s">
        <v>135</v>
      </c>
      <c r="E418" s="45">
        <v>8</v>
      </c>
      <c r="F418" s="45">
        <v>2328</v>
      </c>
      <c r="G418" s="46">
        <v>729</v>
      </c>
      <c r="H418">
        <f t="shared" ca="1" si="6"/>
        <v>469</v>
      </c>
    </row>
    <row r="419" spans="1:8" ht="23.15" x14ac:dyDescent="0.6">
      <c r="A419" s="47">
        <v>43800</v>
      </c>
      <c r="B419" s="48" t="s">
        <v>139</v>
      </c>
      <c r="C419" s="48" t="s">
        <v>109</v>
      </c>
      <c r="D419" s="48" t="s">
        <v>136</v>
      </c>
      <c r="E419" s="48">
        <v>6</v>
      </c>
      <c r="F419" s="48">
        <v>1446</v>
      </c>
      <c r="G419" s="49">
        <v>553</v>
      </c>
      <c r="H419">
        <f t="shared" ca="1" si="6"/>
        <v>678</v>
      </c>
    </row>
    <row r="420" spans="1:8" ht="23.15" x14ac:dyDescent="0.6">
      <c r="A420" s="44">
        <v>43800</v>
      </c>
      <c r="B420" s="45" t="s">
        <v>139</v>
      </c>
      <c r="C420" s="45" t="s">
        <v>109</v>
      </c>
      <c r="D420" s="45" t="s">
        <v>134</v>
      </c>
      <c r="E420" s="45">
        <v>10</v>
      </c>
      <c r="F420" s="45">
        <v>2340</v>
      </c>
      <c r="G420" s="46">
        <v>898</v>
      </c>
      <c r="H420">
        <f t="shared" ca="1" si="6"/>
        <v>428</v>
      </c>
    </row>
    <row r="421" spans="1:8" ht="23.15" x14ac:dyDescent="0.6">
      <c r="A421" s="47">
        <v>43800</v>
      </c>
      <c r="B421" s="48" t="s">
        <v>139</v>
      </c>
      <c r="C421" s="48" t="s">
        <v>109</v>
      </c>
      <c r="D421" s="48" t="s">
        <v>135</v>
      </c>
      <c r="E421" s="48">
        <v>6</v>
      </c>
      <c r="F421" s="48">
        <v>648</v>
      </c>
      <c r="G421" s="49">
        <v>287</v>
      </c>
      <c r="H421">
        <f t="shared" ca="1" si="6"/>
        <v>104</v>
      </c>
    </row>
    <row r="422" spans="1:8" ht="23.15" x14ac:dyDescent="0.6">
      <c r="A422" s="44">
        <v>43800</v>
      </c>
      <c r="B422" s="45" t="s">
        <v>139</v>
      </c>
      <c r="C422" s="45" t="s">
        <v>111</v>
      </c>
      <c r="D422" s="45" t="s">
        <v>136</v>
      </c>
      <c r="E422" s="45">
        <v>9</v>
      </c>
      <c r="F422" s="45">
        <v>2358</v>
      </c>
      <c r="G422" s="46">
        <v>970</v>
      </c>
      <c r="H422">
        <f t="shared" ca="1" si="6"/>
        <v>304</v>
      </c>
    </row>
    <row r="423" spans="1:8" ht="23.15" x14ac:dyDescent="0.6">
      <c r="A423" s="47">
        <v>43800</v>
      </c>
      <c r="B423" s="48" t="s">
        <v>139</v>
      </c>
      <c r="C423" s="48" t="s">
        <v>111</v>
      </c>
      <c r="D423" s="48" t="s">
        <v>134</v>
      </c>
      <c r="E423" s="48">
        <v>8</v>
      </c>
      <c r="F423" s="48">
        <v>2144</v>
      </c>
      <c r="G423" s="49">
        <v>868</v>
      </c>
      <c r="H423">
        <f t="shared" ca="1" si="6"/>
        <v>539</v>
      </c>
    </row>
    <row r="424" spans="1:8" ht="23.15" x14ac:dyDescent="0.6">
      <c r="A424" s="44">
        <v>43800</v>
      </c>
      <c r="B424" s="45" t="s">
        <v>139</v>
      </c>
      <c r="C424" s="45" t="s">
        <v>111</v>
      </c>
      <c r="D424" s="45" t="s">
        <v>135</v>
      </c>
      <c r="E424" s="45">
        <v>9</v>
      </c>
      <c r="F424" s="45">
        <v>1863</v>
      </c>
      <c r="G424" s="46">
        <v>709</v>
      </c>
      <c r="H424">
        <f t="shared" ca="1" si="6"/>
        <v>396</v>
      </c>
    </row>
    <row r="425" spans="1:8" ht="23.15" x14ac:dyDescent="0.6">
      <c r="A425" s="47">
        <v>43800</v>
      </c>
      <c r="B425" s="48" t="s">
        <v>139</v>
      </c>
      <c r="C425" s="48" t="s">
        <v>137</v>
      </c>
      <c r="D425" s="48" t="s">
        <v>136</v>
      </c>
      <c r="E425" s="48">
        <v>7</v>
      </c>
      <c r="F425" s="48">
        <v>1554</v>
      </c>
      <c r="G425" s="49">
        <v>556</v>
      </c>
      <c r="H425">
        <f t="shared" ca="1" si="6"/>
        <v>663</v>
      </c>
    </row>
    <row r="426" spans="1:8" ht="23.15" x14ac:dyDescent="0.6">
      <c r="A426" s="44">
        <v>43800</v>
      </c>
      <c r="B426" s="45" t="s">
        <v>139</v>
      </c>
      <c r="C426" s="45" t="s">
        <v>137</v>
      </c>
      <c r="D426" s="45" t="s">
        <v>134</v>
      </c>
      <c r="E426" s="45">
        <v>8</v>
      </c>
      <c r="F426" s="45">
        <v>2400</v>
      </c>
      <c r="G426" s="46">
        <v>741</v>
      </c>
      <c r="H426">
        <f t="shared" ca="1" si="6"/>
        <v>839</v>
      </c>
    </row>
    <row r="427" spans="1:8" ht="23.15" x14ac:dyDescent="0.6">
      <c r="A427" s="47">
        <v>43800</v>
      </c>
      <c r="B427" s="48" t="s">
        <v>139</v>
      </c>
      <c r="C427" s="48" t="s">
        <v>137</v>
      </c>
      <c r="D427" s="48" t="s">
        <v>135</v>
      </c>
      <c r="E427" s="48">
        <v>10</v>
      </c>
      <c r="F427" s="48">
        <v>2150</v>
      </c>
      <c r="G427" s="49">
        <v>929</v>
      </c>
      <c r="H427">
        <f t="shared" ca="1" si="6"/>
        <v>709</v>
      </c>
    </row>
    <row r="428" spans="1:8" ht="23.15" x14ac:dyDescent="0.6">
      <c r="A428" s="44">
        <v>43800</v>
      </c>
      <c r="B428" s="45" t="s">
        <v>140</v>
      </c>
      <c r="C428" s="45" t="s">
        <v>109</v>
      </c>
      <c r="D428" s="45" t="s">
        <v>136</v>
      </c>
      <c r="E428" s="45">
        <v>6</v>
      </c>
      <c r="F428" s="45">
        <v>744</v>
      </c>
      <c r="G428" s="46">
        <v>254</v>
      </c>
      <c r="H428">
        <f t="shared" ca="1" si="6"/>
        <v>726</v>
      </c>
    </row>
    <row r="429" spans="1:8" ht="23.15" x14ac:dyDescent="0.6">
      <c r="A429" s="47">
        <v>43800</v>
      </c>
      <c r="B429" s="48" t="s">
        <v>140</v>
      </c>
      <c r="C429" s="48" t="s">
        <v>109</v>
      </c>
      <c r="D429" s="48" t="s">
        <v>134</v>
      </c>
      <c r="E429" s="48">
        <v>7</v>
      </c>
      <c r="F429" s="48">
        <v>1911</v>
      </c>
      <c r="G429" s="49">
        <v>707</v>
      </c>
      <c r="H429">
        <f t="shared" ca="1" si="6"/>
        <v>543</v>
      </c>
    </row>
    <row r="430" spans="1:8" ht="23.15" x14ac:dyDescent="0.6">
      <c r="A430" s="44">
        <v>43800</v>
      </c>
      <c r="B430" s="45" t="s">
        <v>140</v>
      </c>
      <c r="C430" s="45" t="s">
        <v>109</v>
      </c>
      <c r="D430" s="45" t="s">
        <v>135</v>
      </c>
      <c r="E430" s="45">
        <v>10</v>
      </c>
      <c r="F430" s="45">
        <v>2100</v>
      </c>
      <c r="G430" s="46">
        <v>714</v>
      </c>
      <c r="H430">
        <f t="shared" ca="1" si="6"/>
        <v>774</v>
      </c>
    </row>
    <row r="431" spans="1:8" ht="23.15" x14ac:dyDescent="0.6">
      <c r="A431" s="47">
        <v>43800</v>
      </c>
      <c r="B431" s="48" t="s">
        <v>140</v>
      </c>
      <c r="C431" s="48" t="s">
        <v>111</v>
      </c>
      <c r="D431" s="48" t="s">
        <v>136</v>
      </c>
      <c r="E431" s="48">
        <v>6</v>
      </c>
      <c r="F431" s="48">
        <v>852</v>
      </c>
      <c r="G431" s="49">
        <v>268</v>
      </c>
      <c r="H431">
        <f t="shared" ca="1" si="6"/>
        <v>677</v>
      </c>
    </row>
    <row r="432" spans="1:8" ht="23.15" x14ac:dyDescent="0.6">
      <c r="A432" s="44">
        <v>43800</v>
      </c>
      <c r="B432" s="45" t="s">
        <v>140</v>
      </c>
      <c r="C432" s="45" t="s">
        <v>111</v>
      </c>
      <c r="D432" s="45" t="s">
        <v>134</v>
      </c>
      <c r="E432" s="45">
        <v>7</v>
      </c>
      <c r="F432" s="45">
        <v>1736</v>
      </c>
      <c r="G432" s="46">
        <v>760</v>
      </c>
      <c r="H432">
        <f t="shared" ca="1" si="6"/>
        <v>507</v>
      </c>
    </row>
    <row r="433" spans="1:8" ht="23.15" x14ac:dyDescent="0.6">
      <c r="A433" s="47">
        <v>43800</v>
      </c>
      <c r="B433" s="48" t="s">
        <v>140</v>
      </c>
      <c r="C433" s="48" t="s">
        <v>111</v>
      </c>
      <c r="D433" s="48" t="s">
        <v>135</v>
      </c>
      <c r="E433" s="48">
        <v>6</v>
      </c>
      <c r="F433" s="48">
        <v>1542</v>
      </c>
      <c r="G433" s="49">
        <v>565</v>
      </c>
      <c r="H433">
        <f t="shared" ca="1" si="6"/>
        <v>450</v>
      </c>
    </row>
    <row r="434" spans="1:8" ht="23.15" x14ac:dyDescent="0.6">
      <c r="A434" s="44">
        <v>43800</v>
      </c>
      <c r="B434" s="45" t="s">
        <v>140</v>
      </c>
      <c r="C434" s="45" t="s">
        <v>137</v>
      </c>
      <c r="D434" s="45" t="s">
        <v>136</v>
      </c>
      <c r="E434" s="45">
        <v>9</v>
      </c>
      <c r="F434" s="45">
        <v>2592</v>
      </c>
      <c r="G434" s="46">
        <v>857</v>
      </c>
      <c r="H434">
        <f t="shared" ca="1" si="6"/>
        <v>591</v>
      </c>
    </row>
    <row r="435" spans="1:8" ht="23.15" x14ac:dyDescent="0.6">
      <c r="A435" s="47">
        <v>43800</v>
      </c>
      <c r="B435" s="48" t="s">
        <v>140</v>
      </c>
      <c r="C435" s="48" t="s">
        <v>137</v>
      </c>
      <c r="D435" s="48" t="s">
        <v>134</v>
      </c>
      <c r="E435" s="48">
        <v>8</v>
      </c>
      <c r="F435" s="48">
        <v>1448</v>
      </c>
      <c r="G435" s="49">
        <v>447</v>
      </c>
      <c r="H435">
        <f t="shared" ca="1" si="6"/>
        <v>622</v>
      </c>
    </row>
    <row r="436" spans="1:8" ht="23.15" x14ac:dyDescent="0.6">
      <c r="A436" s="44">
        <v>43800</v>
      </c>
      <c r="B436" s="45" t="s">
        <v>140</v>
      </c>
      <c r="C436" s="45" t="s">
        <v>137</v>
      </c>
      <c r="D436" s="45" t="s">
        <v>135</v>
      </c>
      <c r="E436" s="45">
        <v>10</v>
      </c>
      <c r="F436" s="45">
        <v>1810</v>
      </c>
      <c r="G436" s="46">
        <v>579</v>
      </c>
      <c r="H436">
        <f t="shared" ca="1" si="6"/>
        <v>483</v>
      </c>
    </row>
  </sheetData>
  <mergeCells count="2">
    <mergeCell ref="A1:H3"/>
    <mergeCell ref="M5:O5"/>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83B9B-511D-4A90-86F7-F6A3151C27AE}">
  <dimension ref="A2:M249"/>
  <sheetViews>
    <sheetView topLeftCell="A106" zoomScale="150" workbookViewId="0">
      <selection activeCell="K116" sqref="A1:XFD1048576"/>
    </sheetView>
  </sheetViews>
  <sheetFormatPr defaultRowHeight="14.6" x14ac:dyDescent="0.4"/>
  <cols>
    <col min="1" max="1" width="12.23046875" customWidth="1"/>
    <col min="2" max="2" width="15.4609375" customWidth="1"/>
    <col min="5" max="5" width="23.3046875" bestFit="1" customWidth="1"/>
    <col min="6" max="6" width="12.69140625" customWidth="1"/>
    <col min="7" max="7" width="11" customWidth="1"/>
    <col min="9" max="9" width="14.69140625" customWidth="1"/>
    <col min="12" max="12" width="19.3046875" bestFit="1" customWidth="1"/>
    <col min="13" max="13" width="17.69140625" bestFit="1" customWidth="1"/>
  </cols>
  <sheetData>
    <row r="2" spans="1:13" x14ac:dyDescent="0.4">
      <c r="A2" s="58" t="s">
        <v>154</v>
      </c>
      <c r="B2" s="59" t="s">
        <v>155</v>
      </c>
      <c r="C2" s="59" t="s">
        <v>58</v>
      </c>
      <c r="D2" s="59" t="s">
        <v>156</v>
      </c>
      <c r="E2" s="59" t="s">
        <v>157</v>
      </c>
      <c r="F2" s="60" t="s">
        <v>670</v>
      </c>
      <c r="G2" s="59" t="s">
        <v>158</v>
      </c>
      <c r="H2" s="59" t="s">
        <v>159</v>
      </c>
      <c r="I2" s="61" t="s">
        <v>160</v>
      </c>
    </row>
    <row r="3" spans="1:13" x14ac:dyDescent="0.4">
      <c r="A3" s="56" t="s">
        <v>161</v>
      </c>
      <c r="B3" s="1" t="s">
        <v>162</v>
      </c>
      <c r="C3" s="1" t="s">
        <v>163</v>
      </c>
      <c r="D3" s="1" t="s">
        <v>164</v>
      </c>
      <c r="E3" s="1" t="s">
        <v>165</v>
      </c>
      <c r="F3" s="55">
        <v>9024105</v>
      </c>
      <c r="G3" s="54">
        <v>43116</v>
      </c>
      <c r="H3" s="1">
        <v>1</v>
      </c>
      <c r="I3" s="57" t="s">
        <v>166</v>
      </c>
    </row>
    <row r="4" spans="1:13" x14ac:dyDescent="0.4">
      <c r="A4" s="56" t="s">
        <v>161</v>
      </c>
      <c r="B4" s="1" t="s">
        <v>167</v>
      </c>
      <c r="C4" s="1" t="s">
        <v>168</v>
      </c>
      <c r="D4" s="1" t="s">
        <v>169</v>
      </c>
      <c r="E4" s="1" t="s">
        <v>170</v>
      </c>
      <c r="F4" s="55">
        <v>2816079</v>
      </c>
      <c r="G4" s="54">
        <v>43129</v>
      </c>
      <c r="H4" s="1">
        <v>1</v>
      </c>
      <c r="I4" s="57" t="s">
        <v>166</v>
      </c>
      <c r="L4" t="s">
        <v>157</v>
      </c>
      <c r="M4" t="s">
        <v>671</v>
      </c>
    </row>
    <row r="5" spans="1:13" x14ac:dyDescent="0.4">
      <c r="A5" s="56" t="s">
        <v>171</v>
      </c>
      <c r="B5" s="1" t="s">
        <v>172</v>
      </c>
      <c r="C5" s="1" t="s">
        <v>173</v>
      </c>
      <c r="D5" s="1" t="s">
        <v>164</v>
      </c>
      <c r="E5" s="1" t="s">
        <v>174</v>
      </c>
      <c r="F5" s="55">
        <v>9996597</v>
      </c>
      <c r="G5" s="54">
        <v>43133</v>
      </c>
      <c r="H5" s="1">
        <v>1</v>
      </c>
      <c r="I5" s="57" t="s">
        <v>175</v>
      </c>
      <c r="L5" t="s">
        <v>217</v>
      </c>
      <c r="M5" s="52">
        <v>1598000000</v>
      </c>
    </row>
    <row r="6" spans="1:13" x14ac:dyDescent="0.4">
      <c r="A6" s="56" t="s">
        <v>176</v>
      </c>
      <c r="B6" s="1" t="s">
        <v>177</v>
      </c>
      <c r="C6" s="1" t="s">
        <v>178</v>
      </c>
      <c r="D6" s="1" t="s">
        <v>169</v>
      </c>
      <c r="E6" s="1" t="s">
        <v>165</v>
      </c>
      <c r="F6" s="55">
        <v>8591861</v>
      </c>
      <c r="G6" s="54">
        <v>43136</v>
      </c>
      <c r="H6" s="1">
        <v>1</v>
      </c>
      <c r="I6" s="57" t="s">
        <v>175</v>
      </c>
      <c r="L6" s="1" t="s">
        <v>165</v>
      </c>
      <c r="M6" s="52">
        <v>1814000000</v>
      </c>
    </row>
    <row r="7" spans="1:13" x14ac:dyDescent="0.4">
      <c r="A7" s="56" t="s">
        <v>176</v>
      </c>
      <c r="B7" s="1" t="s">
        <v>179</v>
      </c>
      <c r="C7" s="1" t="s">
        <v>180</v>
      </c>
      <c r="D7" s="1" t="s">
        <v>164</v>
      </c>
      <c r="E7" s="1" t="s">
        <v>181</v>
      </c>
      <c r="F7" s="55">
        <v>8189778.9999999991</v>
      </c>
      <c r="G7" s="54">
        <v>43146</v>
      </c>
      <c r="H7" s="1">
        <v>1</v>
      </c>
      <c r="I7" s="57" t="s">
        <v>175</v>
      </c>
      <c r="L7" s="1" t="s">
        <v>198</v>
      </c>
      <c r="M7" s="52">
        <v>1383000000</v>
      </c>
    </row>
    <row r="8" spans="1:13" x14ac:dyDescent="0.4">
      <c r="A8" s="56" t="s">
        <v>171</v>
      </c>
      <c r="B8" s="1" t="s">
        <v>182</v>
      </c>
      <c r="C8" s="1" t="s">
        <v>183</v>
      </c>
      <c r="D8" s="1" t="s">
        <v>169</v>
      </c>
      <c r="E8" s="1" t="s">
        <v>184</v>
      </c>
      <c r="F8" s="55">
        <v>4075354</v>
      </c>
      <c r="G8" s="54">
        <v>43152</v>
      </c>
      <c r="H8" s="1">
        <v>0.6</v>
      </c>
      <c r="I8" s="57" t="s">
        <v>175</v>
      </c>
      <c r="L8" s="1" t="s">
        <v>211</v>
      </c>
      <c r="M8" s="52">
        <v>1732000000</v>
      </c>
    </row>
    <row r="9" spans="1:13" x14ac:dyDescent="0.4">
      <c r="A9" s="56" t="s">
        <v>161</v>
      </c>
      <c r="B9" s="1" t="s">
        <v>185</v>
      </c>
      <c r="C9" s="1" t="s">
        <v>186</v>
      </c>
      <c r="D9" s="1" t="s">
        <v>164</v>
      </c>
      <c r="E9" s="1" t="s">
        <v>174</v>
      </c>
      <c r="F9" s="55">
        <v>9312834</v>
      </c>
      <c r="G9" s="54">
        <v>43164</v>
      </c>
      <c r="H9" s="1">
        <v>1</v>
      </c>
      <c r="I9" s="57" t="s">
        <v>187</v>
      </c>
      <c r="L9" s="1" t="s">
        <v>214</v>
      </c>
      <c r="M9" s="52">
        <v>1419000000</v>
      </c>
    </row>
    <row r="10" spans="1:13" x14ac:dyDescent="0.4">
      <c r="A10" s="56" t="s">
        <v>171</v>
      </c>
      <c r="B10" s="1" t="s">
        <v>188</v>
      </c>
      <c r="C10" s="1" t="s">
        <v>189</v>
      </c>
      <c r="D10" s="1" t="s">
        <v>164</v>
      </c>
      <c r="E10" s="1" t="s">
        <v>174</v>
      </c>
      <c r="F10" s="55">
        <v>8601054</v>
      </c>
      <c r="G10" s="54">
        <v>43164</v>
      </c>
      <c r="H10" s="1">
        <v>1</v>
      </c>
      <c r="I10" s="57" t="s">
        <v>175</v>
      </c>
      <c r="L10" s="1" t="s">
        <v>184</v>
      </c>
      <c r="M10" s="52">
        <v>1241000000</v>
      </c>
    </row>
    <row r="11" spans="1:13" x14ac:dyDescent="0.4">
      <c r="A11" s="56" t="s">
        <v>161</v>
      </c>
      <c r="B11" s="1" t="s">
        <v>190</v>
      </c>
      <c r="C11" s="1" t="s">
        <v>191</v>
      </c>
      <c r="D11" s="1" t="s">
        <v>169</v>
      </c>
      <c r="E11" s="1" t="s">
        <v>192</v>
      </c>
      <c r="F11" s="55">
        <v>6121426</v>
      </c>
      <c r="G11" s="54">
        <v>43171</v>
      </c>
      <c r="H11" s="1">
        <v>1</v>
      </c>
      <c r="I11" s="57" t="s">
        <v>166</v>
      </c>
      <c r="L11" t="s">
        <v>205</v>
      </c>
      <c r="M11" s="52">
        <v>1879000000</v>
      </c>
    </row>
    <row r="12" spans="1:13" x14ac:dyDescent="0.4">
      <c r="A12" s="56" t="s">
        <v>161</v>
      </c>
      <c r="B12" s="1" t="s">
        <v>193</v>
      </c>
      <c r="C12" s="1" t="s">
        <v>194</v>
      </c>
      <c r="D12" s="1" t="s">
        <v>164</v>
      </c>
      <c r="E12" s="1" t="s">
        <v>174</v>
      </c>
      <c r="F12" s="55">
        <v>5874417</v>
      </c>
      <c r="G12" s="54">
        <v>43171</v>
      </c>
      <c r="H12" s="1">
        <v>1</v>
      </c>
      <c r="I12" s="57" t="s">
        <v>166</v>
      </c>
      <c r="L12" s="1" t="s">
        <v>170</v>
      </c>
      <c r="M12" s="52">
        <v>1081000000</v>
      </c>
    </row>
    <row r="13" spans="1:13" x14ac:dyDescent="0.4">
      <c r="A13" s="56" t="s">
        <v>195</v>
      </c>
      <c r="B13" s="1" t="s">
        <v>196</v>
      </c>
      <c r="C13" s="1" t="s">
        <v>197</v>
      </c>
      <c r="D13" s="1" t="s">
        <v>169</v>
      </c>
      <c r="E13" s="1" t="s">
        <v>198</v>
      </c>
      <c r="F13" s="55">
        <v>5318402</v>
      </c>
      <c r="G13" s="54">
        <v>43180</v>
      </c>
      <c r="H13" s="1">
        <v>1</v>
      </c>
      <c r="I13" s="57" t="s">
        <v>187</v>
      </c>
      <c r="L13" s="1" t="s">
        <v>261</v>
      </c>
      <c r="M13" s="52">
        <v>1111000000</v>
      </c>
    </row>
    <row r="14" spans="1:13" x14ac:dyDescent="0.4">
      <c r="A14" s="56" t="s">
        <v>195</v>
      </c>
      <c r="B14" s="1" t="s">
        <v>199</v>
      </c>
      <c r="C14" s="1" t="s">
        <v>200</v>
      </c>
      <c r="D14" s="1" t="s">
        <v>164</v>
      </c>
      <c r="E14" s="1" t="s">
        <v>174</v>
      </c>
      <c r="F14" s="55">
        <v>5700202</v>
      </c>
      <c r="G14" s="54">
        <v>43192</v>
      </c>
      <c r="H14" s="1">
        <v>0.7</v>
      </c>
      <c r="I14" s="57" t="s">
        <v>175</v>
      </c>
      <c r="L14" s="1" t="s">
        <v>181</v>
      </c>
      <c r="M14" s="52">
        <v>1679000000</v>
      </c>
    </row>
    <row r="15" spans="1:13" x14ac:dyDescent="0.4">
      <c r="A15" s="56" t="s">
        <v>176</v>
      </c>
      <c r="B15" s="1" t="s">
        <v>201</v>
      </c>
      <c r="C15" s="1" t="s">
        <v>202</v>
      </c>
      <c r="D15" s="1" t="s">
        <v>164</v>
      </c>
      <c r="E15" s="1" t="s">
        <v>181</v>
      </c>
      <c r="F15" s="55">
        <v>8969038</v>
      </c>
      <c r="G15" s="54">
        <v>43206</v>
      </c>
      <c r="H15" s="1">
        <v>1</v>
      </c>
      <c r="I15" s="57" t="s">
        <v>175</v>
      </c>
      <c r="L15" s="1" t="s">
        <v>192</v>
      </c>
      <c r="M15" s="52">
        <v>1020000000</v>
      </c>
    </row>
    <row r="16" spans="1:13" x14ac:dyDescent="0.4">
      <c r="A16" s="56" t="s">
        <v>161</v>
      </c>
      <c r="B16" s="1" t="s">
        <v>203</v>
      </c>
      <c r="C16" s="1" t="s">
        <v>204</v>
      </c>
      <c r="D16" s="1" t="s">
        <v>164</v>
      </c>
      <c r="E16" s="1" t="s">
        <v>205</v>
      </c>
      <c r="F16" s="55">
        <v>3598844.9999999995</v>
      </c>
      <c r="G16" s="54">
        <v>43206</v>
      </c>
      <c r="H16" s="1">
        <v>0.9</v>
      </c>
      <c r="I16" s="57" t="s">
        <v>166</v>
      </c>
      <c r="L16" s="1" t="s">
        <v>174</v>
      </c>
      <c r="M16" s="52">
        <v>1876000000</v>
      </c>
    </row>
    <row r="17" spans="1:9" x14ac:dyDescent="0.4">
      <c r="A17" s="56" t="s">
        <v>171</v>
      </c>
      <c r="B17" s="1" t="s">
        <v>206</v>
      </c>
      <c r="C17" s="1" t="s">
        <v>202</v>
      </c>
      <c r="D17" s="1" t="s">
        <v>164</v>
      </c>
      <c r="E17" s="1" t="s">
        <v>181</v>
      </c>
      <c r="F17" s="55">
        <v>8969038</v>
      </c>
      <c r="G17" s="54">
        <v>43213</v>
      </c>
      <c r="H17" s="1">
        <v>1</v>
      </c>
      <c r="I17" s="57" t="s">
        <v>175</v>
      </c>
    </row>
    <row r="18" spans="1:9" x14ac:dyDescent="0.4">
      <c r="A18" s="56" t="s">
        <v>176</v>
      </c>
      <c r="B18" s="1" t="s">
        <v>207</v>
      </c>
      <c r="C18" s="1" t="s">
        <v>208</v>
      </c>
      <c r="D18" s="1" t="s">
        <v>169</v>
      </c>
      <c r="E18" s="1" t="s">
        <v>181</v>
      </c>
      <c r="F18" s="55">
        <v>7709605</v>
      </c>
      <c r="G18" s="54">
        <v>43217</v>
      </c>
      <c r="H18" s="1">
        <v>1</v>
      </c>
      <c r="I18" s="57" t="s">
        <v>175</v>
      </c>
    </row>
    <row r="19" spans="1:9" x14ac:dyDescent="0.4">
      <c r="A19" s="56" t="s">
        <v>171</v>
      </c>
      <c r="B19" s="1" t="s">
        <v>209</v>
      </c>
      <c r="C19" s="1" t="s">
        <v>210</v>
      </c>
      <c r="D19" s="1" t="s">
        <v>164</v>
      </c>
      <c r="E19" s="1" t="s">
        <v>211</v>
      </c>
      <c r="F19" s="55">
        <v>8526438</v>
      </c>
      <c r="G19" s="54">
        <v>43220</v>
      </c>
      <c r="H19" s="1">
        <v>1</v>
      </c>
      <c r="I19" s="57" t="s">
        <v>175</v>
      </c>
    </row>
    <row r="20" spans="1:9" x14ac:dyDescent="0.4">
      <c r="A20" s="56" t="s">
        <v>161</v>
      </c>
      <c r="B20" s="1" t="s">
        <v>212</v>
      </c>
      <c r="C20" s="1" t="s">
        <v>213</v>
      </c>
      <c r="D20" s="1" t="s">
        <v>164</v>
      </c>
      <c r="E20" s="1" t="s">
        <v>214</v>
      </c>
      <c r="F20" s="55">
        <v>3249688</v>
      </c>
      <c r="G20" s="54">
        <v>43234</v>
      </c>
      <c r="H20" s="1">
        <v>1</v>
      </c>
      <c r="I20" s="57" t="s">
        <v>166</v>
      </c>
    </row>
    <row r="21" spans="1:9" x14ac:dyDescent="0.4">
      <c r="A21" s="56" t="s">
        <v>176</v>
      </c>
      <c r="B21" s="1" t="s">
        <v>215</v>
      </c>
      <c r="C21" s="1" t="s">
        <v>216</v>
      </c>
      <c r="D21" s="1" t="s">
        <v>169</v>
      </c>
      <c r="E21" s="1" t="s">
        <v>217</v>
      </c>
      <c r="F21" s="55">
        <v>3593631</v>
      </c>
      <c r="G21" s="54">
        <v>43241</v>
      </c>
      <c r="H21" s="1">
        <v>1</v>
      </c>
      <c r="I21" s="57" t="s">
        <v>175</v>
      </c>
    </row>
    <row r="22" spans="1:9" x14ac:dyDescent="0.4">
      <c r="A22" s="56" t="s">
        <v>161</v>
      </c>
      <c r="B22" s="1" t="s">
        <v>218</v>
      </c>
      <c r="C22" s="1" t="s">
        <v>219</v>
      </c>
      <c r="D22" s="1" t="s">
        <v>169</v>
      </c>
      <c r="E22" s="1" t="s">
        <v>174</v>
      </c>
      <c r="F22" s="55">
        <v>11277828</v>
      </c>
      <c r="G22" s="54">
        <v>43250</v>
      </c>
      <c r="H22" s="1">
        <v>1</v>
      </c>
      <c r="I22" s="57" t="s">
        <v>187</v>
      </c>
    </row>
    <row r="23" spans="1:9" x14ac:dyDescent="0.4">
      <c r="A23" s="56" t="s">
        <v>171</v>
      </c>
      <c r="B23" s="1" t="s">
        <v>220</v>
      </c>
      <c r="C23" s="1" t="s">
        <v>221</v>
      </c>
      <c r="D23" s="1" t="s">
        <v>169</v>
      </c>
      <c r="E23" s="1" t="s">
        <v>214</v>
      </c>
      <c r="F23" s="55">
        <v>11361623</v>
      </c>
      <c r="G23" s="54">
        <v>43255</v>
      </c>
      <c r="H23" s="1">
        <v>1</v>
      </c>
      <c r="I23" s="57" t="s">
        <v>175</v>
      </c>
    </row>
    <row r="24" spans="1:9" x14ac:dyDescent="0.4">
      <c r="A24" s="56" t="s">
        <v>171</v>
      </c>
      <c r="B24" s="1" t="s">
        <v>222</v>
      </c>
      <c r="C24" s="1" t="s">
        <v>223</v>
      </c>
      <c r="D24" s="1" t="s">
        <v>169</v>
      </c>
      <c r="E24" s="1" t="s">
        <v>211</v>
      </c>
      <c r="F24" s="55">
        <v>10349494</v>
      </c>
      <c r="G24" s="54">
        <v>43256</v>
      </c>
      <c r="H24" s="1">
        <v>1</v>
      </c>
      <c r="I24" s="57" t="s">
        <v>175</v>
      </c>
    </row>
    <row r="25" spans="1:9" x14ac:dyDescent="0.4">
      <c r="A25" s="56" t="s">
        <v>161</v>
      </c>
      <c r="B25" s="1" t="s">
        <v>224</v>
      </c>
      <c r="C25" s="1" t="s">
        <v>225</v>
      </c>
      <c r="D25" s="1" t="s">
        <v>164</v>
      </c>
      <c r="E25" s="1" t="s">
        <v>174</v>
      </c>
      <c r="F25" s="55">
        <v>10118736</v>
      </c>
      <c r="G25" s="54">
        <v>43258</v>
      </c>
      <c r="H25" s="1">
        <v>1</v>
      </c>
      <c r="I25" s="57" t="s">
        <v>187</v>
      </c>
    </row>
    <row r="26" spans="1:9" x14ac:dyDescent="0.4">
      <c r="A26" s="56" t="s">
        <v>171</v>
      </c>
      <c r="B26" s="1" t="s">
        <v>226</v>
      </c>
      <c r="C26" s="1" t="s">
        <v>227</v>
      </c>
      <c r="D26" s="1" t="s">
        <v>169</v>
      </c>
      <c r="E26" s="1" t="s">
        <v>184</v>
      </c>
      <c r="F26" s="55">
        <v>8960513</v>
      </c>
      <c r="G26" s="54">
        <v>43258</v>
      </c>
      <c r="H26" s="1">
        <v>1</v>
      </c>
      <c r="I26" s="57" t="s">
        <v>175</v>
      </c>
    </row>
    <row r="27" spans="1:9" x14ac:dyDescent="0.4">
      <c r="A27" s="56" t="s">
        <v>171</v>
      </c>
      <c r="B27" s="1" t="s">
        <v>228</v>
      </c>
      <c r="C27" s="1" t="s">
        <v>229</v>
      </c>
      <c r="D27" s="1" t="s">
        <v>169</v>
      </c>
      <c r="E27" s="1" t="s">
        <v>192</v>
      </c>
      <c r="F27" s="55">
        <v>9219094</v>
      </c>
      <c r="G27" s="54">
        <v>43263</v>
      </c>
      <c r="H27" s="1">
        <v>0.2</v>
      </c>
      <c r="I27" s="57" t="s">
        <v>175</v>
      </c>
    </row>
    <row r="28" spans="1:9" x14ac:dyDescent="0.4">
      <c r="A28" s="56" t="s">
        <v>176</v>
      </c>
      <c r="B28" s="1" t="s">
        <v>230</v>
      </c>
      <c r="C28" s="1" t="s">
        <v>231</v>
      </c>
      <c r="D28" s="1" t="s">
        <v>169</v>
      </c>
      <c r="E28" s="1" t="s">
        <v>211</v>
      </c>
      <c r="F28" s="55">
        <v>4852571</v>
      </c>
      <c r="G28" s="54">
        <v>43264</v>
      </c>
      <c r="H28" s="1">
        <v>1</v>
      </c>
      <c r="I28" s="57" t="s">
        <v>175</v>
      </c>
    </row>
    <row r="29" spans="1:9" x14ac:dyDescent="0.4">
      <c r="A29" s="56" t="s">
        <v>195</v>
      </c>
      <c r="B29" s="1" t="s">
        <v>232</v>
      </c>
      <c r="C29" s="1" t="s">
        <v>233</v>
      </c>
      <c r="D29" s="1" t="s">
        <v>169</v>
      </c>
      <c r="E29" s="1" t="s">
        <v>174</v>
      </c>
      <c r="F29" s="55">
        <v>7956769</v>
      </c>
      <c r="G29" s="54">
        <v>43272</v>
      </c>
      <c r="H29" s="1">
        <v>1</v>
      </c>
      <c r="I29" s="57" t="s">
        <v>187</v>
      </c>
    </row>
    <row r="30" spans="1:9" x14ac:dyDescent="0.4">
      <c r="A30" s="56" t="s">
        <v>171</v>
      </c>
      <c r="B30" s="1" t="s">
        <v>234</v>
      </c>
      <c r="C30" s="1" t="s">
        <v>235</v>
      </c>
      <c r="D30" s="1" t="s">
        <v>169</v>
      </c>
      <c r="E30" s="1" t="s">
        <v>170</v>
      </c>
      <c r="F30" s="55">
        <v>6228124</v>
      </c>
      <c r="G30" s="54">
        <v>43272</v>
      </c>
      <c r="H30" s="1">
        <v>1</v>
      </c>
      <c r="I30" s="57" t="s">
        <v>175</v>
      </c>
    </row>
    <row r="31" spans="1:9" x14ac:dyDescent="0.4">
      <c r="A31" s="56" t="s">
        <v>171</v>
      </c>
      <c r="B31" s="1" t="s">
        <v>236</v>
      </c>
      <c r="C31" s="1" t="s">
        <v>237</v>
      </c>
      <c r="D31" s="1" t="s">
        <v>164</v>
      </c>
      <c r="E31" s="1" t="s">
        <v>217</v>
      </c>
      <c r="F31" s="55">
        <v>4484533</v>
      </c>
      <c r="G31" s="54">
        <v>43277</v>
      </c>
      <c r="H31" s="1">
        <v>1</v>
      </c>
      <c r="I31" s="57" t="s">
        <v>175</v>
      </c>
    </row>
    <row r="32" spans="1:9" x14ac:dyDescent="0.4">
      <c r="A32" s="56" t="s">
        <v>195</v>
      </c>
      <c r="B32" s="1" t="s">
        <v>238</v>
      </c>
      <c r="C32" s="1" t="s">
        <v>239</v>
      </c>
      <c r="D32" s="1" t="s">
        <v>169</v>
      </c>
      <c r="E32" s="1" t="s">
        <v>214</v>
      </c>
      <c r="F32" s="55">
        <v>7284323</v>
      </c>
      <c r="G32" s="54">
        <v>43280</v>
      </c>
      <c r="H32" s="1">
        <v>1</v>
      </c>
      <c r="I32" s="57" t="s">
        <v>187</v>
      </c>
    </row>
    <row r="33" spans="1:9" x14ac:dyDescent="0.4">
      <c r="A33" s="56" t="s">
        <v>161</v>
      </c>
      <c r="B33" s="1" t="s">
        <v>240</v>
      </c>
      <c r="C33" s="1" t="s">
        <v>241</v>
      </c>
      <c r="D33" s="1" t="s">
        <v>169</v>
      </c>
      <c r="E33" s="1" t="s">
        <v>192</v>
      </c>
      <c r="F33" s="55">
        <v>9501710</v>
      </c>
      <c r="G33" s="54">
        <v>43283</v>
      </c>
      <c r="H33" s="1">
        <v>1</v>
      </c>
      <c r="I33" s="57" t="s">
        <v>187</v>
      </c>
    </row>
    <row r="34" spans="1:9" x14ac:dyDescent="0.4">
      <c r="A34" s="56" t="s">
        <v>161</v>
      </c>
      <c r="B34" s="1" t="s">
        <v>242</v>
      </c>
      <c r="C34" s="1" t="s">
        <v>243</v>
      </c>
      <c r="D34" s="1" t="s">
        <v>169</v>
      </c>
      <c r="E34" s="1" t="s">
        <v>198</v>
      </c>
      <c r="F34" s="55">
        <v>11446593</v>
      </c>
      <c r="G34" s="54">
        <v>43291</v>
      </c>
      <c r="H34" s="1">
        <v>1</v>
      </c>
      <c r="I34" s="57" t="s">
        <v>166</v>
      </c>
    </row>
    <row r="35" spans="1:9" x14ac:dyDescent="0.4">
      <c r="A35" s="56" t="s">
        <v>161</v>
      </c>
      <c r="B35" s="1" t="s">
        <v>244</v>
      </c>
      <c r="C35" s="1" t="s">
        <v>245</v>
      </c>
      <c r="D35" s="1" t="s">
        <v>164</v>
      </c>
      <c r="E35" s="1" t="s">
        <v>211</v>
      </c>
      <c r="F35" s="55">
        <v>2980807</v>
      </c>
      <c r="G35" s="54">
        <v>43291</v>
      </c>
      <c r="H35" s="1">
        <v>0.3</v>
      </c>
      <c r="I35" s="57" t="s">
        <v>166</v>
      </c>
    </row>
    <row r="36" spans="1:9" x14ac:dyDescent="0.4">
      <c r="A36" s="56" t="s">
        <v>161</v>
      </c>
      <c r="B36" s="1" t="s">
        <v>246</v>
      </c>
      <c r="C36" s="1" t="s">
        <v>247</v>
      </c>
      <c r="D36" s="1" t="s">
        <v>169</v>
      </c>
      <c r="E36" s="1" t="s">
        <v>211</v>
      </c>
      <c r="F36" s="55">
        <v>6556936</v>
      </c>
      <c r="G36" s="54">
        <v>43293</v>
      </c>
      <c r="H36" s="1">
        <v>1</v>
      </c>
      <c r="I36" s="57" t="s">
        <v>187</v>
      </c>
    </row>
    <row r="37" spans="1:9" x14ac:dyDescent="0.4">
      <c r="A37" s="56" t="s">
        <v>171</v>
      </c>
      <c r="B37" s="1" t="s">
        <v>248</v>
      </c>
      <c r="C37" s="1" t="s">
        <v>249</v>
      </c>
      <c r="D37" s="1" t="s">
        <v>164</v>
      </c>
      <c r="E37" s="1" t="s">
        <v>217</v>
      </c>
      <c r="F37" s="55">
        <v>6888784</v>
      </c>
      <c r="G37" s="54">
        <v>43297</v>
      </c>
      <c r="H37" s="1">
        <v>1</v>
      </c>
      <c r="I37" s="57" t="s">
        <v>175</v>
      </c>
    </row>
    <row r="38" spans="1:9" x14ac:dyDescent="0.4">
      <c r="A38" s="56" t="s">
        <v>161</v>
      </c>
      <c r="B38" s="1" t="s">
        <v>250</v>
      </c>
      <c r="C38" s="1" t="s">
        <v>251</v>
      </c>
      <c r="D38" s="1" t="s">
        <v>169</v>
      </c>
      <c r="E38" s="1" t="s">
        <v>217</v>
      </c>
      <c r="F38" s="55">
        <v>5741935</v>
      </c>
      <c r="G38" s="54">
        <v>43305</v>
      </c>
      <c r="H38" s="1">
        <v>1</v>
      </c>
      <c r="I38" s="57" t="s">
        <v>187</v>
      </c>
    </row>
    <row r="39" spans="1:9" x14ac:dyDescent="0.4">
      <c r="A39" s="56" t="s">
        <v>161</v>
      </c>
      <c r="B39" s="1" t="s">
        <v>252</v>
      </c>
      <c r="C39" s="1" t="s">
        <v>253</v>
      </c>
      <c r="D39" s="1" t="s">
        <v>164</v>
      </c>
      <c r="E39" s="1" t="s">
        <v>205</v>
      </c>
      <c r="F39" s="55">
        <v>10666567</v>
      </c>
      <c r="G39" s="54">
        <v>43311</v>
      </c>
      <c r="H39" s="1">
        <v>1</v>
      </c>
      <c r="I39" s="57" t="s">
        <v>166</v>
      </c>
    </row>
    <row r="40" spans="1:9" x14ac:dyDescent="0.4">
      <c r="A40" s="56" t="s">
        <v>171</v>
      </c>
      <c r="B40" s="1" t="s">
        <v>254</v>
      </c>
      <c r="C40" s="1" t="s">
        <v>255</v>
      </c>
      <c r="D40" s="1" t="s">
        <v>169</v>
      </c>
      <c r="E40" s="1" t="s">
        <v>174</v>
      </c>
      <c r="F40" s="55">
        <v>7952269</v>
      </c>
      <c r="G40" s="54">
        <v>43319</v>
      </c>
      <c r="H40" s="1">
        <v>1</v>
      </c>
      <c r="I40" s="57" t="s">
        <v>175</v>
      </c>
    </row>
    <row r="41" spans="1:9" x14ac:dyDescent="0.4">
      <c r="A41" s="56" t="s">
        <v>171</v>
      </c>
      <c r="B41" s="1" t="s">
        <v>256</v>
      </c>
      <c r="C41" s="1" t="s">
        <v>257</v>
      </c>
      <c r="D41" s="1" t="s">
        <v>258</v>
      </c>
      <c r="E41" s="1" t="s">
        <v>217</v>
      </c>
      <c r="F41" s="55">
        <v>10710760</v>
      </c>
      <c r="G41" s="54">
        <v>43325</v>
      </c>
      <c r="H41" s="1">
        <v>0.9</v>
      </c>
      <c r="I41" s="57" t="s">
        <v>175</v>
      </c>
    </row>
    <row r="42" spans="1:9" x14ac:dyDescent="0.4">
      <c r="A42" s="56" t="s">
        <v>195</v>
      </c>
      <c r="B42" s="1" t="s">
        <v>259</v>
      </c>
      <c r="C42" s="1" t="s">
        <v>260</v>
      </c>
      <c r="D42" s="1" t="s">
        <v>164</v>
      </c>
      <c r="E42" s="1" t="s">
        <v>261</v>
      </c>
      <c r="F42" s="55">
        <v>8476276</v>
      </c>
      <c r="G42" s="54">
        <v>43332</v>
      </c>
      <c r="H42" s="1">
        <v>1</v>
      </c>
      <c r="I42" s="57" t="s">
        <v>175</v>
      </c>
    </row>
    <row r="43" spans="1:9" x14ac:dyDescent="0.4">
      <c r="A43" s="56" t="s">
        <v>176</v>
      </c>
      <c r="B43" s="1" t="s">
        <v>262</v>
      </c>
      <c r="C43" s="1" t="s">
        <v>263</v>
      </c>
      <c r="D43" s="1" t="s">
        <v>169</v>
      </c>
      <c r="E43" s="1" t="s">
        <v>181</v>
      </c>
      <c r="F43" s="55">
        <v>10904297</v>
      </c>
      <c r="G43" s="54">
        <v>43332</v>
      </c>
      <c r="H43" s="1">
        <v>1</v>
      </c>
      <c r="I43" s="57" t="s">
        <v>175</v>
      </c>
    </row>
    <row r="44" spans="1:9" x14ac:dyDescent="0.4">
      <c r="A44" s="56" t="s">
        <v>161</v>
      </c>
      <c r="B44" s="1" t="s">
        <v>264</v>
      </c>
      <c r="C44" s="1" t="s">
        <v>265</v>
      </c>
      <c r="D44" s="1" t="s">
        <v>169</v>
      </c>
      <c r="E44" s="1" t="s">
        <v>211</v>
      </c>
      <c r="F44" s="55">
        <v>8447384</v>
      </c>
      <c r="G44" s="54">
        <v>43336</v>
      </c>
      <c r="H44" s="1">
        <v>1</v>
      </c>
      <c r="I44" s="57" t="s">
        <v>166</v>
      </c>
    </row>
    <row r="45" spans="1:9" x14ac:dyDescent="0.4">
      <c r="A45" s="56" t="s">
        <v>195</v>
      </c>
      <c r="B45" s="1" t="s">
        <v>266</v>
      </c>
      <c r="C45" s="1" t="s">
        <v>267</v>
      </c>
      <c r="D45" s="1" t="s">
        <v>169</v>
      </c>
      <c r="E45" s="1" t="s">
        <v>217</v>
      </c>
      <c r="F45" s="55">
        <v>6763385.0000000009</v>
      </c>
      <c r="G45" s="54">
        <v>43340</v>
      </c>
      <c r="H45" s="1">
        <v>1</v>
      </c>
      <c r="I45" s="57" t="s">
        <v>175</v>
      </c>
    </row>
    <row r="46" spans="1:9" x14ac:dyDescent="0.4">
      <c r="A46" s="56" t="s">
        <v>195</v>
      </c>
      <c r="B46" s="1" t="s">
        <v>268</v>
      </c>
      <c r="C46" s="1" t="s">
        <v>269</v>
      </c>
      <c r="D46" s="1" t="s">
        <v>164</v>
      </c>
      <c r="E46" s="1" t="s">
        <v>165</v>
      </c>
      <c r="F46" s="55">
        <v>6168877</v>
      </c>
      <c r="G46" s="54">
        <v>43346</v>
      </c>
      <c r="H46" s="1">
        <v>0.9</v>
      </c>
      <c r="I46" s="57" t="s">
        <v>175</v>
      </c>
    </row>
    <row r="47" spans="1:9" x14ac:dyDescent="0.4">
      <c r="A47" s="56" t="s">
        <v>171</v>
      </c>
      <c r="B47" s="1" t="s">
        <v>270</v>
      </c>
      <c r="C47" s="1" t="s">
        <v>271</v>
      </c>
      <c r="D47" s="1" t="s">
        <v>164</v>
      </c>
      <c r="E47" s="1" t="s">
        <v>181</v>
      </c>
      <c r="F47" s="55">
        <v>3226991</v>
      </c>
      <c r="G47" s="54">
        <v>43346</v>
      </c>
      <c r="H47" s="1">
        <v>1</v>
      </c>
      <c r="I47" s="57" t="s">
        <v>175</v>
      </c>
    </row>
    <row r="48" spans="1:9" x14ac:dyDescent="0.4">
      <c r="A48" s="56" t="s">
        <v>176</v>
      </c>
      <c r="B48" s="1" t="s">
        <v>272</v>
      </c>
      <c r="C48" s="1" t="s">
        <v>273</v>
      </c>
      <c r="D48" s="1" t="s">
        <v>164</v>
      </c>
      <c r="E48" s="1" t="s">
        <v>165</v>
      </c>
      <c r="F48" s="55">
        <v>8069574.0000000009</v>
      </c>
      <c r="G48" s="54">
        <v>43360</v>
      </c>
      <c r="H48" s="1">
        <v>1</v>
      </c>
      <c r="I48" s="57" t="s">
        <v>175</v>
      </c>
    </row>
    <row r="49" spans="1:9" x14ac:dyDescent="0.4">
      <c r="A49" s="56" t="s">
        <v>161</v>
      </c>
      <c r="B49" s="1" t="s">
        <v>274</v>
      </c>
      <c r="C49" s="1" t="s">
        <v>275</v>
      </c>
      <c r="D49" s="1" t="s">
        <v>164</v>
      </c>
      <c r="E49" s="1" t="s">
        <v>217</v>
      </c>
      <c r="F49" s="55">
        <v>7182356</v>
      </c>
      <c r="G49" s="54">
        <v>43374</v>
      </c>
      <c r="H49" s="1">
        <v>0.3</v>
      </c>
      <c r="I49" s="57" t="s">
        <v>166</v>
      </c>
    </row>
    <row r="50" spans="1:9" x14ac:dyDescent="0.4">
      <c r="A50" s="56" t="s">
        <v>171</v>
      </c>
      <c r="B50" s="1" t="s">
        <v>276</v>
      </c>
      <c r="C50" s="1" t="s">
        <v>277</v>
      </c>
      <c r="D50" s="1" t="s">
        <v>164</v>
      </c>
      <c r="E50" s="1" t="s">
        <v>181</v>
      </c>
      <c r="F50" s="55">
        <v>6905732.0000000009</v>
      </c>
      <c r="G50" s="54">
        <v>43390</v>
      </c>
      <c r="H50" s="1">
        <v>1</v>
      </c>
      <c r="I50" s="57" t="s">
        <v>175</v>
      </c>
    </row>
    <row r="51" spans="1:9" x14ac:dyDescent="0.4">
      <c r="A51" s="56" t="s">
        <v>171</v>
      </c>
      <c r="B51" s="1" t="s">
        <v>278</v>
      </c>
      <c r="C51" s="1" t="s">
        <v>279</v>
      </c>
      <c r="D51" s="1" t="s">
        <v>169</v>
      </c>
      <c r="E51" s="1" t="s">
        <v>165</v>
      </c>
      <c r="F51" s="55">
        <v>7137137</v>
      </c>
      <c r="G51" s="54">
        <v>43392</v>
      </c>
      <c r="H51" s="1">
        <v>1</v>
      </c>
      <c r="I51" s="57" t="s">
        <v>175</v>
      </c>
    </row>
    <row r="52" spans="1:9" x14ac:dyDescent="0.4">
      <c r="A52" s="56" t="s">
        <v>195</v>
      </c>
      <c r="B52" s="1" t="s">
        <v>280</v>
      </c>
      <c r="C52" s="1" t="s">
        <v>281</v>
      </c>
      <c r="D52" s="1" t="s">
        <v>164</v>
      </c>
      <c r="E52" s="1" t="s">
        <v>217</v>
      </c>
      <c r="F52" s="55">
        <v>6916339</v>
      </c>
      <c r="G52" s="54">
        <v>43397</v>
      </c>
      <c r="H52" s="1">
        <v>1</v>
      </c>
      <c r="I52" s="57" t="s">
        <v>175</v>
      </c>
    </row>
    <row r="53" spans="1:9" x14ac:dyDescent="0.4">
      <c r="A53" s="56" t="s">
        <v>176</v>
      </c>
      <c r="B53" s="1" t="s">
        <v>282</v>
      </c>
      <c r="C53" s="1" t="s">
        <v>283</v>
      </c>
      <c r="D53" s="1" t="s">
        <v>164</v>
      </c>
      <c r="E53" s="1" t="s">
        <v>261</v>
      </c>
      <c r="F53" s="55">
        <v>3953549</v>
      </c>
      <c r="G53" s="54">
        <v>43397</v>
      </c>
      <c r="H53" s="1">
        <v>0.3</v>
      </c>
      <c r="I53" s="57" t="s">
        <v>175</v>
      </c>
    </row>
    <row r="54" spans="1:9" x14ac:dyDescent="0.4">
      <c r="A54" s="56" t="s">
        <v>171</v>
      </c>
      <c r="B54" s="1" t="s">
        <v>284</v>
      </c>
      <c r="C54" s="1" t="s">
        <v>285</v>
      </c>
      <c r="D54" s="1" t="s">
        <v>169</v>
      </c>
      <c r="E54" s="1" t="s">
        <v>205</v>
      </c>
      <c r="F54" s="55">
        <v>11122947</v>
      </c>
      <c r="G54" s="54">
        <v>43402</v>
      </c>
      <c r="H54" s="1">
        <v>1</v>
      </c>
      <c r="I54" s="57" t="s">
        <v>175</v>
      </c>
    </row>
    <row r="55" spans="1:9" x14ac:dyDescent="0.4">
      <c r="A55" s="56" t="s">
        <v>195</v>
      </c>
      <c r="B55" s="1" t="s">
        <v>286</v>
      </c>
      <c r="C55" s="1" t="s">
        <v>287</v>
      </c>
      <c r="D55" s="1" t="s">
        <v>169</v>
      </c>
      <c r="E55" s="1" t="s">
        <v>211</v>
      </c>
      <c r="F55" s="55">
        <v>2832977</v>
      </c>
      <c r="G55" s="54">
        <v>43402</v>
      </c>
      <c r="H55" s="1">
        <v>1</v>
      </c>
      <c r="I55" s="57" t="s">
        <v>175</v>
      </c>
    </row>
    <row r="56" spans="1:9" x14ac:dyDescent="0.4">
      <c r="A56" s="56" t="s">
        <v>195</v>
      </c>
      <c r="B56" s="1" t="s">
        <v>288</v>
      </c>
      <c r="C56" s="1" t="s">
        <v>289</v>
      </c>
      <c r="D56" s="1" t="s">
        <v>164</v>
      </c>
      <c r="E56" s="1" t="s">
        <v>205</v>
      </c>
      <c r="F56" s="55">
        <v>6781814</v>
      </c>
      <c r="G56" s="54">
        <v>43406</v>
      </c>
      <c r="H56" s="1">
        <v>0.6</v>
      </c>
      <c r="I56" s="57" t="s">
        <v>187</v>
      </c>
    </row>
    <row r="57" spans="1:9" x14ac:dyDescent="0.4">
      <c r="A57" s="56" t="s">
        <v>195</v>
      </c>
      <c r="B57" s="1" t="s">
        <v>290</v>
      </c>
      <c r="C57" s="1" t="s">
        <v>291</v>
      </c>
      <c r="D57" s="1" t="s">
        <v>169</v>
      </c>
      <c r="E57" s="1" t="s">
        <v>170</v>
      </c>
      <c r="F57" s="55">
        <v>7870592.9999999991</v>
      </c>
      <c r="G57" s="54">
        <v>43409</v>
      </c>
      <c r="H57" s="1">
        <v>1</v>
      </c>
      <c r="I57" s="57" t="s">
        <v>187</v>
      </c>
    </row>
    <row r="58" spans="1:9" x14ac:dyDescent="0.4">
      <c r="A58" s="56" t="s">
        <v>195</v>
      </c>
      <c r="B58" s="1" t="s">
        <v>292</v>
      </c>
      <c r="C58" s="1" t="s">
        <v>293</v>
      </c>
      <c r="D58" s="1" t="s">
        <v>169</v>
      </c>
      <c r="E58" s="1" t="s">
        <v>214</v>
      </c>
      <c r="F58" s="55">
        <v>11583563</v>
      </c>
      <c r="G58" s="54">
        <v>43409</v>
      </c>
      <c r="H58" s="1">
        <v>0.9</v>
      </c>
      <c r="I58" s="57" t="s">
        <v>187</v>
      </c>
    </row>
    <row r="59" spans="1:9" x14ac:dyDescent="0.4">
      <c r="A59" s="56" t="s">
        <v>176</v>
      </c>
      <c r="B59" s="1" t="s">
        <v>294</v>
      </c>
      <c r="C59" s="1" t="s">
        <v>295</v>
      </c>
      <c r="D59" s="1" t="s">
        <v>169</v>
      </c>
      <c r="E59" s="1" t="s">
        <v>217</v>
      </c>
      <c r="F59" s="55">
        <v>3654758</v>
      </c>
      <c r="G59" s="54">
        <v>43416</v>
      </c>
      <c r="H59" s="1">
        <v>1</v>
      </c>
      <c r="I59" s="57" t="s">
        <v>175</v>
      </c>
    </row>
    <row r="60" spans="1:9" x14ac:dyDescent="0.4">
      <c r="A60" s="56" t="s">
        <v>161</v>
      </c>
      <c r="B60" s="1" t="s">
        <v>296</v>
      </c>
      <c r="C60" s="1" t="s">
        <v>297</v>
      </c>
      <c r="D60" s="1" t="s">
        <v>169</v>
      </c>
      <c r="E60" s="1" t="s">
        <v>181</v>
      </c>
      <c r="F60" s="55">
        <v>6055591</v>
      </c>
      <c r="G60" s="54">
        <v>43416</v>
      </c>
      <c r="H60" s="1">
        <v>1</v>
      </c>
      <c r="I60" s="57" t="s">
        <v>187</v>
      </c>
    </row>
    <row r="61" spans="1:9" x14ac:dyDescent="0.4">
      <c r="A61" s="56" t="s">
        <v>176</v>
      </c>
      <c r="B61" s="1" t="s">
        <v>298</v>
      </c>
      <c r="C61" s="1" t="s">
        <v>299</v>
      </c>
      <c r="D61" s="1" t="s">
        <v>164</v>
      </c>
      <c r="E61" s="1" t="s">
        <v>170</v>
      </c>
      <c r="F61" s="55">
        <v>5044946</v>
      </c>
      <c r="G61" s="54">
        <v>43418</v>
      </c>
      <c r="H61" s="1">
        <v>0.8</v>
      </c>
      <c r="I61" s="57" t="s">
        <v>175</v>
      </c>
    </row>
    <row r="62" spans="1:9" x14ac:dyDescent="0.4">
      <c r="A62" s="56" t="s">
        <v>195</v>
      </c>
      <c r="B62" s="1" t="s">
        <v>300</v>
      </c>
      <c r="C62" s="1" t="s">
        <v>301</v>
      </c>
      <c r="D62" s="1" t="s">
        <v>258</v>
      </c>
      <c r="E62" s="1" t="s">
        <v>211</v>
      </c>
      <c r="F62" s="55">
        <v>6795789.9999999991</v>
      </c>
      <c r="G62" s="54">
        <v>43430</v>
      </c>
      <c r="H62" s="1">
        <v>1</v>
      </c>
      <c r="I62" s="57" t="s">
        <v>175</v>
      </c>
    </row>
    <row r="63" spans="1:9" x14ac:dyDescent="0.4">
      <c r="A63" s="56" t="s">
        <v>161</v>
      </c>
      <c r="B63" s="1" t="s">
        <v>302</v>
      </c>
      <c r="C63" s="1" t="s">
        <v>303</v>
      </c>
      <c r="D63" s="1" t="s">
        <v>169</v>
      </c>
      <c r="E63" s="1" t="s">
        <v>198</v>
      </c>
      <c r="F63" s="55">
        <v>6162477</v>
      </c>
      <c r="G63" s="54">
        <v>43430</v>
      </c>
      <c r="H63" s="1">
        <v>0.3</v>
      </c>
      <c r="I63" s="57" t="s">
        <v>187</v>
      </c>
    </row>
    <row r="64" spans="1:9" x14ac:dyDescent="0.4">
      <c r="A64" s="56" t="s">
        <v>195</v>
      </c>
      <c r="B64" s="1" t="s">
        <v>304</v>
      </c>
      <c r="C64" s="1" t="s">
        <v>305</v>
      </c>
      <c r="D64" s="1" t="s">
        <v>164</v>
      </c>
      <c r="E64" s="1" t="s">
        <v>211</v>
      </c>
      <c r="F64" s="55">
        <v>9270448</v>
      </c>
      <c r="G64" s="54">
        <v>43430</v>
      </c>
      <c r="H64" s="1">
        <v>1</v>
      </c>
      <c r="I64" s="57" t="s">
        <v>187</v>
      </c>
    </row>
    <row r="65" spans="1:9" x14ac:dyDescent="0.4">
      <c r="A65" s="56" t="s">
        <v>161</v>
      </c>
      <c r="B65" s="1" t="s">
        <v>306</v>
      </c>
      <c r="C65" s="1" t="s">
        <v>307</v>
      </c>
      <c r="D65" s="1" t="s">
        <v>164</v>
      </c>
      <c r="E65" s="1" t="s">
        <v>205</v>
      </c>
      <c r="F65" s="55">
        <v>11090635</v>
      </c>
      <c r="G65" s="54">
        <v>43434</v>
      </c>
      <c r="H65" s="1">
        <v>1</v>
      </c>
      <c r="I65" s="57" t="s">
        <v>166</v>
      </c>
    </row>
    <row r="66" spans="1:9" x14ac:dyDescent="0.4">
      <c r="A66" s="56" t="s">
        <v>176</v>
      </c>
      <c r="B66" s="1" t="s">
        <v>308</v>
      </c>
      <c r="C66" s="1" t="s">
        <v>309</v>
      </c>
      <c r="D66" s="1" t="s">
        <v>164</v>
      </c>
      <c r="E66" s="1" t="s">
        <v>184</v>
      </c>
      <c r="F66" s="55">
        <v>10838825</v>
      </c>
      <c r="G66" s="54">
        <v>43438</v>
      </c>
      <c r="H66" s="1">
        <v>1</v>
      </c>
      <c r="I66" s="57" t="s">
        <v>175</v>
      </c>
    </row>
    <row r="67" spans="1:9" x14ac:dyDescent="0.4">
      <c r="A67" s="56" t="s">
        <v>195</v>
      </c>
      <c r="B67" s="1" t="s">
        <v>310</v>
      </c>
      <c r="C67" s="1" t="s">
        <v>311</v>
      </c>
      <c r="D67" s="1" t="s">
        <v>164</v>
      </c>
      <c r="E67" s="1" t="s">
        <v>198</v>
      </c>
      <c r="F67" s="55">
        <v>9481528</v>
      </c>
      <c r="G67" s="54">
        <v>43440</v>
      </c>
      <c r="H67" s="1">
        <v>1</v>
      </c>
      <c r="I67" s="57" t="s">
        <v>175</v>
      </c>
    </row>
    <row r="68" spans="1:9" x14ac:dyDescent="0.4">
      <c r="A68" s="56" t="s">
        <v>161</v>
      </c>
      <c r="B68" s="1" t="s">
        <v>312</v>
      </c>
      <c r="C68" s="1" t="s">
        <v>313</v>
      </c>
      <c r="D68" s="1" t="s">
        <v>169</v>
      </c>
      <c r="E68" s="1" t="s">
        <v>198</v>
      </c>
      <c r="F68" s="55">
        <v>3996972</v>
      </c>
      <c r="G68" s="54">
        <v>43444</v>
      </c>
      <c r="H68" s="1">
        <v>1</v>
      </c>
      <c r="I68" s="57" t="s">
        <v>166</v>
      </c>
    </row>
    <row r="69" spans="1:9" x14ac:dyDescent="0.4">
      <c r="A69" s="56" t="s">
        <v>195</v>
      </c>
      <c r="B69" s="1" t="s">
        <v>314</v>
      </c>
      <c r="C69" s="1" t="s">
        <v>315</v>
      </c>
      <c r="D69" s="1" t="s">
        <v>169</v>
      </c>
      <c r="E69" s="1" t="s">
        <v>192</v>
      </c>
      <c r="F69" s="55">
        <v>5925819</v>
      </c>
      <c r="G69" s="54">
        <v>43452</v>
      </c>
      <c r="H69" s="1">
        <v>0.8</v>
      </c>
      <c r="I69" s="57" t="s">
        <v>175</v>
      </c>
    </row>
    <row r="70" spans="1:9" x14ac:dyDescent="0.4">
      <c r="A70" s="56" t="s">
        <v>161</v>
      </c>
      <c r="B70" s="1" t="s">
        <v>316</v>
      </c>
      <c r="C70" s="1" t="s">
        <v>317</v>
      </c>
      <c r="D70" s="1" t="s">
        <v>164</v>
      </c>
      <c r="E70" s="1" t="s">
        <v>217</v>
      </c>
      <c r="F70" s="55">
        <v>7630382.0000000009</v>
      </c>
      <c r="G70" s="54">
        <v>43458</v>
      </c>
      <c r="H70" s="1">
        <v>1</v>
      </c>
      <c r="I70" s="57" t="s">
        <v>187</v>
      </c>
    </row>
    <row r="71" spans="1:9" x14ac:dyDescent="0.4">
      <c r="A71" s="56" t="s">
        <v>171</v>
      </c>
      <c r="B71" s="1" t="s">
        <v>318</v>
      </c>
      <c r="C71" s="1" t="s">
        <v>319</v>
      </c>
      <c r="D71" s="1" t="s">
        <v>169</v>
      </c>
      <c r="E71" s="1" t="s">
        <v>211</v>
      </c>
      <c r="F71" s="55">
        <v>6986238</v>
      </c>
      <c r="G71" s="54">
        <v>43458</v>
      </c>
      <c r="H71" s="1">
        <v>1</v>
      </c>
      <c r="I71" s="57" t="s">
        <v>175</v>
      </c>
    </row>
    <row r="72" spans="1:9" x14ac:dyDescent="0.4">
      <c r="A72" s="56" t="s">
        <v>195</v>
      </c>
      <c r="B72" s="1" t="s">
        <v>320</v>
      </c>
      <c r="C72" s="1" t="s">
        <v>321</v>
      </c>
      <c r="D72" s="1" t="s">
        <v>169</v>
      </c>
      <c r="E72" s="1" t="s">
        <v>165</v>
      </c>
      <c r="F72" s="55">
        <v>3978424</v>
      </c>
      <c r="G72" s="54">
        <v>43465</v>
      </c>
      <c r="H72" s="1">
        <v>1</v>
      </c>
      <c r="I72" s="57" t="s">
        <v>187</v>
      </c>
    </row>
    <row r="73" spans="1:9" x14ac:dyDescent="0.4">
      <c r="A73" s="56" t="s">
        <v>176</v>
      </c>
      <c r="B73" s="1" t="s">
        <v>322</v>
      </c>
      <c r="C73" s="1" t="s">
        <v>323</v>
      </c>
      <c r="D73" s="1" t="s">
        <v>164</v>
      </c>
      <c r="E73" s="1" t="s">
        <v>198</v>
      </c>
      <c r="F73" s="55">
        <v>7837820</v>
      </c>
      <c r="G73" s="54">
        <v>43465</v>
      </c>
      <c r="H73" s="1">
        <v>0.4</v>
      </c>
      <c r="I73" s="57" t="s">
        <v>175</v>
      </c>
    </row>
    <row r="74" spans="1:9" x14ac:dyDescent="0.4">
      <c r="A74" s="56" t="s">
        <v>171</v>
      </c>
      <c r="B74" s="1" t="s">
        <v>324</v>
      </c>
      <c r="C74" s="1" t="s">
        <v>325</v>
      </c>
      <c r="D74" s="1" t="s">
        <v>169</v>
      </c>
      <c r="E74" s="1" t="s">
        <v>170</v>
      </c>
      <c r="F74" s="55">
        <v>7427900.9999999991</v>
      </c>
      <c r="G74" s="54">
        <v>43466</v>
      </c>
      <c r="H74" s="1">
        <v>1</v>
      </c>
      <c r="I74" s="57" t="s">
        <v>175</v>
      </c>
    </row>
    <row r="75" spans="1:9" x14ac:dyDescent="0.4">
      <c r="A75" s="56" t="s">
        <v>195</v>
      </c>
      <c r="B75" s="1" t="s">
        <v>326</v>
      </c>
      <c r="C75" s="1" t="s">
        <v>327</v>
      </c>
      <c r="D75" s="1" t="s">
        <v>164</v>
      </c>
      <c r="E75" s="1" t="s">
        <v>165</v>
      </c>
      <c r="F75" s="55">
        <v>3303126</v>
      </c>
      <c r="G75" s="54">
        <v>43468</v>
      </c>
      <c r="H75" s="1">
        <v>0.4</v>
      </c>
      <c r="I75" s="57" t="s">
        <v>175</v>
      </c>
    </row>
    <row r="76" spans="1:9" x14ac:dyDescent="0.4">
      <c r="A76" s="56" t="s">
        <v>176</v>
      </c>
      <c r="B76" s="1" t="s">
        <v>328</v>
      </c>
      <c r="C76" s="1" t="s">
        <v>329</v>
      </c>
      <c r="D76" s="1" t="s">
        <v>164</v>
      </c>
      <c r="E76" s="1" t="s">
        <v>261</v>
      </c>
      <c r="F76" s="55">
        <v>4755189</v>
      </c>
      <c r="G76" s="54">
        <v>43468</v>
      </c>
      <c r="H76" s="1">
        <v>1</v>
      </c>
      <c r="I76" s="57" t="s">
        <v>175</v>
      </c>
    </row>
    <row r="77" spans="1:9" x14ac:dyDescent="0.4">
      <c r="A77" s="56" t="s">
        <v>195</v>
      </c>
      <c r="B77" s="1" t="s">
        <v>330</v>
      </c>
      <c r="C77" s="1" t="s">
        <v>331</v>
      </c>
      <c r="D77" s="1" t="s">
        <v>169</v>
      </c>
      <c r="E77" s="1" t="s">
        <v>170</v>
      </c>
      <c r="F77" s="55">
        <v>6970950.9999999991</v>
      </c>
      <c r="G77" s="54">
        <v>43472</v>
      </c>
      <c r="H77" s="1">
        <v>1</v>
      </c>
      <c r="I77" s="57" t="s">
        <v>175</v>
      </c>
    </row>
    <row r="78" spans="1:9" x14ac:dyDescent="0.4">
      <c r="A78" s="56" t="s">
        <v>195</v>
      </c>
      <c r="B78" s="1" t="s">
        <v>332</v>
      </c>
      <c r="C78" s="1" t="s">
        <v>333</v>
      </c>
      <c r="D78" s="1" t="s">
        <v>258</v>
      </c>
      <c r="E78" s="1" t="s">
        <v>211</v>
      </c>
      <c r="F78" s="55">
        <v>9944878</v>
      </c>
      <c r="G78" s="54">
        <v>43473</v>
      </c>
      <c r="H78" s="1">
        <v>1</v>
      </c>
      <c r="I78" s="57" t="s">
        <v>187</v>
      </c>
    </row>
    <row r="79" spans="1:9" x14ac:dyDescent="0.4">
      <c r="A79" s="56" t="s">
        <v>195</v>
      </c>
      <c r="B79" s="1" t="s">
        <v>334</v>
      </c>
      <c r="C79" s="1" t="s">
        <v>335</v>
      </c>
      <c r="D79" s="1" t="s">
        <v>169</v>
      </c>
      <c r="E79" s="1" t="s">
        <v>192</v>
      </c>
      <c r="F79" s="55">
        <v>3007745</v>
      </c>
      <c r="G79" s="54">
        <v>43474</v>
      </c>
      <c r="H79" s="1">
        <v>1</v>
      </c>
      <c r="I79" s="57" t="s">
        <v>175</v>
      </c>
    </row>
    <row r="80" spans="1:9" x14ac:dyDescent="0.4">
      <c r="A80" s="56" t="s">
        <v>161</v>
      </c>
      <c r="B80" s="1" t="s">
        <v>336</v>
      </c>
      <c r="C80" s="1" t="s">
        <v>337</v>
      </c>
      <c r="D80" s="1" t="s">
        <v>169</v>
      </c>
      <c r="E80" s="1" t="s">
        <v>211</v>
      </c>
      <c r="F80" s="55">
        <v>4298874</v>
      </c>
      <c r="G80" s="54">
        <v>43486</v>
      </c>
      <c r="H80" s="1">
        <v>1</v>
      </c>
      <c r="I80" s="57" t="s">
        <v>187</v>
      </c>
    </row>
    <row r="81" spans="1:9" x14ac:dyDescent="0.4">
      <c r="A81" s="56" t="s">
        <v>161</v>
      </c>
      <c r="B81" s="1" t="s">
        <v>338</v>
      </c>
      <c r="C81" s="1" t="s">
        <v>339</v>
      </c>
      <c r="D81" s="1" t="s">
        <v>164</v>
      </c>
      <c r="E81" s="1" t="s">
        <v>170</v>
      </c>
      <c r="F81" s="55">
        <v>9655553</v>
      </c>
      <c r="G81" s="54">
        <v>43489</v>
      </c>
      <c r="H81" s="1">
        <v>0.2</v>
      </c>
      <c r="I81" s="57" t="s">
        <v>166</v>
      </c>
    </row>
    <row r="82" spans="1:9" x14ac:dyDescent="0.4">
      <c r="A82" s="56" t="s">
        <v>171</v>
      </c>
      <c r="B82" s="1" t="s">
        <v>340</v>
      </c>
      <c r="C82" s="1" t="s">
        <v>341</v>
      </c>
      <c r="D82" s="1" t="s">
        <v>169</v>
      </c>
      <c r="E82" s="1" t="s">
        <v>184</v>
      </c>
      <c r="F82" s="55">
        <v>7693260.0000000009</v>
      </c>
      <c r="G82" s="54">
        <v>43493</v>
      </c>
      <c r="H82" s="1">
        <v>1</v>
      </c>
      <c r="I82" s="57" t="s">
        <v>175</v>
      </c>
    </row>
    <row r="83" spans="1:9" x14ac:dyDescent="0.4">
      <c r="A83" s="56" t="s">
        <v>176</v>
      </c>
      <c r="B83" s="1" t="s">
        <v>342</v>
      </c>
      <c r="C83" s="1" t="s">
        <v>343</v>
      </c>
      <c r="D83" s="1" t="s">
        <v>164</v>
      </c>
      <c r="E83" s="1" t="s">
        <v>165</v>
      </c>
      <c r="F83" s="55">
        <v>6898052</v>
      </c>
      <c r="G83" s="54">
        <v>43494</v>
      </c>
      <c r="H83" s="1">
        <v>0.8</v>
      </c>
      <c r="I83" s="57" t="s">
        <v>175</v>
      </c>
    </row>
    <row r="84" spans="1:9" x14ac:dyDescent="0.4">
      <c r="A84" s="56" t="s">
        <v>195</v>
      </c>
      <c r="B84" s="1" t="s">
        <v>344</v>
      </c>
      <c r="C84" s="1" t="s">
        <v>345</v>
      </c>
      <c r="D84" s="1" t="s">
        <v>164</v>
      </c>
      <c r="E84" s="1" t="s">
        <v>181</v>
      </c>
      <c r="F84" s="55">
        <v>4216177</v>
      </c>
      <c r="G84" s="54">
        <v>43494</v>
      </c>
      <c r="H84" s="1">
        <v>1</v>
      </c>
      <c r="I84" s="57" t="s">
        <v>175</v>
      </c>
    </row>
    <row r="85" spans="1:9" x14ac:dyDescent="0.4">
      <c r="A85" s="56" t="s">
        <v>195</v>
      </c>
      <c r="B85" s="1" t="s">
        <v>346</v>
      </c>
      <c r="C85" s="1" t="s">
        <v>347</v>
      </c>
      <c r="D85" s="1" t="s">
        <v>169</v>
      </c>
      <c r="E85" s="1" t="s">
        <v>184</v>
      </c>
      <c r="F85" s="55">
        <v>3181657</v>
      </c>
      <c r="G85" s="54">
        <v>43497</v>
      </c>
      <c r="H85" s="1">
        <v>0.3</v>
      </c>
      <c r="I85" s="57" t="s">
        <v>187</v>
      </c>
    </row>
    <row r="86" spans="1:9" x14ac:dyDescent="0.4">
      <c r="A86" s="56" t="s">
        <v>195</v>
      </c>
      <c r="B86" s="1" t="s">
        <v>348</v>
      </c>
      <c r="C86" s="1" t="s">
        <v>349</v>
      </c>
      <c r="D86" s="1" t="s">
        <v>164</v>
      </c>
      <c r="E86" s="1" t="s">
        <v>170</v>
      </c>
      <c r="F86" s="55">
        <v>9968367</v>
      </c>
      <c r="G86" s="54">
        <v>43500</v>
      </c>
      <c r="H86" s="1">
        <v>1</v>
      </c>
      <c r="I86" s="57" t="s">
        <v>187</v>
      </c>
    </row>
    <row r="87" spans="1:9" x14ac:dyDescent="0.4">
      <c r="A87" s="56" t="s">
        <v>171</v>
      </c>
      <c r="B87" s="1" t="s">
        <v>350</v>
      </c>
      <c r="C87" s="1" t="s">
        <v>351</v>
      </c>
      <c r="D87" s="1" t="s">
        <v>169</v>
      </c>
      <c r="E87" s="1" t="s">
        <v>261</v>
      </c>
      <c r="F87" s="55">
        <v>6886039.9999999991</v>
      </c>
      <c r="G87" s="54">
        <v>43508</v>
      </c>
      <c r="H87" s="1">
        <v>0.4</v>
      </c>
      <c r="I87" s="57" t="s">
        <v>175</v>
      </c>
    </row>
    <row r="88" spans="1:9" x14ac:dyDescent="0.4">
      <c r="A88" s="56" t="s">
        <v>171</v>
      </c>
      <c r="B88" s="1" t="s">
        <v>352</v>
      </c>
      <c r="C88" s="1" t="s">
        <v>353</v>
      </c>
      <c r="D88" s="1" t="s">
        <v>164</v>
      </c>
      <c r="E88" s="1" t="s">
        <v>205</v>
      </c>
      <c r="F88" s="55">
        <v>6686549.0000000009</v>
      </c>
      <c r="G88" s="54">
        <v>43514</v>
      </c>
      <c r="H88" s="1">
        <v>1</v>
      </c>
      <c r="I88" s="57" t="s">
        <v>175</v>
      </c>
    </row>
    <row r="89" spans="1:9" x14ac:dyDescent="0.4">
      <c r="A89" s="56" t="s">
        <v>161</v>
      </c>
      <c r="B89" s="1" t="s">
        <v>354</v>
      </c>
      <c r="C89" s="1" t="s">
        <v>355</v>
      </c>
      <c r="D89" s="1" t="s">
        <v>169</v>
      </c>
      <c r="E89" s="1" t="s">
        <v>205</v>
      </c>
      <c r="F89" s="55">
        <v>8996060</v>
      </c>
      <c r="G89" s="54">
        <v>43515</v>
      </c>
      <c r="H89" s="1">
        <v>1</v>
      </c>
      <c r="I89" s="57" t="s">
        <v>187</v>
      </c>
    </row>
    <row r="90" spans="1:9" x14ac:dyDescent="0.4">
      <c r="A90" s="56" t="s">
        <v>171</v>
      </c>
      <c r="B90" s="1" t="s">
        <v>356</v>
      </c>
      <c r="C90" s="1" t="s">
        <v>357</v>
      </c>
      <c r="D90" s="1" t="s">
        <v>169</v>
      </c>
      <c r="E90" s="1" t="s">
        <v>198</v>
      </c>
      <c r="F90" s="55">
        <v>10887277</v>
      </c>
      <c r="G90" s="54">
        <v>43521</v>
      </c>
      <c r="H90" s="1">
        <v>1</v>
      </c>
      <c r="I90" s="57" t="s">
        <v>175</v>
      </c>
    </row>
    <row r="91" spans="1:9" x14ac:dyDescent="0.4">
      <c r="A91" s="56" t="s">
        <v>171</v>
      </c>
      <c r="B91" s="1" t="s">
        <v>358</v>
      </c>
      <c r="C91" s="1" t="s">
        <v>359</v>
      </c>
      <c r="D91" s="1" t="s">
        <v>169</v>
      </c>
      <c r="E91" s="1" t="s">
        <v>217</v>
      </c>
      <c r="F91" s="55">
        <v>5227022</v>
      </c>
      <c r="G91" s="54">
        <v>43521</v>
      </c>
      <c r="H91" s="1">
        <v>0.3</v>
      </c>
      <c r="I91" s="57" t="s">
        <v>175</v>
      </c>
    </row>
    <row r="92" spans="1:9" x14ac:dyDescent="0.4">
      <c r="A92" s="56" t="s">
        <v>171</v>
      </c>
      <c r="B92" s="1" t="s">
        <v>360</v>
      </c>
      <c r="C92" s="1" t="s">
        <v>361</v>
      </c>
      <c r="D92" s="1" t="s">
        <v>169</v>
      </c>
      <c r="E92" s="1" t="s">
        <v>217</v>
      </c>
      <c r="F92" s="55">
        <v>4991514</v>
      </c>
      <c r="G92" s="54">
        <v>43550</v>
      </c>
      <c r="H92" s="1">
        <v>1</v>
      </c>
      <c r="I92" s="57" t="s">
        <v>175</v>
      </c>
    </row>
    <row r="93" spans="1:9" x14ac:dyDescent="0.4">
      <c r="A93" s="56" t="s">
        <v>195</v>
      </c>
      <c r="B93" s="1" t="s">
        <v>362</v>
      </c>
      <c r="C93" s="1" t="s">
        <v>363</v>
      </c>
      <c r="D93" s="1" t="s">
        <v>169</v>
      </c>
      <c r="E93" s="1" t="s">
        <v>205</v>
      </c>
      <c r="F93" s="55">
        <v>10677514</v>
      </c>
      <c r="G93" s="54">
        <v>43563</v>
      </c>
      <c r="H93" s="1">
        <v>1</v>
      </c>
      <c r="I93" s="57" t="s">
        <v>187</v>
      </c>
    </row>
    <row r="94" spans="1:9" x14ac:dyDescent="0.4">
      <c r="A94" s="56" t="s">
        <v>176</v>
      </c>
      <c r="B94" s="1" t="s">
        <v>364</v>
      </c>
      <c r="C94" s="1" t="s">
        <v>365</v>
      </c>
      <c r="D94" s="1" t="s">
        <v>169</v>
      </c>
      <c r="E94" s="1" t="s">
        <v>217</v>
      </c>
      <c r="F94" s="55">
        <v>9595402</v>
      </c>
      <c r="G94" s="54">
        <v>43567</v>
      </c>
      <c r="H94" s="1">
        <v>0.3</v>
      </c>
      <c r="I94" s="57" t="s">
        <v>175</v>
      </c>
    </row>
    <row r="95" spans="1:9" x14ac:dyDescent="0.4">
      <c r="A95" s="56" t="s">
        <v>195</v>
      </c>
      <c r="B95" s="1" t="s">
        <v>366</v>
      </c>
      <c r="C95" s="1" t="s">
        <v>367</v>
      </c>
      <c r="D95" s="1" t="s">
        <v>164</v>
      </c>
      <c r="E95" s="1" t="s">
        <v>211</v>
      </c>
      <c r="F95" s="55">
        <v>7348867.9999999991</v>
      </c>
      <c r="G95" s="54">
        <v>43570</v>
      </c>
      <c r="H95" s="1">
        <v>1</v>
      </c>
      <c r="I95" s="57" t="s">
        <v>187</v>
      </c>
    </row>
    <row r="96" spans="1:9" x14ac:dyDescent="0.4">
      <c r="A96" s="56" t="s">
        <v>195</v>
      </c>
      <c r="B96" s="1" t="s">
        <v>368</v>
      </c>
      <c r="C96" s="1" t="s">
        <v>369</v>
      </c>
      <c r="D96" s="1" t="s">
        <v>169</v>
      </c>
      <c r="E96" s="1" t="s">
        <v>217</v>
      </c>
      <c r="F96" s="55">
        <v>5792591</v>
      </c>
      <c r="G96" s="54">
        <v>43572</v>
      </c>
      <c r="H96" s="1">
        <v>0.5</v>
      </c>
      <c r="I96" s="57" t="s">
        <v>175</v>
      </c>
    </row>
    <row r="97" spans="1:9" x14ac:dyDescent="0.4">
      <c r="A97" s="56" t="s">
        <v>161</v>
      </c>
      <c r="B97" s="1" t="s">
        <v>370</v>
      </c>
      <c r="C97" s="1" t="s">
        <v>371</v>
      </c>
      <c r="D97" s="1" t="s">
        <v>169</v>
      </c>
      <c r="E97" s="1" t="s">
        <v>217</v>
      </c>
      <c r="F97" s="55">
        <v>5224629</v>
      </c>
      <c r="G97" s="54">
        <v>43573</v>
      </c>
      <c r="H97" s="1">
        <v>1</v>
      </c>
      <c r="I97" s="57" t="s">
        <v>166</v>
      </c>
    </row>
    <row r="98" spans="1:9" x14ac:dyDescent="0.4">
      <c r="A98" s="56" t="s">
        <v>161</v>
      </c>
      <c r="B98" s="1" t="s">
        <v>372</v>
      </c>
      <c r="C98" s="1" t="s">
        <v>373</v>
      </c>
      <c r="D98" s="1" t="s">
        <v>169</v>
      </c>
      <c r="E98" s="1" t="s">
        <v>261</v>
      </c>
      <c r="F98" s="55">
        <v>10825244</v>
      </c>
      <c r="G98" s="54">
        <v>43579</v>
      </c>
      <c r="H98" s="1">
        <v>1</v>
      </c>
      <c r="I98" s="57" t="s">
        <v>166</v>
      </c>
    </row>
    <row r="99" spans="1:9" x14ac:dyDescent="0.4">
      <c r="A99" s="56" t="s">
        <v>171</v>
      </c>
      <c r="B99" s="1" t="s">
        <v>374</v>
      </c>
      <c r="C99" s="1" t="s">
        <v>375</v>
      </c>
      <c r="D99" s="1" t="s">
        <v>169</v>
      </c>
      <c r="E99" s="1" t="s">
        <v>181</v>
      </c>
      <c r="F99" s="55">
        <v>6991339</v>
      </c>
      <c r="G99" s="54">
        <v>43584</v>
      </c>
      <c r="H99" s="1">
        <v>1</v>
      </c>
      <c r="I99" s="57" t="s">
        <v>175</v>
      </c>
    </row>
    <row r="100" spans="1:9" x14ac:dyDescent="0.4">
      <c r="A100" s="56" t="s">
        <v>195</v>
      </c>
      <c r="B100" s="1" t="s">
        <v>376</v>
      </c>
      <c r="C100" s="1" t="s">
        <v>377</v>
      </c>
      <c r="D100" s="1" t="s">
        <v>164</v>
      </c>
      <c r="E100" s="1" t="s">
        <v>181</v>
      </c>
      <c r="F100" s="55">
        <v>11714921</v>
      </c>
      <c r="G100" s="54">
        <v>43585</v>
      </c>
      <c r="H100" s="1">
        <v>0.7</v>
      </c>
      <c r="I100" s="57" t="s">
        <v>175</v>
      </c>
    </row>
    <row r="101" spans="1:9" x14ac:dyDescent="0.4">
      <c r="A101" s="56" t="s">
        <v>161</v>
      </c>
      <c r="B101" s="1" t="s">
        <v>378</v>
      </c>
      <c r="C101" s="1" t="s">
        <v>379</v>
      </c>
      <c r="D101" s="1" t="s">
        <v>169</v>
      </c>
      <c r="E101" s="1" t="s">
        <v>198</v>
      </c>
      <c r="F101" s="55">
        <v>7844378</v>
      </c>
      <c r="G101" s="54">
        <v>43599</v>
      </c>
      <c r="H101" s="1">
        <v>1</v>
      </c>
      <c r="I101" s="57" t="s">
        <v>187</v>
      </c>
    </row>
    <row r="102" spans="1:9" x14ac:dyDescent="0.4">
      <c r="A102" s="56" t="s">
        <v>195</v>
      </c>
      <c r="B102" s="1" t="s">
        <v>380</v>
      </c>
      <c r="C102" s="1" t="s">
        <v>381</v>
      </c>
      <c r="D102" s="1" t="s">
        <v>169</v>
      </c>
      <c r="E102" s="1" t="s">
        <v>214</v>
      </c>
      <c r="F102" s="55">
        <v>8983877</v>
      </c>
      <c r="G102" s="54">
        <v>43602</v>
      </c>
      <c r="H102" s="1">
        <v>1</v>
      </c>
      <c r="I102" s="57" t="s">
        <v>175</v>
      </c>
    </row>
    <row r="103" spans="1:9" x14ac:dyDescent="0.4">
      <c r="A103" s="56" t="s">
        <v>195</v>
      </c>
      <c r="B103" s="1" t="s">
        <v>382</v>
      </c>
      <c r="C103" s="1" t="s">
        <v>383</v>
      </c>
      <c r="D103" s="1" t="s">
        <v>169</v>
      </c>
      <c r="E103" s="1" t="s">
        <v>211</v>
      </c>
      <c r="F103" s="55">
        <v>7287691</v>
      </c>
      <c r="G103" s="54">
        <v>43612</v>
      </c>
      <c r="H103" s="1">
        <v>0.4</v>
      </c>
      <c r="I103" s="57" t="s">
        <v>187</v>
      </c>
    </row>
    <row r="104" spans="1:9" x14ac:dyDescent="0.4">
      <c r="A104" s="56" t="s">
        <v>161</v>
      </c>
      <c r="B104" s="1" t="s">
        <v>384</v>
      </c>
      <c r="C104" s="1" t="s">
        <v>385</v>
      </c>
      <c r="D104" s="1" t="s">
        <v>258</v>
      </c>
      <c r="E104" s="1" t="s">
        <v>174</v>
      </c>
      <c r="F104" s="55">
        <v>7884023</v>
      </c>
      <c r="G104" s="54">
        <v>43633</v>
      </c>
      <c r="H104" s="1">
        <v>1</v>
      </c>
      <c r="I104" s="57" t="s">
        <v>166</v>
      </c>
    </row>
    <row r="105" spans="1:9" x14ac:dyDescent="0.4">
      <c r="A105" s="56" t="s">
        <v>176</v>
      </c>
      <c r="B105" s="1" t="s">
        <v>386</v>
      </c>
      <c r="C105" s="1" t="s">
        <v>387</v>
      </c>
      <c r="D105" s="1" t="s">
        <v>164</v>
      </c>
      <c r="E105" s="1" t="s">
        <v>261</v>
      </c>
      <c r="F105" s="55">
        <v>7704544</v>
      </c>
      <c r="G105" s="54">
        <v>43636</v>
      </c>
      <c r="H105" s="1">
        <v>1</v>
      </c>
      <c r="I105" s="57" t="s">
        <v>175</v>
      </c>
    </row>
    <row r="106" spans="1:9" x14ac:dyDescent="0.4">
      <c r="A106" s="56" t="s">
        <v>176</v>
      </c>
      <c r="B106" s="1" t="s">
        <v>388</v>
      </c>
      <c r="C106" s="1" t="s">
        <v>389</v>
      </c>
      <c r="D106" s="1" t="s">
        <v>169</v>
      </c>
      <c r="E106" s="1" t="s">
        <v>184</v>
      </c>
      <c r="F106" s="55">
        <v>3736230.0000000005</v>
      </c>
      <c r="G106" s="54">
        <v>43642</v>
      </c>
      <c r="H106" s="1">
        <v>1</v>
      </c>
      <c r="I106" s="57" t="s">
        <v>175</v>
      </c>
    </row>
    <row r="107" spans="1:9" x14ac:dyDescent="0.4">
      <c r="A107" s="56" t="s">
        <v>171</v>
      </c>
      <c r="B107" s="1" t="s">
        <v>390</v>
      </c>
      <c r="C107" s="1" t="s">
        <v>391</v>
      </c>
      <c r="D107" s="1" t="s">
        <v>164</v>
      </c>
      <c r="E107" s="1" t="s">
        <v>184</v>
      </c>
      <c r="F107" s="55">
        <v>6601717.9999999991</v>
      </c>
      <c r="G107" s="54">
        <v>43643</v>
      </c>
      <c r="H107" s="1">
        <v>0.9</v>
      </c>
      <c r="I107" s="57" t="s">
        <v>175</v>
      </c>
    </row>
    <row r="108" spans="1:9" x14ac:dyDescent="0.4">
      <c r="A108" s="56" t="s">
        <v>171</v>
      </c>
      <c r="B108" s="1" t="s">
        <v>392</v>
      </c>
      <c r="C108" s="1" t="s">
        <v>393</v>
      </c>
      <c r="D108" s="1" t="s">
        <v>164</v>
      </c>
      <c r="E108" s="1" t="s">
        <v>184</v>
      </c>
      <c r="F108" s="55">
        <v>10490379</v>
      </c>
      <c r="G108" s="54">
        <v>43649</v>
      </c>
      <c r="H108" s="1">
        <v>1</v>
      </c>
      <c r="I108" s="57" t="s">
        <v>175</v>
      </c>
    </row>
    <row r="109" spans="1:9" x14ac:dyDescent="0.4">
      <c r="A109" s="56" t="s">
        <v>171</v>
      </c>
      <c r="B109" s="1" t="s">
        <v>394</v>
      </c>
      <c r="C109" s="1" t="s">
        <v>395</v>
      </c>
      <c r="D109" s="1" t="s">
        <v>164</v>
      </c>
      <c r="E109" s="1" t="s">
        <v>170</v>
      </c>
      <c r="F109" s="55">
        <v>4090964</v>
      </c>
      <c r="G109" s="54">
        <v>43657</v>
      </c>
      <c r="H109" s="1">
        <v>0.3</v>
      </c>
      <c r="I109" s="57" t="s">
        <v>175</v>
      </c>
    </row>
    <row r="110" spans="1:9" x14ac:dyDescent="0.4">
      <c r="A110" s="56" t="s">
        <v>171</v>
      </c>
      <c r="B110" s="1" t="s">
        <v>396</v>
      </c>
      <c r="C110" s="1" t="s">
        <v>397</v>
      </c>
      <c r="D110" s="1" t="s">
        <v>164</v>
      </c>
      <c r="E110" s="1" t="s">
        <v>198</v>
      </c>
      <c r="F110" s="55">
        <v>8842508</v>
      </c>
      <c r="G110" s="54">
        <v>43662</v>
      </c>
      <c r="H110" s="1">
        <v>1</v>
      </c>
      <c r="I110" s="57" t="s">
        <v>175</v>
      </c>
    </row>
    <row r="111" spans="1:9" x14ac:dyDescent="0.4">
      <c r="A111" s="56" t="s">
        <v>161</v>
      </c>
      <c r="B111" s="1" t="s">
        <v>398</v>
      </c>
      <c r="C111" s="1" t="s">
        <v>399</v>
      </c>
      <c r="D111" s="1" t="s">
        <v>164</v>
      </c>
      <c r="E111" s="1" t="s">
        <v>181</v>
      </c>
      <c r="F111" s="55">
        <v>3117277</v>
      </c>
      <c r="G111" s="54">
        <v>43665</v>
      </c>
      <c r="H111" s="1">
        <v>1</v>
      </c>
      <c r="I111" s="57" t="s">
        <v>187</v>
      </c>
    </row>
    <row r="112" spans="1:9" x14ac:dyDescent="0.4">
      <c r="A112" s="56" t="s">
        <v>171</v>
      </c>
      <c r="B112" s="1" t="s">
        <v>400</v>
      </c>
      <c r="C112" s="1" t="s">
        <v>401</v>
      </c>
      <c r="D112" s="1" t="s">
        <v>164</v>
      </c>
      <c r="E112" s="1" t="s">
        <v>205</v>
      </c>
      <c r="F112" s="55">
        <v>5179825</v>
      </c>
      <c r="G112" s="54">
        <v>43665</v>
      </c>
      <c r="H112" s="1">
        <v>1</v>
      </c>
      <c r="I112" s="57" t="s">
        <v>175</v>
      </c>
    </row>
    <row r="113" spans="1:9" x14ac:dyDescent="0.4">
      <c r="A113" s="56" t="s">
        <v>195</v>
      </c>
      <c r="B113" s="1" t="s">
        <v>402</v>
      </c>
      <c r="C113" s="1" t="s">
        <v>403</v>
      </c>
      <c r="D113" s="1" t="s">
        <v>164</v>
      </c>
      <c r="E113" s="1" t="s">
        <v>192</v>
      </c>
      <c r="F113" s="55">
        <v>8803467</v>
      </c>
      <c r="G113" s="54">
        <v>43669</v>
      </c>
      <c r="H113" s="1">
        <v>1</v>
      </c>
      <c r="I113" s="57" t="s">
        <v>175</v>
      </c>
    </row>
    <row r="114" spans="1:9" x14ac:dyDescent="0.4">
      <c r="A114" s="56" t="s">
        <v>176</v>
      </c>
      <c r="B114" s="1" t="s">
        <v>404</v>
      </c>
      <c r="C114" s="1" t="s">
        <v>405</v>
      </c>
      <c r="D114" s="1" t="s">
        <v>164</v>
      </c>
      <c r="E114" s="1" t="s">
        <v>214</v>
      </c>
      <c r="F114" s="55">
        <v>6370540</v>
      </c>
      <c r="G114" s="54">
        <v>43682</v>
      </c>
      <c r="H114" s="1">
        <v>1</v>
      </c>
      <c r="I114" s="57" t="s">
        <v>175</v>
      </c>
    </row>
    <row r="115" spans="1:9" x14ac:dyDescent="0.4">
      <c r="A115" s="56" t="s">
        <v>161</v>
      </c>
      <c r="B115" s="1" t="s">
        <v>406</v>
      </c>
      <c r="C115" s="1" t="s">
        <v>407</v>
      </c>
      <c r="D115" s="1" t="s">
        <v>169</v>
      </c>
      <c r="E115" s="1" t="s">
        <v>217</v>
      </c>
      <c r="F115" s="55">
        <v>3882518</v>
      </c>
      <c r="G115" s="54">
        <v>43696</v>
      </c>
      <c r="H115" s="1">
        <v>1</v>
      </c>
      <c r="I115" s="57" t="s">
        <v>166</v>
      </c>
    </row>
    <row r="116" spans="1:9" x14ac:dyDescent="0.4">
      <c r="A116" s="56" t="s">
        <v>161</v>
      </c>
      <c r="B116" s="1" t="s">
        <v>408</v>
      </c>
      <c r="C116" s="1" t="s">
        <v>409</v>
      </c>
      <c r="D116" s="1" t="s">
        <v>169</v>
      </c>
      <c r="E116" s="1" t="s">
        <v>261</v>
      </c>
      <c r="F116" s="55">
        <v>8319195</v>
      </c>
      <c r="G116" s="54">
        <v>43700</v>
      </c>
      <c r="H116" s="1">
        <v>0.6</v>
      </c>
      <c r="I116" s="57" t="s">
        <v>166</v>
      </c>
    </row>
    <row r="117" spans="1:9" x14ac:dyDescent="0.4">
      <c r="A117" s="56" t="s">
        <v>161</v>
      </c>
      <c r="B117" s="1" t="s">
        <v>410</v>
      </c>
      <c r="C117" s="1" t="s">
        <v>411</v>
      </c>
      <c r="D117" s="1" t="s">
        <v>164</v>
      </c>
      <c r="E117" s="1" t="s">
        <v>165</v>
      </c>
      <c r="F117" s="55">
        <v>8623383</v>
      </c>
      <c r="G117" s="54">
        <v>43706</v>
      </c>
      <c r="H117" s="1">
        <v>1</v>
      </c>
      <c r="I117" s="57" t="s">
        <v>187</v>
      </c>
    </row>
    <row r="118" spans="1:9" x14ac:dyDescent="0.4">
      <c r="A118" s="56" t="s">
        <v>176</v>
      </c>
      <c r="B118" s="1" t="s">
        <v>412</v>
      </c>
      <c r="C118" s="1" t="s">
        <v>413</v>
      </c>
      <c r="D118" s="1" t="s">
        <v>164</v>
      </c>
      <c r="E118" s="1" t="s">
        <v>174</v>
      </c>
      <c r="F118" s="55">
        <v>8474593</v>
      </c>
      <c r="G118" s="54">
        <v>43707</v>
      </c>
      <c r="H118" s="1">
        <v>1</v>
      </c>
      <c r="I118" s="57" t="s">
        <v>175</v>
      </c>
    </row>
    <row r="119" spans="1:9" x14ac:dyDescent="0.4">
      <c r="A119" s="56" t="s">
        <v>176</v>
      </c>
      <c r="B119" s="1" t="s">
        <v>414</v>
      </c>
      <c r="C119" s="1" t="s">
        <v>415</v>
      </c>
      <c r="D119" s="1" t="s">
        <v>164</v>
      </c>
      <c r="E119" s="1" t="s">
        <v>165</v>
      </c>
      <c r="F119" s="55">
        <v>8836079</v>
      </c>
      <c r="G119" s="54">
        <v>43710</v>
      </c>
      <c r="H119" s="1">
        <v>1</v>
      </c>
      <c r="I119" s="57" t="s">
        <v>175</v>
      </c>
    </row>
    <row r="120" spans="1:9" x14ac:dyDescent="0.4">
      <c r="A120" s="56" t="s">
        <v>161</v>
      </c>
      <c r="B120" s="1" t="s">
        <v>416</v>
      </c>
      <c r="C120" s="1" t="s">
        <v>417</v>
      </c>
      <c r="D120" s="1" t="s">
        <v>164</v>
      </c>
      <c r="E120" s="1" t="s">
        <v>192</v>
      </c>
      <c r="F120" s="55">
        <v>5893592</v>
      </c>
      <c r="G120" s="54">
        <v>43717</v>
      </c>
      <c r="H120" s="1">
        <v>1</v>
      </c>
      <c r="I120" s="57" t="s">
        <v>166</v>
      </c>
    </row>
    <row r="121" spans="1:9" x14ac:dyDescent="0.4">
      <c r="A121" s="56" t="s">
        <v>171</v>
      </c>
      <c r="B121" s="1" t="s">
        <v>418</v>
      </c>
      <c r="C121" s="1" t="s">
        <v>419</v>
      </c>
      <c r="D121" s="1" t="s">
        <v>169</v>
      </c>
      <c r="E121" s="1" t="s">
        <v>205</v>
      </c>
      <c r="F121" s="55">
        <v>3124124</v>
      </c>
      <c r="G121" s="54">
        <v>43725</v>
      </c>
      <c r="H121" s="1">
        <v>1</v>
      </c>
      <c r="I121" s="57" t="s">
        <v>175</v>
      </c>
    </row>
    <row r="122" spans="1:9" x14ac:dyDescent="0.4">
      <c r="A122" s="56" t="s">
        <v>176</v>
      </c>
      <c r="B122" s="1" t="s">
        <v>420</v>
      </c>
      <c r="C122" s="1" t="s">
        <v>421</v>
      </c>
      <c r="D122" s="1" t="s">
        <v>169</v>
      </c>
      <c r="E122" s="1" t="s">
        <v>184</v>
      </c>
      <c r="F122" s="55">
        <v>3261878</v>
      </c>
      <c r="G122" s="54">
        <v>43727</v>
      </c>
      <c r="H122" s="1">
        <v>1</v>
      </c>
      <c r="I122" s="57" t="s">
        <v>175</v>
      </c>
    </row>
    <row r="123" spans="1:9" x14ac:dyDescent="0.4">
      <c r="A123" s="56" t="s">
        <v>195</v>
      </c>
      <c r="B123" s="1" t="s">
        <v>422</v>
      </c>
      <c r="C123" s="1" t="s">
        <v>423</v>
      </c>
      <c r="D123" s="1" t="s">
        <v>164</v>
      </c>
      <c r="E123" s="1" t="s">
        <v>192</v>
      </c>
      <c r="F123" s="55">
        <v>2897403</v>
      </c>
      <c r="G123" s="54">
        <v>43733</v>
      </c>
      <c r="H123" s="1">
        <v>1</v>
      </c>
      <c r="I123" s="57" t="s">
        <v>175</v>
      </c>
    </row>
    <row r="124" spans="1:9" x14ac:dyDescent="0.4">
      <c r="A124" s="56" t="s">
        <v>195</v>
      </c>
      <c r="B124" s="1" t="s">
        <v>424</v>
      </c>
      <c r="C124" s="1" t="s">
        <v>425</v>
      </c>
      <c r="D124" s="1" t="s">
        <v>169</v>
      </c>
      <c r="E124" s="1" t="s">
        <v>181</v>
      </c>
      <c r="F124" s="55">
        <v>8868909</v>
      </c>
      <c r="G124" s="54">
        <v>43740</v>
      </c>
      <c r="H124" s="1">
        <v>1</v>
      </c>
      <c r="I124" s="57" t="s">
        <v>175</v>
      </c>
    </row>
    <row r="125" spans="1:9" x14ac:dyDescent="0.4">
      <c r="A125" s="56" t="s">
        <v>195</v>
      </c>
      <c r="B125" s="1" t="s">
        <v>426</v>
      </c>
      <c r="C125" s="1" t="s">
        <v>427</v>
      </c>
      <c r="D125" s="1" t="s">
        <v>164</v>
      </c>
      <c r="E125" s="1" t="s">
        <v>165</v>
      </c>
      <c r="F125" s="55">
        <v>7706466</v>
      </c>
      <c r="G125" s="54">
        <v>43740</v>
      </c>
      <c r="H125" s="1">
        <v>0.3</v>
      </c>
      <c r="I125" s="57" t="s">
        <v>187</v>
      </c>
    </row>
    <row r="126" spans="1:9" x14ac:dyDescent="0.4">
      <c r="A126" s="56" t="s">
        <v>171</v>
      </c>
      <c r="B126" s="1" t="s">
        <v>428</v>
      </c>
      <c r="C126" s="1" t="s">
        <v>429</v>
      </c>
      <c r="D126" s="1" t="s">
        <v>164</v>
      </c>
      <c r="E126" s="1" t="s">
        <v>181</v>
      </c>
      <c r="F126" s="55">
        <v>2830508</v>
      </c>
      <c r="G126" s="54">
        <v>43754</v>
      </c>
      <c r="H126" s="1">
        <v>1</v>
      </c>
      <c r="I126" s="57" t="s">
        <v>175</v>
      </c>
    </row>
    <row r="127" spans="1:9" x14ac:dyDescent="0.4">
      <c r="A127" s="56" t="s">
        <v>171</v>
      </c>
      <c r="B127" s="1" t="s">
        <v>430</v>
      </c>
      <c r="C127" s="1" t="s">
        <v>431</v>
      </c>
      <c r="D127" s="1" t="s">
        <v>169</v>
      </c>
      <c r="E127" s="1" t="s">
        <v>192</v>
      </c>
      <c r="F127" s="55">
        <v>5413705</v>
      </c>
      <c r="G127" s="54">
        <v>43763</v>
      </c>
      <c r="H127" s="1">
        <v>1</v>
      </c>
      <c r="I127" s="57" t="s">
        <v>175</v>
      </c>
    </row>
    <row r="128" spans="1:9" x14ac:dyDescent="0.4">
      <c r="A128" s="56" t="s">
        <v>195</v>
      </c>
      <c r="B128" s="1" t="s">
        <v>432</v>
      </c>
      <c r="C128" s="1" t="s">
        <v>433</v>
      </c>
      <c r="D128" s="1" t="s">
        <v>164</v>
      </c>
      <c r="E128" s="1" t="s">
        <v>214</v>
      </c>
      <c r="F128" s="55">
        <v>3108922</v>
      </c>
      <c r="G128" s="54">
        <v>43776</v>
      </c>
      <c r="H128" s="1">
        <v>1</v>
      </c>
      <c r="I128" s="57" t="s">
        <v>187</v>
      </c>
    </row>
    <row r="129" spans="1:9" x14ac:dyDescent="0.4">
      <c r="A129" s="56" t="s">
        <v>176</v>
      </c>
      <c r="B129" s="1" t="s">
        <v>434</v>
      </c>
      <c r="C129" s="1" t="s">
        <v>435</v>
      </c>
      <c r="D129" s="1" t="s">
        <v>164</v>
      </c>
      <c r="E129" s="1" t="s">
        <v>261</v>
      </c>
      <c r="F129" s="55">
        <v>4193471</v>
      </c>
      <c r="G129" s="54">
        <v>43780</v>
      </c>
      <c r="H129" s="1">
        <v>1</v>
      </c>
      <c r="I129" s="57" t="s">
        <v>175</v>
      </c>
    </row>
    <row r="130" spans="1:9" x14ac:dyDescent="0.4">
      <c r="A130" s="56" t="s">
        <v>195</v>
      </c>
      <c r="B130" s="1" t="s">
        <v>436</v>
      </c>
      <c r="C130" s="1" t="s">
        <v>437</v>
      </c>
      <c r="D130" s="1" t="s">
        <v>258</v>
      </c>
      <c r="E130" s="1" t="s">
        <v>217</v>
      </c>
      <c r="F130" s="55">
        <v>9801263</v>
      </c>
      <c r="G130" s="54">
        <v>43780</v>
      </c>
      <c r="H130" s="1">
        <v>1</v>
      </c>
      <c r="I130" s="57" t="s">
        <v>175</v>
      </c>
    </row>
    <row r="131" spans="1:9" x14ac:dyDescent="0.4">
      <c r="A131" s="56" t="s">
        <v>176</v>
      </c>
      <c r="B131" s="1" t="s">
        <v>438</v>
      </c>
      <c r="C131" s="1" t="s">
        <v>273</v>
      </c>
      <c r="D131" s="1" t="s">
        <v>164</v>
      </c>
      <c r="E131" s="1" t="s">
        <v>165</v>
      </c>
      <c r="F131" s="55">
        <v>8069574.0000000009</v>
      </c>
      <c r="G131" s="54">
        <v>43787</v>
      </c>
      <c r="H131" s="1">
        <v>0.8</v>
      </c>
      <c r="I131" s="57" t="s">
        <v>175</v>
      </c>
    </row>
    <row r="132" spans="1:9" x14ac:dyDescent="0.4">
      <c r="A132" s="56" t="s">
        <v>161</v>
      </c>
      <c r="B132" s="1" t="s">
        <v>439</v>
      </c>
      <c r="C132" s="1" t="s">
        <v>440</v>
      </c>
      <c r="D132" s="1" t="s">
        <v>169</v>
      </c>
      <c r="E132" s="1" t="s">
        <v>181</v>
      </c>
      <c r="F132" s="55">
        <v>4764695</v>
      </c>
      <c r="G132" s="54">
        <v>43791</v>
      </c>
      <c r="H132" s="1">
        <v>0.3</v>
      </c>
      <c r="I132" s="57" t="s">
        <v>187</v>
      </c>
    </row>
    <row r="133" spans="1:9" x14ac:dyDescent="0.4">
      <c r="A133" s="56" t="s">
        <v>176</v>
      </c>
      <c r="B133" s="1" t="s">
        <v>441</v>
      </c>
      <c r="C133" s="1" t="s">
        <v>442</v>
      </c>
      <c r="D133" s="1" t="s">
        <v>164</v>
      </c>
      <c r="E133" s="1" t="s">
        <v>211</v>
      </c>
      <c r="F133" s="55">
        <v>6199476</v>
      </c>
      <c r="G133" s="54">
        <v>43794</v>
      </c>
      <c r="H133" s="1">
        <v>0.3</v>
      </c>
      <c r="I133" s="57" t="s">
        <v>175</v>
      </c>
    </row>
    <row r="134" spans="1:9" x14ac:dyDescent="0.4">
      <c r="A134" s="56" t="s">
        <v>195</v>
      </c>
      <c r="B134" s="1" t="s">
        <v>443</v>
      </c>
      <c r="C134" s="1" t="s">
        <v>444</v>
      </c>
      <c r="D134" s="1" t="s">
        <v>164</v>
      </c>
      <c r="E134" s="1" t="s">
        <v>205</v>
      </c>
      <c r="F134" s="55">
        <v>7547592.9999999991</v>
      </c>
      <c r="G134" s="54">
        <v>43794</v>
      </c>
      <c r="H134" s="1">
        <v>1</v>
      </c>
      <c r="I134" s="57" t="s">
        <v>175</v>
      </c>
    </row>
    <row r="135" spans="1:9" x14ac:dyDescent="0.4">
      <c r="A135" s="56" t="s">
        <v>161</v>
      </c>
      <c r="B135" s="1" t="s">
        <v>445</v>
      </c>
      <c r="C135" s="1" t="s">
        <v>446</v>
      </c>
      <c r="D135" s="1" t="s">
        <v>164</v>
      </c>
      <c r="E135" s="1" t="s">
        <v>205</v>
      </c>
      <c r="F135" s="55">
        <v>8982933</v>
      </c>
      <c r="G135" s="54">
        <v>43794</v>
      </c>
      <c r="H135" s="1">
        <v>1</v>
      </c>
      <c r="I135" s="57" t="s">
        <v>166</v>
      </c>
    </row>
    <row r="136" spans="1:9" x14ac:dyDescent="0.4">
      <c r="A136" s="56" t="s">
        <v>171</v>
      </c>
      <c r="B136" s="1" t="s">
        <v>447</v>
      </c>
      <c r="C136" s="1" t="s">
        <v>448</v>
      </c>
      <c r="D136" s="1" t="s">
        <v>169</v>
      </c>
      <c r="E136" s="1" t="s">
        <v>181</v>
      </c>
      <c r="F136" s="55">
        <v>10042423</v>
      </c>
      <c r="G136" s="54">
        <v>43801</v>
      </c>
      <c r="H136" s="1">
        <v>1</v>
      </c>
      <c r="I136" s="57" t="s">
        <v>175</v>
      </c>
    </row>
    <row r="137" spans="1:9" x14ac:dyDescent="0.4">
      <c r="A137" s="56" t="s">
        <v>176</v>
      </c>
      <c r="B137" s="1" t="s">
        <v>449</v>
      </c>
      <c r="C137" s="1" t="s">
        <v>450</v>
      </c>
      <c r="D137" s="1" t="s">
        <v>169</v>
      </c>
      <c r="E137" s="1" t="s">
        <v>261</v>
      </c>
      <c r="F137" s="55">
        <v>5354459</v>
      </c>
      <c r="G137" s="54">
        <v>43801</v>
      </c>
      <c r="H137" s="1">
        <v>0.6</v>
      </c>
      <c r="I137" s="57" t="s">
        <v>175</v>
      </c>
    </row>
    <row r="138" spans="1:9" x14ac:dyDescent="0.4">
      <c r="A138" s="56" t="s">
        <v>161</v>
      </c>
      <c r="B138" s="1" t="s">
        <v>451</v>
      </c>
      <c r="C138" s="1" t="s">
        <v>452</v>
      </c>
      <c r="D138" s="1" t="s">
        <v>164</v>
      </c>
      <c r="E138" s="1" t="s">
        <v>217</v>
      </c>
      <c r="F138" s="55">
        <v>2960555</v>
      </c>
      <c r="G138" s="54">
        <v>43802</v>
      </c>
      <c r="H138" s="1">
        <v>1</v>
      </c>
      <c r="I138" s="57" t="s">
        <v>187</v>
      </c>
    </row>
    <row r="139" spans="1:9" x14ac:dyDescent="0.4">
      <c r="A139" s="56" t="s">
        <v>161</v>
      </c>
      <c r="B139" s="1" t="s">
        <v>453</v>
      </c>
      <c r="C139" s="1" t="s">
        <v>454</v>
      </c>
      <c r="D139" s="1" t="s">
        <v>169</v>
      </c>
      <c r="E139" s="1" t="s">
        <v>174</v>
      </c>
      <c r="F139" s="55">
        <v>5394926</v>
      </c>
      <c r="G139" s="54">
        <v>43808</v>
      </c>
      <c r="H139" s="1">
        <v>1</v>
      </c>
      <c r="I139" s="57" t="s">
        <v>166</v>
      </c>
    </row>
    <row r="140" spans="1:9" x14ac:dyDescent="0.4">
      <c r="A140" s="56" t="s">
        <v>195</v>
      </c>
      <c r="B140" s="1" t="s">
        <v>455</v>
      </c>
      <c r="C140" s="1" t="s">
        <v>456</v>
      </c>
      <c r="D140" s="1" t="s">
        <v>169</v>
      </c>
      <c r="E140" s="1" t="s">
        <v>198</v>
      </c>
      <c r="F140" s="55">
        <v>4332922</v>
      </c>
      <c r="G140" s="54">
        <v>43809</v>
      </c>
      <c r="H140" s="1">
        <v>0.5</v>
      </c>
      <c r="I140" s="57" t="s">
        <v>187</v>
      </c>
    </row>
    <row r="141" spans="1:9" x14ac:dyDescent="0.4">
      <c r="A141" s="56" t="s">
        <v>195</v>
      </c>
      <c r="B141" s="1" t="s">
        <v>457</v>
      </c>
      <c r="C141" s="1" t="s">
        <v>458</v>
      </c>
      <c r="D141" s="1" t="s">
        <v>164</v>
      </c>
      <c r="E141" s="1" t="s">
        <v>192</v>
      </c>
      <c r="F141" s="55">
        <v>10403890</v>
      </c>
      <c r="G141" s="54">
        <v>43815</v>
      </c>
      <c r="H141" s="1">
        <v>1</v>
      </c>
      <c r="I141" s="57" t="s">
        <v>187</v>
      </c>
    </row>
    <row r="142" spans="1:9" x14ac:dyDescent="0.4">
      <c r="A142" s="56" t="s">
        <v>171</v>
      </c>
      <c r="B142" s="1" t="s">
        <v>459</v>
      </c>
      <c r="C142" s="1" t="s">
        <v>460</v>
      </c>
      <c r="D142" s="1" t="s">
        <v>169</v>
      </c>
      <c r="E142" s="1" t="s">
        <v>181</v>
      </c>
      <c r="F142" s="55">
        <v>9637121</v>
      </c>
      <c r="G142" s="54">
        <v>43815</v>
      </c>
      <c r="H142" s="1">
        <v>0.3</v>
      </c>
      <c r="I142" s="57" t="s">
        <v>175</v>
      </c>
    </row>
    <row r="143" spans="1:9" x14ac:dyDescent="0.4">
      <c r="A143" s="56" t="s">
        <v>171</v>
      </c>
      <c r="B143" s="1" t="s">
        <v>461</v>
      </c>
      <c r="C143" s="1" t="s">
        <v>462</v>
      </c>
      <c r="D143" s="1" t="s">
        <v>164</v>
      </c>
      <c r="E143" s="1" t="s">
        <v>192</v>
      </c>
      <c r="F143" s="55">
        <v>7192485.0000000009</v>
      </c>
      <c r="G143" s="54">
        <v>43822</v>
      </c>
      <c r="H143" s="1">
        <v>1</v>
      </c>
      <c r="I143" s="57" t="s">
        <v>175</v>
      </c>
    </row>
    <row r="144" spans="1:9" x14ac:dyDescent="0.4">
      <c r="A144" s="56" t="s">
        <v>195</v>
      </c>
      <c r="B144" s="1" t="s">
        <v>463</v>
      </c>
      <c r="C144" s="1" t="s">
        <v>464</v>
      </c>
      <c r="D144" s="1" t="s">
        <v>164</v>
      </c>
      <c r="E144" s="1" t="s">
        <v>174</v>
      </c>
      <c r="F144" s="55">
        <v>3790235</v>
      </c>
      <c r="G144" s="54">
        <v>43823</v>
      </c>
      <c r="H144" s="1">
        <v>1</v>
      </c>
      <c r="I144" s="57" t="s">
        <v>175</v>
      </c>
    </row>
    <row r="145" spans="1:9" x14ac:dyDescent="0.4">
      <c r="A145" s="56" t="s">
        <v>171</v>
      </c>
      <c r="B145" s="1" t="s">
        <v>465</v>
      </c>
      <c r="C145" s="1" t="s">
        <v>466</v>
      </c>
      <c r="D145" s="1" t="s">
        <v>169</v>
      </c>
      <c r="E145" s="1" t="s">
        <v>165</v>
      </c>
      <c r="F145" s="55">
        <v>9088432</v>
      </c>
      <c r="G145" s="54">
        <v>43826</v>
      </c>
      <c r="H145" s="1">
        <v>1</v>
      </c>
      <c r="I145" s="57" t="s">
        <v>175</v>
      </c>
    </row>
    <row r="146" spans="1:9" x14ac:dyDescent="0.4">
      <c r="A146" s="56" t="s">
        <v>176</v>
      </c>
      <c r="B146" s="1" t="s">
        <v>467</v>
      </c>
      <c r="C146" s="1" t="s">
        <v>383</v>
      </c>
      <c r="D146" s="1" t="s">
        <v>169</v>
      </c>
      <c r="E146" s="1" t="s">
        <v>211</v>
      </c>
      <c r="F146" s="55">
        <v>7287691</v>
      </c>
      <c r="G146" s="54">
        <v>43837</v>
      </c>
      <c r="H146" s="1">
        <v>1</v>
      </c>
      <c r="I146" s="57" t="s">
        <v>175</v>
      </c>
    </row>
    <row r="147" spans="1:9" x14ac:dyDescent="0.4">
      <c r="A147" s="56" t="s">
        <v>171</v>
      </c>
      <c r="B147" s="1" t="s">
        <v>468</v>
      </c>
      <c r="C147" s="1" t="s">
        <v>469</v>
      </c>
      <c r="D147" s="1" t="s">
        <v>169</v>
      </c>
      <c r="E147" s="1" t="s">
        <v>170</v>
      </c>
      <c r="F147" s="55">
        <v>8545553</v>
      </c>
      <c r="G147" s="54">
        <v>43839</v>
      </c>
      <c r="H147" s="1">
        <v>1</v>
      </c>
      <c r="I147" s="57" t="s">
        <v>175</v>
      </c>
    </row>
    <row r="148" spans="1:9" x14ac:dyDescent="0.4">
      <c r="A148" s="56" t="s">
        <v>195</v>
      </c>
      <c r="B148" s="1" t="s">
        <v>470</v>
      </c>
      <c r="C148" s="1" t="s">
        <v>471</v>
      </c>
      <c r="D148" s="1" t="s">
        <v>169</v>
      </c>
      <c r="E148" s="1" t="s">
        <v>198</v>
      </c>
      <c r="F148" s="55">
        <v>7435560.0000000009</v>
      </c>
      <c r="G148" s="54">
        <v>43840</v>
      </c>
      <c r="H148" s="1">
        <v>1</v>
      </c>
      <c r="I148" s="57" t="s">
        <v>187</v>
      </c>
    </row>
    <row r="149" spans="1:9" x14ac:dyDescent="0.4">
      <c r="A149" s="56" t="s">
        <v>176</v>
      </c>
      <c r="B149" s="1" t="s">
        <v>472</v>
      </c>
      <c r="C149" s="1" t="s">
        <v>473</v>
      </c>
      <c r="D149" s="1" t="s">
        <v>164</v>
      </c>
      <c r="E149" s="1" t="s">
        <v>165</v>
      </c>
      <c r="F149" s="55">
        <v>7064946.0000000009</v>
      </c>
      <c r="G149" s="54">
        <v>43843</v>
      </c>
      <c r="H149" s="1">
        <v>1</v>
      </c>
      <c r="I149" s="57" t="s">
        <v>175</v>
      </c>
    </row>
    <row r="150" spans="1:9" x14ac:dyDescent="0.4">
      <c r="A150" s="56" t="s">
        <v>161</v>
      </c>
      <c r="B150" s="1" t="s">
        <v>474</v>
      </c>
      <c r="C150" s="1" t="s">
        <v>475</v>
      </c>
      <c r="D150" s="1" t="s">
        <v>164</v>
      </c>
      <c r="E150" s="1" t="s">
        <v>170</v>
      </c>
      <c r="F150" s="55">
        <v>4675170</v>
      </c>
      <c r="G150" s="54">
        <v>43843</v>
      </c>
      <c r="H150" s="1">
        <v>1</v>
      </c>
      <c r="I150" s="57" t="s">
        <v>187</v>
      </c>
    </row>
    <row r="151" spans="1:9" x14ac:dyDescent="0.4">
      <c r="A151" s="56" t="s">
        <v>171</v>
      </c>
      <c r="B151" s="1" t="s">
        <v>476</v>
      </c>
      <c r="C151" s="1" t="s">
        <v>477</v>
      </c>
      <c r="D151" s="1" t="s">
        <v>164</v>
      </c>
      <c r="E151" s="1" t="s">
        <v>170</v>
      </c>
      <c r="F151" s="55">
        <v>4444726</v>
      </c>
      <c r="G151" s="54">
        <v>43846</v>
      </c>
      <c r="H151" s="1">
        <v>0.4</v>
      </c>
      <c r="I151" s="57" t="s">
        <v>175</v>
      </c>
    </row>
    <row r="152" spans="1:9" x14ac:dyDescent="0.4">
      <c r="A152" s="56" t="s">
        <v>161</v>
      </c>
      <c r="B152" s="1" t="s">
        <v>478</v>
      </c>
      <c r="C152" s="1" t="s">
        <v>479</v>
      </c>
      <c r="D152" s="1" t="s">
        <v>169</v>
      </c>
      <c r="E152" s="1" t="s">
        <v>198</v>
      </c>
      <c r="F152" s="55">
        <v>8223953</v>
      </c>
      <c r="G152" s="54">
        <v>43846</v>
      </c>
      <c r="H152" s="1">
        <v>1</v>
      </c>
      <c r="I152" s="57" t="s">
        <v>166</v>
      </c>
    </row>
    <row r="153" spans="1:9" x14ac:dyDescent="0.4">
      <c r="A153" s="56" t="s">
        <v>195</v>
      </c>
      <c r="B153" s="1" t="s">
        <v>480</v>
      </c>
      <c r="C153" s="1" t="s">
        <v>481</v>
      </c>
      <c r="D153" s="1" t="s">
        <v>169</v>
      </c>
      <c r="E153" s="1" t="s">
        <v>211</v>
      </c>
      <c r="F153" s="55">
        <v>8532556</v>
      </c>
      <c r="G153" s="54">
        <v>43846</v>
      </c>
      <c r="H153" s="1">
        <v>1</v>
      </c>
      <c r="I153" s="57" t="s">
        <v>175</v>
      </c>
    </row>
    <row r="154" spans="1:9" x14ac:dyDescent="0.4">
      <c r="A154" s="56" t="s">
        <v>195</v>
      </c>
      <c r="B154" s="1" t="s">
        <v>482</v>
      </c>
      <c r="C154" s="1" t="s">
        <v>483</v>
      </c>
      <c r="D154" s="1" t="s">
        <v>164</v>
      </c>
      <c r="E154" s="1" t="s">
        <v>198</v>
      </c>
      <c r="F154" s="55">
        <v>11442519</v>
      </c>
      <c r="G154" s="54">
        <v>43857</v>
      </c>
      <c r="H154" s="1">
        <v>1</v>
      </c>
      <c r="I154" s="57" t="s">
        <v>175</v>
      </c>
    </row>
    <row r="155" spans="1:9" x14ac:dyDescent="0.4">
      <c r="A155" s="56" t="s">
        <v>195</v>
      </c>
      <c r="B155" s="1" t="s">
        <v>484</v>
      </c>
      <c r="C155" s="1" t="s">
        <v>485</v>
      </c>
      <c r="D155" s="1" t="s">
        <v>169</v>
      </c>
      <c r="E155" s="1" t="s">
        <v>170</v>
      </c>
      <c r="F155" s="55">
        <v>5274863</v>
      </c>
      <c r="G155" s="54">
        <v>43857</v>
      </c>
      <c r="H155" s="1">
        <v>1</v>
      </c>
      <c r="I155" s="57" t="s">
        <v>175</v>
      </c>
    </row>
    <row r="156" spans="1:9" x14ac:dyDescent="0.4">
      <c r="A156" s="56" t="s">
        <v>176</v>
      </c>
      <c r="B156" s="1" t="s">
        <v>486</v>
      </c>
      <c r="C156" s="1" t="s">
        <v>487</v>
      </c>
      <c r="D156" s="1" t="s">
        <v>169</v>
      </c>
      <c r="E156" s="1" t="s">
        <v>205</v>
      </c>
      <c r="F156" s="55">
        <v>10433504</v>
      </c>
      <c r="G156" s="54">
        <v>43874</v>
      </c>
      <c r="H156" s="1">
        <v>1</v>
      </c>
      <c r="I156" s="57" t="s">
        <v>175</v>
      </c>
    </row>
    <row r="157" spans="1:9" x14ac:dyDescent="0.4">
      <c r="A157" s="56" t="s">
        <v>161</v>
      </c>
      <c r="B157" s="1" t="s">
        <v>488</v>
      </c>
      <c r="C157" s="1" t="s">
        <v>489</v>
      </c>
      <c r="D157" s="1" t="s">
        <v>164</v>
      </c>
      <c r="E157" s="1" t="s">
        <v>214</v>
      </c>
      <c r="F157" s="55">
        <v>9598232</v>
      </c>
      <c r="G157" s="54">
        <v>43881</v>
      </c>
      <c r="H157" s="1">
        <v>1</v>
      </c>
      <c r="I157" s="57" t="s">
        <v>166</v>
      </c>
    </row>
    <row r="158" spans="1:9" x14ac:dyDescent="0.4">
      <c r="A158" s="56" t="s">
        <v>161</v>
      </c>
      <c r="B158" s="1" t="s">
        <v>490</v>
      </c>
      <c r="C158" s="1" t="s">
        <v>491</v>
      </c>
      <c r="D158" s="1" t="s">
        <v>164</v>
      </c>
      <c r="E158" s="1" t="s">
        <v>165</v>
      </c>
      <c r="F158" s="55">
        <v>8655858</v>
      </c>
      <c r="G158" s="54">
        <v>43887</v>
      </c>
      <c r="H158" s="1">
        <v>1</v>
      </c>
      <c r="I158" s="57" t="s">
        <v>187</v>
      </c>
    </row>
    <row r="159" spans="1:9" x14ac:dyDescent="0.4">
      <c r="A159" s="56" t="s">
        <v>161</v>
      </c>
      <c r="B159" s="1" t="s">
        <v>492</v>
      </c>
      <c r="C159" s="1" t="s">
        <v>493</v>
      </c>
      <c r="D159" s="1" t="s">
        <v>169</v>
      </c>
      <c r="E159" s="1" t="s">
        <v>181</v>
      </c>
      <c r="F159" s="55">
        <v>11181549</v>
      </c>
      <c r="G159" s="54">
        <v>43895</v>
      </c>
      <c r="H159" s="1">
        <v>0.7</v>
      </c>
      <c r="I159" s="57" t="s">
        <v>166</v>
      </c>
    </row>
    <row r="160" spans="1:9" x14ac:dyDescent="0.4">
      <c r="A160" s="56" t="s">
        <v>171</v>
      </c>
      <c r="B160" s="1" t="s">
        <v>494</v>
      </c>
      <c r="C160" s="1" t="s">
        <v>495</v>
      </c>
      <c r="D160" s="1" t="s">
        <v>164</v>
      </c>
      <c r="E160" s="1" t="s">
        <v>261</v>
      </c>
      <c r="F160" s="55">
        <v>7802039</v>
      </c>
      <c r="G160" s="54">
        <v>43899</v>
      </c>
      <c r="H160" s="1">
        <v>1</v>
      </c>
      <c r="I160" s="57" t="s">
        <v>175</v>
      </c>
    </row>
    <row r="161" spans="1:9" x14ac:dyDescent="0.4">
      <c r="A161" s="56" t="s">
        <v>171</v>
      </c>
      <c r="B161" s="1" t="s">
        <v>496</v>
      </c>
      <c r="C161" s="1" t="s">
        <v>497</v>
      </c>
      <c r="D161" s="1" t="s">
        <v>164</v>
      </c>
      <c r="E161" s="1" t="s">
        <v>181</v>
      </c>
      <c r="F161" s="55">
        <v>8587923</v>
      </c>
      <c r="G161" s="54">
        <v>43902</v>
      </c>
      <c r="H161" s="1">
        <v>1</v>
      </c>
      <c r="I161" s="57" t="s">
        <v>175</v>
      </c>
    </row>
    <row r="162" spans="1:9" x14ac:dyDescent="0.4">
      <c r="A162" s="56" t="s">
        <v>161</v>
      </c>
      <c r="B162" s="1" t="s">
        <v>498</v>
      </c>
      <c r="C162" s="1" t="s">
        <v>499</v>
      </c>
      <c r="D162" s="1" t="s">
        <v>169</v>
      </c>
      <c r="E162" s="1" t="s">
        <v>217</v>
      </c>
      <c r="F162" s="55">
        <v>10251581</v>
      </c>
      <c r="G162" s="54">
        <v>43902</v>
      </c>
      <c r="H162" s="1">
        <v>1</v>
      </c>
      <c r="I162" s="57" t="s">
        <v>187</v>
      </c>
    </row>
    <row r="163" spans="1:9" x14ac:dyDescent="0.4">
      <c r="A163" s="56" t="s">
        <v>176</v>
      </c>
      <c r="B163" s="1" t="s">
        <v>500</v>
      </c>
      <c r="C163" s="1" t="s">
        <v>501</v>
      </c>
      <c r="D163" s="1" t="s">
        <v>164</v>
      </c>
      <c r="E163" s="1" t="s">
        <v>217</v>
      </c>
      <c r="F163" s="55">
        <v>11417723</v>
      </c>
      <c r="G163" s="54">
        <v>43908</v>
      </c>
      <c r="H163" s="1">
        <v>1</v>
      </c>
      <c r="I163" s="57" t="s">
        <v>175</v>
      </c>
    </row>
    <row r="164" spans="1:9" x14ac:dyDescent="0.4">
      <c r="A164" s="56" t="s">
        <v>171</v>
      </c>
      <c r="B164" s="1" t="s">
        <v>502</v>
      </c>
      <c r="C164" s="1" t="s">
        <v>503</v>
      </c>
      <c r="D164" s="1" t="s">
        <v>169</v>
      </c>
      <c r="E164" s="1" t="s">
        <v>165</v>
      </c>
      <c r="F164" s="55">
        <v>11004237</v>
      </c>
      <c r="G164" s="54">
        <v>43914</v>
      </c>
      <c r="H164" s="1">
        <v>1</v>
      </c>
      <c r="I164" s="57" t="s">
        <v>175</v>
      </c>
    </row>
    <row r="165" spans="1:9" x14ac:dyDescent="0.4">
      <c r="A165" s="56" t="s">
        <v>195</v>
      </c>
      <c r="B165" s="1" t="s">
        <v>504</v>
      </c>
      <c r="C165" s="1" t="s">
        <v>505</v>
      </c>
      <c r="D165" s="1" t="s">
        <v>169</v>
      </c>
      <c r="E165" s="1" t="s">
        <v>214</v>
      </c>
      <c r="F165" s="55">
        <v>2848116</v>
      </c>
      <c r="G165" s="54">
        <v>43916</v>
      </c>
      <c r="H165" s="1">
        <v>1</v>
      </c>
      <c r="I165" s="57" t="s">
        <v>175</v>
      </c>
    </row>
    <row r="166" spans="1:9" x14ac:dyDescent="0.4">
      <c r="A166" s="56" t="s">
        <v>171</v>
      </c>
      <c r="B166" s="1" t="s">
        <v>506</v>
      </c>
      <c r="C166" s="1" t="s">
        <v>507</v>
      </c>
      <c r="D166" s="1" t="s">
        <v>169</v>
      </c>
      <c r="E166" s="1" t="s">
        <v>205</v>
      </c>
      <c r="F166" s="55">
        <v>7774314.9999999991</v>
      </c>
      <c r="G166" s="54">
        <v>43920</v>
      </c>
      <c r="H166" s="1">
        <v>1</v>
      </c>
      <c r="I166" s="57" t="s">
        <v>175</v>
      </c>
    </row>
    <row r="167" spans="1:9" x14ac:dyDescent="0.4">
      <c r="A167" s="56" t="s">
        <v>161</v>
      </c>
      <c r="B167" s="1" t="s">
        <v>508</v>
      </c>
      <c r="C167" s="1" t="s">
        <v>509</v>
      </c>
      <c r="D167" s="1" t="s">
        <v>164</v>
      </c>
      <c r="E167" s="1" t="s">
        <v>170</v>
      </c>
      <c r="F167" s="55">
        <v>5943418</v>
      </c>
      <c r="G167" s="54">
        <v>43931</v>
      </c>
      <c r="H167" s="1">
        <v>1</v>
      </c>
      <c r="I167" s="57" t="s">
        <v>166</v>
      </c>
    </row>
    <row r="168" spans="1:9" x14ac:dyDescent="0.4">
      <c r="A168" s="56" t="s">
        <v>161</v>
      </c>
      <c r="B168" s="1" t="s">
        <v>510</v>
      </c>
      <c r="C168" s="1" t="s">
        <v>511</v>
      </c>
      <c r="D168" s="1" t="s">
        <v>169</v>
      </c>
      <c r="E168" s="1" t="s">
        <v>261</v>
      </c>
      <c r="F168" s="55">
        <v>9131475</v>
      </c>
      <c r="G168" s="54">
        <v>43931</v>
      </c>
      <c r="H168" s="1">
        <v>1</v>
      </c>
      <c r="I168" s="57" t="s">
        <v>187</v>
      </c>
    </row>
    <row r="169" spans="1:9" x14ac:dyDescent="0.4">
      <c r="A169" s="56" t="s">
        <v>171</v>
      </c>
      <c r="B169" s="1" t="s">
        <v>512</v>
      </c>
      <c r="C169" s="1" t="s">
        <v>513</v>
      </c>
      <c r="D169" s="1" t="s">
        <v>164</v>
      </c>
      <c r="E169" s="1" t="s">
        <v>211</v>
      </c>
      <c r="F169" s="55">
        <v>10073195</v>
      </c>
      <c r="G169" s="54">
        <v>43936</v>
      </c>
      <c r="H169" s="1">
        <v>1</v>
      </c>
      <c r="I169" s="57" t="s">
        <v>175</v>
      </c>
    </row>
    <row r="170" spans="1:9" x14ac:dyDescent="0.4">
      <c r="A170" s="56" t="s">
        <v>171</v>
      </c>
      <c r="B170" s="1" t="s">
        <v>514</v>
      </c>
      <c r="C170" s="1" t="s">
        <v>435</v>
      </c>
      <c r="D170" s="1" t="s">
        <v>164</v>
      </c>
      <c r="E170" s="1" t="s">
        <v>261</v>
      </c>
      <c r="F170" s="55">
        <v>4193471</v>
      </c>
      <c r="G170" s="54">
        <v>43943</v>
      </c>
      <c r="H170" s="1">
        <v>1</v>
      </c>
      <c r="I170" s="57" t="s">
        <v>175</v>
      </c>
    </row>
    <row r="171" spans="1:9" x14ac:dyDescent="0.4">
      <c r="A171" s="56" t="s">
        <v>161</v>
      </c>
      <c r="B171" s="1" t="s">
        <v>515</v>
      </c>
      <c r="C171" s="1" t="s">
        <v>516</v>
      </c>
      <c r="D171" s="1" t="s">
        <v>164</v>
      </c>
      <c r="E171" s="1" t="s">
        <v>174</v>
      </c>
      <c r="F171" s="55">
        <v>11676763</v>
      </c>
      <c r="G171" s="54">
        <v>43949</v>
      </c>
      <c r="H171" s="1">
        <v>0.4</v>
      </c>
      <c r="I171" s="57" t="s">
        <v>166</v>
      </c>
    </row>
    <row r="172" spans="1:9" x14ac:dyDescent="0.4">
      <c r="A172" s="56" t="s">
        <v>195</v>
      </c>
      <c r="B172" s="1" t="s">
        <v>517</v>
      </c>
      <c r="C172" s="1" t="s">
        <v>518</v>
      </c>
      <c r="D172" s="1" t="s">
        <v>169</v>
      </c>
      <c r="E172" s="1" t="s">
        <v>165</v>
      </c>
      <c r="F172" s="55">
        <v>8851117</v>
      </c>
      <c r="G172" s="54">
        <v>43950</v>
      </c>
      <c r="H172" s="1">
        <v>1</v>
      </c>
      <c r="I172" s="57" t="s">
        <v>175</v>
      </c>
    </row>
    <row r="173" spans="1:9" x14ac:dyDescent="0.4">
      <c r="A173" s="56" t="s">
        <v>176</v>
      </c>
      <c r="B173" s="1" t="s">
        <v>519</v>
      </c>
      <c r="C173" s="1" t="s">
        <v>520</v>
      </c>
      <c r="D173" s="1" t="s">
        <v>169</v>
      </c>
      <c r="E173" s="1" t="s">
        <v>184</v>
      </c>
      <c r="F173" s="55">
        <v>6569902</v>
      </c>
      <c r="G173" s="54">
        <v>43951</v>
      </c>
      <c r="H173" s="1">
        <v>1</v>
      </c>
      <c r="I173" s="57" t="s">
        <v>175</v>
      </c>
    </row>
    <row r="174" spans="1:9" x14ac:dyDescent="0.4">
      <c r="A174" s="56" t="s">
        <v>195</v>
      </c>
      <c r="B174" s="1" t="s">
        <v>521</v>
      </c>
      <c r="C174" s="1" t="s">
        <v>522</v>
      </c>
      <c r="D174" s="1" t="s">
        <v>169</v>
      </c>
      <c r="E174" s="1" t="s">
        <v>214</v>
      </c>
      <c r="F174" s="55">
        <v>9946078</v>
      </c>
      <c r="G174" s="54">
        <v>43956</v>
      </c>
      <c r="H174" s="1">
        <v>1</v>
      </c>
      <c r="I174" s="57" t="s">
        <v>175</v>
      </c>
    </row>
    <row r="175" spans="1:9" x14ac:dyDescent="0.4">
      <c r="A175" s="56" t="s">
        <v>171</v>
      </c>
      <c r="B175" s="1" t="s">
        <v>523</v>
      </c>
      <c r="C175" s="1" t="s">
        <v>524</v>
      </c>
      <c r="D175" s="1" t="s">
        <v>164</v>
      </c>
      <c r="E175" s="1" t="s">
        <v>205</v>
      </c>
      <c r="F175" s="55">
        <v>3843824</v>
      </c>
      <c r="G175" s="54">
        <v>43962</v>
      </c>
      <c r="H175" s="1">
        <v>1</v>
      </c>
      <c r="I175" s="57" t="s">
        <v>175</v>
      </c>
    </row>
    <row r="176" spans="1:9" x14ac:dyDescent="0.4">
      <c r="A176" s="56" t="s">
        <v>195</v>
      </c>
      <c r="B176" s="1" t="s">
        <v>525</v>
      </c>
      <c r="C176" s="1" t="s">
        <v>227</v>
      </c>
      <c r="D176" s="1" t="s">
        <v>169</v>
      </c>
      <c r="E176" s="1" t="s">
        <v>184</v>
      </c>
      <c r="F176" s="55">
        <v>8960513</v>
      </c>
      <c r="G176" s="54">
        <v>43962</v>
      </c>
      <c r="H176" s="1">
        <v>1</v>
      </c>
      <c r="I176" s="57" t="s">
        <v>175</v>
      </c>
    </row>
    <row r="177" spans="1:9" x14ac:dyDescent="0.4">
      <c r="A177" s="56" t="s">
        <v>161</v>
      </c>
      <c r="B177" s="1" t="s">
        <v>526</v>
      </c>
      <c r="C177" s="1" t="s">
        <v>527</v>
      </c>
      <c r="D177" s="1" t="s">
        <v>169</v>
      </c>
      <c r="E177" s="1" t="s">
        <v>165</v>
      </c>
      <c r="F177" s="55">
        <v>7336038</v>
      </c>
      <c r="G177" s="54">
        <v>43972</v>
      </c>
      <c r="H177" s="1">
        <v>1</v>
      </c>
      <c r="I177" s="57" t="s">
        <v>166</v>
      </c>
    </row>
    <row r="178" spans="1:9" x14ac:dyDescent="0.4">
      <c r="A178" s="56" t="s">
        <v>161</v>
      </c>
      <c r="B178" s="1" t="s">
        <v>528</v>
      </c>
      <c r="C178" s="1" t="s">
        <v>529</v>
      </c>
      <c r="D178" s="1" t="s">
        <v>164</v>
      </c>
      <c r="E178" s="1" t="s">
        <v>184</v>
      </c>
      <c r="F178" s="55">
        <v>10166955</v>
      </c>
      <c r="G178" s="54">
        <v>43972</v>
      </c>
      <c r="H178" s="1">
        <v>0.9</v>
      </c>
      <c r="I178" s="57" t="s">
        <v>166</v>
      </c>
    </row>
    <row r="179" spans="1:9" x14ac:dyDescent="0.4">
      <c r="A179" s="56" t="s">
        <v>161</v>
      </c>
      <c r="B179" s="1" t="s">
        <v>530</v>
      </c>
      <c r="C179" s="1" t="s">
        <v>531</v>
      </c>
      <c r="D179" s="1" t="s">
        <v>169</v>
      </c>
      <c r="E179" s="1" t="s">
        <v>198</v>
      </c>
      <c r="F179" s="55">
        <v>4736262</v>
      </c>
      <c r="G179" s="54">
        <v>43973</v>
      </c>
      <c r="H179" s="1">
        <v>1</v>
      </c>
      <c r="I179" s="57" t="s">
        <v>166</v>
      </c>
    </row>
    <row r="180" spans="1:9" x14ac:dyDescent="0.4">
      <c r="A180" s="56" t="s">
        <v>176</v>
      </c>
      <c r="B180" s="1" t="s">
        <v>532</v>
      </c>
      <c r="C180" s="1" t="s">
        <v>533</v>
      </c>
      <c r="D180" s="1" t="s">
        <v>169</v>
      </c>
      <c r="E180" s="1" t="s">
        <v>205</v>
      </c>
      <c r="F180" s="55">
        <v>11020415</v>
      </c>
      <c r="G180" s="54">
        <v>43973</v>
      </c>
      <c r="H180" s="1">
        <v>1</v>
      </c>
      <c r="I180" s="57" t="s">
        <v>175</v>
      </c>
    </row>
    <row r="181" spans="1:9" x14ac:dyDescent="0.4">
      <c r="A181" s="56" t="s">
        <v>176</v>
      </c>
      <c r="B181" s="1" t="s">
        <v>534</v>
      </c>
      <c r="C181" s="1" t="s">
        <v>535</v>
      </c>
      <c r="D181" s="1" t="s">
        <v>169</v>
      </c>
      <c r="E181" s="1" t="s">
        <v>205</v>
      </c>
      <c r="F181" s="55">
        <v>11519138</v>
      </c>
      <c r="G181" s="54">
        <v>44004</v>
      </c>
      <c r="H181" s="1">
        <v>1</v>
      </c>
      <c r="I181" s="57" t="s">
        <v>175</v>
      </c>
    </row>
    <row r="182" spans="1:9" x14ac:dyDescent="0.4">
      <c r="A182" s="56" t="s">
        <v>195</v>
      </c>
      <c r="B182" s="1" t="s">
        <v>536</v>
      </c>
      <c r="C182" s="1" t="s">
        <v>537</v>
      </c>
      <c r="D182" s="1" t="s">
        <v>164</v>
      </c>
      <c r="E182" s="1" t="s">
        <v>181</v>
      </c>
      <c r="F182" s="55">
        <v>10916339</v>
      </c>
      <c r="G182" s="54">
        <v>44019</v>
      </c>
      <c r="H182" s="1">
        <v>0.8</v>
      </c>
      <c r="I182" s="57" t="s">
        <v>175</v>
      </c>
    </row>
    <row r="183" spans="1:9" x14ac:dyDescent="0.4">
      <c r="A183" s="56" t="s">
        <v>161</v>
      </c>
      <c r="B183" s="1" t="s">
        <v>538</v>
      </c>
      <c r="C183" s="1" t="s">
        <v>539</v>
      </c>
      <c r="D183" s="1" t="s">
        <v>169</v>
      </c>
      <c r="E183" s="1" t="s">
        <v>165</v>
      </c>
      <c r="F183" s="55">
        <v>10640002</v>
      </c>
      <c r="G183" s="54">
        <v>44021</v>
      </c>
      <c r="H183" s="1">
        <v>1</v>
      </c>
      <c r="I183" s="57" t="s">
        <v>166</v>
      </c>
    </row>
    <row r="184" spans="1:9" x14ac:dyDescent="0.4">
      <c r="A184" s="56" t="s">
        <v>176</v>
      </c>
      <c r="B184" s="1" t="s">
        <v>540</v>
      </c>
      <c r="C184" s="1" t="s">
        <v>541</v>
      </c>
      <c r="D184" s="1" t="s">
        <v>164</v>
      </c>
      <c r="E184" s="1" t="s">
        <v>174</v>
      </c>
      <c r="F184" s="55">
        <v>9613575</v>
      </c>
      <c r="G184" s="54">
        <v>44025</v>
      </c>
      <c r="H184" s="1">
        <v>0.3</v>
      </c>
      <c r="I184" s="57" t="s">
        <v>175</v>
      </c>
    </row>
    <row r="185" spans="1:9" x14ac:dyDescent="0.4">
      <c r="A185" s="56" t="s">
        <v>161</v>
      </c>
      <c r="B185" s="1" t="s">
        <v>542</v>
      </c>
      <c r="C185" s="1" t="s">
        <v>543</v>
      </c>
      <c r="D185" s="1" t="s">
        <v>169</v>
      </c>
      <c r="E185" s="1" t="s">
        <v>165</v>
      </c>
      <c r="F185" s="55">
        <v>8915739</v>
      </c>
      <c r="G185" s="54">
        <v>44032</v>
      </c>
      <c r="H185" s="1">
        <v>1</v>
      </c>
      <c r="I185" s="57" t="s">
        <v>166</v>
      </c>
    </row>
    <row r="186" spans="1:9" x14ac:dyDescent="0.4">
      <c r="A186" s="56" t="s">
        <v>161</v>
      </c>
      <c r="B186" s="1" t="s">
        <v>544</v>
      </c>
      <c r="C186" s="1" t="s">
        <v>545</v>
      </c>
      <c r="D186" s="1" t="s">
        <v>169</v>
      </c>
      <c r="E186" s="1" t="s">
        <v>174</v>
      </c>
      <c r="F186" s="55">
        <v>11469103</v>
      </c>
      <c r="G186" s="54">
        <v>44039</v>
      </c>
      <c r="H186" s="1">
        <v>1</v>
      </c>
      <c r="I186" s="57" t="s">
        <v>166</v>
      </c>
    </row>
    <row r="187" spans="1:9" x14ac:dyDescent="0.4">
      <c r="A187" s="56" t="s">
        <v>195</v>
      </c>
      <c r="B187" s="1" t="s">
        <v>546</v>
      </c>
      <c r="C187" s="1" t="s">
        <v>466</v>
      </c>
      <c r="D187" s="1" t="s">
        <v>169</v>
      </c>
      <c r="E187" s="1" t="s">
        <v>165</v>
      </c>
      <c r="F187" s="55">
        <v>9088432</v>
      </c>
      <c r="G187" s="54">
        <v>44039</v>
      </c>
      <c r="H187" s="1">
        <v>0.5</v>
      </c>
      <c r="I187" s="57" t="s">
        <v>175</v>
      </c>
    </row>
    <row r="188" spans="1:9" x14ac:dyDescent="0.4">
      <c r="A188" s="56" t="s">
        <v>171</v>
      </c>
      <c r="B188" s="1" t="s">
        <v>547</v>
      </c>
      <c r="C188" s="1" t="s">
        <v>548</v>
      </c>
      <c r="D188" s="1" t="s">
        <v>169</v>
      </c>
      <c r="E188" s="1" t="s">
        <v>214</v>
      </c>
      <c r="F188" s="55">
        <v>10919238</v>
      </c>
      <c r="G188" s="54">
        <v>44046</v>
      </c>
      <c r="H188" s="1">
        <v>1</v>
      </c>
      <c r="I188" s="57" t="s">
        <v>175</v>
      </c>
    </row>
    <row r="189" spans="1:9" x14ac:dyDescent="0.4">
      <c r="A189" s="56" t="s">
        <v>195</v>
      </c>
      <c r="B189" s="1" t="s">
        <v>549</v>
      </c>
      <c r="C189" s="1" t="s">
        <v>550</v>
      </c>
      <c r="D189" s="1" t="s">
        <v>169</v>
      </c>
      <c r="E189" s="1" t="s">
        <v>165</v>
      </c>
      <c r="F189" s="55">
        <v>8016942</v>
      </c>
      <c r="G189" s="54">
        <v>44053</v>
      </c>
      <c r="H189" s="1">
        <v>1</v>
      </c>
      <c r="I189" s="57" t="s">
        <v>175</v>
      </c>
    </row>
    <row r="190" spans="1:9" x14ac:dyDescent="0.4">
      <c r="A190" s="56" t="s">
        <v>171</v>
      </c>
      <c r="B190" s="1" t="s">
        <v>551</v>
      </c>
      <c r="C190" s="1" t="s">
        <v>552</v>
      </c>
      <c r="D190" s="1" t="s">
        <v>164</v>
      </c>
      <c r="E190" s="1" t="s">
        <v>184</v>
      </c>
      <c r="F190" s="55">
        <v>6800855</v>
      </c>
      <c r="G190" s="54">
        <v>44062</v>
      </c>
      <c r="H190" s="1">
        <v>1</v>
      </c>
      <c r="I190" s="57" t="s">
        <v>175</v>
      </c>
    </row>
    <row r="191" spans="1:9" x14ac:dyDescent="0.4">
      <c r="A191" s="56" t="s">
        <v>195</v>
      </c>
      <c r="B191" s="1" t="s">
        <v>553</v>
      </c>
      <c r="C191" s="1" t="s">
        <v>554</v>
      </c>
      <c r="D191" s="1" t="s">
        <v>164</v>
      </c>
      <c r="E191" s="1" t="s">
        <v>192</v>
      </c>
      <c r="F191" s="55">
        <v>10037131</v>
      </c>
      <c r="G191" s="54">
        <v>44067</v>
      </c>
      <c r="H191" s="1">
        <v>0.8</v>
      </c>
      <c r="I191" s="57" t="s">
        <v>187</v>
      </c>
    </row>
    <row r="192" spans="1:9" x14ac:dyDescent="0.4">
      <c r="A192" s="56" t="s">
        <v>176</v>
      </c>
      <c r="B192" s="1" t="s">
        <v>555</v>
      </c>
      <c r="C192" s="1" t="s">
        <v>556</v>
      </c>
      <c r="D192" s="1" t="s">
        <v>164</v>
      </c>
      <c r="E192" s="1" t="s">
        <v>211</v>
      </c>
      <c r="F192" s="55">
        <v>3594362.0000000005</v>
      </c>
      <c r="G192" s="54">
        <v>44078</v>
      </c>
      <c r="H192" s="1">
        <v>1</v>
      </c>
      <c r="I192" s="57" t="s">
        <v>175</v>
      </c>
    </row>
    <row r="193" spans="1:9" x14ac:dyDescent="0.4">
      <c r="A193" s="56" t="s">
        <v>195</v>
      </c>
      <c r="B193" s="1" t="s">
        <v>557</v>
      </c>
      <c r="C193" s="1" t="s">
        <v>558</v>
      </c>
      <c r="D193" s="1" t="s">
        <v>164</v>
      </c>
      <c r="E193" s="1" t="s">
        <v>205</v>
      </c>
      <c r="F193" s="55">
        <v>9192969</v>
      </c>
      <c r="G193" s="54">
        <v>44085</v>
      </c>
      <c r="H193" s="1">
        <v>1</v>
      </c>
      <c r="I193" s="57" t="s">
        <v>187</v>
      </c>
    </row>
    <row r="194" spans="1:9" x14ac:dyDescent="0.4">
      <c r="A194" s="56" t="s">
        <v>161</v>
      </c>
      <c r="B194" s="1" t="s">
        <v>559</v>
      </c>
      <c r="C194" s="1" t="s">
        <v>560</v>
      </c>
      <c r="D194" s="1" t="s">
        <v>164</v>
      </c>
      <c r="E194" s="1" t="s">
        <v>184</v>
      </c>
      <c r="F194" s="55">
        <v>7075550</v>
      </c>
      <c r="G194" s="54">
        <v>44090</v>
      </c>
      <c r="H194" s="1">
        <v>0.8</v>
      </c>
      <c r="I194" s="57" t="s">
        <v>166</v>
      </c>
    </row>
    <row r="195" spans="1:9" x14ac:dyDescent="0.4">
      <c r="A195" s="56" t="s">
        <v>176</v>
      </c>
      <c r="B195" s="1" t="s">
        <v>561</v>
      </c>
      <c r="C195" s="1" t="s">
        <v>562</v>
      </c>
      <c r="D195" s="1" t="s">
        <v>169</v>
      </c>
      <c r="E195" s="1" t="s">
        <v>181</v>
      </c>
      <c r="F195" s="55">
        <v>8474286</v>
      </c>
      <c r="G195" s="54">
        <v>44098</v>
      </c>
      <c r="H195" s="1">
        <v>1</v>
      </c>
      <c r="I195" s="57" t="s">
        <v>175</v>
      </c>
    </row>
    <row r="196" spans="1:9" x14ac:dyDescent="0.4">
      <c r="A196" s="56" t="s">
        <v>171</v>
      </c>
      <c r="B196" s="1" t="s">
        <v>563</v>
      </c>
      <c r="C196" s="1" t="s">
        <v>564</v>
      </c>
      <c r="D196" s="1" t="s">
        <v>164</v>
      </c>
      <c r="E196" s="1" t="s">
        <v>170</v>
      </c>
      <c r="F196" s="55">
        <v>11598067</v>
      </c>
      <c r="G196" s="54">
        <v>44102</v>
      </c>
      <c r="H196" s="1">
        <v>0.4</v>
      </c>
      <c r="I196" s="57" t="s">
        <v>175</v>
      </c>
    </row>
    <row r="197" spans="1:9" x14ac:dyDescent="0.4">
      <c r="A197" s="56" t="s">
        <v>171</v>
      </c>
      <c r="B197" s="1" t="s">
        <v>565</v>
      </c>
      <c r="C197" s="1" t="s">
        <v>566</v>
      </c>
      <c r="D197" s="1" t="s">
        <v>169</v>
      </c>
      <c r="E197" s="1" t="s">
        <v>211</v>
      </c>
      <c r="F197" s="55">
        <v>8655696</v>
      </c>
      <c r="G197" s="54">
        <v>44104</v>
      </c>
      <c r="H197" s="1">
        <v>1</v>
      </c>
      <c r="I197" s="57" t="s">
        <v>175</v>
      </c>
    </row>
    <row r="198" spans="1:9" x14ac:dyDescent="0.4">
      <c r="A198" s="56" t="s">
        <v>176</v>
      </c>
      <c r="B198" s="1" t="s">
        <v>567</v>
      </c>
      <c r="C198" s="1" t="s">
        <v>568</v>
      </c>
      <c r="D198" s="1" t="s">
        <v>169</v>
      </c>
      <c r="E198" s="1" t="s">
        <v>214</v>
      </c>
      <c r="F198" s="55">
        <v>2977476</v>
      </c>
      <c r="G198" s="54">
        <v>44105</v>
      </c>
      <c r="H198" s="1">
        <v>1</v>
      </c>
      <c r="I198" s="57" t="s">
        <v>175</v>
      </c>
    </row>
    <row r="199" spans="1:9" x14ac:dyDescent="0.4">
      <c r="A199" s="56" t="s">
        <v>161</v>
      </c>
      <c r="B199" s="1" t="s">
        <v>569</v>
      </c>
      <c r="C199" s="1" t="s">
        <v>570</v>
      </c>
      <c r="D199" s="1" t="s">
        <v>169</v>
      </c>
      <c r="E199" s="1" t="s">
        <v>184</v>
      </c>
      <c r="F199" s="55">
        <v>5353562</v>
      </c>
      <c r="G199" s="54">
        <v>44110</v>
      </c>
      <c r="H199" s="1">
        <v>0.5</v>
      </c>
      <c r="I199" s="57" t="s">
        <v>187</v>
      </c>
    </row>
    <row r="200" spans="1:9" x14ac:dyDescent="0.4">
      <c r="A200" s="56" t="s">
        <v>161</v>
      </c>
      <c r="B200" s="1" t="s">
        <v>571</v>
      </c>
      <c r="C200" s="1" t="s">
        <v>572</v>
      </c>
      <c r="D200" s="1" t="s">
        <v>164</v>
      </c>
      <c r="E200" s="1" t="s">
        <v>261</v>
      </c>
      <c r="F200" s="55">
        <v>8459888</v>
      </c>
      <c r="G200" s="54">
        <v>44116</v>
      </c>
      <c r="H200" s="1">
        <v>1</v>
      </c>
      <c r="I200" s="57" t="s">
        <v>187</v>
      </c>
    </row>
    <row r="201" spans="1:9" x14ac:dyDescent="0.4">
      <c r="A201" s="56" t="s">
        <v>195</v>
      </c>
      <c r="B201" s="1" t="s">
        <v>573</v>
      </c>
      <c r="C201" s="1" t="s">
        <v>574</v>
      </c>
      <c r="D201" s="1" t="s">
        <v>164</v>
      </c>
      <c r="E201" s="1" t="s">
        <v>205</v>
      </c>
      <c r="F201" s="55">
        <v>6819789.9999999991</v>
      </c>
      <c r="G201" s="54">
        <v>44119</v>
      </c>
      <c r="H201" s="1">
        <v>1</v>
      </c>
      <c r="I201" s="57" t="s">
        <v>175</v>
      </c>
    </row>
    <row r="202" spans="1:9" x14ac:dyDescent="0.4">
      <c r="A202" s="56" t="s">
        <v>171</v>
      </c>
      <c r="B202" s="1" t="s">
        <v>575</v>
      </c>
      <c r="C202" s="1" t="s">
        <v>576</v>
      </c>
      <c r="D202" s="1" t="s">
        <v>169</v>
      </c>
      <c r="E202" s="1" t="s">
        <v>198</v>
      </c>
      <c r="F202" s="55">
        <v>11897616</v>
      </c>
      <c r="G202" s="54">
        <v>44120</v>
      </c>
      <c r="H202" s="1">
        <v>1</v>
      </c>
      <c r="I202" s="57" t="s">
        <v>175</v>
      </c>
    </row>
    <row r="203" spans="1:9" x14ac:dyDescent="0.4">
      <c r="A203" s="56" t="s">
        <v>161</v>
      </c>
      <c r="B203" s="1" t="s">
        <v>577</v>
      </c>
      <c r="C203" s="1" t="s">
        <v>578</v>
      </c>
      <c r="D203" s="1" t="s">
        <v>169</v>
      </c>
      <c r="E203" s="1" t="s">
        <v>261</v>
      </c>
      <c r="F203" s="55">
        <v>8077292</v>
      </c>
      <c r="G203" s="54">
        <v>44137</v>
      </c>
      <c r="H203" s="1">
        <v>1</v>
      </c>
      <c r="I203" s="57" t="s">
        <v>166</v>
      </c>
    </row>
    <row r="204" spans="1:9" x14ac:dyDescent="0.4">
      <c r="A204" s="56" t="s">
        <v>176</v>
      </c>
      <c r="B204" s="1" t="s">
        <v>579</v>
      </c>
      <c r="C204" s="1" t="s">
        <v>580</v>
      </c>
      <c r="D204" s="1" t="s">
        <v>169</v>
      </c>
      <c r="E204" s="1" t="s">
        <v>181</v>
      </c>
      <c r="F204" s="55">
        <v>9201474</v>
      </c>
      <c r="G204" s="54">
        <v>44146</v>
      </c>
      <c r="H204" s="1">
        <v>1</v>
      </c>
      <c r="I204" s="57" t="s">
        <v>175</v>
      </c>
    </row>
    <row r="205" spans="1:9" x14ac:dyDescent="0.4">
      <c r="A205" s="56" t="s">
        <v>161</v>
      </c>
      <c r="B205" s="1" t="s">
        <v>581</v>
      </c>
      <c r="C205" s="1" t="s">
        <v>582</v>
      </c>
      <c r="D205" s="1" t="s">
        <v>258</v>
      </c>
      <c r="E205" s="1" t="s">
        <v>214</v>
      </c>
      <c r="F205" s="55">
        <v>6344707</v>
      </c>
      <c r="G205" s="54">
        <v>44148</v>
      </c>
      <c r="H205" s="1">
        <v>1</v>
      </c>
      <c r="I205" s="57" t="s">
        <v>166</v>
      </c>
    </row>
    <row r="206" spans="1:9" x14ac:dyDescent="0.4">
      <c r="A206" s="56" t="s">
        <v>195</v>
      </c>
      <c r="B206" s="1" t="s">
        <v>583</v>
      </c>
      <c r="C206" s="1" t="s">
        <v>584</v>
      </c>
      <c r="D206" s="1" t="s">
        <v>164</v>
      </c>
      <c r="E206" s="1" t="s">
        <v>192</v>
      </c>
      <c r="F206" s="55">
        <v>6355573</v>
      </c>
      <c r="G206" s="54">
        <v>44159</v>
      </c>
      <c r="H206" s="1">
        <v>1</v>
      </c>
      <c r="I206" s="57" t="s">
        <v>175</v>
      </c>
    </row>
    <row r="207" spans="1:9" x14ac:dyDescent="0.4">
      <c r="A207" s="56" t="s">
        <v>176</v>
      </c>
      <c r="B207" s="1" t="s">
        <v>585</v>
      </c>
      <c r="C207" s="1" t="s">
        <v>586</v>
      </c>
      <c r="D207" s="1" t="s">
        <v>169</v>
      </c>
      <c r="E207" s="1" t="s">
        <v>192</v>
      </c>
      <c r="F207" s="55">
        <v>6372360</v>
      </c>
      <c r="G207" s="54">
        <v>44165</v>
      </c>
      <c r="H207" s="1">
        <v>1</v>
      </c>
      <c r="I207" s="57" t="s">
        <v>175</v>
      </c>
    </row>
    <row r="208" spans="1:9" x14ac:dyDescent="0.4">
      <c r="A208" s="56" t="s">
        <v>171</v>
      </c>
      <c r="B208" s="1" t="s">
        <v>587</v>
      </c>
      <c r="C208" s="1" t="s">
        <v>588</v>
      </c>
      <c r="D208" s="1" t="s">
        <v>164</v>
      </c>
      <c r="E208" s="1" t="s">
        <v>181</v>
      </c>
      <c r="F208" s="55">
        <v>7122942</v>
      </c>
      <c r="G208" s="54">
        <v>44166</v>
      </c>
      <c r="H208" s="1">
        <v>1</v>
      </c>
      <c r="I208" s="57" t="s">
        <v>175</v>
      </c>
    </row>
    <row r="209" spans="1:9" x14ac:dyDescent="0.4">
      <c r="A209" s="56" t="s">
        <v>195</v>
      </c>
      <c r="B209" s="1" t="s">
        <v>589</v>
      </c>
      <c r="C209" s="1" t="s">
        <v>590</v>
      </c>
      <c r="D209" s="1" t="s">
        <v>169</v>
      </c>
      <c r="E209" s="1" t="s">
        <v>205</v>
      </c>
      <c r="F209" s="55">
        <v>8036041</v>
      </c>
      <c r="G209" s="54">
        <v>44167</v>
      </c>
      <c r="H209" s="1">
        <v>1</v>
      </c>
      <c r="I209" s="57" t="s">
        <v>175</v>
      </c>
    </row>
    <row r="210" spans="1:9" x14ac:dyDescent="0.4">
      <c r="A210" s="56" t="s">
        <v>176</v>
      </c>
      <c r="B210" s="1" t="s">
        <v>591</v>
      </c>
      <c r="C210" s="1" t="s">
        <v>592</v>
      </c>
      <c r="D210" s="1" t="s">
        <v>164</v>
      </c>
      <c r="E210" s="1" t="s">
        <v>192</v>
      </c>
      <c r="F210" s="55">
        <v>7597499.0000000009</v>
      </c>
      <c r="G210" s="54">
        <v>44172</v>
      </c>
      <c r="H210" s="1">
        <v>1</v>
      </c>
      <c r="I210" s="57" t="s">
        <v>175</v>
      </c>
    </row>
    <row r="211" spans="1:9" x14ac:dyDescent="0.4">
      <c r="A211" s="56" t="s">
        <v>176</v>
      </c>
      <c r="B211" s="1" t="s">
        <v>593</v>
      </c>
      <c r="C211" s="1" t="s">
        <v>594</v>
      </c>
      <c r="D211" s="1" t="s">
        <v>169</v>
      </c>
      <c r="E211" s="1" t="s">
        <v>192</v>
      </c>
      <c r="F211" s="55">
        <v>3671437.9999999995</v>
      </c>
      <c r="G211" s="54">
        <v>44175</v>
      </c>
      <c r="H211" s="1">
        <v>1</v>
      </c>
      <c r="I211" s="57" t="s">
        <v>175</v>
      </c>
    </row>
    <row r="212" spans="1:9" x14ac:dyDescent="0.4">
      <c r="A212" s="56" t="s">
        <v>176</v>
      </c>
      <c r="B212" s="1" t="s">
        <v>595</v>
      </c>
      <c r="C212" s="1" t="s">
        <v>596</v>
      </c>
      <c r="D212" s="1" t="s">
        <v>169</v>
      </c>
      <c r="E212" s="1" t="s">
        <v>214</v>
      </c>
      <c r="F212" s="55">
        <v>6657258</v>
      </c>
      <c r="G212" s="54">
        <v>44193</v>
      </c>
      <c r="H212" s="1">
        <v>1</v>
      </c>
      <c r="I212" s="57" t="s">
        <v>175</v>
      </c>
    </row>
    <row r="213" spans="1:9" x14ac:dyDescent="0.4">
      <c r="A213" s="56" t="s">
        <v>176</v>
      </c>
      <c r="B213" s="1" t="s">
        <v>597</v>
      </c>
      <c r="C213" s="1" t="s">
        <v>598</v>
      </c>
      <c r="D213" s="1" t="s">
        <v>164</v>
      </c>
      <c r="E213" s="1" t="s">
        <v>184</v>
      </c>
      <c r="F213" s="55">
        <v>6790580</v>
      </c>
      <c r="G213" s="54">
        <v>44194</v>
      </c>
      <c r="H213" s="1">
        <v>1</v>
      </c>
      <c r="I213" s="57" t="s">
        <v>175</v>
      </c>
    </row>
    <row r="214" spans="1:9" x14ac:dyDescent="0.4">
      <c r="A214" s="56" t="s">
        <v>195</v>
      </c>
      <c r="B214" s="1" t="s">
        <v>599</v>
      </c>
      <c r="C214" s="1" t="s">
        <v>600</v>
      </c>
      <c r="D214" s="1" t="s">
        <v>169</v>
      </c>
      <c r="E214" s="1" t="s">
        <v>165</v>
      </c>
      <c r="F214" s="55">
        <v>6976410.0000000009</v>
      </c>
      <c r="G214" s="54">
        <v>44195</v>
      </c>
      <c r="H214" s="1">
        <v>1</v>
      </c>
      <c r="I214" s="57" t="s">
        <v>187</v>
      </c>
    </row>
    <row r="215" spans="1:9" x14ac:dyDescent="0.4">
      <c r="A215" s="56" t="s">
        <v>195</v>
      </c>
      <c r="B215" s="1" t="s">
        <v>601</v>
      </c>
      <c r="C215" s="1" t="s">
        <v>602</v>
      </c>
      <c r="D215" s="1" t="s">
        <v>164</v>
      </c>
      <c r="E215" s="1" t="s">
        <v>170</v>
      </c>
      <c r="F215" s="55">
        <v>3970082</v>
      </c>
      <c r="G215" s="54">
        <v>44203</v>
      </c>
      <c r="H215" s="1">
        <v>0.8</v>
      </c>
      <c r="I215" s="57" t="s">
        <v>175</v>
      </c>
    </row>
    <row r="216" spans="1:9" x14ac:dyDescent="0.4">
      <c r="A216" s="56" t="s">
        <v>171</v>
      </c>
      <c r="B216" s="1" t="s">
        <v>603</v>
      </c>
      <c r="C216" s="1" t="s">
        <v>604</v>
      </c>
      <c r="D216" s="1" t="s">
        <v>169</v>
      </c>
      <c r="E216" s="1" t="s">
        <v>214</v>
      </c>
      <c r="F216" s="55">
        <v>9069767</v>
      </c>
      <c r="G216" s="54">
        <v>44221</v>
      </c>
      <c r="H216" s="1">
        <v>0.8</v>
      </c>
      <c r="I216" s="57" t="s">
        <v>175</v>
      </c>
    </row>
    <row r="217" spans="1:9" x14ac:dyDescent="0.4">
      <c r="A217" s="56" t="s">
        <v>171</v>
      </c>
      <c r="B217" s="1" t="s">
        <v>605</v>
      </c>
      <c r="C217" s="1" t="s">
        <v>606</v>
      </c>
      <c r="D217" s="1" t="s">
        <v>169</v>
      </c>
      <c r="E217" s="1" t="s">
        <v>198</v>
      </c>
      <c r="F217" s="55">
        <v>5085553</v>
      </c>
      <c r="G217" s="54">
        <v>44221</v>
      </c>
      <c r="H217" s="1">
        <v>1</v>
      </c>
      <c r="I217" s="57" t="s">
        <v>175</v>
      </c>
    </row>
    <row r="218" spans="1:9" x14ac:dyDescent="0.4">
      <c r="A218" s="56" t="s">
        <v>176</v>
      </c>
      <c r="B218" s="1" t="s">
        <v>607</v>
      </c>
      <c r="C218" s="1" t="s">
        <v>608</v>
      </c>
      <c r="D218" s="1" t="s">
        <v>169</v>
      </c>
      <c r="E218" s="1" t="s">
        <v>217</v>
      </c>
      <c r="F218" s="55">
        <v>9164504</v>
      </c>
      <c r="G218" s="54">
        <v>44223</v>
      </c>
      <c r="H218" s="1">
        <v>1</v>
      </c>
      <c r="I218" s="57" t="s">
        <v>175</v>
      </c>
    </row>
    <row r="219" spans="1:9" x14ac:dyDescent="0.4">
      <c r="A219" s="56" t="s">
        <v>161</v>
      </c>
      <c r="B219" s="1" t="s">
        <v>609</v>
      </c>
      <c r="C219" s="1" t="s">
        <v>505</v>
      </c>
      <c r="D219" s="1" t="s">
        <v>169</v>
      </c>
      <c r="E219" s="1" t="s">
        <v>214</v>
      </c>
      <c r="F219" s="55">
        <v>2848116</v>
      </c>
      <c r="G219" s="54">
        <v>44228</v>
      </c>
      <c r="H219" s="1">
        <v>1</v>
      </c>
      <c r="I219" s="57" t="s">
        <v>166</v>
      </c>
    </row>
    <row r="220" spans="1:9" x14ac:dyDescent="0.4">
      <c r="A220" s="56" t="s">
        <v>176</v>
      </c>
      <c r="B220" s="1" t="s">
        <v>610</v>
      </c>
      <c r="C220" s="1" t="s">
        <v>611</v>
      </c>
      <c r="D220" s="1" t="s">
        <v>164</v>
      </c>
      <c r="E220" s="1" t="s">
        <v>205</v>
      </c>
      <c r="F220" s="55">
        <v>7250261</v>
      </c>
      <c r="G220" s="54">
        <v>44235</v>
      </c>
      <c r="H220" s="1">
        <v>1</v>
      </c>
      <c r="I220" s="57" t="s">
        <v>175</v>
      </c>
    </row>
    <row r="221" spans="1:9" x14ac:dyDescent="0.4">
      <c r="A221" s="56" t="s">
        <v>171</v>
      </c>
      <c r="B221" s="1" t="s">
        <v>612</v>
      </c>
      <c r="C221" s="1" t="s">
        <v>613</v>
      </c>
      <c r="D221" s="1" t="s">
        <v>169</v>
      </c>
      <c r="E221" s="1" t="s">
        <v>205</v>
      </c>
      <c r="F221" s="55">
        <v>7492464.9999999991</v>
      </c>
      <c r="G221" s="54">
        <v>44239</v>
      </c>
      <c r="H221" s="1">
        <v>1</v>
      </c>
      <c r="I221" s="57" t="s">
        <v>175</v>
      </c>
    </row>
    <row r="222" spans="1:9" x14ac:dyDescent="0.4">
      <c r="A222" s="56" t="s">
        <v>195</v>
      </c>
      <c r="B222" s="1" t="s">
        <v>614</v>
      </c>
      <c r="C222" s="1" t="s">
        <v>615</v>
      </c>
      <c r="D222" s="1" t="s">
        <v>164</v>
      </c>
      <c r="E222" s="1" t="s">
        <v>174</v>
      </c>
      <c r="F222" s="55">
        <v>7157099.0000000009</v>
      </c>
      <c r="G222" s="54">
        <v>44249</v>
      </c>
      <c r="H222" s="1">
        <v>0.5</v>
      </c>
      <c r="I222" s="57" t="s">
        <v>175</v>
      </c>
    </row>
    <row r="223" spans="1:9" x14ac:dyDescent="0.4">
      <c r="A223" s="56" t="s">
        <v>195</v>
      </c>
      <c r="B223" s="1" t="s">
        <v>616</v>
      </c>
      <c r="C223" s="1" t="s">
        <v>617</v>
      </c>
      <c r="D223" s="1" t="s">
        <v>169</v>
      </c>
      <c r="E223" s="1" t="s">
        <v>217</v>
      </c>
      <c r="F223" s="55">
        <v>5628285</v>
      </c>
      <c r="G223" s="54">
        <v>44266</v>
      </c>
      <c r="H223" s="1">
        <v>0.5</v>
      </c>
      <c r="I223" s="57" t="s">
        <v>175</v>
      </c>
    </row>
    <row r="224" spans="1:9" x14ac:dyDescent="0.4">
      <c r="A224" s="56" t="s">
        <v>161</v>
      </c>
      <c r="B224" s="1" t="s">
        <v>618</v>
      </c>
      <c r="C224" s="1" t="s">
        <v>619</v>
      </c>
      <c r="D224" s="1" t="s">
        <v>169</v>
      </c>
      <c r="E224" s="1" t="s">
        <v>214</v>
      </c>
      <c r="F224" s="55">
        <v>11374756</v>
      </c>
      <c r="G224" s="54">
        <v>44270</v>
      </c>
      <c r="H224" s="1">
        <v>0.7</v>
      </c>
      <c r="I224" s="57" t="s">
        <v>166</v>
      </c>
    </row>
    <row r="225" spans="1:9" x14ac:dyDescent="0.4">
      <c r="A225" s="56" t="s">
        <v>195</v>
      </c>
      <c r="B225" s="1" t="s">
        <v>620</v>
      </c>
      <c r="C225" s="1" t="s">
        <v>621</v>
      </c>
      <c r="D225" s="1" t="s">
        <v>164</v>
      </c>
      <c r="E225" s="1" t="s">
        <v>205</v>
      </c>
      <c r="F225" s="55">
        <v>6879548</v>
      </c>
      <c r="G225" s="54">
        <v>44277</v>
      </c>
      <c r="H225" s="1">
        <v>0.2</v>
      </c>
      <c r="I225" s="57" t="s">
        <v>175</v>
      </c>
    </row>
    <row r="226" spans="1:9" x14ac:dyDescent="0.4">
      <c r="A226" s="56" t="s">
        <v>176</v>
      </c>
      <c r="B226" s="1" t="s">
        <v>622</v>
      </c>
      <c r="C226" s="1" t="s">
        <v>623</v>
      </c>
      <c r="D226" s="1" t="s">
        <v>169</v>
      </c>
      <c r="E226" s="1" t="s">
        <v>211</v>
      </c>
      <c r="F226" s="55">
        <v>5031009</v>
      </c>
      <c r="G226" s="54">
        <v>44285</v>
      </c>
      <c r="H226" s="1">
        <v>0.4</v>
      </c>
      <c r="I226" s="57" t="s">
        <v>175</v>
      </c>
    </row>
    <row r="227" spans="1:9" x14ac:dyDescent="0.4">
      <c r="A227" s="56" t="s">
        <v>161</v>
      </c>
      <c r="B227" s="1" t="s">
        <v>624</v>
      </c>
      <c r="C227" s="1" t="s">
        <v>625</v>
      </c>
      <c r="D227" s="1" t="s">
        <v>169</v>
      </c>
      <c r="E227" s="1" t="s">
        <v>211</v>
      </c>
      <c r="F227" s="55">
        <v>8339650</v>
      </c>
      <c r="G227" s="54">
        <v>44285</v>
      </c>
      <c r="H227" s="1">
        <v>1</v>
      </c>
      <c r="I227" s="57" t="s">
        <v>166</v>
      </c>
    </row>
    <row r="228" spans="1:9" x14ac:dyDescent="0.4">
      <c r="A228" s="56" t="s">
        <v>176</v>
      </c>
      <c r="B228" s="1" t="s">
        <v>626</v>
      </c>
      <c r="C228" s="1" t="s">
        <v>627</v>
      </c>
      <c r="D228" s="1" t="s">
        <v>169</v>
      </c>
      <c r="E228" s="1" t="s">
        <v>217</v>
      </c>
      <c r="F228" s="55">
        <v>5296365</v>
      </c>
      <c r="G228" s="54">
        <v>44288</v>
      </c>
      <c r="H228" s="1">
        <v>0.3</v>
      </c>
      <c r="I228" s="57" t="s">
        <v>175</v>
      </c>
    </row>
    <row r="229" spans="1:9" x14ac:dyDescent="0.4">
      <c r="A229" s="56" t="s">
        <v>176</v>
      </c>
      <c r="B229" s="1" t="s">
        <v>628</v>
      </c>
      <c r="C229" s="1" t="s">
        <v>629</v>
      </c>
      <c r="D229" s="1" t="s">
        <v>164</v>
      </c>
      <c r="E229" s="1" t="s">
        <v>165</v>
      </c>
      <c r="F229" s="55">
        <v>6919285.0000000009</v>
      </c>
      <c r="G229" s="54">
        <v>44305</v>
      </c>
      <c r="H229" s="1">
        <v>1</v>
      </c>
      <c r="I229" s="57" t="s">
        <v>175</v>
      </c>
    </row>
    <row r="230" spans="1:9" x14ac:dyDescent="0.4">
      <c r="A230" s="56" t="s">
        <v>176</v>
      </c>
      <c r="B230" s="1" t="s">
        <v>630</v>
      </c>
      <c r="C230" s="1" t="s">
        <v>631</v>
      </c>
      <c r="D230" s="1" t="s">
        <v>164</v>
      </c>
      <c r="E230" s="1" t="s">
        <v>174</v>
      </c>
      <c r="F230" s="55">
        <v>10293409</v>
      </c>
      <c r="G230" s="54">
        <v>44315</v>
      </c>
      <c r="H230" s="1">
        <v>1</v>
      </c>
      <c r="I230" s="57" t="s">
        <v>175</v>
      </c>
    </row>
    <row r="231" spans="1:9" x14ac:dyDescent="0.4">
      <c r="A231" s="56" t="s">
        <v>161</v>
      </c>
      <c r="B231" s="1" t="s">
        <v>632</v>
      </c>
      <c r="C231" s="1" t="s">
        <v>633</v>
      </c>
      <c r="D231" s="1" t="s">
        <v>169</v>
      </c>
      <c r="E231" s="1" t="s">
        <v>184</v>
      </c>
      <c r="F231" s="55">
        <v>7022789.9999999991</v>
      </c>
      <c r="G231" s="54">
        <v>44320</v>
      </c>
      <c r="H231" s="1">
        <v>1</v>
      </c>
      <c r="I231" s="57" t="s">
        <v>166</v>
      </c>
    </row>
    <row r="232" spans="1:9" x14ac:dyDescent="0.4">
      <c r="A232" s="56" t="s">
        <v>161</v>
      </c>
      <c r="B232" s="1" t="s">
        <v>634</v>
      </c>
      <c r="C232" s="1" t="s">
        <v>635</v>
      </c>
      <c r="D232" s="1" t="s">
        <v>169</v>
      </c>
      <c r="E232" s="1" t="s">
        <v>192</v>
      </c>
      <c r="F232" s="55">
        <v>3706210</v>
      </c>
      <c r="G232" s="54">
        <v>44357</v>
      </c>
      <c r="H232" s="1">
        <v>1</v>
      </c>
      <c r="I232" s="57" t="s">
        <v>166</v>
      </c>
    </row>
    <row r="233" spans="1:9" x14ac:dyDescent="0.4">
      <c r="A233" s="56" t="s">
        <v>161</v>
      </c>
      <c r="B233" s="1" t="s">
        <v>636</v>
      </c>
      <c r="C233" s="1" t="s">
        <v>637</v>
      </c>
      <c r="D233" s="1" t="s">
        <v>169</v>
      </c>
      <c r="E233" s="1" t="s">
        <v>198</v>
      </c>
      <c r="F233" s="55">
        <v>3653626</v>
      </c>
      <c r="G233" s="54">
        <v>44358</v>
      </c>
      <c r="H233" s="1">
        <v>1</v>
      </c>
      <c r="I233" s="57" t="s">
        <v>166</v>
      </c>
    </row>
    <row r="234" spans="1:9" x14ac:dyDescent="0.4">
      <c r="A234" s="56" t="s">
        <v>171</v>
      </c>
      <c r="B234" s="1" t="s">
        <v>638</v>
      </c>
      <c r="C234" s="1" t="s">
        <v>639</v>
      </c>
      <c r="D234" s="1" t="s">
        <v>164</v>
      </c>
      <c r="E234" s="1" t="s">
        <v>214</v>
      </c>
      <c r="F234" s="55">
        <v>6121301</v>
      </c>
      <c r="G234" s="54">
        <v>44365</v>
      </c>
      <c r="H234" s="1">
        <v>1</v>
      </c>
      <c r="I234" s="57" t="s">
        <v>175</v>
      </c>
    </row>
    <row r="235" spans="1:9" x14ac:dyDescent="0.4">
      <c r="A235" s="56" t="s">
        <v>171</v>
      </c>
      <c r="B235" s="1" t="s">
        <v>640</v>
      </c>
      <c r="C235" s="1" t="s">
        <v>641</v>
      </c>
      <c r="D235" s="1" t="s">
        <v>164</v>
      </c>
      <c r="E235" s="1" t="s">
        <v>214</v>
      </c>
      <c r="F235" s="55">
        <v>7573374.0000000009</v>
      </c>
      <c r="G235" s="54">
        <v>44382</v>
      </c>
      <c r="H235" s="1">
        <v>1</v>
      </c>
      <c r="I235" s="57" t="s">
        <v>175</v>
      </c>
    </row>
    <row r="236" spans="1:9" x14ac:dyDescent="0.4">
      <c r="A236" s="56" t="s">
        <v>161</v>
      </c>
      <c r="B236" s="1" t="s">
        <v>642</v>
      </c>
      <c r="C236" s="1" t="s">
        <v>643</v>
      </c>
      <c r="D236" s="1" t="s">
        <v>169</v>
      </c>
      <c r="E236" s="1" t="s">
        <v>211</v>
      </c>
      <c r="F236" s="55">
        <v>7632044</v>
      </c>
      <c r="G236" s="54">
        <v>44383</v>
      </c>
      <c r="H236" s="1">
        <v>0.8</v>
      </c>
      <c r="I236" s="57" t="s">
        <v>166</v>
      </c>
    </row>
    <row r="237" spans="1:9" x14ac:dyDescent="0.4">
      <c r="A237" s="56" t="s">
        <v>161</v>
      </c>
      <c r="B237" s="1" t="s">
        <v>644</v>
      </c>
      <c r="C237" s="1" t="s">
        <v>645</v>
      </c>
      <c r="D237" s="1" t="s">
        <v>164</v>
      </c>
      <c r="E237" s="1" t="s">
        <v>205</v>
      </c>
      <c r="F237" s="55">
        <v>4962564</v>
      </c>
      <c r="G237" s="54">
        <v>44384</v>
      </c>
      <c r="H237" s="1">
        <v>0.5</v>
      </c>
      <c r="I237" s="57" t="s">
        <v>187</v>
      </c>
    </row>
    <row r="238" spans="1:9" x14ac:dyDescent="0.4">
      <c r="A238" s="56" t="s">
        <v>171</v>
      </c>
      <c r="B238" s="1" t="s">
        <v>646</v>
      </c>
      <c r="C238" s="1" t="s">
        <v>647</v>
      </c>
      <c r="D238" s="1" t="s">
        <v>164</v>
      </c>
      <c r="E238" s="1" t="s">
        <v>214</v>
      </c>
      <c r="F238" s="55">
        <v>11104984</v>
      </c>
      <c r="G238" s="54">
        <v>44393</v>
      </c>
      <c r="H238" s="1">
        <v>1</v>
      </c>
      <c r="I238" s="57" t="s">
        <v>175</v>
      </c>
    </row>
    <row r="239" spans="1:9" x14ac:dyDescent="0.4">
      <c r="A239" s="56" t="s">
        <v>171</v>
      </c>
      <c r="B239" s="1" t="s">
        <v>648</v>
      </c>
      <c r="C239" s="1" t="s">
        <v>649</v>
      </c>
      <c r="D239" s="1" t="s">
        <v>169</v>
      </c>
      <c r="E239" s="1" t="s">
        <v>205</v>
      </c>
      <c r="F239" s="55">
        <v>4044529</v>
      </c>
      <c r="G239" s="54">
        <v>44393</v>
      </c>
      <c r="H239" s="1">
        <v>1</v>
      </c>
      <c r="I239" s="57" t="s">
        <v>175</v>
      </c>
    </row>
    <row r="240" spans="1:9" x14ac:dyDescent="0.4">
      <c r="A240" s="56" t="s">
        <v>161</v>
      </c>
      <c r="B240" s="1" t="s">
        <v>650</v>
      </c>
      <c r="C240" s="1" t="s">
        <v>651</v>
      </c>
      <c r="D240" s="1" t="s">
        <v>169</v>
      </c>
      <c r="E240" s="1" t="s">
        <v>174</v>
      </c>
      <c r="F240" s="55">
        <v>6750900.9999999991</v>
      </c>
      <c r="G240" s="54">
        <v>44393</v>
      </c>
      <c r="H240" s="1">
        <v>0.3</v>
      </c>
      <c r="I240" s="57" t="s">
        <v>187</v>
      </c>
    </row>
    <row r="241" spans="1:9" x14ac:dyDescent="0.4">
      <c r="A241" s="56" t="s">
        <v>171</v>
      </c>
      <c r="B241" s="1" t="s">
        <v>652</v>
      </c>
      <c r="C241" s="1" t="s">
        <v>653</v>
      </c>
      <c r="D241" s="1" t="s">
        <v>164</v>
      </c>
      <c r="E241" s="1" t="s">
        <v>174</v>
      </c>
      <c r="F241" s="55">
        <v>9567790</v>
      </c>
      <c r="G241" s="54">
        <v>44396</v>
      </c>
      <c r="H241" s="1">
        <v>0.3</v>
      </c>
      <c r="I241" s="57" t="s">
        <v>175</v>
      </c>
    </row>
    <row r="242" spans="1:9" x14ac:dyDescent="0.4">
      <c r="A242" s="56" t="s">
        <v>171</v>
      </c>
      <c r="B242" s="1" t="s">
        <v>654</v>
      </c>
      <c r="C242" s="1" t="s">
        <v>655</v>
      </c>
      <c r="D242" s="1" t="s">
        <v>164</v>
      </c>
      <c r="E242" s="1" t="s">
        <v>261</v>
      </c>
      <c r="F242" s="55">
        <v>10212937</v>
      </c>
      <c r="G242" s="54">
        <v>44396</v>
      </c>
      <c r="H242" s="1">
        <v>1</v>
      </c>
      <c r="I242" s="57" t="s">
        <v>175</v>
      </c>
    </row>
    <row r="243" spans="1:9" x14ac:dyDescent="0.4">
      <c r="A243" s="56" t="s">
        <v>171</v>
      </c>
      <c r="B243" s="1" t="s">
        <v>656</v>
      </c>
      <c r="C243" s="1" t="s">
        <v>657</v>
      </c>
      <c r="D243" s="1" t="s">
        <v>164</v>
      </c>
      <c r="E243" s="1" t="s">
        <v>174</v>
      </c>
      <c r="F243" s="55">
        <v>5625381</v>
      </c>
      <c r="G243" s="54">
        <v>44421</v>
      </c>
      <c r="H243" s="1">
        <v>1</v>
      </c>
      <c r="I243" s="57" t="s">
        <v>175</v>
      </c>
    </row>
    <row r="244" spans="1:9" x14ac:dyDescent="0.4">
      <c r="A244" s="56" t="s">
        <v>176</v>
      </c>
      <c r="B244" s="1" t="s">
        <v>658</v>
      </c>
      <c r="C244" s="1" t="s">
        <v>659</v>
      </c>
      <c r="D244" s="1" t="s">
        <v>164</v>
      </c>
      <c r="E244" s="1" t="s">
        <v>198</v>
      </c>
      <c r="F244" s="55">
        <v>9710519</v>
      </c>
      <c r="G244" s="54">
        <v>44425</v>
      </c>
      <c r="H244" s="1">
        <v>1</v>
      </c>
      <c r="I244" s="57" t="s">
        <v>175</v>
      </c>
    </row>
    <row r="245" spans="1:9" x14ac:dyDescent="0.4">
      <c r="A245" s="56" t="s">
        <v>176</v>
      </c>
      <c r="B245" s="1" t="s">
        <v>660</v>
      </c>
      <c r="C245" s="1" t="s">
        <v>661</v>
      </c>
      <c r="D245" s="1" t="s">
        <v>164</v>
      </c>
      <c r="E245" s="1" t="s">
        <v>170</v>
      </c>
      <c r="F245" s="55">
        <v>9233608</v>
      </c>
      <c r="G245" s="54">
        <v>44431</v>
      </c>
      <c r="H245" s="1">
        <v>1</v>
      </c>
      <c r="I245" s="57" t="s">
        <v>175</v>
      </c>
    </row>
    <row r="246" spans="1:9" x14ac:dyDescent="0.4">
      <c r="A246" s="56" t="s">
        <v>176</v>
      </c>
      <c r="B246" s="1" t="s">
        <v>662</v>
      </c>
      <c r="C246" s="1" t="s">
        <v>663</v>
      </c>
      <c r="D246" s="1" t="s">
        <v>169</v>
      </c>
      <c r="E246" s="1" t="s">
        <v>217</v>
      </c>
      <c r="F246" s="55">
        <v>11902249</v>
      </c>
      <c r="G246" s="54">
        <v>44431</v>
      </c>
      <c r="H246" s="1">
        <v>1</v>
      </c>
      <c r="I246" s="57" t="s">
        <v>175</v>
      </c>
    </row>
    <row r="247" spans="1:9" x14ac:dyDescent="0.4">
      <c r="A247" s="56" t="s">
        <v>176</v>
      </c>
      <c r="B247" s="1" t="s">
        <v>664</v>
      </c>
      <c r="C247" s="1" t="s">
        <v>665</v>
      </c>
      <c r="D247" s="1" t="s">
        <v>169</v>
      </c>
      <c r="E247" s="1" t="s">
        <v>261</v>
      </c>
      <c r="F247" s="55">
        <v>6219547</v>
      </c>
      <c r="G247" s="54">
        <v>44434</v>
      </c>
      <c r="H247" s="1">
        <v>1</v>
      </c>
      <c r="I247" s="57" t="s">
        <v>175</v>
      </c>
    </row>
    <row r="248" spans="1:9" x14ac:dyDescent="0.4">
      <c r="A248" s="56" t="s">
        <v>195</v>
      </c>
      <c r="B248" s="1" t="s">
        <v>666</v>
      </c>
      <c r="C248" s="1" t="s">
        <v>667</v>
      </c>
      <c r="D248" s="1" t="s">
        <v>164</v>
      </c>
      <c r="E248" s="1" t="s">
        <v>174</v>
      </c>
      <c r="F248" s="55">
        <v>9396430</v>
      </c>
      <c r="G248" s="54">
        <v>44454</v>
      </c>
      <c r="H248" s="1">
        <v>0.4</v>
      </c>
      <c r="I248" s="57" t="s">
        <v>187</v>
      </c>
    </row>
    <row r="249" spans="1:9" x14ac:dyDescent="0.4">
      <c r="A249" s="62" t="s">
        <v>171</v>
      </c>
      <c r="B249" s="63" t="s">
        <v>668</v>
      </c>
      <c r="C249" s="63" t="s">
        <v>669</v>
      </c>
      <c r="D249" s="63" t="s">
        <v>164</v>
      </c>
      <c r="E249" s="63" t="s">
        <v>184</v>
      </c>
      <c r="F249" s="64">
        <v>11649677</v>
      </c>
      <c r="G249" s="65">
        <v>44469</v>
      </c>
      <c r="H249" s="63">
        <v>1</v>
      </c>
      <c r="I249" s="66" t="s">
        <v>175</v>
      </c>
    </row>
  </sheetData>
  <pageMargins left="0.7" right="0.7" top="0.75" bottom="0.75" header="0.3" footer="0.3"/>
  <tableParts count="2">
    <tablePart r:id="rId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63A7-BD81-4DAF-90C7-4FA3FDE4D2CA}">
  <dimension ref="A1:D3"/>
  <sheetViews>
    <sheetView topLeftCell="A4" workbookViewId="0">
      <selection activeCell="F23" sqref="F23"/>
    </sheetView>
  </sheetViews>
  <sheetFormatPr defaultRowHeight="14.6" x14ac:dyDescent="0.4"/>
  <sheetData>
    <row r="1" spans="1:4" ht="14.4" customHeight="1" x14ac:dyDescent="0.4">
      <c r="A1" s="111" t="s">
        <v>672</v>
      </c>
      <c r="B1" s="111"/>
      <c r="C1" s="111"/>
      <c r="D1" s="111"/>
    </row>
    <row r="2" spans="1:4" ht="14.4" customHeight="1" x14ac:dyDescent="0.4">
      <c r="A2" s="111"/>
      <c r="B2" s="111"/>
      <c r="C2" s="111"/>
      <c r="D2" s="111"/>
    </row>
    <row r="3" spans="1:4" ht="14.4" customHeight="1" x14ac:dyDescent="0.4">
      <c r="A3" s="111"/>
      <c r="B3" s="111"/>
      <c r="C3" s="111"/>
      <c r="D3" s="111"/>
    </row>
  </sheetData>
  <mergeCells count="1">
    <mergeCell ref="A1:D3"/>
  </mergeCells>
  <hyperlinks>
    <hyperlink ref="A1:D3" r:id="rId1" display="data" xr:uid="{967C3C34-DADF-44FB-8DC0-F8B60F27CCA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55F07-25FD-48B8-953B-CBBE090F9E68}">
  <dimension ref="A1:E47"/>
  <sheetViews>
    <sheetView workbookViewId="0">
      <selection activeCell="B9" sqref="B9"/>
    </sheetView>
  </sheetViews>
  <sheetFormatPr defaultRowHeight="14.6" x14ac:dyDescent="0.4"/>
  <sheetData>
    <row r="1" spans="1:5" x14ac:dyDescent="0.4">
      <c r="A1" t="s">
        <v>673</v>
      </c>
      <c r="B1" t="s">
        <v>674</v>
      </c>
      <c r="C1" t="s">
        <v>675</v>
      </c>
      <c r="D1" t="s">
        <v>676</v>
      </c>
      <c r="E1" t="s">
        <v>677</v>
      </c>
    </row>
    <row r="2" spans="1:5" x14ac:dyDescent="0.4">
      <c r="A2">
        <v>66842</v>
      </c>
      <c r="B2">
        <v>44016</v>
      </c>
      <c r="C2" t="s">
        <v>678</v>
      </c>
      <c r="D2">
        <v>398</v>
      </c>
      <c r="E2">
        <v>9950.4</v>
      </c>
    </row>
    <row r="3" spans="1:5" x14ac:dyDescent="0.4">
      <c r="A3">
        <v>66815</v>
      </c>
      <c r="B3">
        <v>44016</v>
      </c>
      <c r="C3" t="s">
        <v>678</v>
      </c>
      <c r="D3">
        <v>370</v>
      </c>
      <c r="E3">
        <v>22200.400000000001</v>
      </c>
    </row>
    <row r="4" spans="1:5" x14ac:dyDescent="0.4">
      <c r="A4">
        <v>66825</v>
      </c>
      <c r="B4">
        <v>44019</v>
      </c>
      <c r="C4" t="s">
        <v>678</v>
      </c>
      <c r="D4">
        <v>276</v>
      </c>
      <c r="E4">
        <v>4968.3999999999996</v>
      </c>
    </row>
    <row r="5" spans="1:5" x14ac:dyDescent="0.4">
      <c r="A5">
        <v>66834</v>
      </c>
      <c r="B5">
        <v>44019</v>
      </c>
      <c r="C5" t="s">
        <v>678</v>
      </c>
      <c r="D5">
        <v>238</v>
      </c>
      <c r="E5">
        <v>3094.4</v>
      </c>
    </row>
    <row r="6" spans="1:5" x14ac:dyDescent="0.4">
      <c r="A6">
        <v>66871</v>
      </c>
      <c r="B6">
        <v>44019</v>
      </c>
      <c r="C6" t="s">
        <v>679</v>
      </c>
      <c r="D6">
        <v>267</v>
      </c>
      <c r="E6">
        <v>3204.4</v>
      </c>
    </row>
    <row r="7" spans="1:5" x14ac:dyDescent="0.4">
      <c r="A7">
        <v>66892</v>
      </c>
      <c r="B7">
        <v>44019</v>
      </c>
      <c r="C7" t="s">
        <v>679</v>
      </c>
      <c r="D7">
        <v>414</v>
      </c>
      <c r="E7">
        <v>10350.4</v>
      </c>
    </row>
    <row r="8" spans="1:5" x14ac:dyDescent="0.4">
      <c r="A8">
        <v>66858</v>
      </c>
      <c r="B8">
        <v>44019</v>
      </c>
      <c r="C8" t="s">
        <v>679</v>
      </c>
      <c r="D8">
        <v>328</v>
      </c>
      <c r="E8">
        <v>8200.09</v>
      </c>
    </row>
    <row r="9" spans="1:5" x14ac:dyDescent="0.4">
      <c r="A9">
        <v>66808</v>
      </c>
      <c r="B9">
        <v>44023</v>
      </c>
      <c r="C9" t="s">
        <v>678</v>
      </c>
      <c r="D9">
        <v>329</v>
      </c>
      <c r="E9">
        <v>20398.3</v>
      </c>
    </row>
    <row r="10" spans="1:5" x14ac:dyDescent="0.4">
      <c r="A10">
        <v>66830</v>
      </c>
      <c r="B10">
        <v>44023</v>
      </c>
      <c r="C10" t="s">
        <v>678</v>
      </c>
      <c r="D10">
        <v>440</v>
      </c>
      <c r="E10">
        <v>8800.4</v>
      </c>
    </row>
    <row r="11" spans="1:5" x14ac:dyDescent="0.4">
      <c r="A11">
        <v>66810</v>
      </c>
      <c r="B11">
        <v>44023</v>
      </c>
      <c r="C11" t="s">
        <v>679</v>
      </c>
      <c r="D11">
        <v>373</v>
      </c>
      <c r="E11">
        <v>4476.42</v>
      </c>
    </row>
    <row r="12" spans="1:5" x14ac:dyDescent="0.4">
      <c r="A12">
        <v>66873</v>
      </c>
      <c r="B12">
        <v>44023</v>
      </c>
      <c r="C12" t="s">
        <v>679</v>
      </c>
      <c r="D12">
        <v>196</v>
      </c>
      <c r="E12">
        <v>11760.4</v>
      </c>
    </row>
    <row r="13" spans="1:5" x14ac:dyDescent="0.4">
      <c r="A13">
        <v>66883</v>
      </c>
      <c r="B13">
        <v>44023</v>
      </c>
      <c r="C13" t="s">
        <v>679</v>
      </c>
      <c r="D13">
        <v>275</v>
      </c>
      <c r="E13">
        <v>5500.4</v>
      </c>
    </row>
    <row r="14" spans="1:5" x14ac:dyDescent="0.4">
      <c r="A14">
        <v>66891</v>
      </c>
      <c r="B14">
        <v>44023</v>
      </c>
      <c r="C14" t="s">
        <v>678</v>
      </c>
      <c r="D14">
        <v>404</v>
      </c>
      <c r="E14">
        <v>24240.400000000001</v>
      </c>
    </row>
    <row r="15" spans="1:5" x14ac:dyDescent="0.4">
      <c r="A15">
        <v>66897</v>
      </c>
      <c r="B15">
        <v>44023</v>
      </c>
      <c r="C15" t="s">
        <v>678</v>
      </c>
      <c r="D15">
        <v>291</v>
      </c>
      <c r="E15">
        <v>5820.4</v>
      </c>
    </row>
    <row r="16" spans="1:5" x14ac:dyDescent="0.4">
      <c r="A16">
        <v>66862</v>
      </c>
      <c r="B16">
        <v>44027</v>
      </c>
      <c r="C16" t="s">
        <v>679</v>
      </c>
      <c r="D16">
        <v>341</v>
      </c>
      <c r="E16">
        <v>4433.4799999999996</v>
      </c>
    </row>
    <row r="17" spans="1:5" x14ac:dyDescent="0.4">
      <c r="A17">
        <v>66807</v>
      </c>
      <c r="B17">
        <v>44027</v>
      </c>
      <c r="C17" t="s">
        <v>679</v>
      </c>
      <c r="D17">
        <v>337</v>
      </c>
      <c r="E17">
        <v>4044.02</v>
      </c>
    </row>
    <row r="18" spans="1:5" x14ac:dyDescent="0.4">
      <c r="A18">
        <v>66817</v>
      </c>
      <c r="B18">
        <v>44027</v>
      </c>
      <c r="C18" t="s">
        <v>678</v>
      </c>
      <c r="D18">
        <v>249</v>
      </c>
      <c r="E18">
        <v>14940.4</v>
      </c>
    </row>
    <row r="19" spans="1:5" x14ac:dyDescent="0.4">
      <c r="A19">
        <v>66844</v>
      </c>
      <c r="B19">
        <v>44027</v>
      </c>
      <c r="C19" t="s">
        <v>678</v>
      </c>
      <c r="D19">
        <v>249</v>
      </c>
      <c r="E19">
        <v>2988.36</v>
      </c>
    </row>
    <row r="20" spans="1:5" x14ac:dyDescent="0.4">
      <c r="A20">
        <v>66865</v>
      </c>
      <c r="B20">
        <v>44027</v>
      </c>
      <c r="C20" t="s">
        <v>678</v>
      </c>
      <c r="D20">
        <v>434</v>
      </c>
      <c r="E20">
        <v>10850.4</v>
      </c>
    </row>
    <row r="21" spans="1:5" x14ac:dyDescent="0.4">
      <c r="A21">
        <v>66820</v>
      </c>
      <c r="B21">
        <v>44027</v>
      </c>
      <c r="C21" t="s">
        <v>679</v>
      </c>
      <c r="D21">
        <v>207</v>
      </c>
      <c r="E21">
        <v>2484.2600000000002</v>
      </c>
    </row>
    <row r="22" spans="1:5" x14ac:dyDescent="0.4">
      <c r="A22">
        <v>66813</v>
      </c>
      <c r="B22">
        <v>44027</v>
      </c>
      <c r="C22" t="s">
        <v>679</v>
      </c>
      <c r="D22">
        <v>262</v>
      </c>
      <c r="E22">
        <v>6550.4</v>
      </c>
    </row>
    <row r="23" spans="1:5" x14ac:dyDescent="0.4">
      <c r="A23">
        <v>66880</v>
      </c>
      <c r="B23">
        <v>44019</v>
      </c>
      <c r="C23" t="s">
        <v>678</v>
      </c>
      <c r="D23">
        <v>184</v>
      </c>
      <c r="E23">
        <v>3680.31</v>
      </c>
    </row>
    <row r="24" spans="1:5" x14ac:dyDescent="0.4">
      <c r="A24">
        <v>66832</v>
      </c>
      <c r="B24">
        <v>44019</v>
      </c>
      <c r="C24" t="s">
        <v>678</v>
      </c>
      <c r="D24">
        <v>259</v>
      </c>
      <c r="E24">
        <v>16058.21</v>
      </c>
    </row>
    <row r="25" spans="1:5" x14ac:dyDescent="0.4">
      <c r="A25">
        <v>66851</v>
      </c>
      <c r="B25">
        <v>44025</v>
      </c>
      <c r="C25" t="s">
        <v>678</v>
      </c>
      <c r="D25">
        <v>218</v>
      </c>
      <c r="E25">
        <v>2834.09</v>
      </c>
    </row>
    <row r="26" spans="1:5" x14ac:dyDescent="0.4">
      <c r="A26">
        <v>66821</v>
      </c>
      <c r="B26">
        <v>44025</v>
      </c>
      <c r="C26" t="s">
        <v>678</v>
      </c>
      <c r="D26">
        <v>385</v>
      </c>
      <c r="E26">
        <v>4620.1899999999996</v>
      </c>
    </row>
    <row r="27" spans="1:5" x14ac:dyDescent="0.4">
      <c r="A27">
        <v>66841</v>
      </c>
      <c r="B27">
        <v>44026</v>
      </c>
      <c r="C27" t="s">
        <v>679</v>
      </c>
      <c r="D27">
        <v>329</v>
      </c>
      <c r="E27">
        <v>5922.4</v>
      </c>
    </row>
    <row r="28" spans="1:5" x14ac:dyDescent="0.4">
      <c r="A28">
        <v>66886</v>
      </c>
      <c r="B28">
        <v>44026</v>
      </c>
      <c r="C28" t="s">
        <v>679</v>
      </c>
      <c r="D28">
        <v>289</v>
      </c>
      <c r="E28">
        <v>3468.3</v>
      </c>
    </row>
    <row r="29" spans="1:5" x14ac:dyDescent="0.4">
      <c r="A29">
        <v>66885</v>
      </c>
      <c r="B29">
        <v>44026</v>
      </c>
      <c r="C29" t="s">
        <v>679</v>
      </c>
      <c r="D29">
        <v>406</v>
      </c>
      <c r="E29">
        <v>4872.25</v>
      </c>
    </row>
    <row r="30" spans="1:5" x14ac:dyDescent="0.4">
      <c r="A30">
        <v>66832</v>
      </c>
      <c r="B30">
        <v>44029</v>
      </c>
      <c r="C30" t="s">
        <v>678</v>
      </c>
      <c r="D30">
        <v>246</v>
      </c>
      <c r="E30">
        <v>3198.4</v>
      </c>
    </row>
    <row r="31" spans="1:5" x14ac:dyDescent="0.4">
      <c r="A31">
        <v>66875</v>
      </c>
      <c r="B31">
        <v>44029</v>
      </c>
      <c r="C31" t="s">
        <v>678</v>
      </c>
      <c r="D31">
        <v>423</v>
      </c>
      <c r="E31">
        <v>10575.49</v>
      </c>
    </row>
    <row r="32" spans="1:5" x14ac:dyDescent="0.4">
      <c r="A32">
        <v>66849</v>
      </c>
      <c r="B32">
        <v>44029</v>
      </c>
      <c r="C32" t="s">
        <v>679</v>
      </c>
      <c r="D32">
        <v>423</v>
      </c>
      <c r="E32">
        <v>5076.3999999999996</v>
      </c>
    </row>
    <row r="33" spans="1:5" x14ac:dyDescent="0.4">
      <c r="A33">
        <v>66888</v>
      </c>
      <c r="B33">
        <v>44029</v>
      </c>
      <c r="C33" t="s">
        <v>679</v>
      </c>
      <c r="D33">
        <v>446</v>
      </c>
      <c r="E33">
        <v>5352.01</v>
      </c>
    </row>
    <row r="34" spans="1:5" x14ac:dyDescent="0.4">
      <c r="A34">
        <v>66862</v>
      </c>
      <c r="B34">
        <v>44029</v>
      </c>
      <c r="C34" t="s">
        <v>679</v>
      </c>
      <c r="D34">
        <v>319</v>
      </c>
      <c r="E34">
        <v>5742.12</v>
      </c>
    </row>
    <row r="35" spans="1:5" x14ac:dyDescent="0.4">
      <c r="A35">
        <v>66831</v>
      </c>
      <c r="B35">
        <v>44029</v>
      </c>
      <c r="C35" t="s">
        <v>678</v>
      </c>
      <c r="D35">
        <v>358</v>
      </c>
      <c r="E35">
        <v>4296.1099999999997</v>
      </c>
    </row>
    <row r="36" spans="1:5" x14ac:dyDescent="0.4">
      <c r="A36">
        <v>66842</v>
      </c>
      <c r="B36">
        <v>44029</v>
      </c>
      <c r="C36" t="s">
        <v>678</v>
      </c>
      <c r="D36">
        <v>324</v>
      </c>
      <c r="E36">
        <v>3888.4</v>
      </c>
    </row>
    <row r="37" spans="1:5" x14ac:dyDescent="0.4">
      <c r="A37">
        <v>66885</v>
      </c>
      <c r="B37">
        <v>44033</v>
      </c>
      <c r="C37" t="s">
        <v>679</v>
      </c>
      <c r="D37">
        <v>285</v>
      </c>
      <c r="E37">
        <v>3420.04</v>
      </c>
    </row>
    <row r="38" spans="1:5" x14ac:dyDescent="0.4">
      <c r="A38">
        <v>66894</v>
      </c>
      <c r="B38">
        <v>44033</v>
      </c>
      <c r="C38" t="s">
        <v>679</v>
      </c>
      <c r="D38">
        <v>418</v>
      </c>
      <c r="E38">
        <v>7524.45</v>
      </c>
    </row>
    <row r="39" spans="1:5" x14ac:dyDescent="0.4">
      <c r="A39">
        <v>66897</v>
      </c>
      <c r="B39">
        <v>44033</v>
      </c>
      <c r="C39" t="s">
        <v>678</v>
      </c>
      <c r="D39">
        <v>289</v>
      </c>
      <c r="E39">
        <v>3468.35</v>
      </c>
    </row>
    <row r="40" spans="1:5" x14ac:dyDescent="0.4">
      <c r="A40">
        <v>66817</v>
      </c>
      <c r="B40">
        <v>44033</v>
      </c>
      <c r="C40" t="s">
        <v>678</v>
      </c>
      <c r="D40">
        <v>198</v>
      </c>
      <c r="E40">
        <v>12276.01</v>
      </c>
    </row>
    <row r="41" spans="1:5" x14ac:dyDescent="0.4">
      <c r="A41">
        <v>66812</v>
      </c>
      <c r="B41">
        <v>44033</v>
      </c>
      <c r="C41" t="s">
        <v>678</v>
      </c>
      <c r="D41">
        <v>248</v>
      </c>
      <c r="E41">
        <v>6200.14</v>
      </c>
    </row>
    <row r="42" spans="1:5" x14ac:dyDescent="0.4">
      <c r="A42">
        <v>66878</v>
      </c>
      <c r="B42">
        <v>44033</v>
      </c>
      <c r="C42" t="s">
        <v>679</v>
      </c>
      <c r="D42">
        <v>374</v>
      </c>
      <c r="E42">
        <v>4488.24</v>
      </c>
    </row>
    <row r="43" spans="1:5" x14ac:dyDescent="0.4">
      <c r="A43">
        <v>66877</v>
      </c>
      <c r="B43">
        <v>44033</v>
      </c>
      <c r="C43" t="s">
        <v>679</v>
      </c>
      <c r="D43">
        <v>295</v>
      </c>
      <c r="E43">
        <v>7375.4</v>
      </c>
    </row>
    <row r="44" spans="1:5" x14ac:dyDescent="0.4">
      <c r="A44">
        <v>66862</v>
      </c>
      <c r="B44">
        <v>44037</v>
      </c>
      <c r="C44" t="s">
        <v>678</v>
      </c>
      <c r="D44">
        <v>360</v>
      </c>
      <c r="E44">
        <v>9000.4</v>
      </c>
    </row>
    <row r="45" spans="1:5" x14ac:dyDescent="0.4">
      <c r="A45">
        <v>66829</v>
      </c>
      <c r="B45">
        <v>44039</v>
      </c>
      <c r="C45" t="s">
        <v>678</v>
      </c>
      <c r="D45">
        <v>383</v>
      </c>
      <c r="E45">
        <v>4596.3999999999996</v>
      </c>
    </row>
    <row r="46" spans="1:5" x14ac:dyDescent="0.4">
      <c r="A46">
        <v>66830</v>
      </c>
      <c r="B46">
        <v>44039</v>
      </c>
      <c r="C46" t="s">
        <v>678</v>
      </c>
      <c r="D46">
        <v>283</v>
      </c>
      <c r="E46">
        <v>3679.01</v>
      </c>
    </row>
    <row r="47" spans="1:5" x14ac:dyDescent="0.4">
      <c r="A47">
        <v>66862</v>
      </c>
      <c r="B47">
        <v>44041</v>
      </c>
      <c r="C47" t="s">
        <v>679</v>
      </c>
      <c r="D47">
        <v>160</v>
      </c>
      <c r="E47">
        <v>1920.42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7A366-0225-4B54-92A1-28238D197BD3}">
  <dimension ref="A1"/>
  <sheetViews>
    <sheetView topLeftCell="D22" workbookViewId="0">
      <selection activeCell="D1" sqref="D1"/>
    </sheetView>
  </sheetViews>
  <sheetFormatPr defaultRowHeight="14.6" x14ac:dyDescent="0.4"/>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5D70-500A-4BA7-A60C-D3987B25FC86}">
  <dimension ref="A1"/>
  <sheetViews>
    <sheetView workbookViewId="0"/>
  </sheetViews>
  <sheetFormatPr defaultRowHeight="14.6" x14ac:dyDescent="0.4"/>
  <sheetData>
    <row r="1" spans="1:1" x14ac:dyDescent="0.4">
      <c r="A1" s="67" t="s">
        <v>680</v>
      </c>
    </row>
  </sheetData>
  <hyperlinks>
    <hyperlink ref="A1" r:id="rId1" xr:uid="{DEAF2FE7-91C4-4194-B220-3327856158E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8AE17-46D3-425F-8459-BE9F6D4B5C56}">
  <dimension ref="A1:H94"/>
  <sheetViews>
    <sheetView zoomScale="130" zoomScaleNormal="130" workbookViewId="0">
      <selection activeCell="G2" sqref="G2"/>
    </sheetView>
  </sheetViews>
  <sheetFormatPr defaultRowHeight="14.6" x14ac:dyDescent="0.4"/>
  <cols>
    <col min="1" max="1" width="15.69140625" bestFit="1" customWidth="1"/>
    <col min="2" max="2" width="27.84375" bestFit="1" customWidth="1"/>
    <col min="3" max="3" width="7" bestFit="1" customWidth="1"/>
    <col min="4" max="4" width="7.53515625" bestFit="1" customWidth="1"/>
    <col min="5" max="5" width="8.84375" bestFit="1" customWidth="1"/>
    <col min="6" max="6" width="7.3046875" bestFit="1" customWidth="1"/>
    <col min="7" max="8" width="11.84375" bestFit="1" customWidth="1"/>
  </cols>
  <sheetData>
    <row r="1" spans="1:8" x14ac:dyDescent="0.4">
      <c r="A1" t="s">
        <v>792</v>
      </c>
      <c r="B1" t="s">
        <v>793</v>
      </c>
      <c r="C1" t="s">
        <v>794</v>
      </c>
      <c r="D1" t="s">
        <v>795</v>
      </c>
      <c r="E1" t="s">
        <v>796</v>
      </c>
      <c r="F1" t="s">
        <v>797</v>
      </c>
      <c r="G1" t="s">
        <v>798</v>
      </c>
      <c r="H1" t="s">
        <v>799</v>
      </c>
    </row>
    <row r="2" spans="1:8" x14ac:dyDescent="0.4">
      <c r="A2" t="s">
        <v>800</v>
      </c>
      <c r="B2" t="s">
        <v>801</v>
      </c>
      <c r="C2">
        <v>40</v>
      </c>
      <c r="D2">
        <v>44</v>
      </c>
      <c r="E2">
        <v>42</v>
      </c>
      <c r="F2">
        <v>126</v>
      </c>
      <c r="G2">
        <v>0.317460317460317</v>
      </c>
      <c r="H2">
        <v>0.33333333333333298</v>
      </c>
    </row>
    <row r="3" spans="1:8" x14ac:dyDescent="0.4">
      <c r="A3" t="s">
        <v>802</v>
      </c>
      <c r="B3" t="s">
        <v>803</v>
      </c>
      <c r="C3">
        <v>40</v>
      </c>
      <c r="D3">
        <v>27</v>
      </c>
      <c r="E3">
        <v>24</v>
      </c>
      <c r="F3">
        <v>91</v>
      </c>
      <c r="G3">
        <v>0.43956043956044</v>
      </c>
      <c r="H3">
        <v>0.26373626373626402</v>
      </c>
    </row>
    <row r="4" spans="1:8" x14ac:dyDescent="0.4">
      <c r="A4" t="s">
        <v>804</v>
      </c>
      <c r="B4" t="s">
        <v>805</v>
      </c>
      <c r="C4">
        <v>20</v>
      </c>
      <c r="D4">
        <v>12</v>
      </c>
      <c r="E4">
        <v>13</v>
      </c>
      <c r="F4">
        <v>45</v>
      </c>
      <c r="G4">
        <v>0.44444444444444398</v>
      </c>
      <c r="H4">
        <v>0.28888888888888897</v>
      </c>
    </row>
    <row r="5" spans="1:8" x14ac:dyDescent="0.4">
      <c r="A5" t="s">
        <v>806</v>
      </c>
      <c r="B5" t="s">
        <v>807</v>
      </c>
      <c r="C5">
        <v>18</v>
      </c>
      <c r="D5">
        <v>19</v>
      </c>
      <c r="E5">
        <v>16</v>
      </c>
      <c r="F5">
        <v>53</v>
      </c>
      <c r="G5">
        <v>0.339622641509434</v>
      </c>
      <c r="H5">
        <v>0.30188679245283001</v>
      </c>
    </row>
    <row r="6" spans="1:8" x14ac:dyDescent="0.4">
      <c r="A6" t="s">
        <v>808</v>
      </c>
      <c r="B6" t="s">
        <v>809</v>
      </c>
      <c r="C6">
        <v>16</v>
      </c>
      <c r="D6">
        <v>26</v>
      </c>
      <c r="E6">
        <v>22</v>
      </c>
      <c r="F6">
        <v>64</v>
      </c>
      <c r="G6">
        <v>0.25</v>
      </c>
      <c r="H6">
        <v>0.34375</v>
      </c>
    </row>
    <row r="7" spans="1:8" x14ac:dyDescent="0.4">
      <c r="A7" t="s">
        <v>810</v>
      </c>
      <c r="B7" t="s">
        <v>811</v>
      </c>
      <c r="C7">
        <v>15</v>
      </c>
      <c r="D7">
        <v>7</v>
      </c>
      <c r="E7">
        <v>12</v>
      </c>
      <c r="F7">
        <v>34</v>
      </c>
      <c r="G7">
        <v>0.441176470588235</v>
      </c>
      <c r="H7">
        <v>0.35294117647058798</v>
      </c>
    </row>
    <row r="8" spans="1:8" x14ac:dyDescent="0.4">
      <c r="A8" t="s">
        <v>812</v>
      </c>
      <c r="B8" t="s">
        <v>813</v>
      </c>
      <c r="C8">
        <v>14</v>
      </c>
      <c r="D8">
        <v>22</v>
      </c>
      <c r="E8">
        <v>29</v>
      </c>
      <c r="F8">
        <v>65</v>
      </c>
      <c r="G8">
        <v>0.21538461538461501</v>
      </c>
      <c r="H8">
        <v>0.44615384615384601</v>
      </c>
    </row>
    <row r="9" spans="1:8" x14ac:dyDescent="0.4">
      <c r="A9" t="s">
        <v>814</v>
      </c>
      <c r="B9" t="s">
        <v>815</v>
      </c>
      <c r="C9">
        <v>13</v>
      </c>
      <c r="D9">
        <v>9</v>
      </c>
      <c r="E9">
        <v>10</v>
      </c>
      <c r="F9">
        <v>32</v>
      </c>
      <c r="G9">
        <v>0.40625</v>
      </c>
      <c r="H9">
        <v>0.3125</v>
      </c>
    </row>
    <row r="10" spans="1:8" x14ac:dyDescent="0.4">
      <c r="A10" t="s">
        <v>816</v>
      </c>
      <c r="B10" t="s">
        <v>817</v>
      </c>
      <c r="C10">
        <v>12</v>
      </c>
      <c r="D10">
        <v>13</v>
      </c>
      <c r="E10">
        <v>15</v>
      </c>
      <c r="F10">
        <v>40</v>
      </c>
      <c r="G10">
        <v>0.3</v>
      </c>
      <c r="H10">
        <v>0.375</v>
      </c>
    </row>
    <row r="11" spans="1:8" x14ac:dyDescent="0.4">
      <c r="A11" t="s">
        <v>818</v>
      </c>
      <c r="B11" t="s">
        <v>819</v>
      </c>
      <c r="C11">
        <v>12</v>
      </c>
      <c r="D11">
        <v>13</v>
      </c>
      <c r="E11">
        <v>8</v>
      </c>
      <c r="F11">
        <v>33</v>
      </c>
      <c r="G11">
        <v>0.36363636363636398</v>
      </c>
      <c r="H11">
        <v>0.24242424242424199</v>
      </c>
    </row>
    <row r="12" spans="1:8" x14ac:dyDescent="0.4">
      <c r="A12" t="s">
        <v>820</v>
      </c>
      <c r="B12" t="s">
        <v>821</v>
      </c>
      <c r="C12">
        <v>10</v>
      </c>
      <c r="D12">
        <v>7</v>
      </c>
      <c r="E12">
        <v>3</v>
      </c>
      <c r="F12">
        <v>20</v>
      </c>
      <c r="G12">
        <v>0.5</v>
      </c>
      <c r="H12">
        <v>0.15</v>
      </c>
    </row>
    <row r="13" spans="1:8" x14ac:dyDescent="0.4">
      <c r="A13" t="s">
        <v>822</v>
      </c>
      <c r="B13" t="s">
        <v>823</v>
      </c>
      <c r="C13">
        <v>9</v>
      </c>
      <c r="D13">
        <v>7</v>
      </c>
      <c r="E13">
        <v>11</v>
      </c>
      <c r="F13">
        <v>27</v>
      </c>
      <c r="G13">
        <v>0.33333333333333298</v>
      </c>
      <c r="H13">
        <v>0.407407407407407</v>
      </c>
    </row>
    <row r="14" spans="1:8" x14ac:dyDescent="0.4">
      <c r="A14" t="s">
        <v>824</v>
      </c>
      <c r="B14" t="s">
        <v>825</v>
      </c>
      <c r="C14">
        <v>8</v>
      </c>
      <c r="D14">
        <v>2</v>
      </c>
      <c r="E14">
        <v>3</v>
      </c>
      <c r="F14">
        <v>13</v>
      </c>
      <c r="G14">
        <v>0.61538461538461497</v>
      </c>
      <c r="H14">
        <v>0.230769230769231</v>
      </c>
    </row>
    <row r="15" spans="1:8" x14ac:dyDescent="0.4">
      <c r="A15" t="s">
        <v>826</v>
      </c>
      <c r="B15" t="s">
        <v>827</v>
      </c>
      <c r="C15">
        <v>6</v>
      </c>
      <c r="D15">
        <v>7</v>
      </c>
      <c r="E15">
        <v>6</v>
      </c>
      <c r="F15">
        <v>19</v>
      </c>
      <c r="G15">
        <v>0.31578947368421001</v>
      </c>
      <c r="H15">
        <v>0.31578947368421001</v>
      </c>
    </row>
    <row r="16" spans="1:8" x14ac:dyDescent="0.4">
      <c r="A16" t="s">
        <v>828</v>
      </c>
      <c r="B16" t="s">
        <v>829</v>
      </c>
      <c r="C16">
        <v>5</v>
      </c>
      <c r="D16">
        <v>4</v>
      </c>
      <c r="E16">
        <v>9</v>
      </c>
      <c r="F16">
        <v>18</v>
      </c>
      <c r="G16">
        <v>0.27777777777777801</v>
      </c>
      <c r="H16">
        <v>0.5</v>
      </c>
    </row>
    <row r="17" spans="1:8" x14ac:dyDescent="0.4">
      <c r="A17" t="s">
        <v>830</v>
      </c>
      <c r="B17" t="s">
        <v>831</v>
      </c>
      <c r="C17">
        <v>4</v>
      </c>
      <c r="D17">
        <v>4</v>
      </c>
      <c r="E17">
        <v>3</v>
      </c>
      <c r="F17">
        <v>11</v>
      </c>
      <c r="G17">
        <v>0.36363636363636398</v>
      </c>
      <c r="H17">
        <v>0.27272727272727298</v>
      </c>
    </row>
    <row r="18" spans="1:8" x14ac:dyDescent="0.4">
      <c r="A18" t="s">
        <v>832</v>
      </c>
      <c r="B18" t="s">
        <v>833</v>
      </c>
      <c r="C18">
        <v>4</v>
      </c>
      <c r="D18">
        <v>2</v>
      </c>
      <c r="E18">
        <v>5</v>
      </c>
      <c r="F18">
        <v>11</v>
      </c>
      <c r="G18">
        <v>0.36363636363636398</v>
      </c>
      <c r="H18">
        <v>0.45454545454545398</v>
      </c>
    </row>
    <row r="19" spans="1:8" x14ac:dyDescent="0.4">
      <c r="A19" t="s">
        <v>834</v>
      </c>
      <c r="B19" t="s">
        <v>835</v>
      </c>
      <c r="C19">
        <v>4</v>
      </c>
      <c r="D19">
        <v>1</v>
      </c>
      <c r="E19">
        <v>3</v>
      </c>
      <c r="F19">
        <v>8</v>
      </c>
      <c r="G19">
        <v>0.5</v>
      </c>
      <c r="H19">
        <v>0.375</v>
      </c>
    </row>
    <row r="20" spans="1:8" x14ac:dyDescent="0.4">
      <c r="A20" t="s">
        <v>836</v>
      </c>
      <c r="B20" t="s">
        <v>837</v>
      </c>
      <c r="C20">
        <v>4</v>
      </c>
      <c r="D20">
        <v>0</v>
      </c>
      <c r="E20">
        <v>3</v>
      </c>
      <c r="F20">
        <v>7</v>
      </c>
      <c r="G20">
        <v>0.57142857142857095</v>
      </c>
      <c r="H20">
        <v>0.42857142857142899</v>
      </c>
    </row>
    <row r="21" spans="1:8" x14ac:dyDescent="0.4">
      <c r="A21" t="s">
        <v>838</v>
      </c>
      <c r="B21" t="s">
        <v>839</v>
      </c>
      <c r="C21">
        <v>3</v>
      </c>
      <c r="D21">
        <v>7</v>
      </c>
      <c r="E21">
        <v>10</v>
      </c>
      <c r="F21">
        <v>20</v>
      </c>
      <c r="G21">
        <v>0.15</v>
      </c>
      <c r="H21">
        <v>0.5</v>
      </c>
    </row>
    <row r="22" spans="1:8" x14ac:dyDescent="0.4">
      <c r="A22" t="s">
        <v>840</v>
      </c>
      <c r="B22" t="s">
        <v>841</v>
      </c>
      <c r="C22">
        <v>3</v>
      </c>
      <c r="D22">
        <v>6</v>
      </c>
      <c r="E22">
        <v>3</v>
      </c>
      <c r="F22">
        <v>12</v>
      </c>
      <c r="G22">
        <v>0.25</v>
      </c>
      <c r="H22">
        <v>0.25</v>
      </c>
    </row>
    <row r="23" spans="1:8" x14ac:dyDescent="0.4">
      <c r="A23" t="s">
        <v>842</v>
      </c>
      <c r="B23" t="s">
        <v>843</v>
      </c>
      <c r="C23">
        <v>3</v>
      </c>
      <c r="D23">
        <v>5</v>
      </c>
      <c r="E23">
        <v>4</v>
      </c>
      <c r="F23">
        <v>12</v>
      </c>
      <c r="G23">
        <v>0.25</v>
      </c>
      <c r="H23">
        <v>0.33333333333333298</v>
      </c>
    </row>
    <row r="24" spans="1:8" x14ac:dyDescent="0.4">
      <c r="A24" t="s">
        <v>844</v>
      </c>
      <c r="B24" t="s">
        <v>845</v>
      </c>
      <c r="C24">
        <v>3</v>
      </c>
      <c r="D24">
        <v>4</v>
      </c>
      <c r="E24">
        <v>2</v>
      </c>
      <c r="F24">
        <v>9</v>
      </c>
      <c r="G24">
        <v>0.33333333333333298</v>
      </c>
      <c r="H24">
        <v>0.22222222222222199</v>
      </c>
    </row>
    <row r="25" spans="1:8" x14ac:dyDescent="0.4">
      <c r="A25" t="s">
        <v>846</v>
      </c>
      <c r="B25" t="s">
        <v>847</v>
      </c>
      <c r="C25">
        <v>3</v>
      </c>
      <c r="D25">
        <v>3</v>
      </c>
      <c r="E25">
        <v>1</v>
      </c>
      <c r="F25">
        <v>7</v>
      </c>
      <c r="G25">
        <v>0.42857142857142899</v>
      </c>
      <c r="H25">
        <v>0.14285714285714299</v>
      </c>
    </row>
    <row r="26" spans="1:8" x14ac:dyDescent="0.4">
      <c r="A26" t="s">
        <v>848</v>
      </c>
      <c r="B26" t="s">
        <v>849</v>
      </c>
      <c r="C26">
        <v>3</v>
      </c>
      <c r="D26">
        <v>1</v>
      </c>
      <c r="E26">
        <v>6</v>
      </c>
      <c r="F26">
        <v>10</v>
      </c>
      <c r="G26">
        <v>0.3</v>
      </c>
      <c r="H26">
        <v>0.6</v>
      </c>
    </row>
    <row r="27" spans="1:8" x14ac:dyDescent="0.4">
      <c r="A27" t="s">
        <v>850</v>
      </c>
      <c r="B27" t="s">
        <v>851</v>
      </c>
      <c r="C27">
        <v>3</v>
      </c>
      <c r="D27">
        <v>1</v>
      </c>
      <c r="E27">
        <v>3</v>
      </c>
      <c r="F27">
        <v>7</v>
      </c>
      <c r="G27">
        <v>0.42857142857142899</v>
      </c>
      <c r="H27">
        <v>0.42857142857142899</v>
      </c>
    </row>
    <row r="28" spans="1:8" x14ac:dyDescent="0.4">
      <c r="A28" t="s">
        <v>852</v>
      </c>
      <c r="B28" t="s">
        <v>853</v>
      </c>
      <c r="C28">
        <v>3</v>
      </c>
      <c r="D28">
        <v>1</v>
      </c>
      <c r="E28">
        <v>1</v>
      </c>
      <c r="F28">
        <v>5</v>
      </c>
      <c r="G28">
        <v>0.6</v>
      </c>
      <c r="H28">
        <v>0.2</v>
      </c>
    </row>
    <row r="29" spans="1:8" x14ac:dyDescent="0.4">
      <c r="A29" t="s">
        <v>854</v>
      </c>
      <c r="B29" t="s">
        <v>855</v>
      </c>
      <c r="C29">
        <v>3</v>
      </c>
      <c r="D29">
        <v>0</v>
      </c>
      <c r="E29">
        <v>2</v>
      </c>
      <c r="F29">
        <v>5</v>
      </c>
      <c r="G29">
        <v>0.6</v>
      </c>
      <c r="H29">
        <v>0.4</v>
      </c>
    </row>
    <row r="30" spans="1:8" x14ac:dyDescent="0.4">
      <c r="A30" t="s">
        <v>856</v>
      </c>
      <c r="B30" t="s">
        <v>857</v>
      </c>
      <c r="C30">
        <v>2</v>
      </c>
      <c r="D30">
        <v>2</v>
      </c>
      <c r="E30">
        <v>5</v>
      </c>
      <c r="F30">
        <v>9</v>
      </c>
      <c r="G30">
        <v>0.22222222222222199</v>
      </c>
      <c r="H30">
        <v>0.55555555555555602</v>
      </c>
    </row>
    <row r="31" spans="1:8" x14ac:dyDescent="0.4">
      <c r="A31" t="s">
        <v>858</v>
      </c>
      <c r="B31" t="s">
        <v>859</v>
      </c>
      <c r="C31">
        <v>2</v>
      </c>
      <c r="D31">
        <v>2</v>
      </c>
      <c r="E31">
        <v>3</v>
      </c>
      <c r="F31">
        <v>7</v>
      </c>
      <c r="G31">
        <v>0.28571428571428598</v>
      </c>
      <c r="H31">
        <v>0.42857142857142899</v>
      </c>
    </row>
    <row r="32" spans="1:8" x14ac:dyDescent="0.4">
      <c r="B32" t="s">
        <v>860</v>
      </c>
      <c r="C32">
        <v>2</v>
      </c>
      <c r="D32">
        <v>2</v>
      </c>
      <c r="E32">
        <v>3</v>
      </c>
      <c r="F32">
        <v>7</v>
      </c>
      <c r="G32">
        <v>0.28571428571428598</v>
      </c>
      <c r="H32">
        <v>0.42857142857142899</v>
      </c>
    </row>
    <row r="33" spans="1:8" x14ac:dyDescent="0.4">
      <c r="A33" t="s">
        <v>861</v>
      </c>
      <c r="B33" t="s">
        <v>862</v>
      </c>
      <c r="C33">
        <v>2</v>
      </c>
      <c r="D33">
        <v>1</v>
      </c>
      <c r="E33">
        <v>6</v>
      </c>
      <c r="F33">
        <v>9</v>
      </c>
      <c r="G33">
        <v>0.22222222222222199</v>
      </c>
      <c r="H33">
        <v>0.66666666666666696</v>
      </c>
    </row>
    <row r="34" spans="1:8" x14ac:dyDescent="0.4">
      <c r="A34" t="s">
        <v>863</v>
      </c>
      <c r="B34" t="s">
        <v>864</v>
      </c>
      <c r="C34">
        <v>2</v>
      </c>
      <c r="D34">
        <v>1</v>
      </c>
      <c r="E34">
        <v>1</v>
      </c>
      <c r="F34">
        <v>4</v>
      </c>
      <c r="G34">
        <v>0.5</v>
      </c>
      <c r="H34">
        <v>0.25</v>
      </c>
    </row>
    <row r="35" spans="1:8" x14ac:dyDescent="0.4">
      <c r="A35" t="s">
        <v>865</v>
      </c>
      <c r="B35" t="s">
        <v>866</v>
      </c>
      <c r="C35">
        <v>2</v>
      </c>
      <c r="D35">
        <v>1</v>
      </c>
      <c r="E35">
        <v>0</v>
      </c>
      <c r="F35">
        <v>3</v>
      </c>
      <c r="G35">
        <v>0.66666666666666696</v>
      </c>
      <c r="H35">
        <v>0</v>
      </c>
    </row>
    <row r="36" spans="1:8" x14ac:dyDescent="0.4">
      <c r="A36" t="s">
        <v>867</v>
      </c>
      <c r="B36" t="s">
        <v>868</v>
      </c>
      <c r="C36">
        <v>2</v>
      </c>
      <c r="D36">
        <v>0</v>
      </c>
      <c r="E36">
        <v>5</v>
      </c>
      <c r="F36">
        <v>7</v>
      </c>
      <c r="G36">
        <v>0.28571428571428598</v>
      </c>
      <c r="H36">
        <v>0.71428571428571397</v>
      </c>
    </row>
    <row r="37" spans="1:8" x14ac:dyDescent="0.4">
      <c r="A37" t="s">
        <v>869</v>
      </c>
      <c r="B37" t="s">
        <v>870</v>
      </c>
      <c r="C37">
        <v>2</v>
      </c>
      <c r="D37">
        <v>0</v>
      </c>
      <c r="E37">
        <v>3</v>
      </c>
      <c r="F37">
        <v>5</v>
      </c>
      <c r="G37">
        <v>0.4</v>
      </c>
      <c r="H37">
        <v>0.6</v>
      </c>
    </row>
    <row r="38" spans="1:8" x14ac:dyDescent="0.4">
      <c r="A38" t="s">
        <v>871</v>
      </c>
      <c r="B38" t="s">
        <v>872</v>
      </c>
      <c r="C38">
        <v>2</v>
      </c>
      <c r="D38">
        <v>0</v>
      </c>
      <c r="E38">
        <v>2</v>
      </c>
      <c r="F38">
        <v>4</v>
      </c>
      <c r="G38">
        <v>0.5</v>
      </c>
      <c r="H38">
        <v>0.5</v>
      </c>
    </row>
    <row r="39" spans="1:8" x14ac:dyDescent="0.4">
      <c r="B39" t="s">
        <v>873</v>
      </c>
      <c r="C39">
        <v>2</v>
      </c>
      <c r="D39">
        <v>0</v>
      </c>
      <c r="E39">
        <v>2</v>
      </c>
      <c r="F39">
        <v>4</v>
      </c>
      <c r="G39">
        <v>0.5</v>
      </c>
      <c r="H39">
        <v>0.5</v>
      </c>
    </row>
    <row r="40" spans="1:8" x14ac:dyDescent="0.4">
      <c r="A40" t="s">
        <v>874</v>
      </c>
      <c r="B40" t="s">
        <v>875</v>
      </c>
      <c r="C40">
        <v>2</v>
      </c>
      <c r="D40">
        <v>0</v>
      </c>
      <c r="E40">
        <v>1</v>
      </c>
      <c r="F40">
        <v>3</v>
      </c>
      <c r="G40">
        <v>0.66666666666666696</v>
      </c>
      <c r="H40">
        <v>0.33333333333333298</v>
      </c>
    </row>
    <row r="41" spans="1:8" x14ac:dyDescent="0.4">
      <c r="B41" t="s">
        <v>876</v>
      </c>
      <c r="C41">
        <v>2</v>
      </c>
      <c r="D41">
        <v>0</v>
      </c>
      <c r="E41">
        <v>1</v>
      </c>
      <c r="F41">
        <v>3</v>
      </c>
      <c r="G41">
        <v>0.66666666666666696</v>
      </c>
      <c r="H41">
        <v>0.33333333333333298</v>
      </c>
    </row>
    <row r="42" spans="1:8" x14ac:dyDescent="0.4">
      <c r="A42" t="s">
        <v>877</v>
      </c>
      <c r="B42" t="s">
        <v>878</v>
      </c>
      <c r="C42">
        <v>1</v>
      </c>
      <c r="D42">
        <v>5</v>
      </c>
      <c r="E42">
        <v>1</v>
      </c>
      <c r="F42">
        <v>7</v>
      </c>
      <c r="G42">
        <v>0.14285714285714299</v>
      </c>
      <c r="H42">
        <v>0.14285714285714299</v>
      </c>
    </row>
    <row r="43" spans="1:8" x14ac:dyDescent="0.4">
      <c r="A43" t="s">
        <v>879</v>
      </c>
      <c r="B43" t="s">
        <v>880</v>
      </c>
      <c r="C43">
        <v>1</v>
      </c>
      <c r="D43">
        <v>4</v>
      </c>
      <c r="E43">
        <v>5</v>
      </c>
      <c r="F43">
        <v>10</v>
      </c>
      <c r="G43">
        <v>0.1</v>
      </c>
      <c r="H43">
        <v>0.5</v>
      </c>
    </row>
    <row r="44" spans="1:8" x14ac:dyDescent="0.4">
      <c r="A44" t="s">
        <v>881</v>
      </c>
      <c r="B44" t="s">
        <v>882</v>
      </c>
      <c r="C44">
        <v>1</v>
      </c>
      <c r="D44">
        <v>3</v>
      </c>
      <c r="E44">
        <v>3</v>
      </c>
      <c r="F44">
        <v>7</v>
      </c>
      <c r="G44">
        <v>0.14285714285714299</v>
      </c>
      <c r="H44">
        <v>0.42857142857142899</v>
      </c>
    </row>
    <row r="45" spans="1:8" x14ac:dyDescent="0.4">
      <c r="A45" t="s">
        <v>883</v>
      </c>
      <c r="B45" t="s">
        <v>884</v>
      </c>
      <c r="C45">
        <v>1</v>
      </c>
      <c r="D45">
        <v>3</v>
      </c>
      <c r="E45">
        <v>2</v>
      </c>
      <c r="F45">
        <v>6</v>
      </c>
      <c r="G45">
        <v>0.16666666666666699</v>
      </c>
      <c r="H45">
        <v>0.33333333333333298</v>
      </c>
    </row>
    <row r="46" spans="1:8" x14ac:dyDescent="0.4">
      <c r="B46" t="s">
        <v>885</v>
      </c>
      <c r="C46">
        <v>1</v>
      </c>
      <c r="D46">
        <v>3</v>
      </c>
      <c r="E46">
        <v>2</v>
      </c>
      <c r="F46">
        <v>6</v>
      </c>
      <c r="G46">
        <v>0.16666666666666699</v>
      </c>
      <c r="H46">
        <v>0.33333333333333298</v>
      </c>
    </row>
    <row r="47" spans="1:8" x14ac:dyDescent="0.4">
      <c r="B47" t="s">
        <v>886</v>
      </c>
      <c r="C47">
        <v>1</v>
      </c>
      <c r="D47">
        <v>3</v>
      </c>
      <c r="E47">
        <v>2</v>
      </c>
      <c r="F47">
        <v>6</v>
      </c>
      <c r="G47">
        <v>0.16666666666666699</v>
      </c>
      <c r="H47">
        <v>0.33333333333333298</v>
      </c>
    </row>
    <row r="48" spans="1:8" x14ac:dyDescent="0.4">
      <c r="A48" t="s">
        <v>887</v>
      </c>
      <c r="B48" t="s">
        <v>888</v>
      </c>
      <c r="C48">
        <v>1</v>
      </c>
      <c r="D48">
        <v>3</v>
      </c>
      <c r="E48">
        <v>1</v>
      </c>
      <c r="F48">
        <v>5</v>
      </c>
      <c r="G48">
        <v>0.2</v>
      </c>
      <c r="H48">
        <v>0.2</v>
      </c>
    </row>
    <row r="49" spans="1:8" x14ac:dyDescent="0.4">
      <c r="A49" t="s">
        <v>889</v>
      </c>
      <c r="B49" t="s">
        <v>890</v>
      </c>
      <c r="C49">
        <v>1</v>
      </c>
      <c r="D49">
        <v>3</v>
      </c>
      <c r="E49">
        <v>0</v>
      </c>
      <c r="F49">
        <v>4</v>
      </c>
      <c r="G49">
        <v>0.25</v>
      </c>
      <c r="H49">
        <v>0</v>
      </c>
    </row>
    <row r="50" spans="1:8" x14ac:dyDescent="0.4">
      <c r="A50" t="s">
        <v>891</v>
      </c>
      <c r="B50" t="s">
        <v>892</v>
      </c>
      <c r="C50">
        <v>1</v>
      </c>
      <c r="D50">
        <v>2</v>
      </c>
      <c r="E50">
        <v>5</v>
      </c>
      <c r="F50">
        <v>8</v>
      </c>
      <c r="G50">
        <v>0.125</v>
      </c>
      <c r="H50">
        <v>0.625</v>
      </c>
    </row>
    <row r="51" spans="1:8" x14ac:dyDescent="0.4">
      <c r="A51" t="s">
        <v>893</v>
      </c>
      <c r="B51" t="s">
        <v>894</v>
      </c>
      <c r="C51">
        <v>1</v>
      </c>
      <c r="D51">
        <v>2</v>
      </c>
      <c r="E51">
        <v>2</v>
      </c>
      <c r="F51">
        <v>5</v>
      </c>
      <c r="G51">
        <v>0.2</v>
      </c>
      <c r="H51">
        <v>0.4</v>
      </c>
    </row>
    <row r="52" spans="1:8" x14ac:dyDescent="0.4">
      <c r="A52" t="s">
        <v>895</v>
      </c>
      <c r="B52" t="s">
        <v>896</v>
      </c>
      <c r="C52">
        <v>1</v>
      </c>
      <c r="D52">
        <v>2</v>
      </c>
      <c r="E52">
        <v>1</v>
      </c>
      <c r="F52">
        <v>4</v>
      </c>
      <c r="G52">
        <v>0.25</v>
      </c>
      <c r="H52">
        <v>0.25</v>
      </c>
    </row>
    <row r="53" spans="1:8" x14ac:dyDescent="0.4">
      <c r="A53" t="s">
        <v>897</v>
      </c>
      <c r="B53" t="s">
        <v>898</v>
      </c>
      <c r="C53">
        <v>1</v>
      </c>
      <c r="D53">
        <v>1</v>
      </c>
      <c r="E53">
        <v>6</v>
      </c>
      <c r="F53">
        <v>8</v>
      </c>
      <c r="G53">
        <v>0.125</v>
      </c>
      <c r="H53">
        <v>0.75</v>
      </c>
    </row>
    <row r="54" spans="1:8" x14ac:dyDescent="0.4">
      <c r="A54" t="s">
        <v>899</v>
      </c>
      <c r="B54" t="s">
        <v>900</v>
      </c>
      <c r="C54">
        <v>1</v>
      </c>
      <c r="D54">
        <v>1</v>
      </c>
      <c r="E54">
        <v>1</v>
      </c>
      <c r="F54">
        <v>3</v>
      </c>
      <c r="G54">
        <v>0.33333333333333298</v>
      </c>
      <c r="H54">
        <v>0.33333333333333298</v>
      </c>
    </row>
    <row r="55" spans="1:8" x14ac:dyDescent="0.4">
      <c r="B55" t="s">
        <v>901</v>
      </c>
      <c r="C55">
        <v>1</v>
      </c>
      <c r="D55">
        <v>1</v>
      </c>
      <c r="E55">
        <v>1</v>
      </c>
      <c r="F55">
        <v>3</v>
      </c>
      <c r="G55">
        <v>0.33333333333333298</v>
      </c>
      <c r="H55">
        <v>0.33333333333333298</v>
      </c>
    </row>
    <row r="56" spans="1:8" x14ac:dyDescent="0.4">
      <c r="B56" t="s">
        <v>902</v>
      </c>
      <c r="C56">
        <v>1</v>
      </c>
      <c r="D56">
        <v>1</v>
      </c>
      <c r="E56">
        <v>1</v>
      </c>
      <c r="F56">
        <v>3</v>
      </c>
      <c r="G56">
        <v>0.33333333333333298</v>
      </c>
      <c r="H56">
        <v>0.33333333333333298</v>
      </c>
    </row>
    <row r="57" spans="1:8" x14ac:dyDescent="0.4">
      <c r="A57" t="s">
        <v>903</v>
      </c>
      <c r="B57" t="s">
        <v>904</v>
      </c>
      <c r="C57">
        <v>1</v>
      </c>
      <c r="D57">
        <v>1</v>
      </c>
      <c r="E57">
        <v>0</v>
      </c>
      <c r="F57">
        <v>2</v>
      </c>
      <c r="G57">
        <v>0.5</v>
      </c>
      <c r="H57">
        <v>0</v>
      </c>
    </row>
    <row r="58" spans="1:8" x14ac:dyDescent="0.4">
      <c r="B58" t="s">
        <v>905</v>
      </c>
      <c r="C58">
        <v>1</v>
      </c>
      <c r="D58">
        <v>1</v>
      </c>
      <c r="E58">
        <v>0</v>
      </c>
      <c r="F58">
        <v>2</v>
      </c>
      <c r="G58">
        <v>0.5</v>
      </c>
      <c r="H58">
        <v>0</v>
      </c>
    </row>
    <row r="59" spans="1:8" x14ac:dyDescent="0.4">
      <c r="B59" t="s">
        <v>906</v>
      </c>
      <c r="C59">
        <v>1</v>
      </c>
      <c r="D59">
        <v>1</v>
      </c>
      <c r="E59">
        <v>0</v>
      </c>
      <c r="F59">
        <v>2</v>
      </c>
      <c r="G59">
        <v>0.5</v>
      </c>
      <c r="H59">
        <v>0</v>
      </c>
    </row>
    <row r="60" spans="1:8" x14ac:dyDescent="0.4">
      <c r="B60" t="s">
        <v>907</v>
      </c>
      <c r="C60">
        <v>1</v>
      </c>
      <c r="D60">
        <v>1</v>
      </c>
      <c r="E60">
        <v>0</v>
      </c>
      <c r="F60">
        <v>2</v>
      </c>
      <c r="G60">
        <v>0.5</v>
      </c>
      <c r="H60">
        <v>0</v>
      </c>
    </row>
    <row r="61" spans="1:8" x14ac:dyDescent="0.4">
      <c r="A61" t="s">
        <v>908</v>
      </c>
      <c r="B61" t="s">
        <v>909</v>
      </c>
      <c r="C61">
        <v>1</v>
      </c>
      <c r="D61">
        <v>0</v>
      </c>
      <c r="E61">
        <v>2</v>
      </c>
      <c r="F61">
        <v>3</v>
      </c>
      <c r="G61">
        <v>0.33333333333333298</v>
      </c>
      <c r="H61">
        <v>0.66666666666666696</v>
      </c>
    </row>
    <row r="62" spans="1:8" x14ac:dyDescent="0.4">
      <c r="A62" t="s">
        <v>910</v>
      </c>
      <c r="B62" t="s">
        <v>911</v>
      </c>
      <c r="C62">
        <v>1</v>
      </c>
      <c r="D62">
        <v>0</v>
      </c>
      <c r="E62">
        <v>1</v>
      </c>
      <c r="F62">
        <v>2</v>
      </c>
      <c r="G62">
        <v>0.5</v>
      </c>
      <c r="H62">
        <v>0.5</v>
      </c>
    </row>
    <row r="63" spans="1:8" x14ac:dyDescent="0.4">
      <c r="B63" t="s">
        <v>912</v>
      </c>
      <c r="C63">
        <v>1</v>
      </c>
      <c r="D63">
        <v>0</v>
      </c>
      <c r="E63">
        <v>1</v>
      </c>
      <c r="F63">
        <v>2</v>
      </c>
      <c r="G63">
        <v>0.5</v>
      </c>
      <c r="H63">
        <v>0.5</v>
      </c>
    </row>
    <row r="64" spans="1:8" x14ac:dyDescent="0.4">
      <c r="A64" t="s">
        <v>913</v>
      </c>
      <c r="B64" t="s">
        <v>914</v>
      </c>
      <c r="C64">
        <v>1</v>
      </c>
      <c r="D64">
        <v>0</v>
      </c>
      <c r="E64">
        <v>0</v>
      </c>
      <c r="F64">
        <v>1</v>
      </c>
      <c r="G64">
        <v>1</v>
      </c>
      <c r="H64">
        <v>0</v>
      </c>
    </row>
    <row r="65" spans="1:8" x14ac:dyDescent="0.4">
      <c r="B65" t="s">
        <v>915</v>
      </c>
      <c r="C65">
        <v>1</v>
      </c>
      <c r="D65">
        <v>0</v>
      </c>
      <c r="E65">
        <v>0</v>
      </c>
      <c r="F65">
        <v>1</v>
      </c>
      <c r="G65">
        <v>1</v>
      </c>
      <c r="H65">
        <v>0</v>
      </c>
    </row>
    <row r="66" spans="1:8" x14ac:dyDescent="0.4">
      <c r="A66" t="s">
        <v>916</v>
      </c>
      <c r="B66" t="s">
        <v>917</v>
      </c>
      <c r="C66">
        <v>0</v>
      </c>
      <c r="D66">
        <v>3</v>
      </c>
      <c r="E66">
        <v>5</v>
      </c>
      <c r="F66">
        <v>8</v>
      </c>
      <c r="G66">
        <v>0</v>
      </c>
      <c r="H66">
        <v>0.625</v>
      </c>
    </row>
    <row r="67" spans="1:8" x14ac:dyDescent="0.4">
      <c r="A67" t="s">
        <v>918</v>
      </c>
      <c r="B67" t="s">
        <v>919</v>
      </c>
      <c r="C67">
        <v>0</v>
      </c>
      <c r="D67">
        <v>3</v>
      </c>
      <c r="E67">
        <v>2</v>
      </c>
      <c r="F67">
        <v>5</v>
      </c>
      <c r="G67">
        <v>0</v>
      </c>
      <c r="H67">
        <v>0.4</v>
      </c>
    </row>
    <row r="68" spans="1:8" x14ac:dyDescent="0.4">
      <c r="A68" t="s">
        <v>920</v>
      </c>
      <c r="B68" t="s">
        <v>921</v>
      </c>
      <c r="C68">
        <v>0</v>
      </c>
      <c r="D68">
        <v>3</v>
      </c>
      <c r="E68">
        <v>1</v>
      </c>
      <c r="F68">
        <v>4</v>
      </c>
      <c r="G68">
        <v>0</v>
      </c>
      <c r="H68">
        <v>0.25</v>
      </c>
    </row>
    <row r="69" spans="1:8" x14ac:dyDescent="0.4">
      <c r="B69" t="s">
        <v>922</v>
      </c>
      <c r="C69">
        <v>0</v>
      </c>
      <c r="D69">
        <v>3</v>
      </c>
      <c r="E69">
        <v>1</v>
      </c>
      <c r="F69">
        <v>4</v>
      </c>
      <c r="G69">
        <v>0</v>
      </c>
      <c r="H69">
        <v>0.25</v>
      </c>
    </row>
    <row r="70" spans="1:8" x14ac:dyDescent="0.4">
      <c r="A70" t="s">
        <v>923</v>
      </c>
      <c r="B70" t="s">
        <v>924</v>
      </c>
      <c r="C70">
        <v>0</v>
      </c>
      <c r="D70">
        <v>2</v>
      </c>
      <c r="E70">
        <v>4</v>
      </c>
      <c r="F70">
        <v>6</v>
      </c>
      <c r="G70">
        <v>0</v>
      </c>
      <c r="H70">
        <v>0.66666666666666696</v>
      </c>
    </row>
    <row r="71" spans="1:8" x14ac:dyDescent="0.4">
      <c r="B71" t="s">
        <v>925</v>
      </c>
      <c r="C71">
        <v>0</v>
      </c>
      <c r="D71">
        <v>2</v>
      </c>
      <c r="E71">
        <v>4</v>
      </c>
      <c r="F71">
        <v>6</v>
      </c>
      <c r="G71">
        <v>0</v>
      </c>
      <c r="H71">
        <v>0.66666666666666696</v>
      </c>
    </row>
    <row r="72" spans="1:8" x14ac:dyDescent="0.4">
      <c r="A72" t="s">
        <v>926</v>
      </c>
      <c r="B72" t="s">
        <v>927</v>
      </c>
      <c r="C72">
        <v>0</v>
      </c>
      <c r="D72">
        <v>2</v>
      </c>
      <c r="E72">
        <v>2</v>
      </c>
      <c r="F72">
        <v>4</v>
      </c>
      <c r="G72">
        <v>0</v>
      </c>
      <c r="H72">
        <v>0.5</v>
      </c>
    </row>
    <row r="73" spans="1:8" x14ac:dyDescent="0.4">
      <c r="A73" t="s">
        <v>928</v>
      </c>
      <c r="B73" t="s">
        <v>929</v>
      </c>
      <c r="C73">
        <v>0</v>
      </c>
      <c r="D73">
        <v>1</v>
      </c>
      <c r="E73">
        <v>5</v>
      </c>
      <c r="F73">
        <v>6</v>
      </c>
      <c r="G73">
        <v>0</v>
      </c>
      <c r="H73">
        <v>0.83333333333333404</v>
      </c>
    </row>
    <row r="74" spans="1:8" x14ac:dyDescent="0.4">
      <c r="A74" t="s">
        <v>930</v>
      </c>
      <c r="B74" t="s">
        <v>931</v>
      </c>
      <c r="C74">
        <v>0</v>
      </c>
      <c r="D74">
        <v>1</v>
      </c>
      <c r="E74">
        <v>3</v>
      </c>
      <c r="F74">
        <v>4</v>
      </c>
      <c r="G74">
        <v>0</v>
      </c>
      <c r="H74">
        <v>0.75</v>
      </c>
    </row>
    <row r="75" spans="1:8" x14ac:dyDescent="0.4">
      <c r="A75" t="s">
        <v>932</v>
      </c>
      <c r="B75" t="s">
        <v>933</v>
      </c>
      <c r="C75">
        <v>0</v>
      </c>
      <c r="D75">
        <v>1</v>
      </c>
      <c r="E75">
        <v>1</v>
      </c>
      <c r="F75">
        <v>2</v>
      </c>
      <c r="G75">
        <v>0</v>
      </c>
      <c r="H75">
        <v>0.5</v>
      </c>
    </row>
    <row r="76" spans="1:8" x14ac:dyDescent="0.4">
      <c r="A76" t="s">
        <v>934</v>
      </c>
      <c r="B76" t="s">
        <v>935</v>
      </c>
      <c r="C76">
        <v>0</v>
      </c>
      <c r="D76">
        <v>1</v>
      </c>
      <c r="E76">
        <v>0</v>
      </c>
      <c r="F76">
        <v>1</v>
      </c>
      <c r="G76">
        <v>0</v>
      </c>
      <c r="H76">
        <v>0</v>
      </c>
    </row>
    <row r="77" spans="1:8" x14ac:dyDescent="0.4">
      <c r="B77" t="s">
        <v>936</v>
      </c>
      <c r="C77">
        <v>0</v>
      </c>
      <c r="D77">
        <v>1</v>
      </c>
      <c r="E77">
        <v>0</v>
      </c>
      <c r="F77">
        <v>1</v>
      </c>
      <c r="G77">
        <v>0</v>
      </c>
      <c r="H77">
        <v>0</v>
      </c>
    </row>
    <row r="78" spans="1:8" x14ac:dyDescent="0.4">
      <c r="B78" t="s">
        <v>937</v>
      </c>
      <c r="C78">
        <v>0</v>
      </c>
      <c r="D78">
        <v>1</v>
      </c>
      <c r="E78">
        <v>0</v>
      </c>
      <c r="F78">
        <v>1</v>
      </c>
      <c r="G78">
        <v>0</v>
      </c>
      <c r="H78">
        <v>0</v>
      </c>
    </row>
    <row r="79" spans="1:8" x14ac:dyDescent="0.4">
      <c r="B79" t="s">
        <v>938</v>
      </c>
      <c r="C79">
        <v>0</v>
      </c>
      <c r="D79">
        <v>1</v>
      </c>
      <c r="E79">
        <v>0</v>
      </c>
      <c r="F79">
        <v>1</v>
      </c>
      <c r="G79">
        <v>0</v>
      </c>
      <c r="H79">
        <v>0</v>
      </c>
    </row>
    <row r="80" spans="1:8" x14ac:dyDescent="0.4">
      <c r="B80" t="s">
        <v>939</v>
      </c>
      <c r="C80">
        <v>0</v>
      </c>
      <c r="D80">
        <v>1</v>
      </c>
      <c r="E80">
        <v>0</v>
      </c>
      <c r="F80">
        <v>1</v>
      </c>
      <c r="G80">
        <v>0</v>
      </c>
      <c r="H80">
        <v>0</v>
      </c>
    </row>
    <row r="81" spans="1:8" x14ac:dyDescent="0.4">
      <c r="A81" t="s">
        <v>940</v>
      </c>
      <c r="B81" t="s">
        <v>941</v>
      </c>
      <c r="C81">
        <v>0</v>
      </c>
      <c r="D81">
        <v>0</v>
      </c>
      <c r="E81">
        <v>3</v>
      </c>
      <c r="F81">
        <v>3</v>
      </c>
      <c r="G81">
        <v>0</v>
      </c>
      <c r="H81">
        <v>1</v>
      </c>
    </row>
    <row r="82" spans="1:8" x14ac:dyDescent="0.4">
      <c r="A82" t="s">
        <v>942</v>
      </c>
      <c r="B82" t="s">
        <v>943</v>
      </c>
      <c r="C82">
        <v>0</v>
      </c>
      <c r="D82">
        <v>0</v>
      </c>
      <c r="E82">
        <v>2</v>
      </c>
      <c r="F82">
        <v>2</v>
      </c>
      <c r="G82">
        <v>0</v>
      </c>
      <c r="H82">
        <v>1</v>
      </c>
    </row>
    <row r="83" spans="1:8" x14ac:dyDescent="0.4">
      <c r="B83" t="s">
        <v>944</v>
      </c>
      <c r="C83">
        <v>0</v>
      </c>
      <c r="D83">
        <v>0</v>
      </c>
      <c r="E83">
        <v>2</v>
      </c>
      <c r="F83">
        <v>2</v>
      </c>
      <c r="G83">
        <v>0</v>
      </c>
      <c r="H83">
        <v>1</v>
      </c>
    </row>
    <row r="84" spans="1:8" x14ac:dyDescent="0.4">
      <c r="B84" t="s">
        <v>945</v>
      </c>
      <c r="C84">
        <v>0</v>
      </c>
      <c r="D84">
        <v>0</v>
      </c>
      <c r="E84">
        <v>2</v>
      </c>
      <c r="F84">
        <v>2</v>
      </c>
      <c r="G84">
        <v>0</v>
      </c>
      <c r="H84">
        <v>1</v>
      </c>
    </row>
    <row r="85" spans="1:8" x14ac:dyDescent="0.4">
      <c r="B85" t="s">
        <v>946</v>
      </c>
      <c r="C85">
        <v>0</v>
      </c>
      <c r="D85">
        <v>0</v>
      </c>
      <c r="E85">
        <v>2</v>
      </c>
      <c r="F85">
        <v>2</v>
      </c>
      <c r="G85">
        <v>0</v>
      </c>
      <c r="H85">
        <v>1</v>
      </c>
    </row>
    <row r="86" spans="1:8" x14ac:dyDescent="0.4">
      <c r="A86" t="s">
        <v>947</v>
      </c>
      <c r="B86" t="s">
        <v>948</v>
      </c>
      <c r="C86">
        <v>0</v>
      </c>
      <c r="D86">
        <v>0</v>
      </c>
      <c r="E86">
        <v>1</v>
      </c>
      <c r="F86">
        <v>1</v>
      </c>
      <c r="G86">
        <v>0</v>
      </c>
      <c r="H86">
        <v>1</v>
      </c>
    </row>
    <row r="87" spans="1:8" x14ac:dyDescent="0.4">
      <c r="B87" t="s">
        <v>949</v>
      </c>
      <c r="C87">
        <v>0</v>
      </c>
      <c r="D87">
        <v>0</v>
      </c>
      <c r="E87">
        <v>1</v>
      </c>
      <c r="F87">
        <v>1</v>
      </c>
      <c r="G87">
        <v>0</v>
      </c>
      <c r="H87">
        <v>1</v>
      </c>
    </row>
    <row r="88" spans="1:8" x14ac:dyDescent="0.4">
      <c r="B88" t="s">
        <v>950</v>
      </c>
      <c r="C88">
        <v>0</v>
      </c>
      <c r="D88">
        <v>0</v>
      </c>
      <c r="E88">
        <v>1</v>
      </c>
      <c r="F88">
        <v>1</v>
      </c>
      <c r="G88">
        <v>0</v>
      </c>
      <c r="H88">
        <v>1</v>
      </c>
    </row>
    <row r="89" spans="1:8" x14ac:dyDescent="0.4">
      <c r="B89" t="s">
        <v>951</v>
      </c>
      <c r="C89">
        <v>0</v>
      </c>
      <c r="D89">
        <v>0</v>
      </c>
      <c r="E89">
        <v>1</v>
      </c>
      <c r="F89">
        <v>1</v>
      </c>
      <c r="G89">
        <v>0</v>
      </c>
      <c r="H89">
        <v>1</v>
      </c>
    </row>
    <row r="90" spans="1:8" x14ac:dyDescent="0.4">
      <c r="B90" t="s">
        <v>952</v>
      </c>
      <c r="C90">
        <v>0</v>
      </c>
      <c r="D90">
        <v>0</v>
      </c>
      <c r="E90">
        <v>1</v>
      </c>
      <c r="F90">
        <v>1</v>
      </c>
      <c r="G90">
        <v>0</v>
      </c>
      <c r="H90">
        <v>1</v>
      </c>
    </row>
    <row r="91" spans="1:8" x14ac:dyDescent="0.4">
      <c r="B91" t="s">
        <v>953</v>
      </c>
      <c r="C91">
        <v>0</v>
      </c>
      <c r="D91">
        <v>0</v>
      </c>
      <c r="E91">
        <v>1</v>
      </c>
      <c r="F91">
        <v>1</v>
      </c>
      <c r="G91">
        <v>0</v>
      </c>
      <c r="H91">
        <v>1</v>
      </c>
    </row>
    <row r="92" spans="1:8" x14ac:dyDescent="0.4">
      <c r="B92" t="s">
        <v>954</v>
      </c>
      <c r="C92">
        <v>0</v>
      </c>
      <c r="D92">
        <v>0</v>
      </c>
      <c r="E92">
        <v>1</v>
      </c>
      <c r="F92">
        <v>1</v>
      </c>
      <c r="G92">
        <v>0</v>
      </c>
      <c r="H92">
        <v>1</v>
      </c>
    </row>
    <row r="93" spans="1:8" x14ac:dyDescent="0.4">
      <c r="B93" t="s">
        <v>955</v>
      </c>
      <c r="C93">
        <v>0</v>
      </c>
      <c r="D93">
        <v>0</v>
      </c>
      <c r="E93">
        <v>1</v>
      </c>
      <c r="F93">
        <v>1</v>
      </c>
      <c r="G93">
        <v>0</v>
      </c>
      <c r="H93">
        <v>1</v>
      </c>
    </row>
    <row r="94" spans="1:8" x14ac:dyDescent="0.4">
      <c r="A94" t="s">
        <v>956</v>
      </c>
      <c r="B94" t="s">
        <v>956</v>
      </c>
      <c r="C94">
        <v>329</v>
      </c>
      <c r="D94">
        <v>330</v>
      </c>
      <c r="E94">
        <v>385</v>
      </c>
      <c r="F94">
        <v>1044</v>
      </c>
      <c r="G94">
        <v>0.31513409961685801</v>
      </c>
      <c r="H94">
        <v>0.36877394636015298</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908BF-15B7-47AB-8FAE-83A7311BE51D}">
  <dimension ref="A1"/>
  <sheetViews>
    <sheetView workbookViewId="0"/>
  </sheetViews>
  <sheetFormatPr defaultRowHeight="14.6" x14ac:dyDescent="0.4"/>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DFBA0-8D22-4669-8C2B-1E3EC0C6FE02}">
  <dimension ref="A1"/>
  <sheetViews>
    <sheetView workbookViewId="0"/>
  </sheetViews>
  <sheetFormatPr defaultRowHeight="14.6" x14ac:dyDescent="0.4"/>
  <sheetData>
    <row r="1" spans="1:1" x14ac:dyDescent="0.4">
      <c r="A1" s="67" t="s">
        <v>681</v>
      </c>
    </row>
  </sheetData>
  <hyperlinks>
    <hyperlink ref="A1" r:id="rId1" xr:uid="{FD6C69B5-8B9D-4F3E-B61B-202623344FA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D1C56-76AE-4EF4-8EF7-DEE3A6D25BA5}">
  <dimension ref="A3:M5"/>
  <sheetViews>
    <sheetView workbookViewId="0">
      <selection activeCell="A3" sqref="A3:M4"/>
    </sheetView>
  </sheetViews>
  <sheetFormatPr defaultRowHeight="14.6" x14ac:dyDescent="0.4"/>
  <cols>
    <col min="1" max="1" width="20" bestFit="1" customWidth="1"/>
  </cols>
  <sheetData>
    <row r="3" spans="1:13" x14ac:dyDescent="0.4">
      <c r="B3" s="53" t="s">
        <v>682</v>
      </c>
      <c r="C3" s="53" t="s">
        <v>683</v>
      </c>
      <c r="D3" s="53" t="s">
        <v>684</v>
      </c>
      <c r="E3" s="53" t="s">
        <v>41</v>
      </c>
      <c r="F3" s="53" t="s">
        <v>42</v>
      </c>
      <c r="G3" s="53" t="s">
        <v>43</v>
      </c>
      <c r="H3" s="53" t="s">
        <v>685</v>
      </c>
      <c r="I3" s="53" t="s">
        <v>686</v>
      </c>
      <c r="J3" s="53" t="s">
        <v>687</v>
      </c>
      <c r="K3" s="53" t="s">
        <v>688</v>
      </c>
      <c r="L3" s="53" t="s">
        <v>689</v>
      </c>
      <c r="M3" s="53" t="s">
        <v>690</v>
      </c>
    </row>
    <row r="4" spans="1:13" x14ac:dyDescent="0.4">
      <c r="A4" s="53" t="s">
        <v>692</v>
      </c>
      <c r="B4">
        <v>2</v>
      </c>
      <c r="C4">
        <v>6</v>
      </c>
      <c r="D4">
        <v>11</v>
      </c>
      <c r="E4">
        <v>15</v>
      </c>
      <c r="F4">
        <v>17</v>
      </c>
      <c r="G4">
        <v>25</v>
      </c>
      <c r="H4">
        <v>30</v>
      </c>
      <c r="I4">
        <v>30</v>
      </c>
      <c r="J4">
        <v>25</v>
      </c>
      <c r="K4">
        <v>20</v>
      </c>
      <c r="L4">
        <v>13</v>
      </c>
      <c r="M4">
        <v>8</v>
      </c>
    </row>
    <row r="5" spans="1:13" x14ac:dyDescent="0.4">
      <c r="A5" s="53" t="s">
        <v>691</v>
      </c>
      <c r="B5">
        <v>30</v>
      </c>
      <c r="C5">
        <v>35</v>
      </c>
      <c r="D5">
        <v>25</v>
      </c>
      <c r="E5">
        <v>27</v>
      </c>
      <c r="F5">
        <v>45</v>
      </c>
      <c r="G5">
        <v>40</v>
      </c>
      <c r="H5">
        <v>50</v>
      </c>
      <c r="I5">
        <v>55</v>
      </c>
      <c r="J5">
        <v>60</v>
      </c>
      <c r="K5">
        <v>40</v>
      </c>
      <c r="L5">
        <v>45</v>
      </c>
      <c r="M5">
        <v>50</v>
      </c>
    </row>
  </sheetData>
  <phoneticPr fontId="23"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272A-863D-4CF4-8CB2-D313C8F25C73}">
  <dimension ref="A1:D5"/>
  <sheetViews>
    <sheetView topLeftCell="A10" workbookViewId="0">
      <selection activeCell="B5" sqref="B5"/>
    </sheetView>
  </sheetViews>
  <sheetFormatPr defaultRowHeight="14.6" x14ac:dyDescent="0.4"/>
  <sheetData>
    <row r="1" spans="1:4" x14ac:dyDescent="0.4">
      <c r="A1" s="112" t="s">
        <v>693</v>
      </c>
      <c r="B1" s="112"/>
      <c r="C1" s="112"/>
      <c r="D1" s="112"/>
    </row>
    <row r="2" spans="1:4" x14ac:dyDescent="0.4">
      <c r="A2" s="112"/>
      <c r="B2" s="112"/>
      <c r="C2" s="112"/>
      <c r="D2" s="112"/>
    </row>
    <row r="3" spans="1:4" x14ac:dyDescent="0.4">
      <c r="B3" s="53" t="s">
        <v>694</v>
      </c>
    </row>
    <row r="4" spans="1:4" x14ac:dyDescent="0.4">
      <c r="A4" s="53" t="s">
        <v>696</v>
      </c>
      <c r="B4" s="68">
        <v>0.9</v>
      </c>
    </row>
    <row r="5" spans="1:4" x14ac:dyDescent="0.4">
      <c r="A5" s="53" t="s">
        <v>695</v>
      </c>
      <c r="B5" s="68">
        <f>100%-B4</f>
        <v>9.9999999999999978E-2</v>
      </c>
    </row>
  </sheetData>
  <mergeCells count="1">
    <mergeCell ref="A1:D2"/>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F52C8-87D6-426E-9ADC-818CB12DFDB6}">
  <dimension ref="A1:F9"/>
  <sheetViews>
    <sheetView topLeftCell="A16" workbookViewId="0">
      <selection activeCell="M18" sqref="M18"/>
    </sheetView>
  </sheetViews>
  <sheetFormatPr defaultRowHeight="14.6" x14ac:dyDescent="0.4"/>
  <cols>
    <col min="1" max="1" width="18.4609375" customWidth="1"/>
  </cols>
  <sheetData>
    <row r="1" spans="1:6" x14ac:dyDescent="0.4">
      <c r="A1" s="113" t="s">
        <v>697</v>
      </c>
      <c r="B1" s="113"/>
      <c r="C1" s="113"/>
      <c r="D1" s="113"/>
      <c r="E1" s="113"/>
      <c r="F1" s="113"/>
    </row>
    <row r="2" spans="1:6" x14ac:dyDescent="0.4">
      <c r="A2" s="113"/>
      <c r="B2" s="113"/>
      <c r="C2" s="113"/>
      <c r="D2" s="113"/>
      <c r="E2" s="113"/>
      <c r="F2" s="113"/>
    </row>
    <row r="4" spans="1:6" x14ac:dyDescent="0.4">
      <c r="A4" t="s">
        <v>698</v>
      </c>
      <c r="B4" t="s">
        <v>699</v>
      </c>
      <c r="C4" t="s">
        <v>700</v>
      </c>
    </row>
    <row r="5" spans="1:6" x14ac:dyDescent="0.4">
      <c r="A5" t="s">
        <v>701</v>
      </c>
      <c r="B5">
        <v>500</v>
      </c>
      <c r="C5">
        <v>365</v>
      </c>
    </row>
    <row r="6" spans="1:6" x14ac:dyDescent="0.4">
      <c r="A6" t="s">
        <v>702</v>
      </c>
      <c r="B6">
        <v>600</v>
      </c>
      <c r="C6">
        <v>670</v>
      </c>
    </row>
    <row r="7" spans="1:6" x14ac:dyDescent="0.4">
      <c r="A7" t="s">
        <v>703</v>
      </c>
      <c r="B7">
        <v>400</v>
      </c>
      <c r="C7">
        <v>200</v>
      </c>
    </row>
    <row r="8" spans="1:6" x14ac:dyDescent="0.4">
      <c r="A8" t="s">
        <v>704</v>
      </c>
      <c r="B8">
        <v>450</v>
      </c>
      <c r="C8">
        <v>430</v>
      </c>
    </row>
    <row r="9" spans="1:6" x14ac:dyDescent="0.4">
      <c r="A9" t="s">
        <v>258</v>
      </c>
      <c r="B9">
        <v>700</v>
      </c>
      <c r="C9">
        <v>750</v>
      </c>
    </row>
  </sheetData>
  <mergeCells count="1">
    <mergeCell ref="A1:F2"/>
  </mergeCells>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10AADD-16C5-465E-9E49-A349803DDB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4</vt:i4>
      </vt:variant>
    </vt:vector>
  </HeadingPairs>
  <TitlesOfParts>
    <vt:vector size="31" baseType="lpstr">
      <vt:lpstr>countFormula</vt:lpstr>
      <vt:lpstr>sumFormula</vt:lpstr>
      <vt:lpstr>if</vt:lpstr>
      <vt:lpstr>or&amp;and</vt:lpstr>
      <vt:lpstr>nested if</vt:lpstr>
      <vt:lpstr>dynamic array</vt:lpstr>
      <vt:lpstr>datefunction</vt:lpstr>
      <vt:lpstr>vlookup</vt:lpstr>
      <vt:lpstr>hlookup</vt:lpstr>
      <vt:lpstr>tricksOfLookUp</vt:lpstr>
      <vt:lpstr>Offset</vt:lpstr>
      <vt:lpstr>indirect</vt:lpstr>
      <vt:lpstr>sequence</vt:lpstr>
      <vt:lpstr>xlookup</vt:lpstr>
      <vt:lpstr>Sheet4</vt:lpstr>
      <vt:lpstr>pivotTable</vt:lpstr>
      <vt:lpstr>power pivot</vt:lpstr>
      <vt:lpstr>power pivot 2</vt:lpstr>
      <vt:lpstr>power query intro</vt:lpstr>
      <vt:lpstr>power query TextData</vt:lpstr>
      <vt:lpstr>power query append method</vt:lpstr>
      <vt:lpstr>2024 Summer Olympics medal tabl</vt:lpstr>
      <vt:lpstr>power query webapp</vt:lpstr>
      <vt:lpstr>power query formula append</vt:lpstr>
      <vt:lpstr>combining charts</vt:lpstr>
      <vt:lpstr>chart1-donutChart</vt:lpstr>
      <vt:lpstr>chart2-ProgressChart</vt:lpstr>
      <vt:lpstr>ankit</vt:lpstr>
      <vt:lpstr>anvi</vt:lpstr>
      <vt:lpstr>ashish</vt:lpstr>
      <vt:lpstr>'or&amp;and'!Print_Area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Raghuvanshi</dc:creator>
  <cp:lastModifiedBy>Ashish Raghuvanshi</cp:lastModifiedBy>
  <dcterms:created xsi:type="dcterms:W3CDTF">2024-08-19T05:28:54Z</dcterms:created>
  <dcterms:modified xsi:type="dcterms:W3CDTF">2024-08-27T09:07:45Z</dcterms:modified>
</cp:coreProperties>
</file>