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120" yWindow="60" windowWidth="35540" windowHeight="21020"/>
  </bookViews>
  <sheets>
    <sheet name="Wine Packages" sheetId="1" r:id="rId1"/>
    <sheet name="Wine Selection" sheetId="2" r:id="rId2"/>
  </sheets>
  <definedNames>
    <definedName name="All_Types">'Wine Packages'!$A$15:$A$19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G2" i="2"/>
  <c r="G3" i="2"/>
  <c r="B16" i="1"/>
  <c r="G16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B19" i="1"/>
  <c r="B18" i="1"/>
  <c r="B7" i="1"/>
  <c r="C7" i="1"/>
  <c r="B6" i="1"/>
  <c r="C6" i="1"/>
  <c r="B5" i="1"/>
  <c r="C5" i="1"/>
  <c r="B4" i="1"/>
  <c r="C4" i="1"/>
  <c r="B17" i="1"/>
  <c r="B15" i="1"/>
  <c r="E5" i="1"/>
  <c r="E6" i="1"/>
  <c r="D4" i="1"/>
  <c r="E7" i="1"/>
  <c r="E4" i="1"/>
  <c r="D7" i="1"/>
  <c r="D5" i="1"/>
  <c r="D6" i="1"/>
</calcChain>
</file>

<file path=xl/sharedStrings.xml><?xml version="1.0" encoding="utf-8"?>
<sst xmlns="http://schemas.openxmlformats.org/spreadsheetml/2006/main" count="134" uniqueCount="90">
  <si>
    <t>Wine Packages</t>
  </si>
  <si>
    <t>USD inc. Gratuity</t>
  </si>
  <si>
    <t>Bottles</t>
  </si>
  <si>
    <t>Gratuity</t>
  </si>
  <si>
    <t>Class</t>
  </si>
  <si>
    <t>Region</t>
  </si>
  <si>
    <t>Country</t>
  </si>
  <si>
    <t>Veneto</t>
  </si>
  <si>
    <t>Italy</t>
  </si>
  <si>
    <t>Sparkling</t>
  </si>
  <si>
    <t>No Grat.</t>
  </si>
  <si>
    <t>Inc Grat.</t>
  </si>
  <si>
    <t>Washington</t>
  </si>
  <si>
    <t>USA</t>
  </si>
  <si>
    <t>Pavia</t>
  </si>
  <si>
    <t>White</t>
  </si>
  <si>
    <t>Venezia Giulia</t>
  </si>
  <si>
    <t>Marlborough</t>
  </si>
  <si>
    <t>New Zealand</t>
  </si>
  <si>
    <t>Central Valley</t>
  </si>
  <si>
    <t>Chille</t>
  </si>
  <si>
    <t>Winery</t>
  </si>
  <si>
    <t>Brut</t>
  </si>
  <si>
    <t>Caposaldo, Prosecco</t>
  </si>
  <si>
    <t>Variety</t>
  </si>
  <si>
    <t>Domaine Ste. Michelle</t>
  </si>
  <si>
    <t>Castello del Poggio</t>
  </si>
  <si>
    <t>Moscato</t>
  </si>
  <si>
    <t>Attems</t>
  </si>
  <si>
    <t>Pinot Grigio</t>
  </si>
  <si>
    <t>Sauvignon Blanc</t>
  </si>
  <si>
    <t>Kim Crawford</t>
  </si>
  <si>
    <t>Caliterra</t>
  </si>
  <si>
    <t>Chardonnay</t>
  </si>
  <si>
    <t>Penfolds</t>
  </si>
  <si>
    <t>Koonunga Hill</t>
  </si>
  <si>
    <t>Australia</t>
  </si>
  <si>
    <t>Glen Carlou</t>
  </si>
  <si>
    <t>Paarl</t>
  </si>
  <si>
    <t>South Africa</t>
  </si>
  <si>
    <t>Aussieres Blanc by Barons de Rothschild - Lafite</t>
  </si>
  <si>
    <t>Languedoc</t>
  </si>
  <si>
    <t>France</t>
  </si>
  <si>
    <t xml:space="preserve"> Mer Soleil, Santa Lucia Highlands</t>
  </si>
  <si>
    <t>California</t>
  </si>
  <si>
    <t>White Zinfandel</t>
  </si>
  <si>
    <t>Beringer</t>
  </si>
  <si>
    <t>Pinot Noir</t>
  </si>
  <si>
    <t>Spy Valley</t>
  </si>
  <si>
    <t>Red</t>
  </si>
  <si>
    <t>Merlot</t>
  </si>
  <si>
    <t>Charles Krug</t>
  </si>
  <si>
    <t>Napa, California</t>
  </si>
  <si>
    <t>Carmenere</t>
  </si>
  <si>
    <t>Arboleda</t>
  </si>
  <si>
    <t>Colchagua</t>
  </si>
  <si>
    <t>Tempranilo</t>
  </si>
  <si>
    <t>Torres, Robera del Duero</t>
  </si>
  <si>
    <t>Celeste, Crianza</t>
  </si>
  <si>
    <t>Spain</t>
  </si>
  <si>
    <t>Malbec</t>
  </si>
  <si>
    <t>Familia Rutini, Trumpeter</t>
  </si>
  <si>
    <t>Mendoza</t>
  </si>
  <si>
    <t>Argentina</t>
  </si>
  <si>
    <t>Shiraz</t>
  </si>
  <si>
    <t>Weighbridge</t>
  </si>
  <si>
    <t>South Australia</t>
  </si>
  <si>
    <t>Peter Lehmann</t>
  </si>
  <si>
    <t>Sangiovese</t>
  </si>
  <si>
    <t>Riserva</t>
  </si>
  <si>
    <t>Marchesi de' Frescobaldi, Chianti Rufina, "Castello di Nipozzano"</t>
  </si>
  <si>
    <t>Cabernet Sauvingnon</t>
  </si>
  <si>
    <t>Penley Estate, Phoenix</t>
  </si>
  <si>
    <t>Coonawarra</t>
  </si>
  <si>
    <t>Robert Mondavi Winery</t>
  </si>
  <si>
    <t>Aussieres Rouge by Barons de Rothschild - Lafite</t>
  </si>
  <si>
    <t>Wine Selection Summary</t>
  </si>
  <si>
    <t>Values in red indicate estimates as actual data was not available.</t>
  </si>
  <si>
    <t>Non-Sparkling</t>
  </si>
  <si>
    <t>Package Cost per Bottle</t>
  </si>
  <si>
    <t>All Types</t>
  </si>
  <si>
    <t>I prefer:</t>
  </si>
  <si>
    <t>Data from http://www.royalcaribbeanblog.com/2013/09/12/everything-about-royal-caribbeans-wine-package</t>
  </si>
  <si>
    <t>* Average savings based on average bottle cost of selected wine variety.</t>
  </si>
  <si>
    <t>** Percentage saving based on average saving as a percentage of non-package prices.</t>
  </si>
  <si>
    <t>ie, how much do I save, compared to buying the bottles outside the package?)</t>
  </si>
  <si>
    <t>Gratuity?</t>
  </si>
  <si>
    <t>Yes</t>
  </si>
  <si>
    <t>Average % Saving **</t>
  </si>
  <si>
    <t>Average USD$ Saving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</si>
</sst>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44" fontId="5" fillId="3" borderId="0" xfId="6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9" fillId="0" borderId="0" xfId="2" applyFont="1"/>
    <xf numFmtId="0" fontId="11" fillId="2" borderId="3" xfId="5" applyFont="1" applyFill="1" applyBorder="1"/>
    <xf numFmtId="0" fontId="2" fillId="0" borderId="1" xfId="3" applyAlignment="1">
      <alignment horizontal="left"/>
    </xf>
    <xf numFmtId="0" fontId="10" fillId="0" borderId="0" xfId="0" applyFont="1" applyAlignment="1">
      <alignment horizontal="center" vertical="center" wrapText="1"/>
    </xf>
    <xf numFmtId="0" fontId="12" fillId="0" borderId="0" xfId="7" applyAlignment="1" applyProtection="1">
      <alignment horizontal="left"/>
    </xf>
    <xf numFmtId="0" fontId="8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2" xfId="4" applyAlignment="1">
      <alignment horizontal="left"/>
    </xf>
  </cellXfs>
  <cellStyles count="8">
    <cellStyle name="60% - Accent2" xfId="6" builtinId="36"/>
    <cellStyle name="Currency" xfId="1" builtinId="4"/>
    <cellStyle name="Heading 1" xfId="3" builtinId="16"/>
    <cellStyle name="Heading 2" xfId="4" builtinId="17"/>
    <cellStyle name="Hyperlink" xfId="7" builtinId="8"/>
    <cellStyle name="Normal" xfId="0" builtinId="0"/>
    <cellStyle name="Percent" xfId="2" builtinId="5"/>
    <cellStyle name="Warning Text" xfId="5" builtinId="1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relativeIndent="0" justifyLastLine="0" shrinkToFit="0" readingOrder="0"/>
    </dxf>
    <dxf>
      <numFmt numFmtId="13" formatCode="0%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E7" totalsRowShown="0" headerRowDxfId="8">
  <autoFilter ref="A3:E7"/>
  <tableColumns count="5">
    <tableColumn id="1" name="Bottles" dataDxfId="7"/>
    <tableColumn id="2" name="USD inc. Gratuity" dataDxfId="6" dataCellStyle="Currency"/>
    <tableColumn id="3" name="Package Cost per Bottle" dataDxfId="5" dataCellStyle="Currency">
      <calculatedColumnFormula>B4/A4</calculatedColumnFormula>
    </tableColumn>
    <tableColumn id="4" name="Average USD$ Saving *" dataDxfId="4" dataCellStyle="Currency">
      <calculatedColumnFormula>(VLOOKUP($H$1,$A$15:$B$19,2,FALSE)*Table2[[#This Row],[Bottles]])-Table2[[#This Row],[USD inc. Gratuity]]</calculatedColumnFormula>
    </tableColumn>
    <tableColumn id="5" name="Average % Saving **" dataDxfId="3" dataCellStyle="Percent">
      <calculatedColumnFormula>Table2[[#This Row],[USD inc. Gratuity]]/(VLOOKUP($H$1,$A$15:$B$19,2,FALSE)*Table2[[#This Row],[Bottles]])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" totalsRowShown="0" headerRowDxfId="2">
  <autoFilter ref="A1:G22"/>
  <tableColumns count="7">
    <tableColumn id="1" name="Variety"/>
    <tableColumn id="2" name="Winery"/>
    <tableColumn id="3" name="Region"/>
    <tableColumn id="4" name="Country"/>
    <tableColumn id="5" name="Class"/>
    <tableColumn id="6" name="No Grat." dataDxfId="1" dataCellStyle="Currency"/>
    <tableColumn id="7" name="Inc Grat." dataDxfId="0" dataCellStyle="Currency">
      <calculatedColumnFormula>F2*(1+'Wine Packages'!$B$9)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yalcaribbeanblog.com/2013/09/12/everything-about-royal-caribbeans-wine-package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4" sqref="D4"/>
    </sheetView>
  </sheetViews>
  <sheetFormatPr baseColWidth="10" defaultColWidth="8.83203125" defaultRowHeight="14" x14ac:dyDescent="0"/>
  <cols>
    <col min="1" max="1" width="14.33203125" customWidth="1"/>
    <col min="2" max="2" width="12" customWidth="1"/>
    <col min="3" max="3" width="13.5" customWidth="1"/>
    <col min="4" max="4" width="13" customWidth="1"/>
    <col min="5" max="5" width="14.33203125" customWidth="1"/>
    <col min="6" max="6" width="22.5" customWidth="1"/>
    <col min="7" max="7" width="11.6640625" customWidth="1"/>
    <col min="8" max="8" width="18.33203125" customWidth="1"/>
  </cols>
  <sheetData>
    <row r="1" spans="1:8" ht="20" thickBot="1">
      <c r="A1" s="14" t="s">
        <v>0</v>
      </c>
      <c r="B1" s="14"/>
      <c r="C1" s="14"/>
      <c r="D1" s="14"/>
      <c r="E1" s="14"/>
      <c r="G1" s="13" t="s">
        <v>81</v>
      </c>
      <c r="H1" s="13" t="s">
        <v>78</v>
      </c>
    </row>
    <row r="2" spans="1:8" ht="19" thickTop="1">
      <c r="G2" s="13" t="s">
        <v>86</v>
      </c>
      <c r="H2" s="13" t="s">
        <v>87</v>
      </c>
    </row>
    <row r="3" spans="1:8" ht="28">
      <c r="A3" s="2" t="s">
        <v>2</v>
      </c>
      <c r="B3" s="2" t="s">
        <v>1</v>
      </c>
      <c r="C3" s="2" t="s">
        <v>79</v>
      </c>
      <c r="D3" s="2" t="s">
        <v>89</v>
      </c>
      <c r="E3" s="2" t="s">
        <v>88</v>
      </c>
    </row>
    <row r="4" spans="1:8">
      <c r="A4" s="4">
        <v>5</v>
      </c>
      <c r="B4" s="3">
        <f>165*(1+$B$9)</f>
        <v>189.74999999999997</v>
      </c>
      <c r="C4" s="3">
        <f>B4/A4</f>
        <v>37.949999999999996</v>
      </c>
      <c r="D4" s="3">
        <f>(VLOOKUP($H$1,$A$15:$B$19,2,FALSE)*Table2[[#This Row],[Bottles]])-Table2[[#This Row],[USD inc. Gratuity]]</f>
        <v>71.118421052631589</v>
      </c>
      <c r="E4" s="1">
        <f>Table2[[#This Row],[USD inc. Gratuity]]/(VLOOKUP($H$1,$A$15:$B$19,2,FALSE)*Table2[[#This Row],[Bottles]])</f>
        <v>0.72737819025522032</v>
      </c>
    </row>
    <row r="5" spans="1:8">
      <c r="A5" s="4">
        <v>7</v>
      </c>
      <c r="B5" s="3">
        <f>220*(1+$B$9)</f>
        <v>252.99999999999997</v>
      </c>
      <c r="C5" s="3">
        <f t="shared" ref="C5:C7" si="0">B5/A5</f>
        <v>36.142857142857139</v>
      </c>
      <c r="D5" s="3">
        <f>(VLOOKUP($H$1,$A$15:$B$19,2,FALSE)*Table2[[#This Row],[Bottles]])-Table2[[#This Row],[USD inc. Gratuity]]</f>
        <v>112.21578947368428</v>
      </c>
      <c r="E5" s="1">
        <f>Table2[[#This Row],[USD inc. Gratuity]]/(VLOOKUP($H$1,$A$15:$B$19,2,FALSE)*Table2[[#This Row],[Bottles]])</f>
        <v>0.69274113357640021</v>
      </c>
    </row>
    <row r="6" spans="1:8">
      <c r="A6" s="4">
        <v>10</v>
      </c>
      <c r="B6" s="3">
        <f>300*(1+$B$9)</f>
        <v>345</v>
      </c>
      <c r="C6" s="3">
        <f t="shared" si="0"/>
        <v>34.5</v>
      </c>
      <c r="D6" s="3">
        <f>(VLOOKUP($H$1,$A$15:$B$19,2,FALSE)*Table2[[#This Row],[Bottles]])-Table2[[#This Row],[USD inc. Gratuity]]</f>
        <v>176.73684210526312</v>
      </c>
      <c r="E6" s="1">
        <f>Table2[[#This Row],[USD inc. Gratuity]]/(VLOOKUP($H$1,$A$15:$B$19,2,FALSE)*Table2[[#This Row],[Bottles]])</f>
        <v>0.66125290023201866</v>
      </c>
    </row>
    <row r="7" spans="1:8">
      <c r="A7" s="4">
        <v>12</v>
      </c>
      <c r="B7" s="3">
        <f>335*(1+$B$9)</f>
        <v>385.24999999999994</v>
      </c>
      <c r="C7" s="3">
        <f t="shared" si="0"/>
        <v>32.104166666666664</v>
      </c>
      <c r="D7" s="3">
        <f>(VLOOKUP($H$1,$A$15:$B$19,2,FALSE)*Table2[[#This Row],[Bottles]])-Table2[[#This Row],[USD inc. Gratuity]]</f>
        <v>240.83421052631587</v>
      </c>
      <c r="E7" s="1">
        <f>Table2[[#This Row],[USD inc. Gratuity]]/(VLOOKUP($H$1,$A$15:$B$19,2,FALSE)*Table2[[#This Row],[Bottles]])</f>
        <v>0.6153325599381283</v>
      </c>
    </row>
    <row r="9" spans="1:8">
      <c r="A9" s="11" t="s">
        <v>3</v>
      </c>
      <c r="B9" s="12">
        <v>0.15</v>
      </c>
    </row>
    <row r="10" spans="1:8" ht="15" customHeight="1">
      <c r="A10" s="17" t="s">
        <v>83</v>
      </c>
      <c r="B10" s="17"/>
      <c r="C10" s="17"/>
      <c r="D10" s="17"/>
      <c r="E10" s="17"/>
      <c r="F10" s="15" t="s">
        <v>85</v>
      </c>
      <c r="G10" s="15"/>
    </row>
    <row r="11" spans="1:8" ht="31.5" customHeight="1">
      <c r="A11" s="18" t="s">
        <v>84</v>
      </c>
      <c r="B11" s="18"/>
      <c r="C11" s="18"/>
      <c r="D11" s="18"/>
      <c r="E11" s="18"/>
      <c r="F11" s="15"/>
      <c r="G11" s="15"/>
    </row>
    <row r="12" spans="1:8" ht="42" customHeight="1" thickBot="1">
      <c r="A12" s="19" t="s">
        <v>76</v>
      </c>
      <c r="B12" s="19"/>
      <c r="C12" s="19"/>
      <c r="D12" s="19"/>
      <c r="E12" s="19"/>
    </row>
    <row r="13" spans="1:8" ht="15" thickTop="1">
      <c r="A13" s="9" t="str">
        <f>CONCATENATE("Average costs per bottle (", IF($H$2="Yes","inc. Gratuity","NO Gratuity"), ")")</f>
        <v>Average costs per bottle (inc. Gratuity)</v>
      </c>
    </row>
    <row r="15" spans="1:8">
      <c r="A15" t="s">
        <v>80</v>
      </c>
      <c r="B15" s="3">
        <f>IF($H$2="Yes",AVERAGE(Table1[Inc Grat.]),AVERAGE(Table1[No Grat.]))</f>
        <v>52.078571428571422</v>
      </c>
    </row>
    <row r="16" spans="1:8">
      <c r="A16" t="s">
        <v>9</v>
      </c>
      <c r="B16" s="3">
        <f>IF($H$2="Yes",AVERAGEIF(Table1[Class],"=Sparkling",Table1[Inc Grat.]),AVERAGEIF(Table1[Class],"=Sparkling",Table1[No Grat.]))</f>
        <v>51.174999999999997</v>
      </c>
    </row>
    <row r="17" spans="1:7">
      <c r="A17" t="s">
        <v>15</v>
      </c>
      <c r="B17" s="3">
        <f>IF($H$2="Yes",AVERAGEIF(Table1[Class],"=White",Table1[Inc Grat.]),AVERAGEIF(Table1[Class],"=White",Table1[No Grat.]))</f>
        <v>49.705555555555549</v>
      </c>
    </row>
    <row r="18" spans="1:7">
      <c r="A18" t="s">
        <v>49</v>
      </c>
      <c r="B18" s="3">
        <f>IF($H$2="Yes",AVERAGEIF(Table1[Class],"=Red",Table1[Inc Grat.]),AVERAGEIF(Table1[Class],"=Red",Table1[No Grat.]))</f>
        <v>54.394999999999996</v>
      </c>
    </row>
    <row r="19" spans="1:7">
      <c r="A19" t="s">
        <v>78</v>
      </c>
      <c r="B19" s="3">
        <f>IF($H$2="Yes",AVERAGEIF(Table1[Class],"&lt;&gt;Sparkling",Table1[Inc Grat.]),AVERAGEIF(Table1[Class],"&lt;&gt;Sparkling",Table1[No Grat.]))</f>
        <v>52.173684210526318</v>
      </c>
    </row>
    <row r="23" spans="1:7">
      <c r="A23" s="16" t="s">
        <v>82</v>
      </c>
      <c r="B23" s="16"/>
      <c r="C23" s="16"/>
      <c r="D23" s="16"/>
      <c r="E23" s="16"/>
      <c r="F23" s="16"/>
      <c r="G23" s="16"/>
    </row>
    <row r="26" spans="1:7" s="2" customFormat="1"/>
  </sheetData>
  <mergeCells count="6">
    <mergeCell ref="A1:E1"/>
    <mergeCell ref="F10:G11"/>
    <mergeCell ref="A23:G23"/>
    <mergeCell ref="A10:E10"/>
    <mergeCell ref="A11:E11"/>
    <mergeCell ref="A12:E12"/>
  </mergeCells>
  <dataValidations disablePrompts="1" count="2">
    <dataValidation type="list" allowBlank="1" showInputMessage="1" showErrorMessage="1" sqref="H1">
      <formula1>All_Types</formula1>
    </dataValidation>
    <dataValidation type="list" allowBlank="1" showInputMessage="1" showErrorMessage="1" sqref="H2">
      <formula1>"Yes, No"</formula1>
    </dataValidation>
  </dataValidations>
  <hyperlinks>
    <hyperlink ref="A23" r:id="rId1"/>
  </hyperlinks>
  <pageMargins left="0.7" right="0.7" top="0.75" bottom="0.75" header="0.3" footer="0.3"/>
  <pageSetup paperSize="9" orientation="portrait" verticalDpi="0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35" sqref="C35"/>
    </sheetView>
  </sheetViews>
  <sheetFormatPr baseColWidth="10" defaultColWidth="8.83203125" defaultRowHeight="14" x14ac:dyDescent="0"/>
  <cols>
    <col min="1" max="1" width="20.1640625" bestFit="1" customWidth="1"/>
    <col min="2" max="2" width="58.6640625" bestFit="1" customWidth="1"/>
    <col min="3" max="3" width="13.83203125" bestFit="1" customWidth="1"/>
    <col min="4" max="4" width="12.5" bestFit="1" customWidth="1"/>
    <col min="6" max="7" width="10.83203125" bestFit="1" customWidth="1"/>
  </cols>
  <sheetData>
    <row r="1" spans="1:7" s="5" customFormat="1">
      <c r="A1" s="5" t="s">
        <v>24</v>
      </c>
      <c r="B1" s="5" t="s">
        <v>21</v>
      </c>
      <c r="C1" s="5" t="s">
        <v>5</v>
      </c>
      <c r="D1" s="5" t="s">
        <v>6</v>
      </c>
      <c r="E1" s="5" t="s">
        <v>4</v>
      </c>
      <c r="F1" s="5" t="s">
        <v>10</v>
      </c>
      <c r="G1" s="5" t="s">
        <v>11</v>
      </c>
    </row>
    <row r="2" spans="1:7">
      <c r="A2" t="s">
        <v>22</v>
      </c>
      <c r="B2" t="s">
        <v>23</v>
      </c>
      <c r="C2" t="s">
        <v>7</v>
      </c>
      <c r="D2" t="s">
        <v>8</v>
      </c>
      <c r="E2" t="s">
        <v>9</v>
      </c>
      <c r="F2" s="3">
        <v>40</v>
      </c>
      <c r="G2" s="3">
        <f>F2*(1+'Wine Packages'!$B$9)</f>
        <v>46</v>
      </c>
    </row>
    <row r="3" spans="1:7">
      <c r="A3" t="s">
        <v>22</v>
      </c>
      <c r="B3" t="s">
        <v>25</v>
      </c>
      <c r="C3" t="s">
        <v>12</v>
      </c>
      <c r="D3" t="s">
        <v>13</v>
      </c>
      <c r="E3" t="s">
        <v>9</v>
      </c>
      <c r="F3" s="3">
        <v>49</v>
      </c>
      <c r="G3" s="3">
        <f>F3*(1+'Wine Packages'!$B$9)</f>
        <v>56.349999999999994</v>
      </c>
    </row>
    <row r="4" spans="1:7">
      <c r="A4" t="s">
        <v>27</v>
      </c>
      <c r="B4" t="s">
        <v>26</v>
      </c>
      <c r="C4" t="s">
        <v>14</v>
      </c>
      <c r="D4" t="s">
        <v>8</v>
      </c>
      <c r="E4" t="s">
        <v>15</v>
      </c>
      <c r="F4" s="7">
        <v>43</v>
      </c>
      <c r="G4" s="7">
        <f>F4*(1+'Wine Packages'!$B$9)</f>
        <v>49.449999999999996</v>
      </c>
    </row>
    <row r="5" spans="1:7">
      <c r="A5" t="s">
        <v>29</v>
      </c>
      <c r="B5" t="s">
        <v>28</v>
      </c>
      <c r="C5" t="s">
        <v>16</v>
      </c>
      <c r="D5" t="s">
        <v>8</v>
      </c>
      <c r="E5" t="s">
        <v>15</v>
      </c>
      <c r="F5" s="7">
        <v>43</v>
      </c>
      <c r="G5" s="7">
        <f>F5*(1+'Wine Packages'!$B$9)</f>
        <v>49.449999999999996</v>
      </c>
    </row>
    <row r="6" spans="1:7">
      <c r="A6" t="s">
        <v>30</v>
      </c>
      <c r="B6" t="s">
        <v>31</v>
      </c>
      <c r="C6" t="s">
        <v>17</v>
      </c>
      <c r="D6" t="s">
        <v>18</v>
      </c>
      <c r="E6" t="s">
        <v>15</v>
      </c>
      <c r="F6" s="3">
        <v>39</v>
      </c>
      <c r="G6" s="3">
        <f>F6*(1+'Wine Packages'!$B$9)</f>
        <v>44.849999999999994</v>
      </c>
    </row>
    <row r="7" spans="1:7">
      <c r="A7" t="s">
        <v>30</v>
      </c>
      <c r="B7" t="s">
        <v>32</v>
      </c>
      <c r="C7" t="s">
        <v>19</v>
      </c>
      <c r="D7" t="s">
        <v>20</v>
      </c>
      <c r="E7" t="s">
        <v>15</v>
      </c>
      <c r="F7" s="3">
        <v>33</v>
      </c>
      <c r="G7" s="3">
        <f>F7*(1+'Wine Packages'!$B$9)</f>
        <v>37.949999999999996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15</v>
      </c>
      <c r="F8" s="3">
        <v>40</v>
      </c>
      <c r="G8" s="3">
        <f>F8*(1+'Wine Packages'!$B$9)</f>
        <v>46</v>
      </c>
    </row>
    <row r="9" spans="1:7">
      <c r="A9" t="s">
        <v>33</v>
      </c>
      <c r="B9" t="s">
        <v>37</v>
      </c>
      <c r="C9" t="s">
        <v>38</v>
      </c>
      <c r="D9" t="s">
        <v>39</v>
      </c>
      <c r="E9" t="s">
        <v>15</v>
      </c>
      <c r="F9" s="3">
        <v>52</v>
      </c>
      <c r="G9" s="3">
        <f>F9*(1+'Wine Packages'!$B$9)</f>
        <v>59.8</v>
      </c>
    </row>
    <row r="10" spans="1:7">
      <c r="A10" s="6" t="s">
        <v>33</v>
      </c>
      <c r="B10" t="s">
        <v>40</v>
      </c>
      <c r="C10" t="s">
        <v>41</v>
      </c>
      <c r="D10" t="s">
        <v>42</v>
      </c>
      <c r="E10" t="s">
        <v>15</v>
      </c>
      <c r="F10" s="3">
        <v>40</v>
      </c>
      <c r="G10" s="3">
        <f>F10*(1+'Wine Packages'!$B$9)</f>
        <v>46</v>
      </c>
    </row>
    <row r="11" spans="1:7">
      <c r="A11" t="s">
        <v>33</v>
      </c>
      <c r="B11" t="s">
        <v>43</v>
      </c>
      <c r="C11" t="s">
        <v>44</v>
      </c>
      <c r="D11" t="s">
        <v>13</v>
      </c>
      <c r="E11" t="s">
        <v>15</v>
      </c>
      <c r="F11" s="3">
        <v>68</v>
      </c>
      <c r="G11" s="3">
        <f>F11*(1+'Wine Packages'!$B$9)</f>
        <v>78.199999999999989</v>
      </c>
    </row>
    <row r="12" spans="1:7">
      <c r="A12" t="s">
        <v>45</v>
      </c>
      <c r="B12" t="s">
        <v>46</v>
      </c>
      <c r="C12" t="s">
        <v>44</v>
      </c>
      <c r="D12" t="s">
        <v>13</v>
      </c>
      <c r="E12" t="s">
        <v>15</v>
      </c>
      <c r="F12" s="3">
        <v>31</v>
      </c>
      <c r="G12" s="3">
        <f>F12*(1+'Wine Packages'!$B$9)</f>
        <v>35.65</v>
      </c>
    </row>
    <row r="13" spans="1:7">
      <c r="A13" t="s">
        <v>47</v>
      </c>
      <c r="B13" t="s">
        <v>48</v>
      </c>
      <c r="C13" t="s">
        <v>17</v>
      </c>
      <c r="D13" t="s">
        <v>18</v>
      </c>
      <c r="E13" t="s">
        <v>49</v>
      </c>
      <c r="F13" s="3">
        <v>61</v>
      </c>
      <c r="G13" s="3">
        <f>F13*(1+'Wine Packages'!$B$9)</f>
        <v>70.149999999999991</v>
      </c>
    </row>
    <row r="14" spans="1:7">
      <c r="A14" t="s">
        <v>50</v>
      </c>
      <c r="B14" t="s">
        <v>51</v>
      </c>
      <c r="C14" t="s">
        <v>52</v>
      </c>
      <c r="D14" t="s">
        <v>13</v>
      </c>
      <c r="E14" t="s">
        <v>49</v>
      </c>
      <c r="F14" s="3">
        <v>56</v>
      </c>
      <c r="G14" s="3">
        <f>F14*(1+'Wine Packages'!$B$9)</f>
        <v>64.399999999999991</v>
      </c>
    </row>
    <row r="15" spans="1:7">
      <c r="A15" t="s">
        <v>53</v>
      </c>
      <c r="B15" t="s">
        <v>54</v>
      </c>
      <c r="C15" t="s">
        <v>55</v>
      </c>
      <c r="D15" t="s">
        <v>20</v>
      </c>
      <c r="E15" t="s">
        <v>49</v>
      </c>
      <c r="F15" s="3">
        <v>44</v>
      </c>
      <c r="G15" s="3">
        <f>F15*(1+'Wine Packages'!$B$9)</f>
        <v>50.599999999999994</v>
      </c>
    </row>
    <row r="16" spans="1:7">
      <c r="A16" t="s">
        <v>56</v>
      </c>
      <c r="B16" t="s">
        <v>57</v>
      </c>
      <c r="C16" t="s">
        <v>58</v>
      </c>
      <c r="D16" t="s">
        <v>59</v>
      </c>
      <c r="E16" t="s">
        <v>49</v>
      </c>
      <c r="F16" s="7">
        <v>48</v>
      </c>
      <c r="G16" s="7">
        <f>F16*(1+'Wine Packages'!$B$9)</f>
        <v>55.199999999999996</v>
      </c>
    </row>
    <row r="17" spans="1:7">
      <c r="A17" t="s">
        <v>60</v>
      </c>
      <c r="B17" t="s">
        <v>61</v>
      </c>
      <c r="C17" t="s">
        <v>62</v>
      </c>
      <c r="D17" t="s">
        <v>63</v>
      </c>
      <c r="E17" t="s">
        <v>49</v>
      </c>
      <c r="F17" s="3">
        <v>40</v>
      </c>
      <c r="G17" s="3">
        <f>F17*(1+'Wine Packages'!$B$9)</f>
        <v>46</v>
      </c>
    </row>
    <row r="18" spans="1:7">
      <c r="A18" t="s">
        <v>64</v>
      </c>
      <c r="B18" t="s">
        <v>67</v>
      </c>
      <c r="C18" t="s">
        <v>65</v>
      </c>
      <c r="D18" t="s">
        <v>66</v>
      </c>
      <c r="E18" t="s">
        <v>49</v>
      </c>
      <c r="F18" s="3">
        <v>33</v>
      </c>
      <c r="G18" s="3">
        <f>F18*(1+'Wine Packages'!$B$9)</f>
        <v>37.949999999999996</v>
      </c>
    </row>
    <row r="19" spans="1:7">
      <c r="A19" t="s">
        <v>68</v>
      </c>
      <c r="B19" t="s">
        <v>70</v>
      </c>
      <c r="C19" t="s">
        <v>69</v>
      </c>
      <c r="D19" t="s">
        <v>8</v>
      </c>
      <c r="E19" t="s">
        <v>49</v>
      </c>
      <c r="F19" s="3">
        <v>66</v>
      </c>
      <c r="G19" s="3">
        <f>F19*(1+'Wine Packages'!$B$9)</f>
        <v>75.899999999999991</v>
      </c>
    </row>
    <row r="20" spans="1:7">
      <c r="A20" t="s">
        <v>71</v>
      </c>
      <c r="B20" t="s">
        <v>72</v>
      </c>
      <c r="C20" t="s">
        <v>73</v>
      </c>
      <c r="D20" t="s">
        <v>36</v>
      </c>
      <c r="E20" t="s">
        <v>49</v>
      </c>
      <c r="F20" s="3">
        <v>52</v>
      </c>
      <c r="G20" s="3">
        <f>F20*(1+'Wine Packages'!$B$9)</f>
        <v>59.8</v>
      </c>
    </row>
    <row r="21" spans="1:7">
      <c r="A21" t="s">
        <v>71</v>
      </c>
      <c r="B21" t="s">
        <v>74</v>
      </c>
      <c r="C21" t="s">
        <v>52</v>
      </c>
      <c r="D21" t="s">
        <v>13</v>
      </c>
      <c r="E21" t="s">
        <v>49</v>
      </c>
      <c r="F21" s="3">
        <v>33</v>
      </c>
      <c r="G21" s="3">
        <f>F21*(1+'Wine Packages'!$B$9)</f>
        <v>37.949999999999996</v>
      </c>
    </row>
    <row r="22" spans="1:7">
      <c r="A22" t="s">
        <v>71</v>
      </c>
      <c r="B22" t="s">
        <v>75</v>
      </c>
      <c r="C22" t="s">
        <v>41</v>
      </c>
      <c r="D22" t="s">
        <v>42</v>
      </c>
      <c r="E22" t="s">
        <v>49</v>
      </c>
      <c r="F22" s="3">
        <v>40</v>
      </c>
      <c r="G22" s="3">
        <f>F22*(1+'Wine Packages'!$B$9)</f>
        <v>46</v>
      </c>
    </row>
    <row r="26" spans="1:7">
      <c r="A26" s="10" t="s">
        <v>77</v>
      </c>
      <c r="F26" s="8"/>
    </row>
    <row r="27" spans="1:7">
      <c r="F27" s="8"/>
    </row>
    <row r="28" spans="1:7">
      <c r="F28" s="8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 Packages</vt:lpstr>
      <vt:lpstr>Wine Selection</vt:lpstr>
    </vt:vector>
  </TitlesOfParts>
  <Company>WDS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Gray</dc:creator>
  <cp:lastModifiedBy>James Gray</cp:lastModifiedBy>
  <dcterms:created xsi:type="dcterms:W3CDTF">2015-01-05T04:14:30Z</dcterms:created>
  <dcterms:modified xsi:type="dcterms:W3CDTF">2015-01-05T08:09:07Z</dcterms:modified>
</cp:coreProperties>
</file>